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ORK\Ko Lab\프로젝트자료\05 project_LAR-RPTP\04 Splicing profiling project _Nat Commun (2024)\Paper submission\Nature Communications\REVISION\2차\"/>
    </mc:Choice>
  </mc:AlternateContent>
  <xr:revisionPtr revIDLastSave="0" documentId="13_ncr:1_{9E16A6BE-04DB-48C1-B652-1F2311B082D7}" xr6:coauthVersionLast="47" xr6:coauthVersionMax="47" xr10:uidLastSave="{00000000-0000-0000-0000-000000000000}"/>
  <bookViews>
    <workbookView xWindow="5820" yWindow="1065" windowWidth="23595" windowHeight="15330" firstSheet="11" activeTab="14" xr2:uid="{996048AC-A93B-4616-9885-6A0D0332C4A1}"/>
  </bookViews>
  <sheets>
    <sheet name="Fig. 1" sheetId="9" r:id="rId1"/>
    <sheet name="Fig. 2" sheetId="10" r:id="rId2"/>
    <sheet name="Fig. 3" sheetId="11" r:id="rId3"/>
    <sheet name="Fig. 4" sheetId="12" r:id="rId4"/>
    <sheet name="Fig. 5 " sheetId="13" r:id="rId5"/>
    <sheet name="Fig. 6" sheetId="14" r:id="rId6"/>
    <sheet name="Fig. 7" sheetId="15" r:id="rId7"/>
    <sheet name="Fig. 8" sheetId="16" r:id="rId8"/>
    <sheet name="Fig. 9" sheetId="17" r:id="rId9"/>
    <sheet name="Supplementary Fig. 1" sheetId="2" r:id="rId10"/>
    <sheet name="Supplementary Fig. 2" sheetId="3" r:id="rId11"/>
    <sheet name="Supplementary Fig. 3" sheetId="4" r:id="rId12"/>
    <sheet name="Supplementary Fig. 5" sheetId="5" r:id="rId13"/>
    <sheet name="Supplementary Fig. 7" sheetId="6" r:id="rId14"/>
    <sheet name="Supplementary Fig. 8" sheetId="7" r:id="rId15"/>
    <sheet name="Supplementary Fig. 9" sheetId="8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2" i="16" l="1"/>
  <c r="M82" i="16"/>
  <c r="B83" i="16"/>
  <c r="C83" i="16"/>
  <c r="D83" i="16"/>
  <c r="E83" i="16"/>
  <c r="G83" i="16"/>
  <c r="H83" i="16"/>
  <c r="I83" i="16"/>
  <c r="J83" i="16"/>
  <c r="L83" i="16"/>
  <c r="L84" i="16" s="1"/>
  <c r="M83" i="16"/>
  <c r="M84" i="16" s="1"/>
  <c r="B84" i="16"/>
  <c r="B85" i="16" s="1"/>
  <c r="C84" i="16"/>
  <c r="C85" i="16" s="1"/>
  <c r="D84" i="16"/>
  <c r="D85" i="16" s="1"/>
  <c r="E84" i="16"/>
  <c r="E85" i="16" s="1"/>
  <c r="G84" i="16"/>
  <c r="G85" i="16" s="1"/>
  <c r="H84" i="16"/>
  <c r="I84" i="16"/>
  <c r="J84" i="16"/>
  <c r="H85" i="16"/>
  <c r="I85" i="16"/>
  <c r="J85" i="16"/>
  <c r="AW51" i="7" l="1"/>
  <c r="AW52" i="7"/>
  <c r="AW53" i="7"/>
  <c r="AW50" i="7"/>
  <c r="BB43" i="7"/>
  <c r="BB44" i="7"/>
  <c r="BB45" i="7"/>
  <c r="BB42" i="7"/>
  <c r="AU35" i="7"/>
  <c r="AU36" i="7"/>
  <c r="AU37" i="7"/>
  <c r="AU34" i="7"/>
  <c r="X51" i="7"/>
  <c r="X52" i="7"/>
  <c r="X53" i="7"/>
  <c r="X50" i="7"/>
  <c r="AA43" i="7"/>
  <c r="AA44" i="7"/>
  <c r="AA45" i="7"/>
  <c r="AA42" i="7"/>
  <c r="Y35" i="7"/>
  <c r="Y36" i="7"/>
  <c r="Y37" i="7"/>
  <c r="Y34" i="7"/>
  <c r="W51" i="7"/>
  <c r="W52" i="7"/>
  <c r="W53" i="7"/>
  <c r="W50" i="7"/>
  <c r="Z43" i="7"/>
  <c r="Z44" i="7"/>
  <c r="Z45" i="7"/>
  <c r="Z42" i="7"/>
  <c r="X35" i="7"/>
  <c r="X36" i="7"/>
  <c r="X37" i="7"/>
  <c r="X34" i="7"/>
  <c r="AT35" i="7"/>
  <c r="AT36" i="7"/>
  <c r="AT37" i="7"/>
  <c r="AT34" i="7"/>
  <c r="BA43" i="7"/>
  <c r="BA44" i="7"/>
  <c r="BA45" i="7"/>
  <c r="BA42" i="7"/>
  <c r="AV51" i="7"/>
  <c r="AV52" i="7"/>
  <c r="AV53" i="7"/>
  <c r="AV50" i="7"/>
  <c r="AU51" i="7"/>
  <c r="AU52" i="7"/>
  <c r="AU53" i="7"/>
  <c r="AU50" i="7"/>
  <c r="AZ43" i="7"/>
  <c r="AZ44" i="7"/>
  <c r="AZ45" i="7"/>
  <c r="AZ42" i="7"/>
  <c r="V51" i="7"/>
  <c r="V52" i="7"/>
  <c r="V53" i="7"/>
  <c r="V50" i="7"/>
  <c r="Y43" i="7"/>
  <c r="Y44" i="7"/>
  <c r="Y45" i="7"/>
  <c r="Y42" i="7"/>
  <c r="W35" i="7"/>
  <c r="W36" i="7"/>
  <c r="W37" i="7"/>
  <c r="W34" i="7"/>
  <c r="AS35" i="7"/>
  <c r="AS36" i="7"/>
  <c r="AS37" i="7"/>
  <c r="AS34" i="7"/>
  <c r="AV20" i="7"/>
  <c r="AV21" i="7" s="1"/>
  <c r="AU20" i="7"/>
  <c r="AU21" i="7" s="1"/>
  <c r="AT20" i="7"/>
  <c r="AT21" i="7" s="1"/>
  <c r="AS20" i="7"/>
  <c r="AS21" i="7" s="1"/>
  <c r="AQ20" i="7"/>
  <c r="AQ21" i="7" s="1"/>
  <c r="AP20" i="7"/>
  <c r="AP21" i="7" s="1"/>
  <c r="AO20" i="7"/>
  <c r="AO21" i="7" s="1"/>
  <c r="AN20" i="7"/>
  <c r="AN21" i="7" s="1"/>
  <c r="AL13" i="7"/>
  <c r="AL14" i="7" s="1"/>
  <c r="AK13" i="7"/>
  <c r="AK14" i="7" s="1"/>
  <c r="AI13" i="7"/>
  <c r="AI14" i="7" s="1"/>
  <c r="AH13" i="7"/>
  <c r="AH14" i="7" s="1"/>
  <c r="AF19" i="7"/>
  <c r="AF20" i="7" s="1"/>
  <c r="AE19" i="7"/>
  <c r="AE20" i="7" s="1"/>
  <c r="AD19" i="7"/>
  <c r="AD20" i="7" s="1"/>
  <c r="AC19" i="7"/>
  <c r="AC20" i="7" s="1"/>
  <c r="Y19" i="7"/>
  <c r="Y20" i="7" s="1"/>
  <c r="Z19" i="7"/>
  <c r="Z20" i="7" s="1"/>
  <c r="AA19" i="7"/>
  <c r="AA20" i="7" s="1"/>
  <c r="X19" i="7"/>
  <c r="X20" i="7" s="1"/>
  <c r="V28" i="7"/>
  <c r="V29" i="7" s="1"/>
  <c r="U28" i="7"/>
  <c r="U29" i="7" s="1"/>
  <c r="S28" i="7"/>
  <c r="S29" i="7" s="1"/>
  <c r="R28" i="7"/>
  <c r="R29" i="7" s="1"/>
  <c r="P19" i="7"/>
  <c r="P20" i="7" s="1"/>
  <c r="O19" i="7"/>
  <c r="O20" i="7" s="1"/>
  <c r="N19" i="7"/>
  <c r="N20" i="7" s="1"/>
  <c r="M19" i="7"/>
  <c r="M20" i="7" s="1"/>
  <c r="K19" i="7"/>
  <c r="K20" i="7" s="1"/>
  <c r="J19" i="7"/>
  <c r="J20" i="7" s="1"/>
  <c r="I19" i="7"/>
  <c r="I20" i="7" s="1"/>
  <c r="H19" i="7"/>
  <c r="H20" i="7" s="1"/>
  <c r="F26" i="7"/>
  <c r="F27" i="7" s="1"/>
  <c r="C26" i="7"/>
  <c r="C27" i="7" s="1"/>
  <c r="E26" i="7"/>
  <c r="E27" i="7" s="1"/>
  <c r="B26" i="7"/>
  <c r="B27" i="7" s="1"/>
  <c r="F25" i="7"/>
  <c r="C25" i="7"/>
  <c r="E25" i="7"/>
  <c r="B25" i="7"/>
  <c r="P18" i="7"/>
  <c r="O18" i="7"/>
  <c r="N18" i="7"/>
  <c r="M18" i="7"/>
  <c r="K18" i="7"/>
  <c r="J18" i="7"/>
  <c r="I18" i="7"/>
  <c r="H18" i="7"/>
  <c r="S27" i="7"/>
  <c r="R27" i="7"/>
  <c r="V27" i="7"/>
  <c r="U27" i="7"/>
  <c r="Y18" i="7"/>
  <c r="Z18" i="7"/>
  <c r="AA18" i="7"/>
  <c r="X18" i="7"/>
  <c r="AD18" i="7"/>
  <c r="AE18" i="7"/>
  <c r="AF18" i="7"/>
  <c r="AC18" i="7"/>
  <c r="AI12" i="7"/>
  <c r="AH12" i="7"/>
  <c r="AL12" i="7"/>
  <c r="AK12" i="7"/>
  <c r="AV19" i="7"/>
  <c r="AU19" i="7"/>
  <c r="AT19" i="7"/>
  <c r="AS19" i="7"/>
  <c r="AQ19" i="7"/>
  <c r="AP19" i="7"/>
  <c r="AO19" i="7"/>
  <c r="AN19" i="7"/>
  <c r="F11" i="8"/>
  <c r="G10" i="8"/>
  <c r="G11" i="8" s="1"/>
  <c r="F10" i="8"/>
  <c r="C10" i="8"/>
  <c r="C11" i="8" s="1"/>
  <c r="B10" i="8"/>
  <c r="B11" i="8" s="1"/>
  <c r="G9" i="8"/>
  <c r="F9" i="8"/>
  <c r="C9" i="8"/>
  <c r="B9" i="8"/>
  <c r="BK49" i="6"/>
  <c r="BK50" i="6"/>
  <c r="BK51" i="6"/>
  <c r="BK52" i="6"/>
  <c r="BK53" i="6"/>
  <c r="BK48" i="6"/>
  <c r="AG49" i="6"/>
  <c r="AG50" i="6"/>
  <c r="AG51" i="6"/>
  <c r="AG52" i="6"/>
  <c r="AG53" i="6"/>
  <c r="AG48" i="6"/>
  <c r="AS41" i="6"/>
  <c r="AS42" i="6"/>
  <c r="AS43" i="6"/>
  <c r="AS40" i="6"/>
  <c r="W41" i="6"/>
  <c r="W42" i="6"/>
  <c r="W43" i="6"/>
  <c r="W40" i="6"/>
  <c r="D34" i="6"/>
  <c r="C34" i="6"/>
  <c r="D33" i="6"/>
  <c r="C33" i="6"/>
  <c r="D32" i="6"/>
  <c r="C32" i="6"/>
  <c r="AS5" i="6"/>
  <c r="AS6" i="6"/>
  <c r="AS7" i="6"/>
  <c r="AS8" i="6"/>
  <c r="AS9" i="6"/>
  <c r="AS4" i="6"/>
  <c r="W5" i="6"/>
  <c r="W6" i="6"/>
  <c r="W7" i="6"/>
  <c r="W8" i="6"/>
  <c r="W9" i="6"/>
  <c r="W4" i="6"/>
  <c r="V5" i="6"/>
  <c r="V6" i="6"/>
  <c r="V7" i="6"/>
  <c r="V8" i="6"/>
  <c r="V9" i="6"/>
  <c r="V4" i="6"/>
  <c r="AR5" i="6"/>
  <c r="AR6" i="6"/>
  <c r="AR7" i="6"/>
  <c r="AR8" i="6"/>
  <c r="AR9" i="6"/>
  <c r="AR4" i="6"/>
  <c r="AQ5" i="6"/>
  <c r="AQ6" i="6"/>
  <c r="AQ7" i="6"/>
  <c r="AQ8" i="6"/>
  <c r="AQ9" i="6"/>
  <c r="AQ4" i="6"/>
  <c r="U5" i="6"/>
  <c r="U6" i="6"/>
  <c r="U7" i="6"/>
  <c r="U8" i="6"/>
  <c r="U9" i="6"/>
  <c r="U4" i="6"/>
  <c r="BJ49" i="6"/>
  <c r="BJ50" i="6"/>
  <c r="BJ51" i="6"/>
  <c r="BJ52" i="6"/>
  <c r="BJ53" i="6"/>
  <c r="BJ48" i="6"/>
  <c r="BI49" i="6"/>
  <c r="BI50" i="6"/>
  <c r="BI51" i="6"/>
  <c r="BI52" i="6"/>
  <c r="BI53" i="6"/>
  <c r="BI48" i="6"/>
  <c r="AF49" i="6"/>
  <c r="AF50" i="6"/>
  <c r="AF51" i="6"/>
  <c r="AF52" i="6"/>
  <c r="AF53" i="6"/>
  <c r="AF48" i="6"/>
  <c r="AE53" i="6"/>
  <c r="AE49" i="6"/>
  <c r="AE50" i="6"/>
  <c r="AE51" i="6"/>
  <c r="AE52" i="6"/>
  <c r="AE48" i="6"/>
  <c r="V41" i="6"/>
  <c r="V42" i="6"/>
  <c r="V43" i="6"/>
  <c r="V40" i="6"/>
  <c r="AR41" i="6"/>
  <c r="AR42" i="6"/>
  <c r="AR43" i="6"/>
  <c r="AR40" i="6"/>
  <c r="AQ41" i="6"/>
  <c r="AQ42" i="6"/>
  <c r="AQ43" i="6"/>
  <c r="AQ40" i="6"/>
  <c r="U41" i="6"/>
  <c r="U42" i="6"/>
  <c r="U43" i="6"/>
  <c r="U40" i="6"/>
  <c r="AG94" i="6"/>
  <c r="AG95" i="6"/>
  <c r="AG96" i="6"/>
  <c r="AG93" i="6"/>
  <c r="BK94" i="6"/>
  <c r="BK95" i="6"/>
  <c r="BK96" i="6"/>
  <c r="BK93" i="6"/>
  <c r="BJ94" i="6"/>
  <c r="BJ95" i="6"/>
  <c r="BJ96" i="6"/>
  <c r="BJ93" i="6"/>
  <c r="BI94" i="6"/>
  <c r="BI95" i="6"/>
  <c r="BI96" i="6"/>
  <c r="BI93" i="6"/>
  <c r="AF94" i="6"/>
  <c r="AF95" i="6"/>
  <c r="AF96" i="6"/>
  <c r="AF93" i="6"/>
  <c r="AE94" i="6"/>
  <c r="AE95" i="6"/>
  <c r="AE96" i="6"/>
  <c r="AE93" i="6"/>
  <c r="D87" i="6"/>
  <c r="C87" i="6"/>
  <c r="D86" i="6"/>
  <c r="C86" i="6"/>
  <c r="D85" i="6"/>
  <c r="C85" i="6"/>
  <c r="X21" i="5"/>
  <c r="W21" i="5"/>
  <c r="V21" i="5"/>
  <c r="U21" i="5"/>
  <c r="T21" i="5"/>
  <c r="S21" i="5"/>
  <c r="H9" i="5"/>
  <c r="G9" i="5"/>
  <c r="F9" i="5"/>
  <c r="E9" i="5"/>
  <c r="D9" i="5"/>
  <c r="C9" i="5"/>
  <c r="P9" i="5"/>
  <c r="O9" i="5"/>
  <c r="N9" i="5"/>
  <c r="M9" i="5"/>
  <c r="L9" i="5"/>
  <c r="K9" i="5"/>
  <c r="H24" i="5"/>
  <c r="G24" i="5"/>
  <c r="F24" i="5"/>
  <c r="E24" i="5"/>
  <c r="D24" i="5"/>
  <c r="C24" i="5"/>
  <c r="P24" i="5"/>
  <c r="O24" i="5"/>
  <c r="N24" i="5"/>
  <c r="M24" i="5"/>
  <c r="L24" i="5"/>
  <c r="K24" i="5"/>
  <c r="X54" i="5"/>
  <c r="W54" i="5"/>
  <c r="V54" i="5"/>
  <c r="U54" i="5"/>
  <c r="T54" i="5"/>
  <c r="S54" i="5"/>
  <c r="X48" i="5"/>
  <c r="W48" i="5"/>
  <c r="V48" i="5"/>
  <c r="U48" i="5"/>
  <c r="T48" i="5"/>
  <c r="S48" i="5"/>
  <c r="X42" i="5"/>
  <c r="W42" i="5"/>
  <c r="V42" i="5"/>
  <c r="U42" i="5"/>
  <c r="T42" i="5"/>
  <c r="S42" i="5"/>
  <c r="X36" i="5"/>
  <c r="W36" i="5"/>
  <c r="V36" i="5"/>
  <c r="U36" i="5"/>
  <c r="T36" i="5"/>
  <c r="S36" i="5"/>
  <c r="X27" i="5"/>
  <c r="W27" i="5"/>
  <c r="V27" i="5"/>
  <c r="U27" i="5"/>
  <c r="T27" i="5"/>
  <c r="S27" i="5"/>
  <c r="X15" i="5"/>
  <c r="W15" i="5"/>
  <c r="V15" i="5"/>
  <c r="U15" i="5"/>
  <c r="T15" i="5"/>
  <c r="S15" i="5"/>
  <c r="X9" i="5"/>
  <c r="W9" i="5"/>
  <c r="V9" i="5"/>
  <c r="U9" i="5"/>
  <c r="T9" i="5"/>
  <c r="S9" i="5"/>
  <c r="AV9" i="5"/>
  <c r="AU9" i="5"/>
  <c r="AT9" i="5"/>
  <c r="AS9" i="5"/>
  <c r="AR9" i="5"/>
  <c r="AQ9" i="5"/>
  <c r="AV8" i="5"/>
  <c r="AU8" i="5"/>
  <c r="AT8" i="5"/>
  <c r="AS8" i="5"/>
  <c r="AR8" i="5"/>
  <c r="AQ8" i="5"/>
  <c r="AN8" i="5"/>
  <c r="AN9" i="5" s="1"/>
  <c r="AM8" i="5"/>
  <c r="AL8" i="5"/>
  <c r="AL9" i="5" s="1"/>
  <c r="AK8" i="5"/>
  <c r="AK9" i="5" s="1"/>
  <c r="AJ8" i="5"/>
  <c r="AI8" i="5"/>
  <c r="AF8" i="5"/>
  <c r="AE8" i="5"/>
  <c r="AD8" i="5"/>
  <c r="AC8" i="5"/>
  <c r="AB8" i="5"/>
  <c r="AA8" i="5"/>
  <c r="AF9" i="5"/>
  <c r="AE9" i="5"/>
  <c r="AD9" i="5"/>
  <c r="AC9" i="5"/>
  <c r="AB9" i="5"/>
  <c r="AA9" i="5"/>
  <c r="AM9" i="5"/>
  <c r="AJ9" i="5"/>
  <c r="AI9" i="5"/>
  <c r="AN24" i="5"/>
  <c r="AM24" i="5"/>
  <c r="AL24" i="5"/>
  <c r="AK24" i="5"/>
  <c r="AJ24" i="5"/>
  <c r="AI24" i="5"/>
  <c r="AF24" i="5"/>
  <c r="AE24" i="5"/>
  <c r="AD24" i="5"/>
  <c r="AC24" i="5"/>
  <c r="AB24" i="5"/>
  <c r="AA24" i="5"/>
  <c r="AR24" i="5"/>
  <c r="AS24" i="5"/>
  <c r="AT24" i="5"/>
  <c r="AU24" i="5"/>
  <c r="AV24" i="5"/>
  <c r="AQ24" i="5"/>
  <c r="AV23" i="5"/>
  <c r="AU23" i="5"/>
  <c r="AT23" i="5"/>
  <c r="AS23" i="5"/>
  <c r="AR23" i="5"/>
  <c r="AQ23" i="5"/>
  <c r="AN23" i="5"/>
  <c r="AM23" i="5"/>
  <c r="AL23" i="5"/>
  <c r="AK23" i="5"/>
  <c r="AJ23" i="5"/>
  <c r="AI23" i="5"/>
  <c r="AF23" i="5"/>
  <c r="AE23" i="5"/>
  <c r="AD23" i="5"/>
  <c r="AC23" i="5"/>
  <c r="AB23" i="5"/>
  <c r="AA23" i="5"/>
  <c r="X53" i="5"/>
  <c r="W53" i="5"/>
  <c r="V53" i="5"/>
  <c r="U53" i="5"/>
  <c r="T53" i="5"/>
  <c r="S53" i="5"/>
  <c r="X47" i="5"/>
  <c r="W47" i="5"/>
  <c r="V47" i="5"/>
  <c r="U47" i="5"/>
  <c r="T47" i="5"/>
  <c r="S47" i="5"/>
  <c r="X41" i="5"/>
  <c r="W41" i="5"/>
  <c r="V41" i="5"/>
  <c r="U41" i="5"/>
  <c r="T41" i="5"/>
  <c r="S41" i="5"/>
  <c r="X35" i="5"/>
  <c r="W35" i="5"/>
  <c r="V35" i="5"/>
  <c r="U35" i="5"/>
  <c r="T35" i="5"/>
  <c r="S35" i="5"/>
  <c r="X26" i="5"/>
  <c r="W26" i="5"/>
  <c r="V26" i="5"/>
  <c r="U26" i="5"/>
  <c r="T26" i="5"/>
  <c r="S26" i="5"/>
  <c r="X20" i="5"/>
  <c r="W20" i="5"/>
  <c r="V20" i="5"/>
  <c r="U20" i="5"/>
  <c r="T20" i="5"/>
  <c r="S20" i="5"/>
  <c r="X14" i="5"/>
  <c r="W14" i="5"/>
  <c r="V14" i="5"/>
  <c r="U14" i="5"/>
  <c r="T14" i="5"/>
  <c r="S14" i="5"/>
  <c r="X8" i="5"/>
  <c r="W8" i="5"/>
  <c r="V8" i="5"/>
  <c r="U8" i="5"/>
  <c r="T8" i="5"/>
  <c r="S8" i="5"/>
  <c r="H23" i="5"/>
  <c r="G23" i="5"/>
  <c r="F23" i="5"/>
  <c r="E23" i="5"/>
  <c r="D23" i="5"/>
  <c r="C23" i="5"/>
  <c r="P23" i="5"/>
  <c r="O23" i="5"/>
  <c r="N23" i="5"/>
  <c r="M23" i="5"/>
  <c r="L23" i="5"/>
  <c r="K23" i="5"/>
  <c r="P8" i="5"/>
  <c r="O8" i="5"/>
  <c r="N8" i="5"/>
  <c r="M8" i="5"/>
  <c r="L8" i="5"/>
  <c r="K8" i="5"/>
  <c r="D8" i="5"/>
  <c r="E8" i="5"/>
  <c r="F8" i="5"/>
  <c r="G8" i="5"/>
  <c r="H8" i="5"/>
  <c r="C8" i="5"/>
  <c r="AV22" i="5"/>
  <c r="AU22" i="5"/>
  <c r="AT22" i="5"/>
  <c r="AS22" i="5"/>
  <c r="AR22" i="5"/>
  <c r="AQ22" i="5"/>
  <c r="AV7" i="5"/>
  <c r="AU7" i="5"/>
  <c r="AT7" i="5"/>
  <c r="AS7" i="5"/>
  <c r="AR7" i="5"/>
  <c r="AQ7" i="5"/>
  <c r="AN22" i="5"/>
  <c r="AM22" i="5"/>
  <c r="AL22" i="5"/>
  <c r="AK22" i="5"/>
  <c r="AJ22" i="5"/>
  <c r="AI22" i="5"/>
  <c r="AN7" i="5"/>
  <c r="AM7" i="5"/>
  <c r="AL7" i="5"/>
  <c r="AK7" i="5"/>
  <c r="AJ7" i="5"/>
  <c r="AI7" i="5"/>
  <c r="AF7" i="5"/>
  <c r="AE7" i="5"/>
  <c r="AD7" i="5"/>
  <c r="AC7" i="5"/>
  <c r="AB7" i="5"/>
  <c r="AA7" i="5"/>
  <c r="AF22" i="5"/>
  <c r="AE22" i="5"/>
  <c r="AD22" i="5"/>
  <c r="AC22" i="5"/>
  <c r="AB22" i="5"/>
  <c r="AA22" i="5"/>
  <c r="X52" i="5"/>
  <c r="W52" i="5"/>
  <c r="V52" i="5"/>
  <c r="U52" i="5"/>
  <c r="T52" i="5"/>
  <c r="S52" i="5"/>
  <c r="X46" i="5"/>
  <c r="W46" i="5"/>
  <c r="V46" i="5"/>
  <c r="U46" i="5"/>
  <c r="T46" i="5"/>
  <c r="S46" i="5"/>
  <c r="X40" i="5"/>
  <c r="W40" i="5"/>
  <c r="V40" i="5"/>
  <c r="U40" i="5"/>
  <c r="T40" i="5"/>
  <c r="S40" i="5"/>
  <c r="X34" i="5"/>
  <c r="W34" i="5"/>
  <c r="V34" i="5"/>
  <c r="U34" i="5"/>
  <c r="T34" i="5"/>
  <c r="S34" i="5"/>
  <c r="X25" i="5"/>
  <c r="W25" i="5"/>
  <c r="V25" i="5"/>
  <c r="U25" i="5"/>
  <c r="T25" i="5"/>
  <c r="S25" i="5"/>
  <c r="X19" i="5"/>
  <c r="W19" i="5"/>
  <c r="V19" i="5"/>
  <c r="U19" i="5"/>
  <c r="T19" i="5"/>
  <c r="S19" i="5"/>
  <c r="X13" i="5"/>
  <c r="W13" i="5"/>
  <c r="V13" i="5"/>
  <c r="U13" i="5"/>
  <c r="T13" i="5"/>
  <c r="S13" i="5"/>
  <c r="X7" i="5"/>
  <c r="W7" i="5"/>
  <c r="V7" i="5"/>
  <c r="U7" i="5"/>
  <c r="T7" i="5"/>
  <c r="S7" i="5"/>
  <c r="H22" i="5"/>
  <c r="G22" i="5"/>
  <c r="F22" i="5"/>
  <c r="E22" i="5"/>
  <c r="D22" i="5"/>
  <c r="C22" i="5"/>
  <c r="P22" i="5"/>
  <c r="O22" i="5"/>
  <c r="N22" i="5"/>
  <c r="M22" i="5"/>
  <c r="L22" i="5"/>
  <c r="K22" i="5"/>
  <c r="P7" i="5"/>
  <c r="O7" i="5"/>
  <c r="N7" i="5"/>
  <c r="M7" i="5"/>
  <c r="L7" i="5"/>
  <c r="K7" i="5"/>
  <c r="D7" i="5"/>
  <c r="E7" i="5"/>
  <c r="F7" i="5"/>
  <c r="G7" i="5"/>
  <c r="H7" i="5"/>
  <c r="C7" i="5"/>
  <c r="G51" i="4"/>
  <c r="D51" i="4"/>
  <c r="C41" i="4"/>
  <c r="E41" i="4"/>
  <c r="F41" i="4"/>
  <c r="H41" i="4"/>
  <c r="H34" i="4"/>
  <c r="F34" i="4"/>
  <c r="E34" i="4"/>
  <c r="C34" i="4"/>
  <c r="C20" i="4"/>
  <c r="E20" i="4"/>
  <c r="F20" i="4"/>
  <c r="H20" i="4"/>
  <c r="H27" i="4"/>
  <c r="F27" i="4"/>
  <c r="E27" i="4"/>
  <c r="C27" i="4"/>
  <c r="O10" i="4"/>
  <c r="L10" i="4"/>
  <c r="O9" i="4"/>
  <c r="L9" i="4"/>
  <c r="H19" i="4"/>
  <c r="F19" i="4"/>
  <c r="E19" i="4"/>
  <c r="C19" i="4"/>
  <c r="H26" i="4"/>
  <c r="F26" i="4"/>
  <c r="E26" i="4"/>
  <c r="C26" i="4"/>
  <c r="C33" i="4"/>
  <c r="E33" i="4"/>
  <c r="F33" i="4"/>
  <c r="H33" i="4"/>
  <c r="H40" i="4"/>
  <c r="F40" i="4"/>
  <c r="E40" i="4"/>
  <c r="C40" i="4"/>
  <c r="D50" i="4"/>
  <c r="G50" i="4"/>
  <c r="L54" i="4"/>
  <c r="M54" i="4"/>
  <c r="N54" i="4"/>
  <c r="O54" i="4"/>
  <c r="P54" i="4"/>
  <c r="K54" i="4"/>
  <c r="H51" i="4"/>
  <c r="F51" i="4"/>
  <c r="E51" i="4"/>
  <c r="C51" i="4"/>
  <c r="D41" i="4"/>
  <c r="G41" i="4"/>
  <c r="G34" i="4"/>
  <c r="D34" i="4"/>
  <c r="D27" i="4"/>
  <c r="G27" i="4"/>
  <c r="G20" i="4"/>
  <c r="D20" i="4"/>
  <c r="P10" i="4"/>
  <c r="N10" i="4"/>
  <c r="M10" i="4"/>
  <c r="K10" i="4"/>
  <c r="P20" i="4"/>
  <c r="O20" i="4"/>
  <c r="N20" i="4"/>
  <c r="M20" i="4"/>
  <c r="L20" i="4"/>
  <c r="K20" i="4"/>
  <c r="D10" i="4"/>
  <c r="E10" i="4"/>
  <c r="F10" i="4"/>
  <c r="G10" i="4"/>
  <c r="H10" i="4"/>
  <c r="C10" i="4"/>
  <c r="P9" i="4"/>
  <c r="N9" i="4"/>
  <c r="M9" i="4"/>
  <c r="K9" i="4"/>
  <c r="G19" i="4"/>
  <c r="D19" i="4"/>
  <c r="D26" i="4"/>
  <c r="G26" i="4"/>
  <c r="G33" i="4"/>
  <c r="D33" i="4"/>
  <c r="D40" i="4"/>
  <c r="G40" i="4"/>
  <c r="H50" i="4"/>
  <c r="F50" i="4"/>
  <c r="E50" i="4"/>
  <c r="C50" i="4"/>
  <c r="P53" i="4"/>
  <c r="O53" i="4"/>
  <c r="N53" i="4"/>
  <c r="M53" i="4"/>
  <c r="L53" i="4"/>
  <c r="K53" i="4"/>
  <c r="P19" i="4"/>
  <c r="O19" i="4"/>
  <c r="N19" i="4"/>
  <c r="M19" i="4"/>
  <c r="L19" i="4"/>
  <c r="K19" i="4"/>
  <c r="D9" i="4"/>
  <c r="E9" i="4"/>
  <c r="F9" i="4"/>
  <c r="G9" i="4"/>
  <c r="H9" i="4"/>
  <c r="C9" i="4"/>
  <c r="O8" i="4"/>
  <c r="L8" i="4"/>
  <c r="C18" i="4"/>
  <c r="E18" i="4"/>
  <c r="F18" i="4"/>
  <c r="H18" i="4"/>
  <c r="H25" i="4"/>
  <c r="E25" i="4"/>
  <c r="F25" i="4"/>
  <c r="C25" i="4"/>
  <c r="C32" i="4"/>
  <c r="H32" i="4"/>
  <c r="F32" i="4"/>
  <c r="E32" i="4"/>
  <c r="C39" i="4"/>
  <c r="E39" i="4"/>
  <c r="H39" i="4"/>
  <c r="F39" i="4"/>
  <c r="G49" i="4"/>
  <c r="D49" i="4"/>
  <c r="H49" i="4"/>
  <c r="F49" i="4"/>
  <c r="E49" i="4"/>
  <c r="C49" i="4"/>
  <c r="L52" i="4"/>
  <c r="M52" i="4"/>
  <c r="N52" i="4"/>
  <c r="O52" i="4"/>
  <c r="P52" i="4"/>
  <c r="K52" i="4"/>
  <c r="P8" i="4"/>
  <c r="N8" i="4"/>
  <c r="M8" i="4"/>
  <c r="K8" i="4"/>
  <c r="L18" i="4"/>
  <c r="M18" i="4"/>
  <c r="N18" i="4"/>
  <c r="O18" i="4"/>
  <c r="P18" i="4"/>
  <c r="K18" i="4"/>
  <c r="D39" i="4"/>
  <c r="G39" i="4"/>
  <c r="G32" i="4"/>
  <c r="D32" i="4"/>
  <c r="G25" i="4"/>
  <c r="D25" i="4"/>
  <c r="G18" i="4"/>
  <c r="D18" i="4"/>
  <c r="D8" i="4"/>
  <c r="E8" i="4"/>
  <c r="F8" i="4"/>
  <c r="G8" i="4"/>
  <c r="H8" i="4"/>
  <c r="C8" i="4"/>
  <c r="H9" i="3"/>
  <c r="G9" i="3"/>
  <c r="F9" i="3"/>
  <c r="E9" i="3"/>
  <c r="D9" i="3"/>
  <c r="C9" i="3"/>
  <c r="P9" i="3"/>
  <c r="O9" i="3"/>
  <c r="N9" i="3"/>
  <c r="M9" i="3"/>
  <c r="L9" i="3"/>
  <c r="K9" i="3"/>
  <c r="X9" i="3"/>
  <c r="W9" i="3"/>
  <c r="V9" i="3"/>
  <c r="U9" i="3"/>
  <c r="T9" i="3"/>
  <c r="S9" i="3"/>
  <c r="AF9" i="3"/>
  <c r="AE9" i="3"/>
  <c r="AD9" i="3"/>
  <c r="AC9" i="3"/>
  <c r="AB9" i="3"/>
  <c r="AA9" i="3"/>
  <c r="AJ9" i="3"/>
  <c r="AK9" i="3"/>
  <c r="AL9" i="3"/>
  <c r="AM9" i="3"/>
  <c r="AN9" i="3"/>
  <c r="AI9" i="3"/>
  <c r="AN8" i="3"/>
  <c r="AM8" i="3"/>
  <c r="AL8" i="3"/>
  <c r="AK8" i="3"/>
  <c r="AJ8" i="3"/>
  <c r="AI8" i="3"/>
  <c r="AF8" i="3"/>
  <c r="AE8" i="3"/>
  <c r="AD8" i="3"/>
  <c r="AC8" i="3"/>
  <c r="AB8" i="3"/>
  <c r="AA8" i="3"/>
  <c r="X8" i="3"/>
  <c r="W8" i="3"/>
  <c r="V8" i="3"/>
  <c r="U8" i="3"/>
  <c r="T8" i="3"/>
  <c r="S8" i="3"/>
  <c r="P8" i="3"/>
  <c r="O8" i="3"/>
  <c r="N8" i="3"/>
  <c r="M8" i="3"/>
  <c r="L8" i="3"/>
  <c r="K8" i="3"/>
  <c r="D8" i="3"/>
  <c r="E8" i="3"/>
  <c r="F8" i="3"/>
  <c r="G8" i="3"/>
  <c r="H8" i="3"/>
  <c r="C8" i="3"/>
  <c r="AN7" i="3"/>
  <c r="AM7" i="3"/>
  <c r="AL7" i="3"/>
  <c r="AK7" i="3"/>
  <c r="AJ7" i="3"/>
  <c r="AI7" i="3"/>
  <c r="AF7" i="3"/>
  <c r="AE7" i="3"/>
  <c r="AD7" i="3"/>
  <c r="AC7" i="3"/>
  <c r="AB7" i="3"/>
  <c r="AA7" i="3"/>
  <c r="X7" i="3"/>
  <c r="W7" i="3"/>
  <c r="V7" i="3"/>
  <c r="U7" i="3"/>
  <c r="T7" i="3"/>
  <c r="S7" i="3"/>
  <c r="P7" i="3"/>
  <c r="O7" i="3"/>
  <c r="N7" i="3"/>
  <c r="M7" i="3"/>
  <c r="L7" i="3"/>
  <c r="K7" i="3"/>
  <c r="D7" i="3"/>
  <c r="E7" i="3"/>
  <c r="F7" i="3"/>
  <c r="G7" i="3"/>
  <c r="H7" i="3"/>
  <c r="C7" i="3"/>
  <c r="D21" i="2"/>
  <c r="E21" i="2"/>
  <c r="F21" i="2"/>
  <c r="G21" i="2"/>
  <c r="H21" i="2"/>
  <c r="C21" i="2"/>
  <c r="AB9" i="2"/>
  <c r="AC9" i="2"/>
  <c r="AD9" i="2"/>
  <c r="AE9" i="2"/>
  <c r="AA9" i="2"/>
  <c r="V10" i="2"/>
  <c r="W10" i="2"/>
  <c r="X10" i="2"/>
  <c r="Y10" i="2"/>
  <c r="U10" i="2"/>
  <c r="P9" i="2"/>
  <c r="Q9" i="2"/>
  <c r="R9" i="2"/>
  <c r="S9" i="2"/>
  <c r="O9" i="2"/>
  <c r="J9" i="2"/>
  <c r="K9" i="2"/>
  <c r="L9" i="2"/>
  <c r="M9" i="2"/>
  <c r="I9" i="2"/>
  <c r="D10" i="2"/>
  <c r="E10" i="2"/>
  <c r="F10" i="2"/>
  <c r="G10" i="2"/>
  <c r="C10" i="2"/>
  <c r="D20" i="2"/>
  <c r="E20" i="2"/>
  <c r="F20" i="2"/>
  <c r="G20" i="2"/>
  <c r="H20" i="2"/>
  <c r="C20" i="2"/>
  <c r="AB8" i="2"/>
  <c r="AC8" i="2"/>
  <c r="AD8" i="2"/>
  <c r="AE8" i="2"/>
  <c r="AA8" i="2"/>
  <c r="V9" i="2"/>
  <c r="W9" i="2"/>
  <c r="X9" i="2"/>
  <c r="Y9" i="2"/>
  <c r="U9" i="2"/>
  <c r="P8" i="2"/>
  <c r="Q8" i="2"/>
  <c r="R8" i="2"/>
  <c r="S8" i="2"/>
  <c r="O8" i="2"/>
  <c r="J8" i="2"/>
  <c r="K8" i="2"/>
  <c r="L8" i="2"/>
  <c r="M8" i="2"/>
  <c r="I8" i="2"/>
  <c r="D9" i="2"/>
  <c r="E9" i="2"/>
  <c r="F9" i="2"/>
  <c r="G9" i="2"/>
  <c r="C9" i="2"/>
  <c r="H19" i="2"/>
  <c r="G19" i="2"/>
  <c r="F19" i="2"/>
  <c r="E19" i="2"/>
  <c r="D19" i="2"/>
  <c r="C19" i="2"/>
  <c r="AE7" i="2"/>
  <c r="AD7" i="2"/>
  <c r="AC7" i="2"/>
  <c r="AB7" i="2"/>
  <c r="AA7" i="2"/>
  <c r="S7" i="2"/>
  <c r="R7" i="2"/>
  <c r="Q7" i="2"/>
  <c r="P7" i="2"/>
  <c r="O7" i="2"/>
  <c r="J7" i="2"/>
  <c r="K7" i="2"/>
  <c r="L7" i="2"/>
  <c r="M7" i="2"/>
  <c r="I7" i="2"/>
  <c r="Y8" i="2"/>
  <c r="X8" i="2"/>
  <c r="W8" i="2"/>
  <c r="V8" i="2"/>
  <c r="U8" i="2"/>
  <c r="D8" i="2"/>
  <c r="E8" i="2"/>
  <c r="F8" i="2"/>
  <c r="G8" i="2"/>
  <c r="C8" i="2"/>
  <c r="G43" i="17"/>
  <c r="BA84" i="17"/>
  <c r="BA83" i="17"/>
  <c r="H66" i="17"/>
  <c r="H67" i="17" s="1"/>
  <c r="G66" i="17"/>
  <c r="G67" i="17" s="1"/>
  <c r="H58" i="17"/>
  <c r="H59" i="17" s="1"/>
  <c r="G58" i="17"/>
  <c r="G59" i="17" s="1"/>
  <c r="H50" i="17"/>
  <c r="H51" i="17" s="1"/>
  <c r="G50" i="17"/>
  <c r="G51" i="17" s="1"/>
  <c r="H42" i="17"/>
  <c r="H43" i="17" s="1"/>
  <c r="G42" i="17"/>
  <c r="D74" i="17"/>
  <c r="D75" i="17" s="1"/>
  <c r="C74" i="17"/>
  <c r="C75" i="17" s="1"/>
  <c r="D64" i="17"/>
  <c r="D65" i="17" s="1"/>
  <c r="C64" i="17"/>
  <c r="C65" i="17" s="1"/>
  <c r="D54" i="17"/>
  <c r="D55" i="17" s="1"/>
  <c r="C54" i="17"/>
  <c r="C55" i="17" s="1"/>
  <c r="D44" i="17"/>
  <c r="D45" i="17" s="1"/>
  <c r="C44" i="17"/>
  <c r="C45" i="17" s="1"/>
  <c r="H65" i="17"/>
  <c r="G65" i="17"/>
  <c r="H57" i="17"/>
  <c r="G57" i="17"/>
  <c r="H49" i="17"/>
  <c r="G49" i="17"/>
  <c r="H41" i="17"/>
  <c r="G41" i="17"/>
  <c r="D73" i="17"/>
  <c r="C73" i="17"/>
  <c r="D63" i="17"/>
  <c r="C63" i="17"/>
  <c r="D53" i="17"/>
  <c r="C53" i="17"/>
  <c r="D43" i="17"/>
  <c r="C43" i="17"/>
  <c r="O4" i="17"/>
  <c r="P4" i="17" s="1"/>
  <c r="O5" i="17"/>
  <c r="P5" i="17" s="1"/>
  <c r="O6" i="17"/>
  <c r="P6" i="17" s="1"/>
  <c r="O7" i="17"/>
  <c r="P7" i="17" s="1"/>
  <c r="O8" i="17"/>
  <c r="P8" i="17" s="1"/>
  <c r="O9" i="17"/>
  <c r="P9" i="17" s="1"/>
  <c r="O10" i="17"/>
  <c r="P10" i="17" s="1"/>
  <c r="O11" i="17"/>
  <c r="P11" i="17" s="1"/>
  <c r="O12" i="17"/>
  <c r="P12" i="17" s="1"/>
  <c r="O13" i="17"/>
  <c r="P13" i="17" s="1"/>
  <c r="O14" i="17"/>
  <c r="P14" i="17" s="1"/>
  <c r="O15" i="17"/>
  <c r="P15" i="17" s="1"/>
  <c r="O3" i="17"/>
  <c r="P3" i="17" s="1"/>
  <c r="AD4" i="17"/>
  <c r="AE4" i="17" s="1"/>
  <c r="AD5" i="17"/>
  <c r="AE5" i="17" s="1"/>
  <c r="AD6" i="17"/>
  <c r="AE6" i="17" s="1"/>
  <c r="AD7" i="17"/>
  <c r="AE7" i="17" s="1"/>
  <c r="AD8" i="17"/>
  <c r="AE8" i="17" s="1"/>
  <c r="AD9" i="17"/>
  <c r="AE9" i="17" s="1"/>
  <c r="AD10" i="17"/>
  <c r="AE10" i="17" s="1"/>
  <c r="AD11" i="17"/>
  <c r="AE11" i="17" s="1"/>
  <c r="AD12" i="17"/>
  <c r="AE12" i="17" s="1"/>
  <c r="AD13" i="17"/>
  <c r="AE13" i="17" s="1"/>
  <c r="AD14" i="17"/>
  <c r="AE14" i="17" s="1"/>
  <c r="AD15" i="17"/>
  <c r="AE15" i="17" s="1"/>
  <c r="AD3" i="17"/>
  <c r="AE3" i="17" s="1"/>
  <c r="AB19" i="17"/>
  <c r="AC19" i="17" s="1"/>
  <c r="AB20" i="17"/>
  <c r="AC20" i="17" s="1"/>
  <c r="AB21" i="17"/>
  <c r="AC21" i="17" s="1"/>
  <c r="AB22" i="17"/>
  <c r="AC22" i="17" s="1"/>
  <c r="AB23" i="17"/>
  <c r="AC23" i="17" s="1"/>
  <c r="AB24" i="17"/>
  <c r="AC24" i="17" s="1"/>
  <c r="AB25" i="17"/>
  <c r="AC25" i="17" s="1"/>
  <c r="AB26" i="17"/>
  <c r="AC26" i="17" s="1"/>
  <c r="AB27" i="17"/>
  <c r="AC27" i="17" s="1"/>
  <c r="AB28" i="17"/>
  <c r="AC28" i="17" s="1"/>
  <c r="AB29" i="17"/>
  <c r="AC29" i="17" s="1"/>
  <c r="AB30" i="17"/>
  <c r="AC30" i="17" s="1"/>
  <c r="AB18" i="17"/>
  <c r="AC18" i="17" s="1"/>
  <c r="AA30" i="17"/>
  <c r="N19" i="17"/>
  <c r="O19" i="17" s="1"/>
  <c r="N20" i="17"/>
  <c r="O20" i="17" s="1"/>
  <c r="N21" i="17"/>
  <c r="O21" i="17" s="1"/>
  <c r="N22" i="17"/>
  <c r="O22" i="17" s="1"/>
  <c r="N23" i="17"/>
  <c r="O23" i="17" s="1"/>
  <c r="N24" i="17"/>
  <c r="O24" i="17" s="1"/>
  <c r="N25" i="17"/>
  <c r="O25" i="17" s="1"/>
  <c r="N26" i="17"/>
  <c r="O26" i="17" s="1"/>
  <c r="N27" i="17"/>
  <c r="O27" i="17" s="1"/>
  <c r="N28" i="17"/>
  <c r="O28" i="17" s="1"/>
  <c r="N29" i="17"/>
  <c r="O29" i="17" s="1"/>
  <c r="N30" i="17"/>
  <c r="O30" i="17" s="1"/>
  <c r="N18" i="17"/>
  <c r="O18" i="17" s="1"/>
  <c r="AZ81" i="17"/>
  <c r="BA81" i="17" s="1"/>
  <c r="AZ82" i="17"/>
  <c r="BA82" i="17" s="1"/>
  <c r="AZ83" i="17"/>
  <c r="AZ84" i="17"/>
  <c r="AZ80" i="17"/>
  <c r="BA80" i="17" s="1"/>
  <c r="Y81" i="17"/>
  <c r="Z81" i="17" s="1"/>
  <c r="Y82" i="17"/>
  <c r="Z82" i="17" s="1"/>
  <c r="Y83" i="17"/>
  <c r="Z83" i="17" s="1"/>
  <c r="Y84" i="17"/>
  <c r="Z84" i="17" s="1"/>
  <c r="Y80" i="17"/>
  <c r="Z80" i="17" s="1"/>
  <c r="T90" i="17"/>
  <c r="U90" i="17" s="1"/>
  <c r="T91" i="17"/>
  <c r="U91" i="17" s="1"/>
  <c r="T92" i="17"/>
  <c r="U92" i="17" s="1"/>
  <c r="T93" i="17"/>
  <c r="U93" i="17" s="1"/>
  <c r="T89" i="17"/>
  <c r="U89" i="17" s="1"/>
  <c r="AL90" i="17"/>
  <c r="AM90" i="17" s="1"/>
  <c r="AL91" i="17"/>
  <c r="AM91" i="17" s="1"/>
  <c r="AL92" i="17"/>
  <c r="AM92" i="17" s="1"/>
  <c r="AL93" i="17"/>
  <c r="AM93" i="17" s="1"/>
  <c r="AL89" i="17"/>
  <c r="AM89" i="17" s="1"/>
  <c r="G116" i="17"/>
  <c r="G117" i="17" s="1"/>
  <c r="F116" i="17"/>
  <c r="F117" i="17" s="1"/>
  <c r="C123" i="17"/>
  <c r="C124" i="17" s="1"/>
  <c r="B123" i="17"/>
  <c r="B124" i="17" s="1"/>
  <c r="C144" i="17"/>
  <c r="C145" i="17" s="1"/>
  <c r="D144" i="17"/>
  <c r="D145" i="17" s="1"/>
  <c r="E144" i="17"/>
  <c r="E145" i="17" s="1"/>
  <c r="B144" i="17"/>
  <c r="B145" i="17" s="1"/>
  <c r="I144" i="17"/>
  <c r="I145" i="17" s="1"/>
  <c r="J144" i="17"/>
  <c r="J145" i="17" s="1"/>
  <c r="K144" i="17"/>
  <c r="K145" i="17" s="1"/>
  <c r="H144" i="17"/>
  <c r="H145" i="17" s="1"/>
  <c r="O143" i="17"/>
  <c r="O144" i="17" s="1"/>
  <c r="N143" i="17"/>
  <c r="N144" i="17" s="1"/>
  <c r="O166" i="17"/>
  <c r="O167" i="17" s="1"/>
  <c r="N166" i="17"/>
  <c r="N167" i="17" s="1"/>
  <c r="I167" i="17"/>
  <c r="I168" i="17" s="1"/>
  <c r="J167" i="17"/>
  <c r="J168" i="17" s="1"/>
  <c r="K167" i="17"/>
  <c r="K168" i="17" s="1"/>
  <c r="H167" i="17"/>
  <c r="H168" i="17" s="1"/>
  <c r="C167" i="17"/>
  <c r="C168" i="17" s="1"/>
  <c r="D167" i="17"/>
  <c r="D168" i="17" s="1"/>
  <c r="E167" i="17"/>
  <c r="E168" i="17" s="1"/>
  <c r="B167" i="17"/>
  <c r="B168" i="17" s="1"/>
  <c r="O165" i="17"/>
  <c r="N165" i="17"/>
  <c r="I166" i="17"/>
  <c r="J166" i="17"/>
  <c r="K166" i="17"/>
  <c r="H166" i="17"/>
  <c r="C166" i="17"/>
  <c r="D166" i="17"/>
  <c r="E166" i="17"/>
  <c r="B166" i="17"/>
  <c r="O142" i="17"/>
  <c r="N142" i="17"/>
  <c r="I143" i="17"/>
  <c r="J143" i="17"/>
  <c r="K143" i="17"/>
  <c r="H143" i="17"/>
  <c r="C143" i="17"/>
  <c r="D143" i="17"/>
  <c r="E143" i="17"/>
  <c r="B143" i="17"/>
  <c r="C122" i="17"/>
  <c r="B122" i="17"/>
  <c r="G115" i="17"/>
  <c r="F115" i="17"/>
  <c r="AY81" i="17"/>
  <c r="AY82" i="17"/>
  <c r="AY83" i="17"/>
  <c r="AY84" i="17"/>
  <c r="AY80" i="17"/>
  <c r="AK90" i="17"/>
  <c r="AK91" i="17"/>
  <c r="AK92" i="17"/>
  <c r="AK93" i="17"/>
  <c r="AK89" i="17"/>
  <c r="S90" i="17"/>
  <c r="S91" i="17"/>
  <c r="S92" i="17"/>
  <c r="S93" i="17"/>
  <c r="S89" i="17"/>
  <c r="X81" i="17"/>
  <c r="X82" i="17"/>
  <c r="X83" i="17"/>
  <c r="X84" i="17"/>
  <c r="X80" i="17"/>
  <c r="AA19" i="17"/>
  <c r="AA20" i="17"/>
  <c r="AA21" i="17"/>
  <c r="AA22" i="17"/>
  <c r="AA23" i="17"/>
  <c r="AA24" i="17"/>
  <c r="AA25" i="17"/>
  <c r="AA26" i="17"/>
  <c r="AA27" i="17"/>
  <c r="AA28" i="17"/>
  <c r="AA29" i="17"/>
  <c r="AA18" i="17"/>
  <c r="AC4" i="17"/>
  <c r="AC5" i="17"/>
  <c r="AC6" i="17"/>
  <c r="AC7" i="17"/>
  <c r="AC8" i="17"/>
  <c r="AC9" i="17"/>
  <c r="AC10" i="17"/>
  <c r="AC11" i="17"/>
  <c r="AC12" i="17"/>
  <c r="AC13" i="17"/>
  <c r="AC14" i="17"/>
  <c r="AC15" i="17"/>
  <c r="AC3" i="17"/>
  <c r="N4" i="17"/>
  <c r="N5" i="17"/>
  <c r="N6" i="17"/>
  <c r="N7" i="17"/>
  <c r="N8" i="17"/>
  <c r="N9" i="17"/>
  <c r="N10" i="17"/>
  <c r="N11" i="17"/>
  <c r="N12" i="17"/>
  <c r="N13" i="17"/>
  <c r="N14" i="17"/>
  <c r="N15" i="17"/>
  <c r="N3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18" i="17"/>
  <c r="D112" i="16"/>
  <c r="H112" i="16"/>
  <c r="E28" i="16"/>
  <c r="D28" i="16"/>
  <c r="AA112" i="16"/>
  <c r="AA113" i="16" s="1"/>
  <c r="Z112" i="16"/>
  <c r="Z113" i="16" s="1"/>
  <c r="V113" i="16"/>
  <c r="V114" i="16" s="1"/>
  <c r="W113" i="16"/>
  <c r="W114" i="16" s="1"/>
  <c r="X113" i="16"/>
  <c r="X114" i="16" s="1"/>
  <c r="U113" i="16"/>
  <c r="U114" i="16" s="1"/>
  <c r="Q113" i="16"/>
  <c r="Q114" i="16" s="1"/>
  <c r="R113" i="16"/>
  <c r="R114" i="16" s="1"/>
  <c r="S113" i="16"/>
  <c r="S114" i="16" s="1"/>
  <c r="P113" i="16"/>
  <c r="P114" i="16" s="1"/>
  <c r="M110" i="16"/>
  <c r="M111" i="16" s="1"/>
  <c r="L110" i="16"/>
  <c r="L111" i="16" s="1"/>
  <c r="J111" i="16"/>
  <c r="J112" i="16" s="1"/>
  <c r="I111" i="16"/>
  <c r="I112" i="16" s="1"/>
  <c r="H111" i="16"/>
  <c r="G111" i="16"/>
  <c r="G112" i="16" s="1"/>
  <c r="E111" i="16"/>
  <c r="E112" i="16" s="1"/>
  <c r="D111" i="16"/>
  <c r="C111" i="16"/>
  <c r="C112" i="16" s="1"/>
  <c r="B111" i="16"/>
  <c r="B112" i="16" s="1"/>
  <c r="AA91" i="16"/>
  <c r="AA92" i="16" s="1"/>
  <c r="Z91" i="16"/>
  <c r="Z92" i="16" s="1"/>
  <c r="X91" i="16"/>
  <c r="X92" i="16" s="1"/>
  <c r="W91" i="16"/>
  <c r="W92" i="16" s="1"/>
  <c r="V91" i="16"/>
  <c r="V92" i="16" s="1"/>
  <c r="U91" i="16"/>
  <c r="U92" i="16" s="1"/>
  <c r="S91" i="16"/>
  <c r="S92" i="16" s="1"/>
  <c r="R91" i="16"/>
  <c r="R92" i="16" s="1"/>
  <c r="Q91" i="16"/>
  <c r="Q92" i="16" s="1"/>
  <c r="P91" i="16"/>
  <c r="P92" i="16" s="1"/>
  <c r="AA69" i="16"/>
  <c r="AA70" i="16" s="1"/>
  <c r="Z69" i="16"/>
  <c r="Z70" i="16" s="1"/>
  <c r="X69" i="16"/>
  <c r="X70" i="16" s="1"/>
  <c r="W69" i="16"/>
  <c r="W70" i="16" s="1"/>
  <c r="V69" i="16"/>
  <c r="V70" i="16" s="1"/>
  <c r="U69" i="16"/>
  <c r="U70" i="16" s="1"/>
  <c r="S69" i="16"/>
  <c r="S70" i="16" s="1"/>
  <c r="R69" i="16"/>
  <c r="R70" i="16" s="1"/>
  <c r="Q69" i="16"/>
  <c r="Q70" i="16" s="1"/>
  <c r="P69" i="16"/>
  <c r="P70" i="16" s="1"/>
  <c r="M59" i="16"/>
  <c r="M60" i="16" s="1"/>
  <c r="L59" i="16"/>
  <c r="L60" i="16" s="1"/>
  <c r="J60" i="16"/>
  <c r="J61" i="16" s="1"/>
  <c r="I60" i="16"/>
  <c r="I61" i="16" s="1"/>
  <c r="H60" i="16"/>
  <c r="H61" i="16" s="1"/>
  <c r="G60" i="16"/>
  <c r="G61" i="16" s="1"/>
  <c r="E60" i="16"/>
  <c r="E61" i="16" s="1"/>
  <c r="D60" i="16"/>
  <c r="D61" i="16" s="1"/>
  <c r="C60" i="16"/>
  <c r="C61" i="16" s="1"/>
  <c r="B60" i="16"/>
  <c r="B61" i="16" s="1"/>
  <c r="AA26" i="16"/>
  <c r="AA27" i="16" s="1"/>
  <c r="Z26" i="16"/>
  <c r="Z27" i="16" s="1"/>
  <c r="X27" i="16"/>
  <c r="X28" i="16" s="1"/>
  <c r="W27" i="16"/>
  <c r="W28" i="16" s="1"/>
  <c r="V27" i="16"/>
  <c r="V28" i="16" s="1"/>
  <c r="U27" i="16"/>
  <c r="U28" i="16" s="1"/>
  <c r="S27" i="16"/>
  <c r="S28" i="16" s="1"/>
  <c r="R27" i="16"/>
  <c r="R28" i="16" s="1"/>
  <c r="Q27" i="16"/>
  <c r="Q28" i="16" s="1"/>
  <c r="P27" i="16"/>
  <c r="P28" i="16" s="1"/>
  <c r="M26" i="16"/>
  <c r="M27" i="16" s="1"/>
  <c r="L26" i="16"/>
  <c r="L27" i="16" s="1"/>
  <c r="J27" i="16"/>
  <c r="J28" i="16" s="1"/>
  <c r="I27" i="16"/>
  <c r="I28" i="16" s="1"/>
  <c r="E27" i="16"/>
  <c r="D27" i="16"/>
  <c r="H27" i="16"/>
  <c r="H28" i="16" s="1"/>
  <c r="G27" i="16"/>
  <c r="G28" i="16" s="1"/>
  <c r="C27" i="16"/>
  <c r="C28" i="16" s="1"/>
  <c r="B27" i="16"/>
  <c r="B28" i="16" s="1"/>
  <c r="E110" i="16"/>
  <c r="D110" i="16"/>
  <c r="C110" i="16"/>
  <c r="B110" i="16"/>
  <c r="J110" i="16"/>
  <c r="I110" i="16"/>
  <c r="H110" i="16"/>
  <c r="G110" i="16"/>
  <c r="M109" i="16"/>
  <c r="L109" i="16"/>
  <c r="Q112" i="16"/>
  <c r="R112" i="16"/>
  <c r="S112" i="16"/>
  <c r="P112" i="16"/>
  <c r="V112" i="16"/>
  <c r="W112" i="16"/>
  <c r="X112" i="16"/>
  <c r="U112" i="16"/>
  <c r="AA111" i="16"/>
  <c r="Z111" i="16"/>
  <c r="AA90" i="16"/>
  <c r="Z90" i="16"/>
  <c r="X90" i="16"/>
  <c r="W90" i="16"/>
  <c r="V90" i="16"/>
  <c r="U90" i="16"/>
  <c r="S90" i="16"/>
  <c r="R90" i="16"/>
  <c r="Q90" i="16"/>
  <c r="P90" i="16"/>
  <c r="AA68" i="16"/>
  <c r="Z68" i="16"/>
  <c r="X68" i="16"/>
  <c r="W68" i="16"/>
  <c r="V68" i="16"/>
  <c r="U68" i="16"/>
  <c r="S68" i="16"/>
  <c r="R68" i="16"/>
  <c r="Q68" i="16"/>
  <c r="P68" i="16"/>
  <c r="M58" i="16"/>
  <c r="L58" i="16"/>
  <c r="J59" i="16"/>
  <c r="I59" i="16"/>
  <c r="H59" i="16"/>
  <c r="G59" i="16"/>
  <c r="E59" i="16"/>
  <c r="D59" i="16"/>
  <c r="C59" i="16"/>
  <c r="B59" i="16"/>
  <c r="AA25" i="16"/>
  <c r="Z25" i="16"/>
  <c r="X26" i="16"/>
  <c r="W26" i="16"/>
  <c r="V26" i="16"/>
  <c r="U26" i="16"/>
  <c r="S26" i="16"/>
  <c r="R26" i="16"/>
  <c r="Q26" i="16"/>
  <c r="P26" i="16"/>
  <c r="M25" i="16"/>
  <c r="J26" i="16"/>
  <c r="I26" i="16"/>
  <c r="E26" i="16"/>
  <c r="D26" i="16"/>
  <c r="L25" i="16"/>
  <c r="H26" i="16"/>
  <c r="G26" i="16"/>
  <c r="C26" i="16"/>
  <c r="B26" i="16"/>
  <c r="I105" i="15"/>
  <c r="D92" i="15"/>
  <c r="E92" i="15"/>
  <c r="F92" i="15"/>
  <c r="C92" i="15"/>
  <c r="L64" i="15"/>
  <c r="K64" i="15"/>
  <c r="H71" i="15"/>
  <c r="G71" i="15"/>
  <c r="C67" i="15"/>
  <c r="L63" i="15"/>
  <c r="K63" i="15"/>
  <c r="H70" i="15"/>
  <c r="G70" i="15"/>
  <c r="D66" i="15"/>
  <c r="D67" i="15" s="1"/>
  <c r="C66" i="15"/>
  <c r="R101" i="15"/>
  <c r="R102" i="15" s="1"/>
  <c r="P101" i="15"/>
  <c r="P102" i="15" s="1"/>
  <c r="Q101" i="15"/>
  <c r="Q102" i="15" s="1"/>
  <c r="O101" i="15"/>
  <c r="O102" i="15" s="1"/>
  <c r="L104" i="15"/>
  <c r="L105" i="15" s="1"/>
  <c r="J104" i="15"/>
  <c r="J105" i="15" s="1"/>
  <c r="K104" i="15"/>
  <c r="K105" i="15" s="1"/>
  <c r="I104" i="15"/>
  <c r="D91" i="15"/>
  <c r="E91" i="15"/>
  <c r="F91" i="15"/>
  <c r="C91" i="15"/>
  <c r="R100" i="15"/>
  <c r="Q100" i="15"/>
  <c r="P100" i="15"/>
  <c r="O100" i="15"/>
  <c r="L103" i="15"/>
  <c r="K103" i="15"/>
  <c r="J103" i="15"/>
  <c r="I103" i="15"/>
  <c r="D90" i="15"/>
  <c r="E90" i="15"/>
  <c r="F90" i="15"/>
  <c r="C90" i="15"/>
  <c r="L62" i="15"/>
  <c r="K62" i="15"/>
  <c r="H69" i="15"/>
  <c r="G69" i="15"/>
  <c r="D65" i="15"/>
  <c r="C65" i="15"/>
  <c r="R40" i="15"/>
  <c r="R41" i="15"/>
  <c r="R42" i="15"/>
  <c r="R38" i="15"/>
  <c r="AK39" i="15"/>
  <c r="AK40" i="15"/>
  <c r="AK41" i="15"/>
  <c r="AK42" i="15"/>
  <c r="BA30" i="15"/>
  <c r="BA31" i="15"/>
  <c r="BA32" i="15"/>
  <c r="AP21" i="15"/>
  <c r="AP22" i="15"/>
  <c r="AP23" i="15"/>
  <c r="AP24" i="15"/>
  <c r="AP20" i="15"/>
  <c r="AO21" i="15"/>
  <c r="AO22" i="15"/>
  <c r="AO23" i="15"/>
  <c r="AO24" i="15"/>
  <c r="AO20" i="15"/>
  <c r="AZ30" i="15"/>
  <c r="AZ31" i="15"/>
  <c r="AZ32" i="15"/>
  <c r="AZ33" i="15"/>
  <c r="BA33" i="15" s="1"/>
  <c r="AZ29" i="15"/>
  <c r="BA29" i="15" s="1"/>
  <c r="AA30" i="15"/>
  <c r="AB30" i="15" s="1"/>
  <c r="AA31" i="15"/>
  <c r="AB31" i="15" s="1"/>
  <c r="AA32" i="15"/>
  <c r="AB32" i="15" s="1"/>
  <c r="AA33" i="15"/>
  <c r="AB33" i="15" s="1"/>
  <c r="AA29" i="15"/>
  <c r="AB29" i="15" s="1"/>
  <c r="Q39" i="15"/>
  <c r="R39" i="15" s="1"/>
  <c r="Q40" i="15"/>
  <c r="Q41" i="15"/>
  <c r="Q42" i="15"/>
  <c r="Q38" i="15"/>
  <c r="AJ39" i="15"/>
  <c r="AJ40" i="15"/>
  <c r="AJ41" i="15"/>
  <c r="AJ42" i="15"/>
  <c r="AJ38" i="15"/>
  <c r="AK38" i="15" s="1"/>
  <c r="AI39" i="15"/>
  <c r="AI40" i="15"/>
  <c r="AI41" i="15"/>
  <c r="AI42" i="15"/>
  <c r="AI38" i="15"/>
  <c r="AY30" i="15"/>
  <c r="AY31" i="15"/>
  <c r="AY32" i="15"/>
  <c r="AY33" i="15"/>
  <c r="AY29" i="15"/>
  <c r="P39" i="15"/>
  <c r="P40" i="15"/>
  <c r="P41" i="15"/>
  <c r="P42" i="15"/>
  <c r="P38" i="15"/>
  <c r="Z30" i="15"/>
  <c r="Z31" i="15"/>
  <c r="Z32" i="15"/>
  <c r="Z33" i="15"/>
  <c r="Z29" i="15"/>
  <c r="AN21" i="15"/>
  <c r="AN22" i="15"/>
  <c r="AN23" i="15"/>
  <c r="AN24" i="15"/>
  <c r="AN20" i="15"/>
  <c r="T21" i="15"/>
  <c r="T22" i="15"/>
  <c r="S21" i="15"/>
  <c r="S22" i="15"/>
  <c r="S23" i="15"/>
  <c r="T23" i="15" s="1"/>
  <c r="S24" i="15"/>
  <c r="T24" i="15" s="1"/>
  <c r="S20" i="15"/>
  <c r="T20" i="15" s="1"/>
  <c r="R21" i="15"/>
  <c r="R22" i="15"/>
  <c r="R23" i="15"/>
  <c r="R24" i="15"/>
  <c r="R20" i="15"/>
  <c r="E14" i="15"/>
  <c r="D13" i="15"/>
  <c r="D14" i="15" s="1"/>
  <c r="E13" i="15"/>
  <c r="F13" i="15"/>
  <c r="F14" i="15" s="1"/>
  <c r="G13" i="15"/>
  <c r="G14" i="15" s="1"/>
  <c r="H13" i="15"/>
  <c r="H14" i="15" s="1"/>
  <c r="C13" i="15"/>
  <c r="C14" i="15" s="1"/>
  <c r="D12" i="15"/>
  <c r="E12" i="15"/>
  <c r="F12" i="15"/>
  <c r="G12" i="15"/>
  <c r="H12" i="15"/>
  <c r="C12" i="15"/>
  <c r="F11" i="14"/>
  <c r="G11" i="14"/>
  <c r="H11" i="14"/>
  <c r="C11" i="14"/>
  <c r="T88" i="14"/>
  <c r="T89" i="14"/>
  <c r="T90" i="14"/>
  <c r="AJ90" i="14"/>
  <c r="AL78" i="14"/>
  <c r="V79" i="14"/>
  <c r="V80" i="14"/>
  <c r="V81" i="14"/>
  <c r="V78" i="14"/>
  <c r="AK70" i="14"/>
  <c r="AK71" i="14"/>
  <c r="AK72" i="14"/>
  <c r="S70" i="14"/>
  <c r="S18" i="14"/>
  <c r="S19" i="14"/>
  <c r="S20" i="14"/>
  <c r="S16" i="14"/>
  <c r="V28" i="14"/>
  <c r="V29" i="14"/>
  <c r="V30" i="14"/>
  <c r="V26" i="14"/>
  <c r="AJ36" i="14"/>
  <c r="AJ38" i="14"/>
  <c r="AJ35" i="14"/>
  <c r="T37" i="14"/>
  <c r="Q116" i="14"/>
  <c r="O116" i="14"/>
  <c r="L118" i="14"/>
  <c r="J118" i="14"/>
  <c r="K118" i="14"/>
  <c r="E110" i="14"/>
  <c r="C109" i="14"/>
  <c r="C110" i="14" s="1"/>
  <c r="E109" i="14"/>
  <c r="D109" i="14"/>
  <c r="D110" i="14" s="1"/>
  <c r="F109" i="14"/>
  <c r="F110" i="14" s="1"/>
  <c r="C108" i="14"/>
  <c r="L117" i="14"/>
  <c r="J117" i="14"/>
  <c r="K117" i="14"/>
  <c r="I117" i="14"/>
  <c r="I118" i="14" s="1"/>
  <c r="R115" i="14"/>
  <c r="R116" i="14" s="1"/>
  <c r="P115" i="14"/>
  <c r="P116" i="14" s="1"/>
  <c r="Q115" i="14"/>
  <c r="O115" i="14"/>
  <c r="S88" i="14"/>
  <c r="S89" i="14"/>
  <c r="S90" i="14"/>
  <c r="S87" i="14"/>
  <c r="T87" i="14" s="1"/>
  <c r="AI88" i="14"/>
  <c r="AJ88" i="14" s="1"/>
  <c r="AI89" i="14"/>
  <c r="AJ89" i="14" s="1"/>
  <c r="AI90" i="14"/>
  <c r="AI87" i="14"/>
  <c r="AJ87" i="14" s="1"/>
  <c r="AJ70" i="14"/>
  <c r="AJ71" i="14"/>
  <c r="AJ72" i="14"/>
  <c r="AJ69" i="14"/>
  <c r="AK69" i="14" s="1"/>
  <c r="AK79" i="14"/>
  <c r="AL79" i="14" s="1"/>
  <c r="AK80" i="14"/>
  <c r="AL80" i="14" s="1"/>
  <c r="AK81" i="14"/>
  <c r="AL81" i="14" s="1"/>
  <c r="AK78" i="14"/>
  <c r="U79" i="14"/>
  <c r="U80" i="14"/>
  <c r="U81" i="14"/>
  <c r="U78" i="14"/>
  <c r="R70" i="14"/>
  <c r="R71" i="14"/>
  <c r="S71" i="14" s="1"/>
  <c r="R72" i="14"/>
  <c r="S72" i="14" s="1"/>
  <c r="R69" i="14"/>
  <c r="S69" i="14" s="1"/>
  <c r="L59" i="14"/>
  <c r="L60" i="14" s="1"/>
  <c r="K59" i="14"/>
  <c r="K60" i="14" s="1"/>
  <c r="H61" i="14"/>
  <c r="H62" i="14" s="1"/>
  <c r="G61" i="14"/>
  <c r="G62" i="14" s="1"/>
  <c r="D59" i="14"/>
  <c r="D60" i="14" s="1"/>
  <c r="C59" i="14"/>
  <c r="C60" i="14" s="1"/>
  <c r="AI36" i="14"/>
  <c r="AI37" i="14"/>
  <c r="AJ37" i="14" s="1"/>
  <c r="AI38" i="14"/>
  <c r="AI39" i="14"/>
  <c r="AJ39" i="14" s="1"/>
  <c r="AI35" i="14"/>
  <c r="S36" i="14"/>
  <c r="T36" i="14" s="1"/>
  <c r="S37" i="14"/>
  <c r="S38" i="14"/>
  <c r="T38" i="14" s="1"/>
  <c r="S39" i="14"/>
  <c r="T39" i="14" s="1"/>
  <c r="S35" i="14"/>
  <c r="T35" i="14" s="1"/>
  <c r="AK27" i="14"/>
  <c r="AL27" i="14" s="1"/>
  <c r="AK28" i="14"/>
  <c r="AL28" i="14" s="1"/>
  <c r="AK29" i="14"/>
  <c r="AL29" i="14" s="1"/>
  <c r="AK30" i="14"/>
  <c r="AL30" i="14" s="1"/>
  <c r="AK26" i="14"/>
  <c r="AL26" i="14" s="1"/>
  <c r="U27" i="14"/>
  <c r="V27" i="14" s="1"/>
  <c r="U28" i="14"/>
  <c r="U29" i="14"/>
  <c r="U30" i="14"/>
  <c r="U26" i="14"/>
  <c r="D10" i="14"/>
  <c r="D11" i="14" s="1"/>
  <c r="E10" i="14"/>
  <c r="E11" i="14" s="1"/>
  <c r="F10" i="14"/>
  <c r="G10" i="14"/>
  <c r="H10" i="14"/>
  <c r="C10" i="14"/>
  <c r="AJ17" i="14"/>
  <c r="AK17" i="14" s="1"/>
  <c r="AJ18" i="14"/>
  <c r="AK18" i="14" s="1"/>
  <c r="AJ19" i="14"/>
  <c r="AK19" i="14" s="1"/>
  <c r="AJ20" i="14"/>
  <c r="AK20" i="14" s="1"/>
  <c r="AJ16" i="14"/>
  <c r="AK16" i="14" s="1"/>
  <c r="R17" i="14"/>
  <c r="S17" i="14" s="1"/>
  <c r="R18" i="14"/>
  <c r="R19" i="14"/>
  <c r="R20" i="14"/>
  <c r="R16" i="14"/>
  <c r="L116" i="14"/>
  <c r="J116" i="14"/>
  <c r="R114" i="14"/>
  <c r="P114" i="14"/>
  <c r="Q114" i="14"/>
  <c r="O114" i="14"/>
  <c r="K116" i="14"/>
  <c r="I116" i="14"/>
  <c r="F108" i="14"/>
  <c r="D108" i="14"/>
  <c r="E108" i="14"/>
  <c r="R88" i="14"/>
  <c r="R89" i="14"/>
  <c r="R90" i="14"/>
  <c r="R87" i="14"/>
  <c r="AH88" i="14"/>
  <c r="AH89" i="14"/>
  <c r="AH90" i="14"/>
  <c r="AH87" i="14"/>
  <c r="AJ79" i="14"/>
  <c r="AJ80" i="14"/>
  <c r="AJ81" i="14"/>
  <c r="AJ78" i="14"/>
  <c r="T79" i="14"/>
  <c r="T80" i="14"/>
  <c r="T81" i="14"/>
  <c r="T78" i="14"/>
  <c r="AI70" i="14"/>
  <c r="AI71" i="14"/>
  <c r="AI72" i="14"/>
  <c r="AI69" i="14"/>
  <c r="Q70" i="14"/>
  <c r="Q71" i="14"/>
  <c r="Q72" i="14"/>
  <c r="Q69" i="14"/>
  <c r="L58" i="14"/>
  <c r="K58" i="14"/>
  <c r="H60" i="14"/>
  <c r="G60" i="14"/>
  <c r="D58" i="14"/>
  <c r="C58" i="14"/>
  <c r="R36" i="14"/>
  <c r="R37" i="14"/>
  <c r="R38" i="14"/>
  <c r="R39" i="14"/>
  <c r="R35" i="14"/>
  <c r="AH36" i="14"/>
  <c r="AH37" i="14"/>
  <c r="AH38" i="14"/>
  <c r="AH39" i="14"/>
  <c r="AH35" i="14"/>
  <c r="AJ27" i="14"/>
  <c r="AJ28" i="14"/>
  <c r="AJ29" i="14"/>
  <c r="AJ30" i="14"/>
  <c r="AJ26" i="14"/>
  <c r="T27" i="14"/>
  <c r="T28" i="14"/>
  <c r="T29" i="14"/>
  <c r="T30" i="14"/>
  <c r="T26" i="14"/>
  <c r="AI17" i="14"/>
  <c r="AI18" i="14"/>
  <c r="AI19" i="14"/>
  <c r="AI20" i="14"/>
  <c r="AI16" i="14"/>
  <c r="Q17" i="14"/>
  <c r="Q18" i="14"/>
  <c r="Q19" i="14"/>
  <c r="Q20" i="14"/>
  <c r="Q16" i="14"/>
  <c r="D9" i="14"/>
  <c r="E9" i="14"/>
  <c r="F9" i="14"/>
  <c r="G9" i="14"/>
  <c r="H9" i="14"/>
  <c r="C9" i="14"/>
  <c r="U40" i="13"/>
  <c r="T40" i="13"/>
  <c r="S40" i="13"/>
  <c r="R40" i="13"/>
  <c r="Q40" i="13"/>
  <c r="U34" i="13"/>
  <c r="T34" i="13"/>
  <c r="S34" i="13"/>
  <c r="R34" i="13"/>
  <c r="Q34" i="13"/>
  <c r="U28" i="13"/>
  <c r="T28" i="13"/>
  <c r="S28" i="13"/>
  <c r="R28" i="13"/>
  <c r="Q28" i="13"/>
  <c r="AP22" i="13"/>
  <c r="AO22" i="13"/>
  <c r="AN22" i="13"/>
  <c r="AM22" i="13"/>
  <c r="AL22" i="13"/>
  <c r="AI22" i="13"/>
  <c r="AH22" i="13"/>
  <c r="AG22" i="13"/>
  <c r="AF22" i="13"/>
  <c r="AE22" i="13"/>
  <c r="AB22" i="13"/>
  <c r="AA22" i="13"/>
  <c r="Z22" i="13"/>
  <c r="Y22" i="13"/>
  <c r="X22" i="13"/>
  <c r="U22" i="13"/>
  <c r="T22" i="13"/>
  <c r="S22" i="13"/>
  <c r="R22" i="13"/>
  <c r="Q22" i="13"/>
  <c r="N22" i="13"/>
  <c r="M22" i="13"/>
  <c r="L22" i="13"/>
  <c r="K22" i="13"/>
  <c r="J22" i="13"/>
  <c r="G22" i="13"/>
  <c r="F22" i="13"/>
  <c r="E22" i="13"/>
  <c r="D22" i="13"/>
  <c r="C22" i="13"/>
  <c r="D10" i="13"/>
  <c r="E10" i="13"/>
  <c r="F10" i="13"/>
  <c r="G10" i="13"/>
  <c r="C10" i="13"/>
  <c r="U39" i="13"/>
  <c r="T39" i="13"/>
  <c r="S39" i="13"/>
  <c r="R39" i="13"/>
  <c r="Q39" i="13"/>
  <c r="U33" i="13"/>
  <c r="T33" i="13"/>
  <c r="S33" i="13"/>
  <c r="R33" i="13"/>
  <c r="Q33" i="13"/>
  <c r="U27" i="13"/>
  <c r="T27" i="13"/>
  <c r="S27" i="13"/>
  <c r="R27" i="13"/>
  <c r="Q27" i="13"/>
  <c r="AP21" i="13"/>
  <c r="AO21" i="13"/>
  <c r="AN21" i="13"/>
  <c r="AM21" i="13"/>
  <c r="AL21" i="13"/>
  <c r="AI21" i="13"/>
  <c r="AH21" i="13"/>
  <c r="AG21" i="13"/>
  <c r="AF21" i="13"/>
  <c r="AE21" i="13"/>
  <c r="AB21" i="13"/>
  <c r="AA21" i="13"/>
  <c r="Z21" i="13"/>
  <c r="Y21" i="13"/>
  <c r="X21" i="13"/>
  <c r="U21" i="13"/>
  <c r="T21" i="13"/>
  <c r="S21" i="13"/>
  <c r="R21" i="13"/>
  <c r="Q21" i="13"/>
  <c r="N21" i="13"/>
  <c r="M21" i="13"/>
  <c r="L21" i="13"/>
  <c r="K21" i="13"/>
  <c r="J21" i="13"/>
  <c r="G21" i="13"/>
  <c r="F21" i="13"/>
  <c r="E21" i="13"/>
  <c r="D21" i="13"/>
  <c r="C21" i="13"/>
  <c r="D9" i="13"/>
  <c r="E9" i="13"/>
  <c r="F9" i="13"/>
  <c r="G9" i="13"/>
  <c r="C9" i="13"/>
  <c r="U38" i="13"/>
  <c r="T38" i="13"/>
  <c r="S38" i="13"/>
  <c r="R38" i="13"/>
  <c r="Q38" i="13"/>
  <c r="U32" i="13"/>
  <c r="T32" i="13"/>
  <c r="S32" i="13"/>
  <c r="R32" i="13"/>
  <c r="Q32" i="13"/>
  <c r="U26" i="13"/>
  <c r="T26" i="13"/>
  <c r="S26" i="13"/>
  <c r="R26" i="13"/>
  <c r="Q26" i="13"/>
  <c r="AP20" i="13"/>
  <c r="AO20" i="13"/>
  <c r="AN20" i="13"/>
  <c r="AM20" i="13"/>
  <c r="AL20" i="13"/>
  <c r="AI20" i="13"/>
  <c r="AH20" i="13"/>
  <c r="AG20" i="13"/>
  <c r="AF20" i="13"/>
  <c r="AE20" i="13"/>
  <c r="AB20" i="13"/>
  <c r="AA20" i="13"/>
  <c r="Z20" i="13"/>
  <c r="Y20" i="13"/>
  <c r="X20" i="13"/>
  <c r="U20" i="13"/>
  <c r="T20" i="13"/>
  <c r="S20" i="13"/>
  <c r="R20" i="13"/>
  <c r="Q20" i="13"/>
  <c r="N20" i="13"/>
  <c r="M20" i="13"/>
  <c r="L20" i="13"/>
  <c r="K20" i="13"/>
  <c r="J20" i="13"/>
  <c r="G20" i="13"/>
  <c r="F20" i="13"/>
  <c r="E20" i="13"/>
  <c r="D20" i="13"/>
  <c r="C20" i="13"/>
  <c r="D8" i="13"/>
  <c r="E8" i="13"/>
  <c r="F8" i="13"/>
  <c r="G8" i="13"/>
  <c r="C8" i="13"/>
  <c r="AP24" i="12"/>
  <c r="AO24" i="12"/>
  <c r="AN24" i="12"/>
  <c r="AM24" i="12"/>
  <c r="AL24" i="12"/>
  <c r="AK24" i="12"/>
  <c r="AJ24" i="12"/>
  <c r="AI24" i="12"/>
  <c r="AD24" i="12"/>
  <c r="AC24" i="12"/>
  <c r="AB24" i="12"/>
  <c r="AA24" i="12"/>
  <c r="Z24" i="12"/>
  <c r="Y24" i="12"/>
  <c r="AJ74" i="12"/>
  <c r="AI74" i="12"/>
  <c r="AH74" i="12"/>
  <c r="AG74" i="12"/>
  <c r="AF74" i="12"/>
  <c r="AE74" i="12"/>
  <c r="I92" i="12"/>
  <c r="H92" i="12"/>
  <c r="G92" i="12"/>
  <c r="F92" i="12"/>
  <c r="E92" i="12"/>
  <c r="D92" i="12"/>
  <c r="I86" i="12"/>
  <c r="H86" i="12"/>
  <c r="G86" i="12"/>
  <c r="F86" i="12"/>
  <c r="E86" i="12"/>
  <c r="D86" i="12"/>
  <c r="I80" i="12"/>
  <c r="H80" i="12"/>
  <c r="G80" i="12"/>
  <c r="F80" i="12"/>
  <c r="E80" i="12"/>
  <c r="D80" i="12"/>
  <c r="I74" i="12"/>
  <c r="H74" i="12"/>
  <c r="G74" i="12"/>
  <c r="F74" i="12"/>
  <c r="E74" i="12"/>
  <c r="D74" i="12"/>
  <c r="I65" i="12"/>
  <c r="H65" i="12"/>
  <c r="G65" i="12"/>
  <c r="F65" i="12"/>
  <c r="E65" i="12"/>
  <c r="D65" i="12"/>
  <c r="AB74" i="12"/>
  <c r="AA74" i="12"/>
  <c r="Z74" i="12"/>
  <c r="Y74" i="12"/>
  <c r="X74" i="12"/>
  <c r="W74" i="12"/>
  <c r="T74" i="12"/>
  <c r="S74" i="12"/>
  <c r="R74" i="12"/>
  <c r="Q74" i="12"/>
  <c r="P74" i="12"/>
  <c r="O74" i="12"/>
  <c r="T65" i="12"/>
  <c r="S65" i="12"/>
  <c r="R65" i="12"/>
  <c r="Q65" i="12"/>
  <c r="P65" i="12"/>
  <c r="O65" i="12"/>
  <c r="AF24" i="12"/>
  <c r="AE24" i="12"/>
  <c r="V24" i="12"/>
  <c r="U24" i="12"/>
  <c r="T24" i="12"/>
  <c r="S24" i="12"/>
  <c r="R24" i="12"/>
  <c r="Q24" i="12"/>
  <c r="P24" i="12"/>
  <c r="O24" i="12"/>
  <c r="V9" i="12"/>
  <c r="U9" i="12"/>
  <c r="T9" i="12"/>
  <c r="S9" i="12"/>
  <c r="R9" i="12"/>
  <c r="Q9" i="12"/>
  <c r="P9" i="12"/>
  <c r="O9" i="12"/>
  <c r="K54" i="12"/>
  <c r="J54" i="12"/>
  <c r="I54" i="12"/>
  <c r="H54" i="12"/>
  <c r="G54" i="12"/>
  <c r="F54" i="12"/>
  <c r="E54" i="12"/>
  <c r="D54" i="12"/>
  <c r="K48" i="12"/>
  <c r="J48" i="12"/>
  <c r="I48" i="12"/>
  <c r="H48" i="12"/>
  <c r="G48" i="12"/>
  <c r="F48" i="12"/>
  <c r="E48" i="12"/>
  <c r="D48" i="12"/>
  <c r="K42" i="12"/>
  <c r="J42" i="12"/>
  <c r="I42" i="12"/>
  <c r="H42" i="12"/>
  <c r="G42" i="12"/>
  <c r="F42" i="12"/>
  <c r="E42" i="12"/>
  <c r="D42" i="12"/>
  <c r="K36" i="12"/>
  <c r="J36" i="12"/>
  <c r="I36" i="12"/>
  <c r="H36" i="12"/>
  <c r="G36" i="12"/>
  <c r="F36" i="12"/>
  <c r="E36" i="12"/>
  <c r="D36" i="12"/>
  <c r="K27" i="12"/>
  <c r="J27" i="12"/>
  <c r="I27" i="12"/>
  <c r="H27" i="12"/>
  <c r="G27" i="12"/>
  <c r="F27" i="12"/>
  <c r="E27" i="12"/>
  <c r="D27" i="12"/>
  <c r="K21" i="12"/>
  <c r="J21" i="12"/>
  <c r="I21" i="12"/>
  <c r="H21" i="12"/>
  <c r="G21" i="12"/>
  <c r="F21" i="12"/>
  <c r="E21" i="12"/>
  <c r="D21" i="12"/>
  <c r="K15" i="12"/>
  <c r="J15" i="12"/>
  <c r="I15" i="12"/>
  <c r="H15" i="12"/>
  <c r="G15" i="12"/>
  <c r="F15" i="12"/>
  <c r="E15" i="12"/>
  <c r="D15" i="12"/>
  <c r="E9" i="12"/>
  <c r="F9" i="12"/>
  <c r="G9" i="12"/>
  <c r="H9" i="12"/>
  <c r="I9" i="12"/>
  <c r="J9" i="12"/>
  <c r="K9" i="12"/>
  <c r="D9" i="12"/>
  <c r="I91" i="12"/>
  <c r="H91" i="12"/>
  <c r="G91" i="12"/>
  <c r="F91" i="12"/>
  <c r="E91" i="12"/>
  <c r="D91" i="12"/>
  <c r="I85" i="12"/>
  <c r="H85" i="12"/>
  <c r="G85" i="12"/>
  <c r="F85" i="12"/>
  <c r="E85" i="12"/>
  <c r="D85" i="12"/>
  <c r="I79" i="12"/>
  <c r="H79" i="12"/>
  <c r="G79" i="12"/>
  <c r="F79" i="12"/>
  <c r="E79" i="12"/>
  <c r="D79" i="12"/>
  <c r="I73" i="12"/>
  <c r="H73" i="12"/>
  <c r="G73" i="12"/>
  <c r="F73" i="12"/>
  <c r="E73" i="12"/>
  <c r="D73" i="12"/>
  <c r="I64" i="12"/>
  <c r="H64" i="12"/>
  <c r="G64" i="12"/>
  <c r="F64" i="12"/>
  <c r="E64" i="12"/>
  <c r="D64" i="12"/>
  <c r="AJ73" i="12"/>
  <c r="AI73" i="12"/>
  <c r="AH73" i="12"/>
  <c r="AG73" i="12"/>
  <c r="AF73" i="12"/>
  <c r="AE73" i="12"/>
  <c r="AB73" i="12"/>
  <c r="AA73" i="12"/>
  <c r="Z73" i="12"/>
  <c r="Y73" i="12"/>
  <c r="X73" i="12"/>
  <c r="W73" i="12"/>
  <c r="T73" i="12"/>
  <c r="S73" i="12"/>
  <c r="R73" i="12"/>
  <c r="Q73" i="12"/>
  <c r="P73" i="12"/>
  <c r="O73" i="12"/>
  <c r="T64" i="12"/>
  <c r="S64" i="12"/>
  <c r="R64" i="12"/>
  <c r="Q64" i="12"/>
  <c r="P64" i="12"/>
  <c r="O64" i="12"/>
  <c r="V8" i="12"/>
  <c r="U8" i="12"/>
  <c r="T8" i="12"/>
  <c r="S8" i="12"/>
  <c r="R8" i="12"/>
  <c r="Q8" i="12"/>
  <c r="P8" i="12"/>
  <c r="O8" i="12"/>
  <c r="K53" i="12"/>
  <c r="J53" i="12"/>
  <c r="I53" i="12"/>
  <c r="H53" i="12"/>
  <c r="G53" i="12"/>
  <c r="F53" i="12"/>
  <c r="E53" i="12"/>
  <c r="D53" i="12"/>
  <c r="K47" i="12"/>
  <c r="J47" i="12"/>
  <c r="I47" i="12"/>
  <c r="H47" i="12"/>
  <c r="G47" i="12"/>
  <c r="F47" i="12"/>
  <c r="E47" i="12"/>
  <c r="D47" i="12"/>
  <c r="K41" i="12"/>
  <c r="J41" i="12"/>
  <c r="I41" i="12"/>
  <c r="H41" i="12"/>
  <c r="G41" i="12"/>
  <c r="F41" i="12"/>
  <c r="E41" i="12"/>
  <c r="D41" i="12"/>
  <c r="K35" i="12"/>
  <c r="J35" i="12"/>
  <c r="I35" i="12"/>
  <c r="H35" i="12"/>
  <c r="G35" i="12"/>
  <c r="F35" i="12"/>
  <c r="E35" i="12"/>
  <c r="D35" i="12"/>
  <c r="AP23" i="12"/>
  <c r="AO23" i="12"/>
  <c r="AN23" i="12"/>
  <c r="AM23" i="12"/>
  <c r="AL23" i="12"/>
  <c r="AK23" i="12"/>
  <c r="AJ23" i="12"/>
  <c r="AI23" i="12"/>
  <c r="AF23" i="12"/>
  <c r="AE23" i="12"/>
  <c r="AD23" i="12"/>
  <c r="AC23" i="12"/>
  <c r="AB23" i="12"/>
  <c r="AA23" i="12"/>
  <c r="Z23" i="12"/>
  <c r="Y23" i="12"/>
  <c r="V23" i="12"/>
  <c r="U23" i="12"/>
  <c r="T23" i="12"/>
  <c r="S23" i="12"/>
  <c r="R23" i="12"/>
  <c r="Q23" i="12"/>
  <c r="P23" i="12"/>
  <c r="O23" i="12"/>
  <c r="K26" i="12"/>
  <c r="J26" i="12"/>
  <c r="I26" i="12"/>
  <c r="H26" i="12"/>
  <c r="G26" i="12"/>
  <c r="F26" i="12"/>
  <c r="E26" i="12"/>
  <c r="D26" i="12"/>
  <c r="K20" i="12"/>
  <c r="J20" i="12"/>
  <c r="I20" i="12"/>
  <c r="H20" i="12"/>
  <c r="G20" i="12"/>
  <c r="F20" i="12"/>
  <c r="E20" i="12"/>
  <c r="D20" i="12"/>
  <c r="K14" i="12"/>
  <c r="J14" i="12"/>
  <c r="I14" i="12"/>
  <c r="H14" i="12"/>
  <c r="G14" i="12"/>
  <c r="F14" i="12"/>
  <c r="E14" i="12"/>
  <c r="D14" i="12"/>
  <c r="E8" i="12"/>
  <c r="F8" i="12"/>
  <c r="G8" i="12"/>
  <c r="H8" i="12"/>
  <c r="I8" i="12"/>
  <c r="J8" i="12"/>
  <c r="K8" i="12"/>
  <c r="D8" i="12"/>
  <c r="AJ72" i="12"/>
  <c r="AI72" i="12"/>
  <c r="AH72" i="12"/>
  <c r="AG72" i="12"/>
  <c r="AF72" i="12"/>
  <c r="AE72" i="12"/>
  <c r="AB72" i="12"/>
  <c r="AA72" i="12"/>
  <c r="Z72" i="12"/>
  <c r="Y72" i="12"/>
  <c r="X72" i="12"/>
  <c r="W72" i="12"/>
  <c r="T72" i="12"/>
  <c r="S72" i="12"/>
  <c r="R72" i="12"/>
  <c r="Q72" i="12"/>
  <c r="P72" i="12"/>
  <c r="O72" i="12"/>
  <c r="T63" i="12"/>
  <c r="S63" i="12"/>
  <c r="R63" i="12"/>
  <c r="Q63" i="12"/>
  <c r="P63" i="12"/>
  <c r="O63" i="12"/>
  <c r="I90" i="12"/>
  <c r="H90" i="12"/>
  <c r="G90" i="12"/>
  <c r="F90" i="12"/>
  <c r="E90" i="12"/>
  <c r="D90" i="12"/>
  <c r="I84" i="12"/>
  <c r="H84" i="12"/>
  <c r="G84" i="12"/>
  <c r="F84" i="12"/>
  <c r="E84" i="12"/>
  <c r="D84" i="12"/>
  <c r="I78" i="12"/>
  <c r="H78" i="12"/>
  <c r="G78" i="12"/>
  <c r="F78" i="12"/>
  <c r="E78" i="12"/>
  <c r="D78" i="12"/>
  <c r="I72" i="12"/>
  <c r="H72" i="12"/>
  <c r="G72" i="12"/>
  <c r="F72" i="12"/>
  <c r="E72" i="12"/>
  <c r="D72" i="12"/>
  <c r="I63" i="12"/>
  <c r="H63" i="12"/>
  <c r="G63" i="12"/>
  <c r="F63" i="12"/>
  <c r="E63" i="12"/>
  <c r="D63" i="12"/>
  <c r="K52" i="12"/>
  <c r="J52" i="12"/>
  <c r="I52" i="12"/>
  <c r="H52" i="12"/>
  <c r="G52" i="12"/>
  <c r="F52" i="12"/>
  <c r="E52" i="12"/>
  <c r="D52" i="12"/>
  <c r="K46" i="12"/>
  <c r="J46" i="12"/>
  <c r="I46" i="12"/>
  <c r="H46" i="12"/>
  <c r="G46" i="12"/>
  <c r="F46" i="12"/>
  <c r="E46" i="12"/>
  <c r="D46" i="12"/>
  <c r="K40" i="12"/>
  <c r="J40" i="12"/>
  <c r="I40" i="12"/>
  <c r="H40" i="12"/>
  <c r="G40" i="12"/>
  <c r="F40" i="12"/>
  <c r="E40" i="12"/>
  <c r="D40" i="12"/>
  <c r="K34" i="12"/>
  <c r="J34" i="12"/>
  <c r="I34" i="12"/>
  <c r="H34" i="12"/>
  <c r="G34" i="12"/>
  <c r="F34" i="12"/>
  <c r="E34" i="12"/>
  <c r="D34" i="12"/>
  <c r="AP22" i="12"/>
  <c r="AO22" i="12"/>
  <c r="AN22" i="12"/>
  <c r="AM22" i="12"/>
  <c r="AL22" i="12"/>
  <c r="AK22" i="12"/>
  <c r="AJ22" i="12"/>
  <c r="AI22" i="12"/>
  <c r="AF22" i="12"/>
  <c r="AE22" i="12"/>
  <c r="AD22" i="12"/>
  <c r="AC22" i="12"/>
  <c r="AB22" i="12"/>
  <c r="AA22" i="12"/>
  <c r="Z22" i="12"/>
  <c r="Y22" i="12"/>
  <c r="V22" i="12"/>
  <c r="U22" i="12"/>
  <c r="T22" i="12"/>
  <c r="S22" i="12"/>
  <c r="R22" i="12"/>
  <c r="Q22" i="12"/>
  <c r="P22" i="12"/>
  <c r="O22" i="12"/>
  <c r="V7" i="12"/>
  <c r="U7" i="12"/>
  <c r="T7" i="12"/>
  <c r="S7" i="12"/>
  <c r="R7" i="12"/>
  <c r="Q7" i="12"/>
  <c r="P7" i="12"/>
  <c r="O7" i="12"/>
  <c r="K25" i="12"/>
  <c r="J25" i="12"/>
  <c r="I25" i="12"/>
  <c r="H25" i="12"/>
  <c r="G25" i="12"/>
  <c r="F25" i="12"/>
  <c r="E25" i="12"/>
  <c r="D25" i="12"/>
  <c r="K19" i="12"/>
  <c r="J19" i="12"/>
  <c r="I19" i="12"/>
  <c r="H19" i="12"/>
  <c r="G19" i="12"/>
  <c r="F19" i="12"/>
  <c r="E19" i="12"/>
  <c r="D19" i="12"/>
  <c r="K13" i="12"/>
  <c r="J13" i="12"/>
  <c r="I13" i="12"/>
  <c r="H13" i="12"/>
  <c r="G13" i="12"/>
  <c r="F13" i="12"/>
  <c r="E13" i="12"/>
  <c r="D13" i="12"/>
  <c r="E7" i="12"/>
  <c r="F7" i="12"/>
  <c r="G7" i="12"/>
  <c r="H7" i="12"/>
  <c r="I7" i="12"/>
  <c r="J7" i="12"/>
  <c r="K7" i="12"/>
  <c r="D7" i="12"/>
  <c r="S22" i="11"/>
  <c r="R22" i="11"/>
  <c r="Q22" i="11"/>
  <c r="S104" i="11"/>
  <c r="R104" i="11"/>
  <c r="Q104" i="11"/>
  <c r="T121" i="11"/>
  <c r="T127" i="11"/>
  <c r="T133" i="11"/>
  <c r="T139" i="11"/>
  <c r="S139" i="11"/>
  <c r="R139" i="11"/>
  <c r="Q139" i="11"/>
  <c r="S133" i="11"/>
  <c r="R133" i="11"/>
  <c r="Q133" i="11"/>
  <c r="S127" i="11"/>
  <c r="R127" i="11"/>
  <c r="Q127" i="11"/>
  <c r="S121" i="11"/>
  <c r="R121" i="11"/>
  <c r="Q121" i="11"/>
  <c r="S111" i="11"/>
  <c r="R111" i="11"/>
  <c r="Q111" i="11"/>
  <c r="S105" i="11"/>
  <c r="R105" i="11"/>
  <c r="Q105" i="11"/>
  <c r="S99" i="11"/>
  <c r="R99" i="11"/>
  <c r="Q99" i="11"/>
  <c r="S93" i="11"/>
  <c r="R93" i="11"/>
  <c r="Q93" i="11"/>
  <c r="T122" i="11"/>
  <c r="T128" i="11"/>
  <c r="T134" i="11"/>
  <c r="T140" i="11"/>
  <c r="S134" i="11"/>
  <c r="R134" i="11"/>
  <c r="Q134" i="11"/>
  <c r="S140" i="11"/>
  <c r="R140" i="11"/>
  <c r="Q140" i="11"/>
  <c r="S128" i="11"/>
  <c r="R128" i="11"/>
  <c r="Q128" i="11"/>
  <c r="S122" i="11"/>
  <c r="R122" i="11"/>
  <c r="Q122" i="11"/>
  <c r="S112" i="11"/>
  <c r="R112" i="11"/>
  <c r="Q112" i="11"/>
  <c r="S106" i="11"/>
  <c r="R106" i="11"/>
  <c r="Q106" i="11"/>
  <c r="S100" i="11"/>
  <c r="R100" i="11"/>
  <c r="Q100" i="11"/>
  <c r="S94" i="11"/>
  <c r="R94" i="11"/>
  <c r="Q94" i="11"/>
  <c r="AL78" i="11"/>
  <c r="AF78" i="11"/>
  <c r="Z78" i="11"/>
  <c r="AK78" i="11"/>
  <c r="AJ78" i="11"/>
  <c r="AI78" i="11"/>
  <c r="AE78" i="11"/>
  <c r="AD78" i="11"/>
  <c r="AC78" i="11"/>
  <c r="Y78" i="11"/>
  <c r="X78" i="11"/>
  <c r="W78" i="11"/>
  <c r="S84" i="11"/>
  <c r="R84" i="11"/>
  <c r="Q84" i="11"/>
  <c r="M78" i="11"/>
  <c r="G78" i="11"/>
  <c r="F78" i="11"/>
  <c r="E78" i="11"/>
  <c r="D78" i="11"/>
  <c r="L78" i="11"/>
  <c r="K78" i="11"/>
  <c r="J78" i="11"/>
  <c r="S78" i="11"/>
  <c r="R78" i="11"/>
  <c r="Q78" i="11"/>
  <c r="S72" i="11"/>
  <c r="R72" i="11"/>
  <c r="Q72" i="11"/>
  <c r="AK61" i="11"/>
  <c r="AJ61" i="11"/>
  <c r="AI61" i="11"/>
  <c r="AE61" i="11"/>
  <c r="AD61" i="11"/>
  <c r="AC61" i="11"/>
  <c r="Y61" i="11"/>
  <c r="X61" i="11"/>
  <c r="W61" i="11"/>
  <c r="S66" i="11"/>
  <c r="R66" i="11"/>
  <c r="Q66" i="11"/>
  <c r="L61" i="11"/>
  <c r="K61" i="11"/>
  <c r="J61" i="11"/>
  <c r="F61" i="11"/>
  <c r="E61" i="11"/>
  <c r="D61" i="11"/>
  <c r="S56" i="11"/>
  <c r="R56" i="11"/>
  <c r="Q56" i="11"/>
  <c r="S50" i="11"/>
  <c r="R50" i="11"/>
  <c r="Q50" i="11"/>
  <c r="AK44" i="11"/>
  <c r="AJ44" i="11"/>
  <c r="AI44" i="11"/>
  <c r="AE44" i="11"/>
  <c r="AD44" i="11"/>
  <c r="AC44" i="11"/>
  <c r="Y44" i="11"/>
  <c r="X44" i="11"/>
  <c r="W44" i="11"/>
  <c r="S38" i="11"/>
  <c r="R38" i="11"/>
  <c r="Q38" i="11"/>
  <c r="S44" i="11"/>
  <c r="R44" i="11"/>
  <c r="Q44" i="11"/>
  <c r="L44" i="11"/>
  <c r="K44" i="11"/>
  <c r="J44" i="11"/>
  <c r="F44" i="11"/>
  <c r="E44" i="11"/>
  <c r="D44" i="11"/>
  <c r="F27" i="11"/>
  <c r="E27" i="11"/>
  <c r="D27" i="11"/>
  <c r="L27" i="11"/>
  <c r="K27" i="11"/>
  <c r="J27" i="11"/>
  <c r="S28" i="11"/>
  <c r="R28" i="11"/>
  <c r="Q28" i="11"/>
  <c r="S16" i="11"/>
  <c r="R16" i="11"/>
  <c r="Q16" i="11"/>
  <c r="Y27" i="11"/>
  <c r="X27" i="11"/>
  <c r="W27" i="11"/>
  <c r="AE27" i="11"/>
  <c r="AD27" i="11"/>
  <c r="AC27" i="11"/>
  <c r="AK27" i="11"/>
  <c r="AJ27" i="11"/>
  <c r="AI27" i="11"/>
  <c r="AK10" i="11"/>
  <c r="AJ10" i="11"/>
  <c r="AI10" i="11"/>
  <c r="AE10" i="11"/>
  <c r="AD10" i="11"/>
  <c r="AC10" i="11"/>
  <c r="Y10" i="11"/>
  <c r="X10" i="11"/>
  <c r="W10" i="11"/>
  <c r="S10" i="11"/>
  <c r="R10" i="11"/>
  <c r="Q10" i="11"/>
  <c r="L10" i="11"/>
  <c r="K10" i="11"/>
  <c r="J10" i="11"/>
  <c r="E10" i="11"/>
  <c r="F10" i="11"/>
  <c r="D10" i="11"/>
  <c r="AL77" i="11"/>
  <c r="AK77" i="11"/>
  <c r="AJ77" i="11"/>
  <c r="AI77" i="11"/>
  <c r="AF77" i="11"/>
  <c r="AE77" i="11"/>
  <c r="AD77" i="11"/>
  <c r="AC77" i="11"/>
  <c r="Z77" i="11"/>
  <c r="Y77" i="11"/>
  <c r="X77" i="11"/>
  <c r="W77" i="11"/>
  <c r="AL76" i="11"/>
  <c r="AK76" i="11"/>
  <c r="AJ76" i="11"/>
  <c r="AI76" i="11"/>
  <c r="AF76" i="11"/>
  <c r="AE76" i="11"/>
  <c r="AD76" i="11"/>
  <c r="AC76" i="11"/>
  <c r="Z76" i="11"/>
  <c r="Y76" i="11"/>
  <c r="X76" i="11"/>
  <c r="W76" i="11"/>
  <c r="M77" i="11"/>
  <c r="M76" i="11"/>
  <c r="G77" i="11"/>
  <c r="G76" i="11"/>
  <c r="F77" i="11"/>
  <c r="E77" i="11"/>
  <c r="D77" i="11"/>
  <c r="L77" i="11"/>
  <c r="K77" i="11"/>
  <c r="J77" i="11"/>
  <c r="S83" i="11"/>
  <c r="R83" i="11"/>
  <c r="Q83" i="11"/>
  <c r="S77" i="11"/>
  <c r="R77" i="11"/>
  <c r="Q77" i="11"/>
  <c r="S71" i="11"/>
  <c r="R71" i="11"/>
  <c r="Q71" i="11"/>
  <c r="AK60" i="11"/>
  <c r="AJ60" i="11"/>
  <c r="AI60" i="11"/>
  <c r="AE60" i="11"/>
  <c r="AD60" i="11"/>
  <c r="AC60" i="11"/>
  <c r="Y60" i="11"/>
  <c r="X60" i="11"/>
  <c r="W60" i="11"/>
  <c r="S65" i="11"/>
  <c r="R65" i="11"/>
  <c r="Q65" i="11"/>
  <c r="S37" i="11"/>
  <c r="R37" i="11"/>
  <c r="Q37" i="11"/>
  <c r="S43" i="11"/>
  <c r="R43" i="11"/>
  <c r="Q43" i="11"/>
  <c r="S49" i="11"/>
  <c r="R49" i="11"/>
  <c r="Q49" i="11"/>
  <c r="S55" i="11"/>
  <c r="R55" i="11"/>
  <c r="Q55" i="11"/>
  <c r="F60" i="11"/>
  <c r="E60" i="11"/>
  <c r="D60" i="11"/>
  <c r="L60" i="11"/>
  <c r="K60" i="11"/>
  <c r="J60" i="11"/>
  <c r="L43" i="11"/>
  <c r="K43" i="11"/>
  <c r="J43" i="11"/>
  <c r="F43" i="11"/>
  <c r="E43" i="11"/>
  <c r="D43" i="11"/>
  <c r="AK43" i="11"/>
  <c r="AJ43" i="11"/>
  <c r="AI43" i="11"/>
  <c r="AE43" i="11"/>
  <c r="AD43" i="11"/>
  <c r="AC43" i="11"/>
  <c r="Y43" i="11"/>
  <c r="X43" i="11"/>
  <c r="W43" i="11"/>
  <c r="AK26" i="11"/>
  <c r="AJ26" i="11"/>
  <c r="AI26" i="11"/>
  <c r="AE26" i="11"/>
  <c r="AD26" i="11"/>
  <c r="AC26" i="11"/>
  <c r="Y26" i="11"/>
  <c r="X26" i="11"/>
  <c r="W26" i="11"/>
  <c r="AK9" i="11"/>
  <c r="AJ9" i="11"/>
  <c r="AI9" i="11"/>
  <c r="AE9" i="11"/>
  <c r="AD9" i="11"/>
  <c r="AC9" i="11"/>
  <c r="Y9" i="11"/>
  <c r="X9" i="11"/>
  <c r="W9" i="11"/>
  <c r="S27" i="11"/>
  <c r="R27" i="11"/>
  <c r="Q27" i="11"/>
  <c r="S21" i="11"/>
  <c r="R21" i="11"/>
  <c r="Q21" i="11"/>
  <c r="S15" i="11"/>
  <c r="R15" i="11"/>
  <c r="Q15" i="11"/>
  <c r="S9" i="11"/>
  <c r="R9" i="11"/>
  <c r="Q9" i="11"/>
  <c r="F26" i="11"/>
  <c r="E26" i="11"/>
  <c r="D26" i="11"/>
  <c r="L26" i="11"/>
  <c r="K26" i="11"/>
  <c r="J26" i="11"/>
  <c r="L9" i="11"/>
  <c r="K9" i="11"/>
  <c r="J9" i="11"/>
  <c r="E9" i="11"/>
  <c r="F9" i="11"/>
  <c r="D9" i="11"/>
  <c r="T138" i="11"/>
  <c r="S138" i="11"/>
  <c r="R138" i="11"/>
  <c r="Q138" i="11"/>
  <c r="T132" i="11"/>
  <c r="S132" i="11"/>
  <c r="R132" i="11"/>
  <c r="Q132" i="11"/>
  <c r="T126" i="11"/>
  <c r="T120" i="11"/>
  <c r="S126" i="11"/>
  <c r="R126" i="11"/>
  <c r="Q126" i="11"/>
  <c r="S120" i="11"/>
  <c r="R120" i="11"/>
  <c r="Q120" i="11"/>
  <c r="S110" i="11"/>
  <c r="R110" i="11"/>
  <c r="Q110" i="11"/>
  <c r="S98" i="11"/>
  <c r="R98" i="11"/>
  <c r="Q98" i="11"/>
  <c r="S92" i="11"/>
  <c r="R92" i="11"/>
  <c r="Q92" i="11"/>
  <c r="AK8" i="11"/>
  <c r="AJ8" i="11"/>
  <c r="AI8" i="11"/>
  <c r="AK25" i="11"/>
  <c r="AJ25" i="11"/>
  <c r="AI25" i="11"/>
  <c r="AK42" i="11"/>
  <c r="AJ42" i="11"/>
  <c r="AI42" i="11"/>
  <c r="AK59" i="11"/>
  <c r="AJ59" i="11"/>
  <c r="AI59" i="11"/>
  <c r="AE59" i="11"/>
  <c r="AD59" i="11"/>
  <c r="AC59" i="11"/>
  <c r="Y59" i="11"/>
  <c r="X59" i="11"/>
  <c r="W59" i="11"/>
  <c r="AE42" i="11"/>
  <c r="AD42" i="11"/>
  <c r="AC42" i="11"/>
  <c r="Y42" i="11"/>
  <c r="X42" i="11"/>
  <c r="W42" i="11"/>
  <c r="AE25" i="11"/>
  <c r="AD25" i="11"/>
  <c r="AC25" i="11"/>
  <c r="Y25" i="11"/>
  <c r="X25" i="11"/>
  <c r="W25" i="11"/>
  <c r="AE8" i="11"/>
  <c r="AD8" i="11"/>
  <c r="AC8" i="11"/>
  <c r="Y8" i="11"/>
  <c r="X8" i="11"/>
  <c r="W8" i="11"/>
  <c r="S8" i="11"/>
  <c r="R8" i="11"/>
  <c r="Q8" i="11"/>
  <c r="S14" i="11"/>
  <c r="R14" i="11"/>
  <c r="Q14" i="11"/>
  <c r="S20" i="11"/>
  <c r="R20" i="11"/>
  <c r="Q20" i="11"/>
  <c r="S26" i="11"/>
  <c r="R26" i="11"/>
  <c r="Q26" i="11"/>
  <c r="S36" i="11"/>
  <c r="R36" i="11"/>
  <c r="Q36" i="11"/>
  <c r="S42" i="11"/>
  <c r="R42" i="11"/>
  <c r="Q42" i="11"/>
  <c r="S48" i="11"/>
  <c r="R48" i="11"/>
  <c r="Q48" i="11"/>
  <c r="S54" i="11"/>
  <c r="R54" i="11"/>
  <c r="Q54" i="11"/>
  <c r="S64" i="11"/>
  <c r="R64" i="11"/>
  <c r="Q64" i="11"/>
  <c r="S82" i="11"/>
  <c r="R82" i="11"/>
  <c r="Q82" i="11"/>
  <c r="S70" i="11"/>
  <c r="R70" i="11"/>
  <c r="Q70" i="11"/>
  <c r="S76" i="11"/>
  <c r="R76" i="11"/>
  <c r="Q76" i="11"/>
  <c r="L76" i="11"/>
  <c r="K76" i="11"/>
  <c r="J76" i="11"/>
  <c r="F76" i="11"/>
  <c r="E76" i="11"/>
  <c r="D76" i="11"/>
  <c r="F59" i="11"/>
  <c r="E59" i="11"/>
  <c r="D59" i="11"/>
  <c r="L59" i="11"/>
  <c r="K59" i="11"/>
  <c r="J59" i="11"/>
  <c r="L42" i="11"/>
  <c r="K42" i="11"/>
  <c r="J42" i="11"/>
  <c r="F42" i="11"/>
  <c r="E42" i="11"/>
  <c r="D42" i="11"/>
  <c r="F25" i="11"/>
  <c r="E25" i="11"/>
  <c r="D25" i="11"/>
  <c r="L25" i="11"/>
  <c r="K25" i="11"/>
  <c r="J25" i="11"/>
  <c r="L8" i="11"/>
  <c r="K8" i="11"/>
  <c r="J8" i="11"/>
  <c r="E8" i="11"/>
  <c r="F8" i="11"/>
  <c r="D8" i="11"/>
  <c r="AF27" i="10"/>
  <c r="AE27" i="10"/>
  <c r="AD27" i="10"/>
  <c r="AC27" i="10"/>
  <c r="AB27" i="10"/>
  <c r="AA27" i="10"/>
  <c r="X27" i="10"/>
  <c r="W27" i="10"/>
  <c r="V27" i="10"/>
  <c r="U27" i="10"/>
  <c r="T27" i="10"/>
  <c r="S27" i="10"/>
  <c r="P27" i="10"/>
  <c r="O27" i="10"/>
  <c r="N27" i="10"/>
  <c r="M27" i="10"/>
  <c r="L27" i="10"/>
  <c r="K27" i="10"/>
  <c r="H27" i="10"/>
  <c r="G27" i="10"/>
  <c r="F27" i="10"/>
  <c r="E27" i="10"/>
  <c r="D27" i="10"/>
  <c r="C27" i="10"/>
  <c r="J9" i="10"/>
  <c r="I9" i="10"/>
  <c r="H9" i="10"/>
  <c r="D9" i="10"/>
  <c r="E9" i="10"/>
  <c r="C9" i="10"/>
  <c r="AF26" i="10"/>
  <c r="AE26" i="10"/>
  <c r="AD26" i="10"/>
  <c r="AC26" i="10"/>
  <c r="AB26" i="10"/>
  <c r="AA26" i="10"/>
  <c r="X26" i="10"/>
  <c r="W26" i="10"/>
  <c r="V26" i="10"/>
  <c r="U26" i="10"/>
  <c r="T26" i="10"/>
  <c r="S26" i="10"/>
  <c r="P26" i="10"/>
  <c r="O26" i="10"/>
  <c r="N26" i="10"/>
  <c r="M26" i="10"/>
  <c r="L26" i="10"/>
  <c r="K26" i="10"/>
  <c r="H26" i="10"/>
  <c r="G26" i="10"/>
  <c r="F26" i="10"/>
  <c r="E26" i="10"/>
  <c r="D26" i="10"/>
  <c r="C26" i="10"/>
  <c r="J8" i="10"/>
  <c r="I8" i="10"/>
  <c r="H8" i="10"/>
  <c r="D8" i="10"/>
  <c r="E8" i="10"/>
  <c r="C8" i="10"/>
  <c r="AF25" i="10"/>
  <c r="AE25" i="10"/>
  <c r="AD25" i="10"/>
  <c r="AC25" i="10"/>
  <c r="AB25" i="10"/>
  <c r="AA25" i="10"/>
  <c r="X25" i="10"/>
  <c r="W25" i="10"/>
  <c r="V25" i="10"/>
  <c r="U25" i="10"/>
  <c r="T25" i="10"/>
  <c r="S25" i="10"/>
  <c r="P25" i="10"/>
  <c r="O25" i="10"/>
  <c r="N25" i="10"/>
  <c r="M25" i="10"/>
  <c r="L25" i="10"/>
  <c r="K25" i="10"/>
  <c r="H25" i="10"/>
  <c r="G25" i="10"/>
  <c r="F25" i="10"/>
  <c r="E25" i="10"/>
  <c r="D25" i="10"/>
  <c r="C25" i="10"/>
  <c r="J7" i="10"/>
  <c r="I7" i="10"/>
  <c r="H7" i="10"/>
  <c r="D7" i="10"/>
  <c r="E7" i="10"/>
  <c r="C7" i="10"/>
  <c r="AK59" i="9"/>
  <c r="AJ57" i="9"/>
  <c r="AJ59" i="9"/>
  <c r="AK58" i="9"/>
  <c r="AJ58" i="9"/>
  <c r="AK57" i="9"/>
  <c r="AG59" i="9"/>
  <c r="AF59" i="9"/>
  <c r="AD59" i="9"/>
  <c r="AC59" i="9"/>
  <c r="AE59" i="9"/>
  <c r="AB59" i="9"/>
  <c r="Y58" i="9"/>
  <c r="X58" i="9"/>
  <c r="W58" i="9"/>
  <c r="V58" i="9"/>
  <c r="U58" i="9"/>
  <c r="T58" i="9"/>
  <c r="P58" i="9"/>
  <c r="O58" i="9"/>
  <c r="N58" i="9"/>
  <c r="M58" i="9"/>
  <c r="L58" i="9"/>
  <c r="K58" i="9"/>
  <c r="D58" i="9"/>
  <c r="E58" i="9"/>
  <c r="F58" i="9"/>
  <c r="G58" i="9"/>
  <c r="H58" i="9"/>
  <c r="C58" i="9"/>
  <c r="AG58" i="9"/>
  <c r="AF58" i="9"/>
  <c r="AD58" i="9"/>
  <c r="AC58" i="9"/>
  <c r="AE58" i="9"/>
  <c r="AB58" i="9"/>
  <c r="AG57" i="9"/>
  <c r="AF57" i="9"/>
  <c r="AD57" i="9"/>
  <c r="AC57" i="9"/>
  <c r="AE57" i="9"/>
  <c r="AB57" i="9"/>
  <c r="Y57" i="9"/>
  <c r="X57" i="9"/>
  <c r="W57" i="9"/>
  <c r="V57" i="9"/>
  <c r="U57" i="9"/>
  <c r="T57" i="9"/>
  <c r="P57" i="9"/>
  <c r="O57" i="9"/>
  <c r="N57" i="9"/>
  <c r="M57" i="9"/>
  <c r="L57" i="9"/>
  <c r="K57" i="9"/>
  <c r="H57" i="9"/>
  <c r="G57" i="9"/>
  <c r="F57" i="9"/>
  <c r="E57" i="9"/>
  <c r="D57" i="9"/>
  <c r="C57" i="9"/>
  <c r="Y56" i="9"/>
  <c r="X56" i="9"/>
  <c r="W56" i="9"/>
  <c r="V56" i="9"/>
  <c r="U56" i="9"/>
  <c r="T56" i="9"/>
  <c r="P56" i="9"/>
  <c r="O56" i="9"/>
  <c r="N56" i="9"/>
  <c r="M56" i="9"/>
  <c r="L56" i="9"/>
  <c r="K56" i="9"/>
  <c r="H56" i="9"/>
  <c r="G56" i="9"/>
  <c r="F56" i="9"/>
  <c r="E56" i="9"/>
  <c r="D56" i="9"/>
  <c r="C56" i="9"/>
  <c r="AC20" i="9"/>
  <c r="AD20" i="9"/>
  <c r="AE20" i="9"/>
  <c r="AF20" i="9"/>
  <c r="AG20" i="9"/>
  <c r="AB20" i="9"/>
  <c r="U45" i="9"/>
  <c r="V45" i="9"/>
  <c r="Y45" i="9"/>
  <c r="Y37" i="9"/>
  <c r="V37" i="9"/>
  <c r="U37" i="9"/>
  <c r="U29" i="9"/>
  <c r="V29" i="9"/>
  <c r="Y29" i="9"/>
  <c r="Y21" i="9"/>
  <c r="V21" i="9"/>
  <c r="U21" i="9"/>
  <c r="X45" i="9"/>
  <c r="W45" i="9"/>
  <c r="T45" i="9"/>
  <c r="X37" i="9"/>
  <c r="W37" i="9"/>
  <c r="T37" i="9"/>
  <c r="X29" i="9"/>
  <c r="W29" i="9"/>
  <c r="T29" i="9"/>
  <c r="X21" i="9"/>
  <c r="W21" i="9"/>
  <c r="T21" i="9"/>
  <c r="L20" i="9"/>
  <c r="M20" i="9"/>
  <c r="N20" i="9"/>
  <c r="O20" i="9"/>
  <c r="P20" i="9"/>
  <c r="K20" i="9"/>
  <c r="H45" i="9"/>
  <c r="G45" i="9"/>
  <c r="F45" i="9"/>
  <c r="E45" i="9"/>
  <c r="D45" i="9"/>
  <c r="C45" i="9"/>
  <c r="H37" i="9"/>
  <c r="G37" i="9"/>
  <c r="F37" i="9"/>
  <c r="E37" i="9"/>
  <c r="D37" i="9"/>
  <c r="C37" i="9"/>
  <c r="H29" i="9"/>
  <c r="G29" i="9"/>
  <c r="F29" i="9"/>
  <c r="E29" i="9"/>
  <c r="D29" i="9"/>
  <c r="C29" i="9"/>
  <c r="D21" i="9"/>
  <c r="E21" i="9"/>
  <c r="F21" i="9"/>
  <c r="G21" i="9"/>
  <c r="H21" i="9"/>
  <c r="C21" i="9"/>
  <c r="AG19" i="9"/>
  <c r="AF19" i="9"/>
  <c r="AE19" i="9"/>
  <c r="AD19" i="9"/>
  <c r="AC19" i="9"/>
  <c r="AB19" i="9"/>
  <c r="AG18" i="9"/>
  <c r="AF18" i="9"/>
  <c r="AE18" i="9"/>
  <c r="AD18" i="9"/>
  <c r="AC18" i="9"/>
  <c r="AB18" i="9"/>
  <c r="U44" i="9"/>
  <c r="V44" i="9"/>
  <c r="Y44" i="9"/>
  <c r="Y36" i="9"/>
  <c r="V36" i="9"/>
  <c r="U36" i="9"/>
  <c r="Y28" i="9"/>
  <c r="V28" i="9"/>
  <c r="U28" i="9"/>
  <c r="Y20" i="9"/>
  <c r="V20" i="9"/>
  <c r="U20" i="9"/>
  <c r="X44" i="9"/>
  <c r="W44" i="9"/>
  <c r="T44" i="9"/>
  <c r="X36" i="9"/>
  <c r="W36" i="9"/>
  <c r="T36" i="9"/>
  <c r="X28" i="9"/>
  <c r="W28" i="9"/>
  <c r="T28" i="9"/>
  <c r="X20" i="9"/>
  <c r="W20" i="9"/>
  <c r="T20" i="9"/>
  <c r="L19" i="9"/>
  <c r="M19" i="9"/>
  <c r="N19" i="9"/>
  <c r="O19" i="9"/>
  <c r="P19" i="9"/>
  <c r="K19" i="9"/>
  <c r="H44" i="9"/>
  <c r="G44" i="9"/>
  <c r="F44" i="9"/>
  <c r="E44" i="9"/>
  <c r="D44" i="9"/>
  <c r="C44" i="9"/>
  <c r="H36" i="9"/>
  <c r="G36" i="9"/>
  <c r="F36" i="9"/>
  <c r="E36" i="9"/>
  <c r="D36" i="9"/>
  <c r="C36" i="9"/>
  <c r="H28" i="9"/>
  <c r="G28" i="9"/>
  <c r="F28" i="9"/>
  <c r="E28" i="9"/>
  <c r="D28" i="9"/>
  <c r="C28" i="9"/>
  <c r="D20" i="9"/>
  <c r="E20" i="9"/>
  <c r="F20" i="9"/>
  <c r="G20" i="9"/>
  <c r="H20" i="9"/>
  <c r="C20" i="9"/>
  <c r="Y43" i="9"/>
  <c r="V43" i="9"/>
  <c r="U43" i="9"/>
  <c r="Y35" i="9"/>
  <c r="V35" i="9"/>
  <c r="U35" i="9"/>
  <c r="Y27" i="9"/>
  <c r="V27" i="9"/>
  <c r="U27" i="9"/>
  <c r="Y19" i="9"/>
  <c r="V19" i="9"/>
  <c r="U19" i="9"/>
  <c r="X43" i="9"/>
  <c r="W43" i="9"/>
  <c r="T43" i="9"/>
  <c r="X35" i="9"/>
  <c r="W35" i="9"/>
  <c r="T35" i="9"/>
  <c r="X27" i="9"/>
  <c r="W27" i="9"/>
  <c r="T27" i="9"/>
  <c r="X19" i="9"/>
  <c r="W19" i="9"/>
  <c r="T19" i="9"/>
  <c r="L18" i="9"/>
  <c r="M18" i="9"/>
  <c r="N18" i="9"/>
  <c r="O18" i="9"/>
  <c r="P18" i="9"/>
  <c r="K18" i="9"/>
  <c r="H43" i="9"/>
  <c r="G43" i="9"/>
  <c r="F43" i="9"/>
  <c r="E43" i="9"/>
  <c r="D43" i="9"/>
  <c r="C43" i="9"/>
  <c r="H35" i="9"/>
  <c r="G35" i="9"/>
  <c r="F35" i="9"/>
  <c r="E35" i="9"/>
  <c r="D35" i="9"/>
  <c r="C35" i="9"/>
  <c r="H27" i="9"/>
  <c r="G27" i="9"/>
  <c r="F27" i="9"/>
  <c r="E27" i="9"/>
  <c r="D27" i="9"/>
  <c r="C27" i="9"/>
  <c r="D19" i="9"/>
  <c r="E19" i="9"/>
  <c r="F19" i="9"/>
  <c r="G19" i="9"/>
  <c r="H19" i="9"/>
  <c r="C19" i="9"/>
  <c r="U9" i="9"/>
  <c r="V9" i="9"/>
  <c r="W9" i="9"/>
  <c r="X9" i="9"/>
  <c r="Y9" i="9"/>
  <c r="AC9" i="9"/>
  <c r="AD9" i="9"/>
  <c r="AE9" i="9"/>
  <c r="AF9" i="9"/>
  <c r="AG9" i="9"/>
  <c r="AB9" i="9"/>
  <c r="T9" i="9"/>
  <c r="L9" i="9"/>
  <c r="M9" i="9"/>
  <c r="N9" i="9"/>
  <c r="O9" i="9"/>
  <c r="P9" i="9"/>
  <c r="K9" i="9"/>
  <c r="AC8" i="9"/>
  <c r="AD8" i="9"/>
  <c r="AE8" i="9"/>
  <c r="AF8" i="9"/>
  <c r="AG8" i="9"/>
  <c r="AB8" i="9"/>
  <c r="U8" i="9"/>
  <c r="V8" i="9"/>
  <c r="W8" i="9"/>
  <c r="X8" i="9"/>
  <c r="Y8" i="9"/>
  <c r="T8" i="9"/>
  <c r="L8" i="9"/>
  <c r="M8" i="9"/>
  <c r="N8" i="9"/>
  <c r="O8" i="9"/>
  <c r="P8" i="9"/>
  <c r="K8" i="9"/>
  <c r="AC7" i="9"/>
  <c r="AD7" i="9"/>
  <c r="AE7" i="9"/>
  <c r="AF7" i="9"/>
  <c r="AG7" i="9"/>
  <c r="AB7" i="9"/>
  <c r="U7" i="9"/>
  <c r="V7" i="9"/>
  <c r="W7" i="9"/>
  <c r="X7" i="9"/>
  <c r="Y7" i="9"/>
  <c r="T7" i="9"/>
  <c r="L7" i="9"/>
  <c r="M7" i="9"/>
  <c r="N7" i="9"/>
  <c r="O7" i="9"/>
  <c r="P7" i="9"/>
  <c r="K7" i="9"/>
  <c r="D9" i="9"/>
  <c r="E9" i="9"/>
  <c r="F9" i="9"/>
  <c r="G9" i="9"/>
  <c r="H9" i="9"/>
  <c r="C9" i="9"/>
  <c r="D8" i="9"/>
  <c r="E8" i="9"/>
  <c r="F8" i="9"/>
  <c r="G8" i="9"/>
  <c r="H8" i="9"/>
  <c r="C8" i="9"/>
  <c r="D7" i="9"/>
  <c r="E7" i="9"/>
  <c r="F7" i="9"/>
  <c r="G7" i="9"/>
  <c r="H7" i="9"/>
  <c r="C7" i="9"/>
</calcChain>
</file>

<file path=xl/sharedStrings.xml><?xml version="1.0" encoding="utf-8"?>
<sst xmlns="http://schemas.openxmlformats.org/spreadsheetml/2006/main" count="2342" uniqueCount="256">
  <si>
    <t>Ctx</t>
    <phoneticPr fontId="2" type="noConversion"/>
  </si>
  <si>
    <t>Thal</t>
    <phoneticPr fontId="2" type="noConversion"/>
  </si>
  <si>
    <t>Hpp</t>
    <phoneticPr fontId="2" type="noConversion"/>
  </si>
  <si>
    <t>Stri</t>
    <phoneticPr fontId="2" type="noConversion"/>
  </si>
  <si>
    <t>Cbl</t>
    <phoneticPr fontId="2" type="noConversion"/>
  </si>
  <si>
    <t>Satb2</t>
    <phoneticPr fontId="2" type="noConversion"/>
  </si>
  <si>
    <t>Rgs9</t>
    <phoneticPr fontId="2" type="noConversion"/>
  </si>
  <si>
    <t>Lef1</t>
  </si>
  <si>
    <t>Prox1</t>
    <phoneticPr fontId="2" type="noConversion"/>
  </si>
  <si>
    <t>Gabra6</t>
    <phoneticPr fontId="2" type="noConversion"/>
  </si>
  <si>
    <t>SS-LSV</t>
  </si>
  <si>
    <t>Ctx</t>
  </si>
  <si>
    <t>Ob</t>
  </si>
  <si>
    <t>Thal</t>
  </si>
  <si>
    <t>Hpp</t>
  </si>
  <si>
    <t>Stri</t>
  </si>
  <si>
    <t>Cb</t>
    <phoneticPr fontId="2" type="noConversion"/>
  </si>
  <si>
    <t>Supple. Fig. 1b</t>
    <phoneticPr fontId="2" type="noConversion"/>
  </si>
  <si>
    <t>Supple. Fig. 1d</t>
    <phoneticPr fontId="2" type="noConversion"/>
  </si>
  <si>
    <t>RNA-seq</t>
    <phoneticPr fontId="2" type="noConversion"/>
  </si>
  <si>
    <t xml:space="preserve">Ptprs </t>
    <phoneticPr fontId="2" type="noConversion"/>
  </si>
  <si>
    <t>Ob</t>
    <phoneticPr fontId="2" type="noConversion"/>
  </si>
  <si>
    <t xml:space="preserve"> meA+</t>
    <phoneticPr fontId="2" type="noConversion"/>
  </si>
  <si>
    <t xml:space="preserve"> meB+</t>
    <phoneticPr fontId="2" type="noConversion"/>
  </si>
  <si>
    <t>Ptprd</t>
    <phoneticPr fontId="2" type="noConversion"/>
  </si>
  <si>
    <t>meA1+2+</t>
    <phoneticPr fontId="2" type="noConversion"/>
  </si>
  <si>
    <t>meA1-2+</t>
    <phoneticPr fontId="2" type="noConversion"/>
  </si>
  <si>
    <t>meA1+2-</t>
    <phoneticPr fontId="2" type="noConversion"/>
  </si>
  <si>
    <t>meA1-2-</t>
    <phoneticPr fontId="2" type="noConversion"/>
  </si>
  <si>
    <t xml:space="preserve">Ptprf </t>
    <phoneticPr fontId="2" type="noConversion"/>
  </si>
  <si>
    <t>Ptprf</t>
    <phoneticPr fontId="2" type="noConversion"/>
  </si>
  <si>
    <t>Supple. Fig. 2a</t>
    <phoneticPr fontId="2" type="noConversion"/>
  </si>
  <si>
    <t>Supple. Fig. 2b</t>
    <phoneticPr fontId="2" type="noConversion"/>
  </si>
  <si>
    <t>Supple. Fig. 2c</t>
    <phoneticPr fontId="2" type="noConversion"/>
  </si>
  <si>
    <t>Supple. Fig. 2d</t>
    <phoneticPr fontId="2" type="noConversion"/>
  </si>
  <si>
    <t>Supple. Fig. 2e</t>
    <phoneticPr fontId="2" type="noConversion"/>
  </si>
  <si>
    <t>Male</t>
    <phoneticPr fontId="2" type="noConversion"/>
  </si>
  <si>
    <t>Female</t>
    <phoneticPr fontId="2" type="noConversion"/>
  </si>
  <si>
    <t>Hpc</t>
    <phoneticPr fontId="2" type="noConversion"/>
  </si>
  <si>
    <t>meA+</t>
    <phoneticPr fontId="2" type="noConversion"/>
  </si>
  <si>
    <t>meB+</t>
    <phoneticPr fontId="2" type="noConversion"/>
  </si>
  <si>
    <t>Supple. Fig. 3b</t>
    <phoneticPr fontId="2" type="noConversion"/>
  </si>
  <si>
    <t>Supple. Fig. 5d</t>
    <phoneticPr fontId="2" type="noConversion"/>
  </si>
  <si>
    <t>CA3</t>
    <phoneticPr fontId="2" type="noConversion"/>
  </si>
  <si>
    <t>SuB</t>
    <phoneticPr fontId="2" type="noConversion"/>
  </si>
  <si>
    <t>EC</t>
    <phoneticPr fontId="2" type="noConversion"/>
  </si>
  <si>
    <t>Ptprd meA</t>
    <phoneticPr fontId="2" type="noConversion"/>
  </si>
  <si>
    <t>+</t>
    <phoneticPr fontId="2" type="noConversion"/>
  </si>
  <si>
    <t>-</t>
    <phoneticPr fontId="2" type="noConversion"/>
  </si>
  <si>
    <t>meB+</t>
  </si>
  <si>
    <t>meA+</t>
  </si>
  <si>
    <t>IPSC I-O curves</t>
    <phoneticPr fontId="2" type="noConversion"/>
  </si>
  <si>
    <t>Intensity (μA)</t>
    <phoneticPr fontId="2" type="noConversion"/>
  </si>
  <si>
    <t>fDIO-Δcre</t>
    <phoneticPr fontId="2" type="noConversion"/>
  </si>
  <si>
    <t>fDIO-Cre</t>
    <phoneticPr fontId="2" type="noConversion"/>
  </si>
  <si>
    <t>Supple. Fig. 7c</t>
    <phoneticPr fontId="2" type="noConversion"/>
  </si>
  <si>
    <t>I-O slope</t>
  </si>
  <si>
    <t>fDIO-ΔCre</t>
    <phoneticPr fontId="2" type="noConversion"/>
  </si>
  <si>
    <t>Supple. Fig. 7d</t>
    <phoneticPr fontId="2" type="noConversion"/>
  </si>
  <si>
    <t>ISI (ms)</t>
  </si>
  <si>
    <t>Supple. Fig. 7f</t>
    <phoneticPr fontId="2" type="noConversion"/>
  </si>
  <si>
    <t>IPSC I-O curves</t>
  </si>
  <si>
    <t>Supple. Fig. 7h</t>
    <phoneticPr fontId="2" type="noConversion"/>
  </si>
  <si>
    <t>Supple. Fig. 7i</t>
    <phoneticPr fontId="2" type="noConversion"/>
  </si>
  <si>
    <t>Supple. Fig. 7k</t>
    <phoneticPr fontId="2" type="noConversion"/>
  </si>
  <si>
    <t>Total distance</t>
    <phoneticPr fontId="2" type="noConversion"/>
  </si>
  <si>
    <t>Cumulative 
duration</t>
    <phoneticPr fontId="2" type="noConversion"/>
  </si>
  <si>
    <t>Control</t>
  </si>
  <si>
    <t>PTPδ cKO</t>
  </si>
  <si>
    <t>Supple. Fig.8b</t>
    <phoneticPr fontId="2" type="noConversion"/>
  </si>
  <si>
    <t>Percentage of PPI</t>
    <phoneticPr fontId="2" type="noConversion"/>
  </si>
  <si>
    <t>Prepulse</t>
    <phoneticPr fontId="2" type="noConversion"/>
  </si>
  <si>
    <t>Sociability</t>
  </si>
  <si>
    <t>S1</t>
  </si>
  <si>
    <t>E</t>
    <phoneticPr fontId="2" type="noConversion"/>
  </si>
  <si>
    <t>Social novelty</t>
    <phoneticPr fontId="2" type="noConversion"/>
  </si>
  <si>
    <t>Control</t>
    <phoneticPr fontId="2" type="noConversion"/>
  </si>
  <si>
    <t>S2</t>
    <phoneticPr fontId="2" type="noConversion"/>
  </si>
  <si>
    <t>S2</t>
  </si>
  <si>
    <t>Supple. Fig.8e</t>
    <phoneticPr fontId="2" type="noConversion"/>
  </si>
  <si>
    <t>Supple. Fig. 9c</t>
    <phoneticPr fontId="2" type="noConversion"/>
  </si>
  <si>
    <t>Supple. Fig. 8f</t>
    <phoneticPr fontId="2" type="noConversion"/>
  </si>
  <si>
    <t>Supple. Fig. 8h</t>
    <phoneticPr fontId="2" type="noConversion"/>
  </si>
  <si>
    <t>Supple. Fig. 8k</t>
    <phoneticPr fontId="2" type="noConversion"/>
  </si>
  <si>
    <t>Supple. Fig. 8l</t>
    <phoneticPr fontId="2" type="noConversion"/>
  </si>
  <si>
    <t>Supple. Fig. 8n</t>
    <phoneticPr fontId="2" type="noConversion"/>
  </si>
  <si>
    <t>Supple. Fig. 8q</t>
    <phoneticPr fontId="2" type="noConversion"/>
  </si>
  <si>
    <t>Supple. Fig. 8r</t>
    <phoneticPr fontId="2" type="noConversion"/>
  </si>
  <si>
    <t>Supple. Fig. 8c</t>
    <phoneticPr fontId="2" type="noConversion"/>
  </si>
  <si>
    <t>Supple. Fig. 8i</t>
    <phoneticPr fontId="2" type="noConversion"/>
  </si>
  <si>
    <t>Supple. Fig. 8o</t>
    <phoneticPr fontId="2" type="noConversion"/>
  </si>
  <si>
    <t>Green fluorescence+ cell density</t>
    <phoneticPr fontId="2" type="noConversion"/>
  </si>
  <si>
    <t>Red fluorescence+ cell density</t>
    <phoneticPr fontId="2" type="noConversion"/>
  </si>
  <si>
    <t>Fig. 1e</t>
    <phoneticPr fontId="2" type="noConversion"/>
  </si>
  <si>
    <t>RT-PCR</t>
    <phoneticPr fontId="2" type="noConversion"/>
  </si>
  <si>
    <t>Fig. 1g</t>
    <phoneticPr fontId="2" type="noConversion"/>
  </si>
  <si>
    <t>Fig. 1h</t>
    <phoneticPr fontId="2" type="noConversion"/>
  </si>
  <si>
    <t>meA1+meA2+             (normalized with e60)</t>
    <phoneticPr fontId="2" type="noConversion"/>
  </si>
  <si>
    <t>meA1+meA2+            (normalized with e61)</t>
    <phoneticPr fontId="2" type="noConversion"/>
  </si>
  <si>
    <t>Fig. 2d</t>
    <phoneticPr fontId="2" type="noConversion"/>
  </si>
  <si>
    <t>Fig. 2f</t>
    <phoneticPr fontId="2" type="noConversion"/>
  </si>
  <si>
    <t>meA1-meA2+             (normalized with e60)</t>
    <phoneticPr fontId="2" type="noConversion"/>
  </si>
  <si>
    <t>meA1-meA2+            (normalized with e61)</t>
    <phoneticPr fontId="2" type="noConversion"/>
  </si>
  <si>
    <t>meA1+meA2-            (normalized with e60)</t>
    <phoneticPr fontId="2" type="noConversion"/>
  </si>
  <si>
    <t>meA1+meA2-            (normalized with e61)</t>
    <phoneticPr fontId="2" type="noConversion"/>
  </si>
  <si>
    <t>meA1-meA2-              (normalized with e60)</t>
    <phoneticPr fontId="2" type="noConversion"/>
  </si>
  <si>
    <t>meA1-meA2-              (normalized with e61)</t>
    <phoneticPr fontId="2" type="noConversion"/>
  </si>
  <si>
    <t>Cortex</t>
    <phoneticPr fontId="2" type="noConversion"/>
  </si>
  <si>
    <t>Emx1</t>
    <phoneticPr fontId="2" type="noConversion"/>
  </si>
  <si>
    <t>Sst</t>
    <phoneticPr fontId="2" type="noConversion"/>
  </si>
  <si>
    <t>Pvalb</t>
    <phoneticPr fontId="2" type="noConversion"/>
  </si>
  <si>
    <t>Fig. 3d</t>
    <phoneticPr fontId="2" type="noConversion"/>
  </si>
  <si>
    <t>Olfactory bulb</t>
    <phoneticPr fontId="2" type="noConversion"/>
  </si>
  <si>
    <t>Fig. 3e</t>
    <phoneticPr fontId="2" type="noConversion"/>
  </si>
  <si>
    <t>Thalamus</t>
    <phoneticPr fontId="2" type="noConversion"/>
  </si>
  <si>
    <t>Emx1</t>
  </si>
  <si>
    <t>Sst</t>
  </si>
  <si>
    <t>Hippocampus</t>
    <phoneticPr fontId="2" type="noConversion"/>
  </si>
  <si>
    <t>Fig. 3g</t>
    <phoneticPr fontId="2" type="noConversion"/>
  </si>
  <si>
    <t>Striatum</t>
    <phoneticPr fontId="2" type="noConversion"/>
  </si>
  <si>
    <t>Fig. 3h</t>
    <phoneticPr fontId="2" type="noConversion"/>
  </si>
  <si>
    <t>Fig. 4e</t>
    <phoneticPr fontId="2" type="noConversion"/>
  </si>
  <si>
    <t>Striatum</t>
  </si>
  <si>
    <t>Fig. 4f</t>
    <phoneticPr fontId="2" type="noConversion"/>
  </si>
  <si>
    <t>Fig. 5d</t>
    <phoneticPr fontId="2" type="noConversion"/>
  </si>
  <si>
    <t>Naïve</t>
    <phoneticPr fontId="2" type="noConversion"/>
  </si>
  <si>
    <t>CFC</t>
  </si>
  <si>
    <t>mKate2-</t>
    <phoneticPr fontId="2" type="noConversion"/>
  </si>
  <si>
    <t>mKate2+</t>
    <phoneticPr fontId="2" type="noConversion"/>
  </si>
  <si>
    <t>mKate2++</t>
    <phoneticPr fontId="2" type="noConversion"/>
  </si>
  <si>
    <t>Fig. 5f</t>
    <phoneticPr fontId="2" type="noConversion"/>
  </si>
  <si>
    <t>Exploration time (Training phase)</t>
    <phoneticPr fontId="2" type="noConversion"/>
  </si>
  <si>
    <t>Exploration time (Testing phase)</t>
    <phoneticPr fontId="2" type="noConversion"/>
  </si>
  <si>
    <t>F</t>
    <phoneticPr fontId="2" type="noConversion"/>
  </si>
  <si>
    <t>NL</t>
    <phoneticPr fontId="2" type="noConversion"/>
  </si>
  <si>
    <t>Saline</t>
    <phoneticPr fontId="2" type="noConversion"/>
  </si>
  <si>
    <t>DCZ</t>
    <phoneticPr fontId="2" type="noConversion"/>
  </si>
  <si>
    <t>hM3Dq</t>
    <phoneticPr fontId="2" type="noConversion"/>
  </si>
  <si>
    <t>hM4Di</t>
    <phoneticPr fontId="2" type="noConversion"/>
  </si>
  <si>
    <t>Fig. 6c</t>
    <phoneticPr fontId="2" type="noConversion"/>
  </si>
  <si>
    <t>fΔC</t>
    <phoneticPr fontId="2" type="noConversion"/>
  </si>
  <si>
    <t>fC</t>
    <phoneticPr fontId="2" type="noConversion"/>
  </si>
  <si>
    <t>MeA1+MeA2+</t>
    <phoneticPr fontId="2" type="noConversion"/>
  </si>
  <si>
    <t>MeA1-MeA2+</t>
    <phoneticPr fontId="2" type="noConversion"/>
  </si>
  <si>
    <t>MeA1-MeA2-</t>
    <phoneticPr fontId="2" type="noConversion"/>
  </si>
  <si>
    <t>Fig. 7c</t>
    <phoneticPr fontId="2" type="noConversion"/>
  </si>
  <si>
    <t>Fig. 6d</t>
    <phoneticPr fontId="2" type="noConversion"/>
  </si>
  <si>
    <t>Evoked EPSCs (CA3-CA1)</t>
  </si>
  <si>
    <t>Intensity (μA)</t>
  </si>
  <si>
    <t>PTPδ cKO</t>
    <phoneticPr fontId="2" type="noConversion"/>
  </si>
  <si>
    <t>Evoked EPSCs (SuB-CA1)</t>
  </si>
  <si>
    <t>Evoked EPSCs (EC-CA1)</t>
  </si>
  <si>
    <t>Intensity (uA)</t>
  </si>
  <si>
    <t>Fig. 6e</t>
    <phoneticPr fontId="2" type="noConversion"/>
  </si>
  <si>
    <t>Fig. 6f</t>
    <phoneticPr fontId="2" type="noConversion"/>
  </si>
  <si>
    <t>NMDAR/AMPAR</t>
  </si>
  <si>
    <t>Fig. 6g</t>
    <phoneticPr fontId="2" type="noConversion"/>
  </si>
  <si>
    <t>Fig. 6h</t>
    <phoneticPr fontId="2" type="noConversion"/>
  </si>
  <si>
    <t>Fig. 6i</t>
    <phoneticPr fontId="2" type="noConversion"/>
  </si>
  <si>
    <t>EPSC-PPRs (CA3-CA1)</t>
  </si>
  <si>
    <t>EPSC-PPRs (SuB-CA1)</t>
  </si>
  <si>
    <t>EPSC-PPRs (EC-CA1)</t>
  </si>
  <si>
    <t>Fig. 6j</t>
    <phoneticPr fontId="2" type="noConversion"/>
  </si>
  <si>
    <t>Fig. 6k</t>
    <phoneticPr fontId="2" type="noConversion"/>
  </si>
  <si>
    <t>Fig. 6l</t>
    <phoneticPr fontId="2" type="noConversion"/>
  </si>
  <si>
    <t>Asynchronous EPSCs (CA3-CA1)</t>
  </si>
  <si>
    <t>Asynchronous EPSCs (SuB-CA1)</t>
  </si>
  <si>
    <t>Asynchronous EPSCs (EC-CA1)</t>
    <phoneticPr fontId="2" type="noConversion"/>
  </si>
  <si>
    <t>Frequency (Hz)</t>
    <phoneticPr fontId="2" type="noConversion"/>
  </si>
  <si>
    <t>Amplitude (pA)</t>
    <phoneticPr fontId="2" type="noConversion"/>
  </si>
  <si>
    <t>Fig. 6n</t>
    <phoneticPr fontId="2" type="noConversion"/>
  </si>
  <si>
    <t>Fig. 6p</t>
    <phoneticPr fontId="2" type="noConversion"/>
  </si>
  <si>
    <t>Fig. 6r</t>
    <phoneticPr fontId="2" type="noConversion"/>
  </si>
  <si>
    <t>O1</t>
  </si>
  <si>
    <t>O2</t>
    <phoneticPr fontId="2" type="noConversion"/>
  </si>
  <si>
    <t>NO</t>
    <phoneticPr fontId="2" type="noConversion"/>
  </si>
  <si>
    <t>Fig. 8b</t>
    <phoneticPr fontId="2" type="noConversion"/>
  </si>
  <si>
    <t>Fig. 8c</t>
    <phoneticPr fontId="2" type="noConversion"/>
  </si>
  <si>
    <t>Fig. 8d</t>
    <phoneticPr fontId="2" type="noConversion"/>
  </si>
  <si>
    <t>Fig. 8e</t>
    <phoneticPr fontId="2" type="noConversion"/>
  </si>
  <si>
    <t>Fig. 8f</t>
    <phoneticPr fontId="2" type="noConversion"/>
  </si>
  <si>
    <t>Fig. 8g</t>
    <phoneticPr fontId="2" type="noConversion"/>
  </si>
  <si>
    <t>PTPδ meA-cKO</t>
    <phoneticPr fontId="2" type="noConversion"/>
  </si>
  <si>
    <t>Fig. 8h</t>
    <phoneticPr fontId="2" type="noConversion"/>
  </si>
  <si>
    <t>Fig. 8i</t>
    <phoneticPr fontId="2" type="noConversion"/>
  </si>
  <si>
    <t>Fig. 7b</t>
    <phoneticPr fontId="2" type="noConversion"/>
  </si>
  <si>
    <t>Evoked synchronous EPSCs (CA3-CA1)</t>
    <phoneticPr fontId="2" type="noConversion"/>
  </si>
  <si>
    <t>PTPδ meA-KO</t>
    <phoneticPr fontId="2" type="noConversion"/>
  </si>
  <si>
    <t>Evoked synchronous EPSCs (SuB-CA1)</t>
    <phoneticPr fontId="2" type="noConversion"/>
  </si>
  <si>
    <t>Evoked synchronous EPSCs (EC-CA1)</t>
    <phoneticPr fontId="2" type="noConversion"/>
  </si>
  <si>
    <t>Fig. 7d</t>
    <phoneticPr fontId="2" type="noConversion"/>
  </si>
  <si>
    <t>Fig. 7e</t>
    <phoneticPr fontId="2" type="noConversion"/>
  </si>
  <si>
    <t>NMDAR/AMPAR</t>
    <phoneticPr fontId="2" type="noConversion"/>
  </si>
  <si>
    <t>PTPδ meA-KO</t>
  </si>
  <si>
    <t>Fig. 7f</t>
    <phoneticPr fontId="2" type="noConversion"/>
  </si>
  <si>
    <t>Fig. 7g</t>
    <phoneticPr fontId="2" type="noConversion"/>
  </si>
  <si>
    <t>Fig. 7h</t>
    <phoneticPr fontId="2" type="noConversion"/>
  </si>
  <si>
    <t>Asynchronous EPSCs (CA3-CA1)</t>
    <phoneticPr fontId="2" type="noConversion"/>
  </si>
  <si>
    <t>Asynchronous EPSCs (SuB-CA1)</t>
    <phoneticPr fontId="2" type="noConversion"/>
  </si>
  <si>
    <t>Fig. 7j</t>
    <phoneticPr fontId="2" type="noConversion"/>
  </si>
  <si>
    <t>Fig. 7l</t>
    <phoneticPr fontId="2" type="noConversion"/>
  </si>
  <si>
    <t>Fig. 7n</t>
    <phoneticPr fontId="2" type="noConversion"/>
  </si>
  <si>
    <t>Injected current (pA)</t>
  </si>
  <si>
    <t>Vehicle/hM3Dq</t>
    <phoneticPr fontId="2" type="noConversion"/>
  </si>
  <si>
    <t>DCZ/hM3Dq</t>
    <phoneticPr fontId="2" type="noConversion"/>
  </si>
  <si>
    <t>Vehicle/hM4Di</t>
    <phoneticPr fontId="2" type="noConversion"/>
  </si>
  <si>
    <t>DCZ/hM4Di</t>
    <phoneticPr fontId="2" type="noConversion"/>
  </si>
  <si>
    <t>Fig. 9c</t>
    <phoneticPr fontId="2" type="noConversion"/>
  </si>
  <si>
    <t>Fig. 9d</t>
    <phoneticPr fontId="2" type="noConversion"/>
  </si>
  <si>
    <t>Fig. 9f</t>
    <phoneticPr fontId="2" type="noConversion"/>
  </si>
  <si>
    <t>Fig. 9j</t>
    <phoneticPr fontId="2" type="noConversion"/>
  </si>
  <si>
    <t>Fig. 9h</t>
    <phoneticPr fontId="2" type="noConversion"/>
  </si>
  <si>
    <t>Fig. 9l</t>
    <phoneticPr fontId="2" type="noConversion"/>
  </si>
  <si>
    <t>Fig. 9n</t>
    <phoneticPr fontId="2" type="noConversion"/>
  </si>
  <si>
    <t>Fig. 9p</t>
    <phoneticPr fontId="2" type="noConversion"/>
  </si>
  <si>
    <r>
      <rPr>
        <b/>
        <i/>
        <sz val="11"/>
        <color theme="1"/>
        <rFont val="Palatino Linotype"/>
        <family val="1"/>
      </rPr>
      <t>Ptprd</t>
    </r>
    <r>
      <rPr>
        <b/>
        <sz val="11"/>
        <color theme="1"/>
        <rFont val="Palatino Linotype"/>
        <family val="1"/>
      </rPr>
      <t xml:space="preserve"> meB</t>
    </r>
    <phoneticPr fontId="2" type="noConversion"/>
  </si>
  <si>
    <r>
      <rPr>
        <b/>
        <i/>
        <sz val="11"/>
        <color theme="1"/>
        <rFont val="Palatino Linotype"/>
        <family val="1"/>
      </rPr>
      <t>Ptprf</t>
    </r>
    <r>
      <rPr>
        <b/>
        <sz val="11"/>
        <color theme="1"/>
        <rFont val="Palatino Linotype"/>
        <family val="1"/>
      </rPr>
      <t xml:space="preserve"> meA</t>
    </r>
    <phoneticPr fontId="2" type="noConversion"/>
  </si>
  <si>
    <r>
      <rPr>
        <b/>
        <i/>
        <sz val="11"/>
        <color theme="1"/>
        <rFont val="Palatino Linotype"/>
        <family val="1"/>
      </rPr>
      <t>Ptprd</t>
    </r>
    <r>
      <rPr>
        <b/>
        <sz val="11"/>
        <color theme="1"/>
        <rFont val="Palatino Linotype"/>
        <family val="1"/>
      </rPr>
      <t xml:space="preserve"> meA</t>
    </r>
    <phoneticPr fontId="2" type="noConversion"/>
  </si>
  <si>
    <r>
      <rPr>
        <b/>
        <i/>
        <sz val="11"/>
        <color theme="1"/>
        <rFont val="Palatino Linotype"/>
        <family val="1"/>
      </rPr>
      <t>Ptprs</t>
    </r>
    <r>
      <rPr>
        <b/>
        <sz val="11"/>
        <color theme="1"/>
        <rFont val="Palatino Linotype"/>
        <family val="1"/>
      </rPr>
      <t xml:space="preserve"> meB</t>
    </r>
    <phoneticPr fontId="2" type="noConversion"/>
  </si>
  <si>
    <r>
      <rPr>
        <b/>
        <i/>
        <sz val="11"/>
        <color theme="1"/>
        <rFont val="Palatino Linotype"/>
        <family val="1"/>
      </rPr>
      <t>Ptprd</t>
    </r>
    <r>
      <rPr>
        <b/>
        <sz val="11"/>
        <color theme="1"/>
        <rFont val="Palatino Linotype"/>
        <family val="1"/>
      </rPr>
      <t xml:space="preserve"> </t>
    </r>
    <phoneticPr fontId="2" type="noConversion"/>
  </si>
  <si>
    <r>
      <rPr>
        <b/>
        <i/>
        <sz val="11"/>
        <color theme="1"/>
        <rFont val="Palatino Linotype"/>
        <family val="1"/>
      </rPr>
      <t>Ptprs</t>
    </r>
    <r>
      <rPr>
        <b/>
        <sz val="11"/>
        <color theme="1"/>
        <rFont val="Palatino Linotype"/>
        <family val="1"/>
      </rPr>
      <t xml:space="preserve"> </t>
    </r>
    <phoneticPr fontId="2" type="noConversion"/>
  </si>
  <si>
    <r>
      <rPr>
        <b/>
        <i/>
        <sz val="11"/>
        <color theme="1"/>
        <rFont val="Palatino Linotype"/>
        <family val="1"/>
      </rPr>
      <t>Ptprs</t>
    </r>
    <r>
      <rPr>
        <b/>
        <sz val="11"/>
        <color theme="1"/>
        <rFont val="Palatino Linotype"/>
        <family val="1"/>
      </rPr>
      <t xml:space="preserve"> meA+</t>
    </r>
    <phoneticPr fontId="2" type="noConversion"/>
  </si>
  <si>
    <r>
      <rPr>
        <b/>
        <i/>
        <sz val="11"/>
        <color theme="1"/>
        <rFont val="Palatino Linotype"/>
        <family val="1"/>
      </rPr>
      <t>Ptprs</t>
    </r>
    <r>
      <rPr>
        <b/>
        <sz val="11"/>
        <color theme="1"/>
        <rFont val="Palatino Linotype"/>
        <family val="1"/>
      </rPr>
      <t xml:space="preserve"> meB+</t>
    </r>
    <phoneticPr fontId="2" type="noConversion"/>
  </si>
  <si>
    <r>
      <rPr>
        <b/>
        <i/>
        <sz val="11"/>
        <color theme="1"/>
        <rFont val="Palatino Linotype"/>
        <family val="1"/>
      </rPr>
      <t>Ptprd</t>
    </r>
    <r>
      <rPr>
        <b/>
        <sz val="11"/>
        <color theme="1"/>
        <rFont val="Palatino Linotype"/>
        <family val="1"/>
      </rPr>
      <t xml:space="preserve"> meB+</t>
    </r>
    <phoneticPr fontId="2" type="noConversion"/>
  </si>
  <si>
    <r>
      <rPr>
        <b/>
        <i/>
        <sz val="11"/>
        <color theme="1"/>
        <rFont val="Palatino Linotype"/>
        <family val="1"/>
      </rPr>
      <t>Ptprf</t>
    </r>
    <r>
      <rPr>
        <b/>
        <sz val="11"/>
        <color theme="1"/>
        <rFont val="Palatino Linotype"/>
        <family val="1"/>
      </rPr>
      <t xml:space="preserve"> meA+</t>
    </r>
    <phoneticPr fontId="2" type="noConversion"/>
  </si>
  <si>
    <r>
      <rPr>
        <b/>
        <i/>
        <sz val="11"/>
        <color theme="1"/>
        <rFont val="Palatino Linotype"/>
        <family val="1"/>
      </rPr>
      <t>Ptprf</t>
    </r>
    <r>
      <rPr>
        <b/>
        <sz val="11"/>
        <color theme="1"/>
        <rFont val="Palatino Linotype"/>
        <family val="1"/>
      </rPr>
      <t xml:space="preserve"> meB+</t>
    </r>
    <phoneticPr fontId="2" type="noConversion"/>
  </si>
  <si>
    <r>
      <rPr>
        <b/>
        <i/>
        <sz val="11"/>
        <color theme="1"/>
        <rFont val="Palatino Linotype"/>
        <family val="1"/>
      </rPr>
      <t>Nrxn1</t>
    </r>
    <r>
      <rPr>
        <b/>
        <sz val="11"/>
        <color theme="1"/>
        <rFont val="Palatino Linotype"/>
        <family val="1"/>
      </rPr>
      <t xml:space="preserve"> SS#4+</t>
    </r>
    <phoneticPr fontId="2" type="noConversion"/>
  </si>
  <si>
    <r>
      <rPr>
        <b/>
        <i/>
        <sz val="11"/>
        <color theme="1"/>
        <rFont val="Palatino Linotype"/>
        <family val="1"/>
      </rPr>
      <t>Ptprf</t>
    </r>
    <r>
      <rPr>
        <b/>
        <sz val="11"/>
        <color theme="1"/>
        <rFont val="Palatino Linotype"/>
        <family val="1"/>
      </rPr>
      <t xml:space="preserve"> meB</t>
    </r>
    <phoneticPr fontId="2" type="noConversion"/>
  </si>
  <si>
    <r>
      <rPr>
        <b/>
        <i/>
        <sz val="11"/>
        <color theme="1"/>
        <rFont val="Palatino Linotype"/>
        <family val="1"/>
      </rPr>
      <t xml:space="preserve">Ptprd </t>
    </r>
    <r>
      <rPr>
        <b/>
        <sz val="11"/>
        <color theme="1"/>
        <rFont val="Palatino Linotype"/>
        <family val="1"/>
      </rPr>
      <t>meB</t>
    </r>
    <phoneticPr fontId="2" type="noConversion"/>
  </si>
  <si>
    <r>
      <rPr>
        <b/>
        <i/>
        <sz val="11"/>
        <color theme="1"/>
        <rFont val="Palatino Linotype"/>
        <family val="1"/>
      </rPr>
      <t xml:space="preserve">Ptprs </t>
    </r>
    <r>
      <rPr>
        <b/>
        <sz val="11"/>
        <color theme="1"/>
        <rFont val="Palatino Linotype"/>
        <family val="1"/>
      </rPr>
      <t>meB</t>
    </r>
    <phoneticPr fontId="2" type="noConversion"/>
  </si>
  <si>
    <r>
      <rPr>
        <b/>
        <i/>
        <sz val="11"/>
        <color theme="1"/>
        <rFont val="Palatino Linotype"/>
        <family val="1"/>
      </rPr>
      <t>Ptprs</t>
    </r>
    <r>
      <rPr>
        <b/>
        <sz val="11"/>
        <color theme="1"/>
        <rFont val="Palatino Linotype"/>
        <family val="1"/>
      </rPr>
      <t xml:space="preserve"> meA</t>
    </r>
    <phoneticPr fontId="2" type="noConversion"/>
  </si>
  <si>
    <r>
      <rPr>
        <b/>
        <i/>
        <sz val="11"/>
        <color theme="1"/>
        <rFont val="Palatino Linotype"/>
        <family val="1"/>
      </rPr>
      <t xml:space="preserve">Ptprd </t>
    </r>
    <r>
      <rPr>
        <b/>
        <sz val="11"/>
        <color theme="1"/>
        <rFont val="Palatino Linotype"/>
        <family val="1"/>
      </rPr>
      <t>meA</t>
    </r>
    <phoneticPr fontId="2" type="noConversion"/>
  </si>
  <si>
    <t>RT-PCRs</t>
    <phoneticPr fontId="2" type="noConversion"/>
  </si>
  <si>
    <t>Discrimination index  (Testing phase)</t>
    <phoneticPr fontId="2" type="noConversion"/>
  </si>
  <si>
    <t>Discrimination index             (Testing phase)</t>
    <phoneticPr fontId="2" type="noConversion"/>
  </si>
  <si>
    <r>
      <t>IPSC-PPRs (</t>
    </r>
    <r>
      <rPr>
        <b/>
        <i/>
        <sz val="11"/>
        <color theme="1"/>
        <rFont val="Palatino Linotype"/>
        <family val="1"/>
      </rPr>
      <t>Parv</t>
    </r>
    <r>
      <rPr>
        <b/>
        <sz val="11"/>
        <color theme="1"/>
        <rFont val="Palatino Linotype"/>
        <family val="1"/>
      </rPr>
      <t xml:space="preserve">-Flp-PTPδ) </t>
    </r>
    <phoneticPr fontId="2" type="noConversion"/>
  </si>
  <si>
    <r>
      <t>IPSC-PPRs (</t>
    </r>
    <r>
      <rPr>
        <b/>
        <i/>
        <sz val="11"/>
        <color theme="1"/>
        <rFont val="Palatino Linotype"/>
        <family val="1"/>
      </rPr>
      <t>SST</t>
    </r>
    <r>
      <rPr>
        <b/>
        <sz val="11"/>
        <color theme="1"/>
        <rFont val="Palatino Linotype"/>
        <family val="1"/>
      </rPr>
      <t>-Flp-PTPδ)</t>
    </r>
    <phoneticPr fontId="2" type="noConversion"/>
  </si>
  <si>
    <t xml:space="preserve">                            </t>
    <phoneticPr fontId="2" type="noConversion"/>
  </si>
  <si>
    <t>Drd1</t>
    <phoneticPr fontId="2" type="noConversion"/>
  </si>
  <si>
    <t>Drd2</t>
    <phoneticPr fontId="2" type="noConversion"/>
  </si>
  <si>
    <r>
      <rPr>
        <b/>
        <i/>
        <sz val="11"/>
        <color theme="1"/>
        <rFont val="Palatino Linotype"/>
        <family val="1"/>
      </rPr>
      <t xml:space="preserve">Ptprf </t>
    </r>
    <r>
      <rPr>
        <b/>
        <sz val="11"/>
        <color theme="1"/>
        <rFont val="Palatino Linotype"/>
        <family val="1"/>
      </rPr>
      <t>meA</t>
    </r>
    <phoneticPr fontId="2" type="noConversion"/>
  </si>
  <si>
    <t xml:space="preserve"> </t>
    <phoneticPr fontId="2" type="noConversion"/>
  </si>
  <si>
    <t>Average</t>
    <phoneticPr fontId="2" type="noConversion"/>
  </si>
  <si>
    <t>SD</t>
    <phoneticPr fontId="2" type="noConversion"/>
  </si>
  <si>
    <t>SEM</t>
    <phoneticPr fontId="2" type="noConversion"/>
  </si>
  <si>
    <t>Ctx vs. Hpp</t>
  </si>
  <si>
    <t>Ctx vs. Stri</t>
  </si>
  <si>
    <t>Adjusted P Value</t>
  </si>
  <si>
    <t>Ordinary one-way ANOVA Tukey's multiple comparisons test</t>
    <phoneticPr fontId="2" type="noConversion"/>
  </si>
  <si>
    <t>Adjusted P Value</t>
    <phoneticPr fontId="2" type="noConversion"/>
  </si>
  <si>
    <t>&lt;0.0001</t>
  </si>
  <si>
    <t>two-tailed correlation tubular results</t>
    <phoneticPr fontId="2" type="noConversion"/>
  </si>
  <si>
    <t>non-parametric Mann Whitney U-test</t>
    <phoneticPr fontId="2" type="noConversion"/>
  </si>
  <si>
    <t xml:space="preserve">paired t test </t>
  </si>
  <si>
    <t>&gt;0.9999</t>
  </si>
  <si>
    <t>non-parametric Mann Whitney U-test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</si>
</sst>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0.00_ "/>
    <numFmt numFmtId="178" formatCode="0_ "/>
    <numFmt numFmtId="179" formatCode="0.0000_);[Red]\(0.0000\)"/>
  </numFmts>
  <fonts count="20">
    <font>
      <sz val="11"/>
      <color theme="1"/>
      <name val="맑은 고딕"/>
      <family val="2"/>
      <charset val="129"/>
      <scheme val="minor"/>
    </font>
    <font>
      <sz val="11"/>
      <color theme="1"/>
      <name val="Arial"/>
      <family val="2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1"/>
      <color theme="1"/>
      <name val="a"/>
      <family val="2"/>
    </font>
    <font>
      <b/>
      <sz val="11"/>
      <color theme="1"/>
      <name val="Arial"/>
      <family val="2"/>
    </font>
    <font>
      <b/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Palatino Linotype"/>
      <family val="1"/>
    </font>
    <font>
      <sz val="11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11"/>
      <name val="Palatino Linotype"/>
      <family val="1"/>
    </font>
    <font>
      <sz val="10"/>
      <name val="Palatino Linotype"/>
      <family val="1"/>
    </font>
    <font>
      <sz val="12"/>
      <color theme="1"/>
      <name val="Palatino Linotype"/>
      <family val="1"/>
    </font>
    <font>
      <sz val="11"/>
      <name val="Palatino Linotype"/>
      <family val="1"/>
    </font>
    <font>
      <b/>
      <i/>
      <sz val="11"/>
      <color theme="1"/>
      <name val="Palatino Linotype"/>
      <family val="1"/>
    </font>
    <font>
      <sz val="10"/>
      <color theme="1"/>
      <name val="Palatino Linotype"/>
      <family val="1"/>
    </font>
    <font>
      <b/>
      <sz val="10"/>
      <name val="Palatino Linotype"/>
      <family val="1"/>
    </font>
    <font>
      <sz val="11"/>
      <name val="Arial"/>
      <family val="2"/>
    </font>
    <font>
      <sz val="11"/>
      <color rgb="FF000000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1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6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1" fillId="0" borderId="53" xfId="0" applyFont="1" applyBorder="1" applyAlignment="1">
      <alignment horizontal="center"/>
    </xf>
    <xf numFmtId="0" fontId="12" fillId="0" borderId="50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0" fillId="0" borderId="38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/>
    </xf>
    <xf numFmtId="0" fontId="10" fillId="0" borderId="71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/>
    </xf>
    <xf numFmtId="0" fontId="12" fillId="0" borderId="55" xfId="0" applyFont="1" applyBorder="1" applyAlignment="1">
      <alignment horizontal="center"/>
    </xf>
    <xf numFmtId="0" fontId="10" fillId="0" borderId="50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2" fillId="0" borderId="6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56" xfId="0" applyFont="1" applyBorder="1" applyAlignment="1">
      <alignment horizontal="center"/>
    </xf>
    <xf numFmtId="0" fontId="12" fillId="0" borderId="31" xfId="0" applyFont="1" applyBorder="1" applyAlignment="1"/>
    <xf numFmtId="0" fontId="12" fillId="0" borderId="29" xfId="0" applyFont="1" applyBorder="1" applyAlignment="1"/>
    <xf numFmtId="0" fontId="12" fillId="0" borderId="68" xfId="0" applyFont="1" applyBorder="1" applyAlignment="1"/>
    <xf numFmtId="0" fontId="12" fillId="0" borderId="11" xfId="0" applyFont="1" applyBorder="1" applyAlignment="1">
      <alignment horizontal="center"/>
    </xf>
    <xf numFmtId="0" fontId="12" fillId="0" borderId="6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/>
    <xf numFmtId="0" fontId="12" fillId="0" borderId="32" xfId="0" applyFont="1" applyBorder="1" applyAlignment="1"/>
    <xf numFmtId="0" fontId="12" fillId="0" borderId="56" xfId="0" applyFont="1" applyBorder="1" applyAlignment="1"/>
    <xf numFmtId="0" fontId="12" fillId="0" borderId="35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6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35" xfId="0" applyFont="1" applyBorder="1" applyAlignment="1"/>
    <xf numFmtId="0" fontId="9" fillId="0" borderId="42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/>
    </xf>
    <xf numFmtId="0" fontId="10" fillId="0" borderId="3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0" fillId="0" borderId="4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2" fillId="0" borderId="16" xfId="0" applyFont="1" applyBorder="1" applyAlignment="1"/>
    <xf numFmtId="0" fontId="12" fillId="0" borderId="17" xfId="0" applyFont="1" applyBorder="1" applyAlignment="1"/>
    <xf numFmtId="0" fontId="12" fillId="0" borderId="30" xfId="0" applyFont="1" applyBorder="1" applyAlignment="1"/>
    <xf numFmtId="0" fontId="12" fillId="0" borderId="1" xfId="0" applyFont="1" applyBorder="1" applyAlignment="1"/>
    <xf numFmtId="0" fontId="10" fillId="0" borderId="34" xfId="0" applyFont="1" applyBorder="1" applyAlignment="1">
      <alignment horizontal="center" vertical="center"/>
    </xf>
    <xf numFmtId="0" fontId="12" fillId="0" borderId="11" xfId="0" applyFont="1" applyBorder="1" applyAlignment="1"/>
    <xf numFmtId="0" fontId="12" fillId="0" borderId="3" xfId="0" applyFont="1" applyBorder="1" applyAlignment="1"/>
    <xf numFmtId="0" fontId="12" fillId="0" borderId="33" xfId="0" applyFont="1" applyBorder="1" applyAlignment="1"/>
    <xf numFmtId="0" fontId="10" fillId="0" borderId="37" xfId="0" applyFont="1" applyBorder="1" applyAlignment="1">
      <alignment horizontal="center" vertical="center"/>
    </xf>
    <xf numFmtId="0" fontId="12" fillId="0" borderId="12" xfId="0" applyFont="1" applyBorder="1" applyAlignment="1"/>
    <xf numFmtId="0" fontId="12" fillId="0" borderId="5" xfId="0" applyFont="1" applyBorder="1" applyAlignment="1"/>
    <xf numFmtId="0" fontId="12" fillId="0" borderId="36" xfId="0" applyFont="1" applyBorder="1" applyAlignment="1"/>
    <xf numFmtId="0" fontId="10" fillId="0" borderId="7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36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1" fillId="0" borderId="66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67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64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4" fillId="0" borderId="36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5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4" fillId="0" borderId="68" xfId="0" applyFont="1" applyBorder="1" applyAlignment="1">
      <alignment horizontal="center"/>
    </xf>
    <xf numFmtId="0" fontId="14" fillId="0" borderId="56" xfId="0" applyFont="1" applyBorder="1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2" fillId="0" borderId="63" xfId="0" applyFont="1" applyBorder="1" applyAlignment="1">
      <alignment horizontal="center"/>
    </xf>
    <xf numFmtId="0" fontId="12" fillId="0" borderId="40" xfId="0" applyFont="1" applyBorder="1" applyAlignment="1">
      <alignment horizontal="center"/>
    </xf>
    <xf numFmtId="176" fontId="9" fillId="0" borderId="0" xfId="0" applyNumberFormat="1" applyFont="1">
      <alignment vertical="center"/>
    </xf>
    <xf numFmtId="176" fontId="9" fillId="0" borderId="0" xfId="0" applyNumberFormat="1" applyFont="1" applyAlignment="1">
      <alignment horizontal="center" vertical="center"/>
    </xf>
    <xf numFmtId="178" fontId="10" fillId="0" borderId="13" xfId="0" quotePrefix="1" applyNumberFormat="1" applyFont="1" applyBorder="1" applyAlignment="1">
      <alignment horizontal="center" vertical="center"/>
    </xf>
    <xf numFmtId="178" fontId="10" fillId="0" borderId="15" xfId="0" quotePrefix="1" applyNumberFormat="1" applyFont="1" applyBorder="1" applyAlignment="1">
      <alignment horizontal="center" vertical="center"/>
    </xf>
    <xf numFmtId="2" fontId="10" fillId="0" borderId="13" xfId="0" quotePrefix="1" applyNumberFormat="1" applyFont="1" applyBorder="1" applyAlignment="1">
      <alignment horizontal="center" vertical="center"/>
    </xf>
    <xf numFmtId="176" fontId="10" fillId="0" borderId="41" xfId="0" applyNumberFormat="1" applyFont="1" applyBorder="1" applyAlignment="1">
      <alignment horizontal="center" vertical="center"/>
    </xf>
    <xf numFmtId="176" fontId="10" fillId="0" borderId="13" xfId="0" quotePrefix="1" applyNumberFormat="1" applyFont="1" applyBorder="1" applyAlignment="1">
      <alignment horizontal="center" vertical="center"/>
    </xf>
    <xf numFmtId="176" fontId="10" fillId="0" borderId="15" xfId="0" quotePrefix="1" applyNumberFormat="1" applyFont="1" applyBorder="1" applyAlignment="1">
      <alignment horizontal="center" vertical="center"/>
    </xf>
    <xf numFmtId="176" fontId="10" fillId="0" borderId="49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2" fontId="10" fillId="0" borderId="49" xfId="0" applyNumberFormat="1" applyFont="1" applyBorder="1" applyAlignment="1">
      <alignment horizontal="center" vertical="center"/>
    </xf>
    <xf numFmtId="176" fontId="10" fillId="0" borderId="13" xfId="0" applyNumberFormat="1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center" vertical="center"/>
    </xf>
    <xf numFmtId="176" fontId="10" fillId="0" borderId="15" xfId="0" applyNumberFormat="1" applyFont="1" applyBorder="1" applyAlignment="1">
      <alignment horizontal="center" vertical="center"/>
    </xf>
    <xf numFmtId="176" fontId="10" fillId="0" borderId="53" xfId="0" applyNumberFormat="1" applyFont="1" applyBorder="1" applyAlignment="1">
      <alignment horizontal="center" vertical="center"/>
    </xf>
    <xf numFmtId="176" fontId="12" fillId="0" borderId="54" xfId="0" applyNumberFormat="1" applyFont="1" applyBorder="1" applyAlignment="1">
      <alignment horizontal="center"/>
    </xf>
    <xf numFmtId="176" fontId="12" fillId="0" borderId="39" xfId="0" applyNumberFormat="1" applyFont="1" applyBorder="1" applyAlignment="1">
      <alignment horizontal="center"/>
    </xf>
    <xf numFmtId="176" fontId="12" fillId="0" borderId="55" xfId="0" applyNumberFormat="1" applyFont="1" applyBorder="1" applyAlignment="1">
      <alignment horizontal="center"/>
    </xf>
    <xf numFmtId="176" fontId="9" fillId="0" borderId="39" xfId="0" applyNumberFormat="1" applyFont="1" applyBorder="1" applyAlignment="1">
      <alignment horizontal="center" vertical="center"/>
    </xf>
    <xf numFmtId="176" fontId="12" fillId="0" borderId="34" xfId="0" applyNumberFormat="1" applyFont="1" applyBorder="1" applyAlignment="1">
      <alignment horizontal="center"/>
    </xf>
    <xf numFmtId="176" fontId="12" fillId="0" borderId="32" xfId="0" applyNumberFormat="1" applyFont="1" applyBorder="1" applyAlignment="1">
      <alignment horizontal="center"/>
    </xf>
    <xf numFmtId="176" fontId="12" fillId="0" borderId="56" xfId="0" applyNumberFormat="1" applyFont="1" applyBorder="1" applyAlignment="1">
      <alignment horizontal="center"/>
    </xf>
    <xf numFmtId="176" fontId="9" fillId="0" borderId="32" xfId="0" applyNumberFormat="1" applyFont="1" applyBorder="1" applyAlignment="1">
      <alignment horizontal="center" vertical="center"/>
    </xf>
    <xf numFmtId="176" fontId="12" fillId="0" borderId="35" xfId="0" applyNumberFormat="1" applyFont="1" applyBorder="1" applyAlignment="1">
      <alignment horizontal="center"/>
    </xf>
    <xf numFmtId="176" fontId="9" fillId="0" borderId="54" xfId="0" applyNumberFormat="1" applyFont="1" applyBorder="1" applyAlignment="1">
      <alignment horizontal="center" vertical="center"/>
    </xf>
    <xf numFmtId="176" fontId="9" fillId="0" borderId="58" xfId="0" applyNumberFormat="1" applyFont="1" applyBorder="1" applyAlignment="1">
      <alignment horizontal="center" vertical="center"/>
    </xf>
    <xf numFmtId="176" fontId="9" fillId="0" borderId="55" xfId="0" applyNumberFormat="1" applyFont="1" applyBorder="1" applyAlignment="1">
      <alignment horizontal="center" vertical="center"/>
    </xf>
    <xf numFmtId="176" fontId="9" fillId="0" borderId="34" xfId="0" applyNumberFormat="1" applyFont="1" applyBorder="1" applyAlignment="1">
      <alignment horizontal="center" vertical="center"/>
    </xf>
    <xf numFmtId="176" fontId="9" fillId="0" borderId="59" xfId="0" applyNumberFormat="1" applyFont="1" applyBorder="1" applyAlignment="1">
      <alignment horizontal="center" vertical="center"/>
    </xf>
    <xf numFmtId="176" fontId="9" fillId="0" borderId="56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6" fontId="10" fillId="0" borderId="62" xfId="0" applyNumberFormat="1" applyFont="1" applyBorder="1" applyAlignment="1">
      <alignment horizontal="center" vertical="center"/>
    </xf>
    <xf numFmtId="176" fontId="10" fillId="0" borderId="22" xfId="0" applyNumberFormat="1" applyFont="1" applyBorder="1" applyAlignment="1">
      <alignment horizontal="center" vertical="center"/>
    </xf>
    <xf numFmtId="176" fontId="15" fillId="0" borderId="49" xfId="0" applyNumberFormat="1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center" vertical="center"/>
    </xf>
    <xf numFmtId="176" fontId="9" fillId="0" borderId="15" xfId="0" applyNumberFormat="1" applyFont="1" applyBorder="1" applyAlignment="1">
      <alignment horizontal="center" vertical="center"/>
    </xf>
    <xf numFmtId="176" fontId="10" fillId="0" borderId="7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176" fontId="10" fillId="0" borderId="26" xfId="0" applyNumberFormat="1" applyFont="1" applyBorder="1" applyAlignment="1">
      <alignment horizontal="center" vertical="center"/>
    </xf>
    <xf numFmtId="176" fontId="10" fillId="0" borderId="27" xfId="0" applyNumberFormat="1" applyFont="1" applyBorder="1" applyAlignment="1">
      <alignment horizontal="center" vertical="center"/>
    </xf>
    <xf numFmtId="176" fontId="10" fillId="0" borderId="28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4" fillId="0" borderId="0" xfId="0" applyFont="1" applyAlignment="1"/>
    <xf numFmtId="0" fontId="14" fillId="0" borderId="0" xfId="0" applyFont="1" applyAlignment="1">
      <alignment horizontal="center" vertical="center"/>
    </xf>
    <xf numFmtId="0" fontId="9" fillId="0" borderId="16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4" xfId="0" applyFont="1" applyBorder="1">
      <alignment vertical="center"/>
    </xf>
    <xf numFmtId="0" fontId="12" fillId="0" borderId="0" xfId="0" applyFont="1" applyAlignment="1"/>
    <xf numFmtId="0" fontId="14" fillId="0" borderId="0" xfId="0" applyFont="1">
      <alignment vertical="center"/>
    </xf>
    <xf numFmtId="177" fontId="10" fillId="0" borderId="13" xfId="0" applyNumberFormat="1" applyFont="1" applyBorder="1" applyAlignment="1">
      <alignment horizontal="center" vertical="center"/>
    </xf>
    <xf numFmtId="177" fontId="10" fillId="0" borderId="73" xfId="0" applyNumberFormat="1" applyFont="1" applyBorder="1" applyAlignment="1">
      <alignment horizontal="center" vertical="center"/>
    </xf>
    <xf numFmtId="177" fontId="10" fillId="0" borderId="7" xfId="0" applyNumberFormat="1" applyFont="1" applyBorder="1" applyAlignment="1">
      <alignment horizontal="center" vertical="center"/>
    </xf>
    <xf numFmtId="177" fontId="10" fillId="0" borderId="9" xfId="0" applyNumberFormat="1" applyFont="1" applyBorder="1" applyAlignment="1">
      <alignment horizontal="center" vertical="center"/>
    </xf>
    <xf numFmtId="177" fontId="10" fillId="0" borderId="0" xfId="0" applyNumberFormat="1" applyFont="1" applyAlignment="1">
      <alignment horizontal="center" vertical="center"/>
    </xf>
    <xf numFmtId="177" fontId="10" fillId="0" borderId="15" xfId="0" applyNumberFormat="1" applyFont="1" applyBorder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0" fontId="12" fillId="0" borderId="39" xfId="0" applyFont="1" applyBorder="1" applyAlignment="1"/>
    <xf numFmtId="0" fontId="12" fillId="0" borderId="55" xfId="0" applyFont="1" applyBorder="1" applyAlignment="1"/>
    <xf numFmtId="177" fontId="12" fillId="0" borderId="35" xfId="0" applyNumberFormat="1" applyFont="1" applyBorder="1" applyAlignment="1">
      <alignment horizontal="center"/>
    </xf>
    <xf numFmtId="177" fontId="12" fillId="0" borderId="57" xfId="0" applyNumberFormat="1" applyFont="1" applyBorder="1" applyAlignment="1">
      <alignment horizontal="center"/>
    </xf>
    <xf numFmtId="177" fontId="12" fillId="0" borderId="0" xfId="0" applyNumberFormat="1" applyFont="1" applyAlignment="1">
      <alignment horizontal="center"/>
    </xf>
    <xf numFmtId="177" fontId="10" fillId="0" borderId="52" xfId="0" applyNumberFormat="1" applyFont="1" applyBorder="1" applyAlignment="1">
      <alignment horizontal="center" vertical="center"/>
    </xf>
    <xf numFmtId="0" fontId="12" fillId="0" borderId="30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0" borderId="34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/>
    </xf>
    <xf numFmtId="0" fontId="12" fillId="0" borderId="70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12" fillId="0" borderId="41" xfId="0" applyFont="1" applyBorder="1" applyAlignment="1">
      <alignment horizontal="center"/>
    </xf>
    <xf numFmtId="177" fontId="12" fillId="0" borderId="54" xfId="0" applyNumberFormat="1" applyFont="1" applyBorder="1" applyAlignment="1">
      <alignment horizontal="center"/>
    </xf>
    <xf numFmtId="177" fontId="12" fillId="0" borderId="39" xfId="0" applyNumberFormat="1" applyFont="1" applyBorder="1" applyAlignment="1">
      <alignment horizontal="center"/>
    </xf>
    <xf numFmtId="0" fontId="12" fillId="0" borderId="16" xfId="0" applyFont="1" applyBorder="1" applyAlignment="1">
      <alignment horizontal="left" indent="2"/>
    </xf>
    <xf numFmtId="0" fontId="12" fillId="0" borderId="18" xfId="0" applyFont="1" applyBorder="1" applyAlignment="1">
      <alignment horizontal="left" indent="2"/>
    </xf>
    <xf numFmtId="177" fontId="12" fillId="0" borderId="16" xfId="0" applyNumberFormat="1" applyFont="1" applyBorder="1" applyAlignment="1">
      <alignment horizontal="center"/>
    </xf>
    <xf numFmtId="177" fontId="12" fillId="0" borderId="18" xfId="0" applyNumberFormat="1" applyFont="1" applyBorder="1" applyAlignment="1">
      <alignment horizontal="center"/>
    </xf>
    <xf numFmtId="177" fontId="12" fillId="0" borderId="34" xfId="0" applyNumberFormat="1" applyFont="1" applyBorder="1" applyAlignment="1">
      <alignment horizontal="center"/>
    </xf>
    <xf numFmtId="177" fontId="12" fillId="0" borderId="32" xfId="0" applyNumberFormat="1" applyFont="1" applyBorder="1" applyAlignment="1">
      <alignment horizontal="center"/>
    </xf>
    <xf numFmtId="0" fontId="12" fillId="0" borderId="11" xfId="0" applyFont="1" applyBorder="1" applyAlignment="1">
      <alignment horizontal="left" indent="2"/>
    </xf>
    <xf numFmtId="0" fontId="12" fillId="0" borderId="4" xfId="0" applyFont="1" applyBorder="1" applyAlignment="1">
      <alignment horizontal="left" indent="2"/>
    </xf>
    <xf numFmtId="177" fontId="12" fillId="0" borderId="11" xfId="0" applyNumberFormat="1" applyFont="1" applyBorder="1" applyAlignment="1">
      <alignment horizontal="center"/>
    </xf>
    <xf numFmtId="177" fontId="12" fillId="0" borderId="4" xfId="0" applyNumberFormat="1" applyFont="1" applyBorder="1" applyAlignment="1">
      <alignment horizontal="center"/>
    </xf>
    <xf numFmtId="177" fontId="9" fillId="0" borderId="34" xfId="0" applyNumberFormat="1" applyFont="1" applyBorder="1" applyAlignment="1">
      <alignment horizontal="center" vertical="center"/>
    </xf>
    <xf numFmtId="177" fontId="9" fillId="0" borderId="11" xfId="0" applyNumberFormat="1" applyFont="1" applyBorder="1" applyAlignment="1">
      <alignment horizontal="center" vertical="center"/>
    </xf>
    <xf numFmtId="177" fontId="9" fillId="0" borderId="4" xfId="0" applyNumberFormat="1" applyFont="1" applyBorder="1" applyAlignment="1">
      <alignment horizontal="center" vertical="center"/>
    </xf>
    <xf numFmtId="177" fontId="12" fillId="0" borderId="37" xfId="0" applyNumberFormat="1" applyFont="1" applyBorder="1" applyAlignment="1">
      <alignment horizontal="center"/>
    </xf>
    <xf numFmtId="0" fontId="14" fillId="0" borderId="16" xfId="0" applyFont="1" applyBorder="1" applyAlignment="1"/>
    <xf numFmtId="0" fontId="14" fillId="0" borderId="17" xfId="0" applyFont="1" applyBorder="1" applyAlignment="1"/>
    <xf numFmtId="0" fontId="14" fillId="0" borderId="18" xfId="0" applyFont="1" applyBorder="1" applyAlignment="1"/>
    <xf numFmtId="0" fontId="14" fillId="0" borderId="40" xfId="0" applyFont="1" applyBorder="1" applyAlignment="1"/>
    <xf numFmtId="0" fontId="14" fillId="0" borderId="11" xfId="0" applyFont="1" applyBorder="1" applyAlignment="1"/>
    <xf numFmtId="0" fontId="14" fillId="0" borderId="3" xfId="0" applyFont="1" applyBorder="1" applyAlignment="1"/>
    <xf numFmtId="0" fontId="14" fillId="0" borderId="4" xfId="0" applyFont="1" applyBorder="1" applyAlignment="1"/>
    <xf numFmtId="0" fontId="14" fillId="0" borderId="33" xfId="0" applyFont="1" applyBorder="1" applyAlignment="1"/>
    <xf numFmtId="0" fontId="14" fillId="0" borderId="12" xfId="0" applyFont="1" applyBorder="1" applyAlignment="1"/>
    <xf numFmtId="0" fontId="14" fillId="0" borderId="5" xfId="0" applyFont="1" applyBorder="1" applyAlignment="1"/>
    <xf numFmtId="0" fontId="14" fillId="0" borderId="6" xfId="0" applyFont="1" applyBorder="1" applyAlignment="1"/>
    <xf numFmtId="0" fontId="14" fillId="0" borderId="36" xfId="0" applyFont="1" applyBorder="1" applyAlignment="1"/>
    <xf numFmtId="0" fontId="11" fillId="0" borderId="16" xfId="0" applyFont="1" applyBorder="1" applyAlignment="1">
      <alignment horizontal="center"/>
    </xf>
    <xf numFmtId="0" fontId="14" fillId="0" borderId="63" xfId="0" applyFont="1" applyBorder="1" applyAlignment="1"/>
    <xf numFmtId="0" fontId="14" fillId="0" borderId="64" xfId="0" applyFont="1" applyBorder="1" applyAlignment="1"/>
    <xf numFmtId="0" fontId="14" fillId="0" borderId="65" xfId="0" applyFont="1" applyBorder="1" applyAlignment="1"/>
    <xf numFmtId="0" fontId="11" fillId="0" borderId="18" xfId="0" applyFont="1" applyBorder="1" applyAlignment="1">
      <alignment horizontal="center"/>
    </xf>
    <xf numFmtId="0" fontId="11" fillId="0" borderId="63" xfId="0" applyFont="1" applyBorder="1" applyAlignment="1">
      <alignment horizontal="center"/>
    </xf>
    <xf numFmtId="0" fontId="10" fillId="0" borderId="4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0" xfId="0" applyFont="1" applyBorder="1" applyAlignment="1"/>
    <xf numFmtId="0" fontId="14" fillId="0" borderId="1" xfId="0" applyFont="1" applyBorder="1" applyAlignment="1"/>
    <xf numFmtId="178" fontId="9" fillId="0" borderId="7" xfId="0" applyNumberFormat="1" applyFont="1" applyBorder="1" applyAlignment="1">
      <alignment horizontal="center" vertical="center"/>
    </xf>
    <xf numFmtId="178" fontId="9" fillId="0" borderId="9" xfId="0" applyNumberFormat="1" applyFont="1" applyBorder="1" applyAlignment="1">
      <alignment horizontal="center" vertical="center"/>
    </xf>
    <xf numFmtId="178" fontId="9" fillId="0" borderId="8" xfId="0" applyNumberFormat="1" applyFont="1" applyBorder="1" applyAlignment="1">
      <alignment horizontal="center" vertical="center"/>
    </xf>
    <xf numFmtId="177" fontId="9" fillId="0" borderId="10" xfId="0" applyNumberFormat="1" applyFont="1" applyBorder="1" applyAlignment="1">
      <alignment horizontal="center" vertical="center"/>
    </xf>
    <xf numFmtId="177" fontId="9" fillId="0" borderId="3" xfId="0" applyNumberFormat="1" applyFont="1" applyBorder="1" applyAlignment="1">
      <alignment horizontal="center" vertical="center"/>
    </xf>
    <xf numFmtId="176" fontId="9" fillId="0" borderId="13" xfId="0" applyNumberFormat="1" applyFont="1" applyBorder="1" applyAlignment="1">
      <alignment horizontal="center" vertical="center"/>
    </xf>
    <xf numFmtId="176" fontId="9" fillId="0" borderId="73" xfId="0" applyNumberFormat="1" applyFont="1" applyBorder="1" applyAlignment="1">
      <alignment horizontal="center" vertical="center"/>
    </xf>
    <xf numFmtId="176" fontId="9" fillId="0" borderId="16" xfId="0" applyNumberFormat="1" applyFont="1" applyBorder="1" applyAlignment="1">
      <alignment horizontal="center" vertical="center"/>
    </xf>
    <xf numFmtId="176" fontId="9" fillId="0" borderId="17" xfId="0" applyNumberFormat="1" applyFont="1" applyBorder="1" applyAlignment="1">
      <alignment horizontal="center" vertical="center"/>
    </xf>
    <xf numFmtId="176" fontId="9" fillId="0" borderId="18" xfId="0" applyNumberFormat="1" applyFont="1" applyBorder="1" applyAlignment="1">
      <alignment horizontal="center" vertical="center"/>
    </xf>
    <xf numFmtId="176" fontId="9" fillId="0" borderId="63" xfId="0" applyNumberFormat="1" applyFont="1" applyBorder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176" fontId="9" fillId="0" borderId="64" xfId="0" applyNumberFormat="1" applyFont="1" applyBorder="1" applyAlignment="1">
      <alignment horizontal="center" vertical="center"/>
    </xf>
    <xf numFmtId="176" fontId="9" fillId="0" borderId="12" xfId="0" applyNumberFormat="1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176" fontId="12" fillId="0" borderId="0" xfId="0" applyNumberFormat="1" applyFont="1" applyAlignment="1">
      <alignment horizontal="center"/>
    </xf>
    <xf numFmtId="177" fontId="9" fillId="0" borderId="16" xfId="0" applyNumberFormat="1" applyFont="1" applyBorder="1" applyAlignment="1">
      <alignment horizontal="center" vertical="center"/>
    </xf>
    <xf numFmtId="177" fontId="9" fillId="0" borderId="18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177" fontId="12" fillId="0" borderId="63" xfId="0" applyNumberFormat="1" applyFont="1" applyBorder="1" applyAlignment="1">
      <alignment horizontal="center"/>
    </xf>
    <xf numFmtId="2" fontId="12" fillId="0" borderId="16" xfId="0" applyNumberFormat="1" applyFont="1" applyBorder="1" applyAlignment="1">
      <alignment horizontal="center"/>
    </xf>
    <xf numFmtId="177" fontId="12" fillId="0" borderId="64" xfId="0" applyNumberFormat="1" applyFont="1" applyBorder="1" applyAlignment="1">
      <alignment horizontal="center"/>
    </xf>
    <xf numFmtId="2" fontId="12" fillId="0" borderId="11" xfId="0" applyNumberFormat="1" applyFont="1" applyBorder="1" applyAlignment="1">
      <alignment horizontal="center"/>
    </xf>
    <xf numFmtId="176" fontId="12" fillId="0" borderId="16" xfId="0" applyNumberFormat="1" applyFont="1" applyBorder="1" applyAlignment="1">
      <alignment horizontal="center"/>
    </xf>
    <xf numFmtId="176" fontId="12" fillId="0" borderId="63" xfId="0" applyNumberFormat="1" applyFont="1" applyBorder="1" applyAlignment="1">
      <alignment horizontal="center"/>
    </xf>
    <xf numFmtId="176" fontId="12" fillId="0" borderId="18" xfId="0" applyNumberFormat="1" applyFont="1" applyBorder="1" applyAlignment="1">
      <alignment horizontal="center"/>
    </xf>
    <xf numFmtId="176" fontId="12" fillId="0" borderId="40" xfId="0" applyNumberFormat="1" applyFont="1" applyBorder="1" applyAlignment="1">
      <alignment horizontal="center"/>
    </xf>
    <xf numFmtId="176" fontId="12" fillId="0" borderId="11" xfId="0" applyNumberFormat="1" applyFont="1" applyBorder="1" applyAlignment="1">
      <alignment horizontal="center"/>
    </xf>
    <xf numFmtId="176" fontId="12" fillId="0" borderId="64" xfId="0" applyNumberFormat="1" applyFont="1" applyBorder="1" applyAlignment="1">
      <alignment horizontal="center"/>
    </xf>
    <xf numFmtId="176" fontId="12" fillId="0" borderId="4" xfId="0" applyNumberFormat="1" applyFont="1" applyBorder="1" applyAlignment="1">
      <alignment horizontal="center"/>
    </xf>
    <xf numFmtId="176" fontId="12" fillId="0" borderId="33" xfId="0" applyNumberFormat="1" applyFont="1" applyBorder="1" applyAlignment="1">
      <alignment horizontal="center"/>
    </xf>
    <xf numFmtId="176" fontId="12" fillId="0" borderId="12" xfId="0" applyNumberFormat="1" applyFont="1" applyBorder="1" applyAlignment="1">
      <alignment horizontal="center"/>
    </xf>
    <xf numFmtId="176" fontId="12" fillId="0" borderId="6" xfId="0" applyNumberFormat="1" applyFont="1" applyBorder="1" applyAlignment="1">
      <alignment horizontal="center"/>
    </xf>
    <xf numFmtId="176" fontId="12" fillId="0" borderId="36" xfId="0" applyNumberFormat="1" applyFont="1" applyBorder="1" applyAlignment="1">
      <alignment horizontal="center"/>
    </xf>
    <xf numFmtId="2" fontId="10" fillId="0" borderId="7" xfId="0" quotePrefix="1" applyNumberFormat="1" applyFont="1" applyBorder="1" applyAlignment="1">
      <alignment horizontal="center" vertical="center"/>
    </xf>
    <xf numFmtId="2" fontId="10" fillId="0" borderId="41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74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 vertical="center"/>
    </xf>
    <xf numFmtId="177" fontId="12" fillId="0" borderId="17" xfId="0" applyNumberFormat="1" applyFont="1" applyBorder="1" applyAlignment="1">
      <alignment horizontal="center"/>
    </xf>
    <xf numFmtId="177" fontId="12" fillId="0" borderId="3" xfId="0" applyNumberFormat="1" applyFont="1" applyBorder="1" applyAlignment="1">
      <alignment horizontal="center"/>
    </xf>
    <xf numFmtId="0" fontId="10" fillId="0" borderId="27" xfId="0" applyFont="1" applyBorder="1" applyAlignment="1">
      <alignment horizontal="center" vertical="center"/>
    </xf>
    <xf numFmtId="177" fontId="10" fillId="0" borderId="71" xfId="0" applyNumberFormat="1" applyFont="1" applyBorder="1" applyAlignment="1">
      <alignment horizontal="center" vertical="center"/>
    </xf>
    <xf numFmtId="177" fontId="10" fillId="0" borderId="27" xfId="0" applyNumberFormat="1" applyFont="1" applyBorder="1" applyAlignment="1">
      <alignment horizontal="center" vertical="center"/>
    </xf>
    <xf numFmtId="177" fontId="10" fillId="0" borderId="28" xfId="0" applyNumberFormat="1" applyFont="1" applyBorder="1" applyAlignment="1">
      <alignment horizontal="center" vertical="center"/>
    </xf>
    <xf numFmtId="177" fontId="10" fillId="0" borderId="0" xfId="0" applyNumberFormat="1" applyFont="1">
      <alignment vertical="center"/>
    </xf>
    <xf numFmtId="177" fontId="9" fillId="0" borderId="19" xfId="0" applyNumberFormat="1" applyFont="1" applyBorder="1" applyAlignment="1">
      <alignment horizontal="center" vertical="center"/>
    </xf>
    <xf numFmtId="177" fontId="9" fillId="0" borderId="22" xfId="0" applyNumberFormat="1" applyFont="1" applyBorder="1" applyAlignment="1">
      <alignment horizontal="center" vertical="center"/>
    </xf>
    <xf numFmtId="177" fontId="12" fillId="0" borderId="31" xfId="0" applyNumberFormat="1" applyFont="1" applyBorder="1" applyAlignment="1">
      <alignment horizontal="center"/>
    </xf>
    <xf numFmtId="177" fontId="12" fillId="0" borderId="29" xfId="0" applyNumberFormat="1" applyFont="1" applyBorder="1" applyAlignment="1">
      <alignment horizontal="center"/>
    </xf>
    <xf numFmtId="176" fontId="9" fillId="0" borderId="30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176" fontId="12" fillId="0" borderId="17" xfId="0" applyNumberFormat="1" applyFont="1" applyBorder="1" applyAlignment="1">
      <alignment horizontal="center"/>
    </xf>
    <xf numFmtId="176" fontId="9" fillId="0" borderId="33" xfId="0" applyNumberFormat="1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/>
    </xf>
    <xf numFmtId="176" fontId="9" fillId="0" borderId="40" xfId="0" applyNumberFormat="1" applyFont="1" applyBorder="1" applyAlignment="1">
      <alignment horizontal="center" vertical="center"/>
    </xf>
    <xf numFmtId="176" fontId="9" fillId="0" borderId="44" xfId="0" applyNumberFormat="1" applyFont="1" applyBorder="1" applyAlignment="1">
      <alignment horizontal="center" vertical="center"/>
    </xf>
    <xf numFmtId="176" fontId="9" fillId="0" borderId="45" xfId="0" applyNumberFormat="1" applyFont="1" applyBorder="1" applyAlignment="1">
      <alignment horizontal="center" vertical="center"/>
    </xf>
    <xf numFmtId="176" fontId="9" fillId="0" borderId="46" xfId="0" applyNumberFormat="1" applyFont="1" applyBorder="1" applyAlignment="1">
      <alignment horizontal="center" vertical="center"/>
    </xf>
    <xf numFmtId="176" fontId="10" fillId="0" borderId="48" xfId="0" applyNumberFormat="1" applyFont="1" applyBorder="1" applyAlignment="1">
      <alignment horizontal="center" vertical="center"/>
    </xf>
    <xf numFmtId="176" fontId="10" fillId="0" borderId="40" xfId="0" applyNumberFormat="1" applyFont="1" applyBorder="1" applyAlignment="1">
      <alignment horizontal="center" vertical="center"/>
    </xf>
    <xf numFmtId="176" fontId="10" fillId="0" borderId="17" xfId="0" applyNumberFormat="1" applyFont="1" applyBorder="1" applyAlignment="1">
      <alignment horizontal="center" vertical="center"/>
    </xf>
    <xf numFmtId="176" fontId="10" fillId="0" borderId="18" xfId="0" applyNumberFormat="1" applyFont="1" applyBorder="1" applyAlignment="1">
      <alignment horizontal="center" vertical="center"/>
    </xf>
    <xf numFmtId="176" fontId="10" fillId="0" borderId="71" xfId="0" applyNumberFormat="1" applyFont="1" applyBorder="1" applyAlignment="1">
      <alignment horizontal="center" vertical="center"/>
    </xf>
    <xf numFmtId="176" fontId="10" fillId="0" borderId="24" xfId="0" applyNumberFormat="1" applyFont="1" applyBorder="1" applyAlignment="1">
      <alignment horizontal="center" vertical="center"/>
    </xf>
    <xf numFmtId="176" fontId="10" fillId="0" borderId="25" xfId="0" applyNumberFormat="1" applyFont="1" applyBorder="1" applyAlignment="1">
      <alignment horizontal="center" vertical="center"/>
    </xf>
    <xf numFmtId="176" fontId="10" fillId="0" borderId="23" xfId="0" applyNumberFormat="1" applyFont="1" applyBorder="1" applyAlignment="1">
      <alignment horizontal="center" vertical="center"/>
    </xf>
    <xf numFmtId="176" fontId="15" fillId="0" borderId="22" xfId="0" applyNumberFormat="1" applyFont="1" applyBorder="1" applyAlignment="1">
      <alignment horizontal="center" vertical="center"/>
    </xf>
    <xf numFmtId="176" fontId="15" fillId="0" borderId="38" xfId="0" applyNumberFormat="1" applyFont="1" applyBorder="1" applyAlignment="1">
      <alignment horizontal="center" vertical="center"/>
    </xf>
    <xf numFmtId="176" fontId="15" fillId="0" borderId="39" xfId="0" applyNumberFormat="1" applyFont="1" applyBorder="1" applyAlignment="1">
      <alignment horizontal="center" vertical="center"/>
    </xf>
    <xf numFmtId="2" fontId="15" fillId="0" borderId="49" xfId="0" applyNumberFormat="1" applyFont="1" applyBorder="1" applyAlignment="1">
      <alignment horizontal="center" vertical="center"/>
    </xf>
    <xf numFmtId="2" fontId="15" fillId="0" borderId="19" xfId="0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2" fontId="9" fillId="0" borderId="0" xfId="0" quotePrefix="1" applyNumberFormat="1" applyFont="1" applyAlignment="1">
      <alignment horizontal="center" vertical="center"/>
    </xf>
    <xf numFmtId="2" fontId="9" fillId="0" borderId="55" xfId="0" applyNumberFormat="1" applyFont="1" applyBorder="1" applyAlignment="1">
      <alignment horizontal="center" vertical="center"/>
    </xf>
    <xf numFmtId="2" fontId="9" fillId="0" borderId="29" xfId="0" applyNumberFormat="1" applyFont="1" applyBorder="1" applyAlignment="1">
      <alignment horizontal="center" vertical="center"/>
    </xf>
    <xf numFmtId="2" fontId="9" fillId="0" borderId="56" xfId="0" applyNumberFormat="1" applyFont="1" applyBorder="1" applyAlignment="1">
      <alignment horizontal="center" vertical="center"/>
    </xf>
    <xf numFmtId="2" fontId="9" fillId="0" borderId="32" xfId="0" applyNumberFormat="1" applyFont="1" applyBorder="1" applyAlignment="1">
      <alignment horizontal="center" vertical="center"/>
    </xf>
    <xf numFmtId="2" fontId="9" fillId="0" borderId="47" xfId="0" applyNumberFormat="1" applyFont="1" applyBorder="1" applyAlignment="1">
      <alignment horizontal="center" vertical="center"/>
    </xf>
    <xf numFmtId="2" fontId="9" fillId="0" borderId="39" xfId="0" applyNumberFormat="1" applyFont="1" applyBorder="1" applyAlignment="1">
      <alignment horizontal="center" vertical="center"/>
    </xf>
    <xf numFmtId="2" fontId="12" fillId="0" borderId="39" xfId="0" applyNumberFormat="1" applyFont="1" applyBorder="1" applyAlignment="1">
      <alignment horizontal="center"/>
    </xf>
    <xf numFmtId="2" fontId="12" fillId="0" borderId="32" xfId="0" applyNumberFormat="1" applyFont="1" applyBorder="1" applyAlignment="1">
      <alignment horizontal="center"/>
    </xf>
    <xf numFmtId="2" fontId="12" fillId="0" borderId="35" xfId="0" applyNumberFormat="1" applyFont="1" applyBorder="1" applyAlignment="1">
      <alignment horizontal="center"/>
    </xf>
    <xf numFmtId="2" fontId="10" fillId="0" borderId="41" xfId="0" quotePrefix="1" applyNumberFormat="1" applyFont="1" applyBorder="1" applyAlignment="1">
      <alignment horizontal="center" vertical="center"/>
    </xf>
    <xf numFmtId="2" fontId="10" fillId="0" borderId="0" xfId="0" quotePrefix="1" applyNumberFormat="1" applyFont="1" applyAlignment="1">
      <alignment horizontal="center" vertical="center"/>
    </xf>
    <xf numFmtId="2" fontId="10" fillId="0" borderId="22" xfId="0" quotePrefix="1" applyNumberFormat="1" applyFont="1" applyBorder="1" applyAlignment="1">
      <alignment horizontal="center" vertical="center"/>
    </xf>
    <xf numFmtId="2" fontId="17" fillId="0" borderId="0" xfId="0" applyNumberFormat="1" applyFont="1" applyAlignment="1">
      <alignment horizontal="center"/>
    </xf>
    <xf numFmtId="2" fontId="15" fillId="0" borderId="41" xfId="0" applyNumberFormat="1" applyFont="1" applyBorder="1" applyAlignment="1">
      <alignment horizontal="center" vertical="center"/>
    </xf>
    <xf numFmtId="176" fontId="9" fillId="0" borderId="74" xfId="0" applyNumberFormat="1" applyFont="1" applyBorder="1" applyAlignment="1">
      <alignment horizontal="center" vertical="center"/>
    </xf>
    <xf numFmtId="176" fontId="12" fillId="0" borderId="74" xfId="0" applyNumberFormat="1" applyFont="1" applyBorder="1" applyAlignment="1">
      <alignment horizontal="center"/>
    </xf>
    <xf numFmtId="176" fontId="12" fillId="0" borderId="45" xfId="0" applyNumberFormat="1" applyFont="1" applyBorder="1" applyAlignment="1">
      <alignment horizontal="center"/>
    </xf>
    <xf numFmtId="176" fontId="12" fillId="0" borderId="46" xfId="0" applyNumberFormat="1" applyFont="1" applyBorder="1" applyAlignment="1">
      <alignment horizontal="center"/>
    </xf>
    <xf numFmtId="176" fontId="9" fillId="0" borderId="10" xfId="0" applyNumberFormat="1" applyFont="1" applyBorder="1" applyAlignment="1">
      <alignment horizontal="center" vertical="center"/>
    </xf>
    <xf numFmtId="176" fontId="12" fillId="0" borderId="77" xfId="0" applyNumberFormat="1" applyFont="1" applyBorder="1" applyAlignment="1">
      <alignment horizontal="center"/>
    </xf>
    <xf numFmtId="177" fontId="12" fillId="0" borderId="60" xfId="0" applyNumberFormat="1" applyFont="1" applyBorder="1" applyAlignment="1">
      <alignment horizontal="center"/>
    </xf>
    <xf numFmtId="177" fontId="12" fillId="0" borderId="47" xfId="0" applyNumberFormat="1" applyFont="1" applyBorder="1" applyAlignment="1">
      <alignment horizontal="center"/>
    </xf>
    <xf numFmtId="177" fontId="12" fillId="0" borderId="74" xfId="0" applyNumberFormat="1" applyFont="1" applyBorder="1" applyAlignment="1">
      <alignment horizontal="center"/>
    </xf>
    <xf numFmtId="177" fontId="12" fillId="0" borderId="45" xfId="0" applyNumberFormat="1" applyFont="1" applyBorder="1" applyAlignment="1">
      <alignment horizontal="center"/>
    </xf>
    <xf numFmtId="177" fontId="12" fillId="0" borderId="46" xfId="0" applyNumberFormat="1" applyFont="1" applyBorder="1" applyAlignment="1">
      <alignment horizontal="center"/>
    </xf>
    <xf numFmtId="177" fontId="12" fillId="0" borderId="77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10" fillId="0" borderId="19" xfId="0" quotePrefix="1" applyNumberFormat="1" applyFont="1" applyBorder="1" applyAlignment="1">
      <alignment horizontal="center" vertical="center"/>
    </xf>
    <xf numFmtId="2" fontId="9" fillId="0" borderId="54" xfId="0" applyNumberFormat="1" applyFont="1" applyBorder="1" applyAlignment="1">
      <alignment horizontal="center" vertical="center"/>
    </xf>
    <xf numFmtId="2" fontId="9" fillId="0" borderId="34" xfId="0" applyNumberFormat="1" applyFont="1" applyBorder="1" applyAlignment="1">
      <alignment horizontal="center" vertical="center"/>
    </xf>
    <xf numFmtId="2" fontId="12" fillId="0" borderId="74" xfId="0" applyNumberFormat="1" applyFont="1" applyBorder="1" applyAlignment="1">
      <alignment horizontal="center"/>
    </xf>
    <xf numFmtId="2" fontId="12" fillId="0" borderId="47" xfId="0" applyNumberFormat="1" applyFont="1" applyBorder="1" applyAlignment="1">
      <alignment horizontal="center"/>
    </xf>
    <xf numFmtId="2" fontId="9" fillId="0" borderId="60" xfId="0" applyNumberFormat="1" applyFont="1" applyBorder="1" applyAlignment="1">
      <alignment horizontal="center" vertical="center"/>
    </xf>
    <xf numFmtId="0" fontId="9" fillId="0" borderId="46" xfId="0" applyFont="1" applyBorder="1">
      <alignment vertical="center"/>
    </xf>
    <xf numFmtId="0" fontId="9" fillId="0" borderId="74" xfId="0" applyFont="1" applyBorder="1">
      <alignment vertical="center"/>
    </xf>
    <xf numFmtId="2" fontId="9" fillId="0" borderId="78" xfId="0" applyNumberFormat="1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2" fontId="12" fillId="0" borderId="55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176" fontId="9" fillId="0" borderId="79" xfId="0" applyNumberFormat="1" applyFont="1" applyBorder="1" applyAlignment="1">
      <alignment horizontal="center" vertical="center"/>
    </xf>
    <xf numFmtId="176" fontId="9" fillId="0" borderId="80" xfId="0" applyNumberFormat="1" applyFont="1" applyBorder="1" applyAlignment="1">
      <alignment horizontal="center" vertical="center"/>
    </xf>
    <xf numFmtId="178" fontId="9" fillId="0" borderId="0" xfId="0" applyNumberFormat="1" applyFont="1" applyAlignment="1">
      <alignment horizontal="center" vertical="center"/>
    </xf>
    <xf numFmtId="177" fontId="10" fillId="0" borderId="0" xfId="0" quotePrefix="1" applyNumberFormat="1" applyFont="1" applyAlignment="1">
      <alignment horizontal="center" vertical="center"/>
    </xf>
    <xf numFmtId="178" fontId="10" fillId="0" borderId="0" xfId="0" quotePrefix="1" applyNumberFormat="1" applyFont="1" applyAlignment="1">
      <alignment horizontal="center" vertical="center"/>
    </xf>
    <xf numFmtId="177" fontId="9" fillId="0" borderId="56" xfId="0" applyNumberFormat="1" applyFont="1" applyBorder="1" applyAlignment="1">
      <alignment horizontal="center" vertical="center"/>
    </xf>
    <xf numFmtId="177" fontId="9" fillId="0" borderId="74" xfId="0" applyNumberFormat="1" applyFont="1" applyBorder="1" applyAlignment="1">
      <alignment horizontal="center" vertical="center"/>
    </xf>
    <xf numFmtId="177" fontId="9" fillId="0" borderId="46" xfId="0" applyNumberFormat="1" applyFont="1" applyBorder="1" applyAlignment="1">
      <alignment horizontal="center" vertical="center"/>
    </xf>
    <xf numFmtId="177" fontId="9" fillId="0" borderId="39" xfId="0" applyNumberFormat="1" applyFont="1" applyBorder="1" applyAlignment="1">
      <alignment horizontal="center" vertical="center"/>
    </xf>
    <xf numFmtId="177" fontId="9" fillId="0" borderId="32" xfId="0" applyNumberFormat="1" applyFont="1" applyBorder="1" applyAlignment="1">
      <alignment horizontal="center" vertical="center"/>
    </xf>
    <xf numFmtId="177" fontId="9" fillId="0" borderId="35" xfId="0" applyNumberFormat="1" applyFont="1" applyBorder="1" applyAlignment="1">
      <alignment horizontal="center" vertical="center"/>
    </xf>
    <xf numFmtId="177" fontId="9" fillId="0" borderId="57" xfId="0" applyNumberFormat="1" applyFont="1" applyBorder="1" applyAlignment="1">
      <alignment horizontal="center" vertical="center"/>
    </xf>
    <xf numFmtId="177" fontId="9" fillId="0" borderId="47" xfId="0" applyNumberFormat="1" applyFont="1" applyBorder="1" applyAlignment="1">
      <alignment horizontal="center" vertical="center"/>
    </xf>
    <xf numFmtId="177" fontId="9" fillId="0" borderId="17" xfId="0" applyNumberFormat="1" applyFont="1" applyBorder="1" applyAlignment="1">
      <alignment horizontal="center" vertical="center"/>
    </xf>
    <xf numFmtId="178" fontId="10" fillId="0" borderId="49" xfId="0" quotePrefix="1" applyNumberFormat="1" applyFont="1" applyBorder="1" applyAlignment="1">
      <alignment horizontal="center" vertical="center"/>
    </xf>
    <xf numFmtId="2" fontId="12" fillId="0" borderId="54" xfId="0" applyNumberFormat="1" applyFont="1" applyBorder="1" applyAlignment="1">
      <alignment horizontal="center"/>
    </xf>
    <xf numFmtId="2" fontId="12" fillId="0" borderId="34" xfId="0" applyNumberFormat="1" applyFont="1" applyBorder="1" applyAlignment="1">
      <alignment horizontal="center"/>
    </xf>
    <xf numFmtId="2" fontId="12" fillId="0" borderId="37" xfId="0" applyNumberFormat="1" applyFont="1" applyBorder="1" applyAlignment="1">
      <alignment horizontal="center"/>
    </xf>
    <xf numFmtId="177" fontId="9" fillId="0" borderId="54" xfId="0" applyNumberFormat="1" applyFont="1" applyBorder="1" applyAlignment="1">
      <alignment horizontal="center" vertical="center"/>
    </xf>
    <xf numFmtId="177" fontId="9" fillId="0" borderId="37" xfId="0" applyNumberFormat="1" applyFont="1" applyBorder="1" applyAlignment="1">
      <alignment horizontal="center" vertical="center"/>
    </xf>
    <xf numFmtId="178" fontId="10" fillId="0" borderId="53" xfId="0" quotePrefix="1" applyNumberFormat="1" applyFont="1" applyBorder="1" applyAlignment="1">
      <alignment horizontal="center" vertical="center"/>
    </xf>
    <xf numFmtId="2" fontId="12" fillId="0" borderId="56" xfId="0" applyNumberFormat="1" applyFont="1" applyBorder="1" applyAlignment="1">
      <alignment horizontal="center"/>
    </xf>
    <xf numFmtId="2" fontId="12" fillId="0" borderId="57" xfId="0" applyNumberFormat="1" applyFont="1" applyBorder="1" applyAlignment="1">
      <alignment horizontal="center"/>
    </xf>
    <xf numFmtId="177" fontId="9" fillId="0" borderId="55" xfId="0" applyNumberFormat="1" applyFont="1" applyBorder="1" applyAlignment="1">
      <alignment horizontal="center" vertical="center"/>
    </xf>
    <xf numFmtId="178" fontId="10" fillId="0" borderId="41" xfId="0" quotePrefix="1" applyNumberFormat="1" applyFont="1" applyBorder="1" applyAlignment="1">
      <alignment horizontal="center" vertical="center"/>
    </xf>
    <xf numFmtId="177" fontId="10" fillId="0" borderId="49" xfId="0" quotePrefix="1" applyNumberFormat="1" applyFont="1" applyBorder="1" applyAlignment="1">
      <alignment horizontal="center" vertical="center"/>
    </xf>
    <xf numFmtId="177" fontId="10" fillId="0" borderId="53" xfId="0" quotePrefix="1" applyNumberFormat="1" applyFont="1" applyBorder="1" applyAlignment="1">
      <alignment horizontal="center" vertical="center"/>
    </xf>
    <xf numFmtId="177" fontId="12" fillId="0" borderId="55" xfId="0" applyNumberFormat="1" applyFont="1" applyBorder="1" applyAlignment="1">
      <alignment horizontal="center"/>
    </xf>
    <xf numFmtId="177" fontId="12" fillId="0" borderId="56" xfId="0" applyNumberFormat="1" applyFont="1" applyBorder="1" applyAlignment="1">
      <alignment horizontal="center"/>
    </xf>
    <xf numFmtId="177" fontId="10" fillId="0" borderId="41" xfId="0" quotePrefix="1" applyNumberFormat="1" applyFont="1" applyBorder="1" applyAlignment="1">
      <alignment horizontal="center" vertical="center"/>
    </xf>
    <xf numFmtId="2" fontId="10" fillId="0" borderId="49" xfId="0" quotePrefix="1" applyNumberFormat="1" applyFont="1" applyBorder="1" applyAlignment="1">
      <alignment horizontal="center" vertical="center"/>
    </xf>
    <xf numFmtId="2" fontId="10" fillId="0" borderId="53" xfId="0" quotePrefix="1" applyNumberFormat="1" applyFont="1" applyBorder="1" applyAlignment="1">
      <alignment horizontal="center" vertical="center"/>
    </xf>
    <xf numFmtId="176" fontId="10" fillId="0" borderId="49" xfId="0" quotePrefix="1" applyNumberFormat="1" applyFont="1" applyBorder="1" applyAlignment="1">
      <alignment horizontal="center" vertical="center"/>
    </xf>
    <xf numFmtId="176" fontId="12" fillId="0" borderId="37" xfId="0" applyNumberFormat="1" applyFont="1" applyBorder="1" applyAlignment="1">
      <alignment horizontal="center"/>
    </xf>
    <xf numFmtId="176" fontId="10" fillId="0" borderId="53" xfId="0" quotePrefix="1" applyNumberFormat="1" applyFont="1" applyBorder="1" applyAlignment="1">
      <alignment horizontal="center" vertical="center"/>
    </xf>
    <xf numFmtId="176" fontId="12" fillId="0" borderId="57" xfId="0" applyNumberFormat="1" applyFont="1" applyBorder="1" applyAlignment="1">
      <alignment horizontal="center"/>
    </xf>
    <xf numFmtId="176" fontId="10" fillId="0" borderId="41" xfId="0" quotePrefix="1" applyNumberFormat="1" applyFont="1" applyBorder="1" applyAlignment="1">
      <alignment horizontal="center" vertical="center"/>
    </xf>
    <xf numFmtId="178" fontId="10" fillId="0" borderId="19" xfId="0" quotePrefix="1" applyNumberFormat="1" applyFont="1" applyBorder="1" applyAlignment="1">
      <alignment horizontal="center" vertical="center"/>
    </xf>
    <xf numFmtId="177" fontId="9" fillId="0" borderId="31" xfId="0" applyNumberFormat="1" applyFont="1" applyBorder="1" applyAlignment="1">
      <alignment horizontal="center" vertical="center"/>
    </xf>
    <xf numFmtId="177" fontId="9" fillId="0" borderId="60" xfId="0" applyNumberFormat="1" applyFont="1" applyBorder="1" applyAlignment="1">
      <alignment horizontal="center" vertical="center"/>
    </xf>
    <xf numFmtId="178" fontId="10" fillId="0" borderId="21" xfId="0" quotePrefix="1" applyNumberFormat="1" applyFont="1" applyBorder="1" applyAlignment="1">
      <alignment horizontal="center" vertical="center"/>
    </xf>
    <xf numFmtId="177" fontId="9" fillId="0" borderId="68" xfId="0" applyNumberFormat="1" applyFont="1" applyBorder="1" applyAlignment="1">
      <alignment horizontal="center" vertical="center"/>
    </xf>
    <xf numFmtId="177" fontId="9" fillId="0" borderId="78" xfId="0" applyNumberFormat="1" applyFont="1" applyBorder="1" applyAlignment="1">
      <alignment horizontal="center" vertical="center"/>
    </xf>
    <xf numFmtId="178" fontId="10" fillId="0" borderId="22" xfId="0" quotePrefix="1" applyNumberFormat="1" applyFont="1" applyBorder="1" applyAlignment="1">
      <alignment horizontal="center" vertical="center"/>
    </xf>
    <xf numFmtId="177" fontId="9" fillId="0" borderId="29" xfId="0" applyNumberFormat="1" applyFont="1" applyBorder="1" applyAlignment="1">
      <alignment horizontal="center" vertical="center"/>
    </xf>
    <xf numFmtId="2" fontId="9" fillId="0" borderId="31" xfId="0" applyNumberFormat="1" applyFont="1" applyBorder="1" applyAlignment="1">
      <alignment horizontal="center" vertical="center"/>
    </xf>
    <xf numFmtId="2" fontId="10" fillId="0" borderId="21" xfId="0" quotePrefix="1" applyNumberFormat="1" applyFont="1" applyBorder="1" applyAlignment="1">
      <alignment horizontal="center" vertical="center"/>
    </xf>
    <xf numFmtId="2" fontId="9" fillId="0" borderId="68" xfId="0" applyNumberFormat="1" applyFont="1" applyBorder="1" applyAlignment="1">
      <alignment horizontal="center" vertical="center"/>
    </xf>
    <xf numFmtId="177" fontId="9" fillId="0" borderId="45" xfId="0" applyNumberFormat="1" applyFont="1" applyBorder="1" applyAlignment="1">
      <alignment horizontal="center" vertical="center"/>
    </xf>
    <xf numFmtId="176" fontId="9" fillId="0" borderId="77" xfId="0" applyNumberFormat="1" applyFont="1" applyBorder="1" applyAlignment="1">
      <alignment horizontal="center" vertical="center"/>
    </xf>
    <xf numFmtId="177" fontId="9" fillId="0" borderId="64" xfId="0" applyNumberFormat="1" applyFont="1" applyBorder="1" applyAlignment="1">
      <alignment horizontal="center" vertical="center"/>
    </xf>
    <xf numFmtId="177" fontId="9" fillId="0" borderId="67" xfId="0" applyNumberFormat="1" applyFont="1" applyBorder="1" applyAlignment="1">
      <alignment horizontal="center" vertical="center"/>
    </xf>
    <xf numFmtId="177" fontId="9" fillId="0" borderId="77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4" fillId="0" borderId="79" xfId="0" applyFont="1" applyBorder="1" applyAlignment="1">
      <alignment horizontal="center"/>
    </xf>
    <xf numFmtId="0" fontId="14" fillId="0" borderId="80" xfId="0" applyFont="1" applyBorder="1" applyAlignment="1">
      <alignment horizontal="center"/>
    </xf>
    <xf numFmtId="0" fontId="12" fillId="0" borderId="74" xfId="0" applyFont="1" applyBorder="1" applyAlignment="1">
      <alignment horizontal="center"/>
    </xf>
    <xf numFmtId="0" fontId="12" fillId="0" borderId="77" xfId="0" applyFont="1" applyBorder="1" applyAlignment="1">
      <alignment horizontal="center"/>
    </xf>
    <xf numFmtId="0" fontId="12" fillId="0" borderId="46" xfId="0" applyFont="1" applyBorder="1" applyAlignment="1">
      <alignment horizontal="center"/>
    </xf>
    <xf numFmtId="0" fontId="12" fillId="0" borderId="44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76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9" fillId="0" borderId="10" xfId="0" applyFont="1" applyBorder="1">
      <alignment vertical="center"/>
    </xf>
    <xf numFmtId="0" fontId="14" fillId="0" borderId="74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74" xfId="0" applyFont="1" applyBorder="1" applyAlignment="1">
      <alignment horizontal="center"/>
    </xf>
    <xf numFmtId="0" fontId="14" fillId="0" borderId="46" xfId="0" applyFont="1" applyBorder="1" applyAlignment="1">
      <alignment horizontal="center"/>
    </xf>
    <xf numFmtId="0" fontId="14" fillId="0" borderId="67" xfId="0" applyFont="1" applyBorder="1" applyAlignment="1"/>
    <xf numFmtId="0" fontId="14" fillId="0" borderId="30" xfId="0" applyFont="1" applyBorder="1" applyAlignment="1"/>
    <xf numFmtId="0" fontId="14" fillId="0" borderId="79" xfId="0" applyFont="1" applyBorder="1" applyAlignment="1"/>
    <xf numFmtId="0" fontId="14" fillId="0" borderId="59" xfId="0" applyFont="1" applyBorder="1" applyAlignment="1"/>
    <xf numFmtId="0" fontId="14" fillId="0" borderId="61" xfId="0" applyFont="1" applyBorder="1" applyAlignment="1"/>
    <xf numFmtId="0" fontId="14" fillId="0" borderId="77" xfId="0" applyFont="1" applyBorder="1" applyAlignment="1">
      <alignment horizontal="center"/>
    </xf>
    <xf numFmtId="0" fontId="11" fillId="0" borderId="62" xfId="0" applyFont="1" applyBorder="1" applyAlignment="1">
      <alignment horizontal="center"/>
    </xf>
    <xf numFmtId="0" fontId="14" fillId="0" borderId="58" xfId="0" applyFont="1" applyBorder="1" applyAlignment="1"/>
    <xf numFmtId="0" fontId="14" fillId="0" borderId="55" xfId="0" applyFont="1" applyBorder="1" applyAlignment="1"/>
    <xf numFmtId="0" fontId="14" fillId="0" borderId="56" xfId="0" applyFont="1" applyBorder="1" applyAlignment="1"/>
    <xf numFmtId="0" fontId="14" fillId="0" borderId="57" xfId="0" applyFont="1" applyBorder="1" applyAlignment="1"/>
    <xf numFmtId="0" fontId="9" fillId="0" borderId="6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12" fillId="0" borderId="74" xfId="0" applyFont="1" applyBorder="1" applyAlignment="1">
      <alignment horizontal="left" indent="2"/>
    </xf>
    <xf numFmtId="0" fontId="12" fillId="0" borderId="46" xfId="0" applyFont="1" applyBorder="1" applyAlignment="1">
      <alignment horizontal="left" indent="2"/>
    </xf>
    <xf numFmtId="0" fontId="12" fillId="0" borderId="60" xfId="0" applyFont="1" applyBorder="1" applyAlignment="1">
      <alignment horizontal="center"/>
    </xf>
    <xf numFmtId="0" fontId="12" fillId="0" borderId="47" xfId="0" applyFont="1" applyBorder="1" applyAlignment="1">
      <alignment horizontal="center"/>
    </xf>
    <xf numFmtId="0" fontId="14" fillId="0" borderId="64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177" fontId="12" fillId="0" borderId="44" xfId="0" applyNumberFormat="1" applyFont="1" applyBorder="1" applyAlignment="1">
      <alignment horizontal="center"/>
    </xf>
    <xf numFmtId="177" fontId="12" fillId="0" borderId="78" xfId="0" applyNumberFormat="1" applyFont="1" applyBorder="1" applyAlignment="1">
      <alignment horizontal="center"/>
    </xf>
    <xf numFmtId="0" fontId="12" fillId="0" borderId="78" xfId="0" applyFont="1" applyBorder="1" applyAlignment="1">
      <alignment horizontal="center"/>
    </xf>
    <xf numFmtId="176" fontId="0" fillId="0" borderId="0" xfId="0" applyNumberFormat="1">
      <alignment vertical="center"/>
    </xf>
    <xf numFmtId="176" fontId="8" fillId="0" borderId="0" xfId="0" applyNumberFormat="1" applyFont="1">
      <alignment vertical="center"/>
    </xf>
    <xf numFmtId="176" fontId="15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9" fillId="0" borderId="60" xfId="0" applyNumberFormat="1" applyFont="1" applyBorder="1" applyAlignment="1">
      <alignment horizontal="center" vertical="center"/>
    </xf>
    <xf numFmtId="176" fontId="9" fillId="0" borderId="47" xfId="0" applyNumberFormat="1" applyFont="1" applyBorder="1" applyAlignment="1">
      <alignment horizontal="center" vertical="center"/>
    </xf>
    <xf numFmtId="176" fontId="9" fillId="0" borderId="78" xfId="0" applyNumberFormat="1" applyFont="1" applyBorder="1" applyAlignment="1">
      <alignment horizontal="center" vertical="center"/>
    </xf>
    <xf numFmtId="176" fontId="12" fillId="0" borderId="47" xfId="0" applyNumberFormat="1" applyFont="1" applyBorder="1" applyAlignment="1">
      <alignment horizontal="center"/>
    </xf>
    <xf numFmtId="176" fontId="9" fillId="0" borderId="31" xfId="0" applyNumberFormat="1" applyFont="1" applyBorder="1" applyAlignment="1">
      <alignment horizontal="center" vertical="center"/>
    </xf>
    <xf numFmtId="176" fontId="12" fillId="0" borderId="29" xfId="0" applyNumberFormat="1" applyFont="1" applyBorder="1" applyAlignment="1">
      <alignment horizontal="center"/>
    </xf>
    <xf numFmtId="176" fontId="9" fillId="0" borderId="68" xfId="0" applyNumberFormat="1" applyFont="1" applyBorder="1" applyAlignment="1">
      <alignment horizontal="center" vertical="center"/>
    </xf>
    <xf numFmtId="176" fontId="12" fillId="0" borderId="58" xfId="0" applyNumberFormat="1" applyFont="1" applyBorder="1" applyAlignment="1">
      <alignment horizontal="center"/>
    </xf>
    <xf numFmtId="176" fontId="12" fillId="0" borderId="59" xfId="0" applyNumberFormat="1" applyFont="1" applyBorder="1" applyAlignment="1">
      <alignment horizontal="center"/>
    </xf>
    <xf numFmtId="176" fontId="16" fillId="0" borderId="16" xfId="0" applyNumberFormat="1" applyFont="1" applyBorder="1" applyAlignment="1">
      <alignment horizontal="center" vertical="center"/>
    </xf>
    <xf numFmtId="176" fontId="16" fillId="0" borderId="63" xfId="0" applyNumberFormat="1" applyFont="1" applyBorder="1" applyAlignment="1">
      <alignment horizontal="center" vertical="center"/>
    </xf>
    <xf numFmtId="176" fontId="16" fillId="0" borderId="18" xfId="0" applyNumberFormat="1" applyFont="1" applyBorder="1" applyAlignment="1">
      <alignment horizontal="center" vertical="center"/>
    </xf>
    <xf numFmtId="176" fontId="16" fillId="0" borderId="40" xfId="0" applyNumberFormat="1" applyFont="1" applyBorder="1" applyAlignment="1">
      <alignment horizontal="center" vertical="center"/>
    </xf>
    <xf numFmtId="176" fontId="16" fillId="0" borderId="11" xfId="0" applyNumberFormat="1" applyFont="1" applyBorder="1" applyAlignment="1">
      <alignment horizontal="center" vertical="center"/>
    </xf>
    <xf numFmtId="176" fontId="16" fillId="0" borderId="64" xfId="0" applyNumberFormat="1" applyFont="1" applyBorder="1" applyAlignment="1">
      <alignment horizontal="center" vertical="center"/>
    </xf>
    <xf numFmtId="176" fontId="16" fillId="0" borderId="4" xfId="0" applyNumberFormat="1" applyFont="1" applyBorder="1" applyAlignment="1">
      <alignment horizontal="center" vertical="center"/>
    </xf>
    <xf numFmtId="176" fontId="16" fillId="0" borderId="33" xfId="0" applyNumberFormat="1" applyFont="1" applyBorder="1" applyAlignment="1">
      <alignment horizontal="center" vertical="center"/>
    </xf>
    <xf numFmtId="176" fontId="16" fillId="0" borderId="12" xfId="0" applyNumberFormat="1" applyFont="1" applyBorder="1" applyAlignment="1">
      <alignment horizontal="center" vertical="center"/>
    </xf>
    <xf numFmtId="176" fontId="16" fillId="0" borderId="6" xfId="0" applyNumberFormat="1" applyFont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6" fontId="12" fillId="0" borderId="44" xfId="0" applyNumberFormat="1" applyFont="1" applyBorder="1" applyAlignment="1">
      <alignment horizontal="center"/>
    </xf>
    <xf numFmtId="176" fontId="12" fillId="0" borderId="10" xfId="0" applyNumberFormat="1" applyFont="1" applyBorder="1" applyAlignment="1">
      <alignment horizontal="center"/>
    </xf>
    <xf numFmtId="176" fontId="12" fillId="0" borderId="67" xfId="0" applyNumberFormat="1" applyFont="1" applyBorder="1" applyAlignment="1">
      <alignment horizontal="center"/>
    </xf>
    <xf numFmtId="176" fontId="12" fillId="0" borderId="2" xfId="0" applyNumberFormat="1" applyFont="1" applyBorder="1" applyAlignment="1">
      <alignment horizontal="center"/>
    </xf>
    <xf numFmtId="176" fontId="12" fillId="0" borderId="30" xfId="0" applyNumberFormat="1" applyFont="1" applyBorder="1" applyAlignment="1">
      <alignment horizontal="center"/>
    </xf>
    <xf numFmtId="176" fontId="16" fillId="0" borderId="74" xfId="0" applyNumberFormat="1" applyFont="1" applyBorder="1" applyAlignment="1">
      <alignment horizontal="center" vertical="center"/>
    </xf>
    <xf numFmtId="176" fontId="16" fillId="0" borderId="77" xfId="0" applyNumberFormat="1" applyFont="1" applyBorder="1" applyAlignment="1">
      <alignment horizontal="center" vertical="center"/>
    </xf>
    <xf numFmtId="176" fontId="16" fillId="0" borderId="46" xfId="0" applyNumberFormat="1" applyFont="1" applyBorder="1" applyAlignment="1">
      <alignment horizontal="center" vertical="center"/>
    </xf>
    <xf numFmtId="176" fontId="16" fillId="0" borderId="44" xfId="0" applyNumberFormat="1" applyFont="1" applyBorder="1" applyAlignment="1">
      <alignment horizontal="center" vertical="center"/>
    </xf>
    <xf numFmtId="176" fontId="10" fillId="0" borderId="73" xfId="0" quotePrefix="1" applyNumberFormat="1" applyFont="1" applyBorder="1" applyAlignment="1">
      <alignment horizontal="center" vertical="center"/>
    </xf>
    <xf numFmtId="176" fontId="10" fillId="0" borderId="52" xfId="0" quotePrefix="1" applyNumberFormat="1" applyFont="1" applyBorder="1" applyAlignment="1">
      <alignment horizontal="center" vertical="center"/>
    </xf>
    <xf numFmtId="0" fontId="14" fillId="0" borderId="59" xfId="0" applyFont="1" applyBorder="1" applyAlignment="1">
      <alignment horizontal="center"/>
    </xf>
    <xf numFmtId="0" fontId="14" fillId="0" borderId="61" xfId="0" applyFont="1" applyBorder="1" applyAlignment="1">
      <alignment horizontal="center"/>
    </xf>
    <xf numFmtId="0" fontId="11" fillId="0" borderId="20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/>
    </xf>
    <xf numFmtId="0" fontId="14" fillId="0" borderId="47" xfId="0" applyFont="1" applyBorder="1" applyAlignment="1">
      <alignment horizontal="center"/>
    </xf>
    <xf numFmtId="0" fontId="14" fillId="0" borderId="78" xfId="0" applyFont="1" applyBorder="1" applyAlignment="1">
      <alignment horizontal="center"/>
    </xf>
    <xf numFmtId="0" fontId="12" fillId="0" borderId="60" xfId="0" applyFont="1" applyBorder="1" applyAlignment="1"/>
    <xf numFmtId="0" fontId="12" fillId="0" borderId="47" xfId="0" applyFont="1" applyBorder="1" applyAlignment="1"/>
    <xf numFmtId="0" fontId="12" fillId="0" borderId="78" xfId="0" applyFont="1" applyBorder="1" applyAlignment="1"/>
    <xf numFmtId="0" fontId="12" fillId="0" borderId="58" xfId="0" applyFont="1" applyBorder="1" applyAlignment="1">
      <alignment horizontal="center"/>
    </xf>
    <xf numFmtId="0" fontId="12" fillId="0" borderId="59" xfId="0" applyFont="1" applyBorder="1" applyAlignment="1">
      <alignment horizontal="center"/>
    </xf>
    <xf numFmtId="0" fontId="12" fillId="0" borderId="61" xfId="0" applyFont="1" applyBorder="1" applyAlignment="1">
      <alignment horizontal="center"/>
    </xf>
    <xf numFmtId="0" fontId="12" fillId="0" borderId="67" xfId="0" applyFont="1" applyBorder="1" applyAlignment="1"/>
    <xf numFmtId="0" fontId="12" fillId="0" borderId="64" xfId="0" applyFont="1" applyBorder="1" applyAlignment="1"/>
    <xf numFmtId="0" fontId="12" fillId="0" borderId="65" xfId="0" applyFont="1" applyBorder="1" applyAlignment="1"/>
    <xf numFmtId="0" fontId="12" fillId="0" borderId="63" xfId="0" applyFont="1" applyBorder="1" applyAlignment="1"/>
    <xf numFmtId="179" fontId="0" fillId="0" borderId="0" xfId="0" applyNumberFormat="1" applyAlignment="1">
      <alignment horizontal="center" vertical="center"/>
    </xf>
    <xf numFmtId="179" fontId="8" fillId="0" borderId="0" xfId="0" applyNumberFormat="1" applyFont="1" applyAlignment="1">
      <alignment horizontal="center" vertical="center"/>
    </xf>
    <xf numFmtId="179" fontId="10" fillId="0" borderId="7" xfId="0" applyNumberFormat="1" applyFont="1" applyBorder="1" applyAlignment="1">
      <alignment horizontal="center" vertical="center"/>
    </xf>
    <xf numFmtId="179" fontId="10" fillId="0" borderId="8" xfId="0" applyNumberFormat="1" applyFont="1" applyBorder="1" applyAlignment="1">
      <alignment horizontal="center" vertical="center"/>
    </xf>
    <xf numFmtId="179" fontId="10" fillId="0" borderId="9" xfId="0" applyNumberFormat="1" applyFont="1" applyBorder="1" applyAlignment="1">
      <alignment horizontal="center" vertical="center"/>
    </xf>
    <xf numFmtId="179" fontId="10" fillId="0" borderId="0" xfId="0" applyNumberFormat="1" applyFont="1" applyAlignment="1">
      <alignment horizontal="center" vertical="center"/>
    </xf>
    <xf numFmtId="179" fontId="10" fillId="0" borderId="14" xfId="0" applyNumberFormat="1" applyFont="1" applyBorder="1" applyAlignment="1">
      <alignment horizontal="center" vertical="center"/>
    </xf>
    <xf numFmtId="179" fontId="10" fillId="0" borderId="15" xfId="0" applyNumberFormat="1" applyFont="1" applyBorder="1" applyAlignment="1">
      <alignment horizontal="center" vertical="center"/>
    </xf>
    <xf numFmtId="179" fontId="15" fillId="0" borderId="22" xfId="0" applyNumberFormat="1" applyFont="1" applyBorder="1" applyAlignment="1">
      <alignment horizontal="center" vertical="center"/>
    </xf>
    <xf numFmtId="179" fontId="10" fillId="0" borderId="26" xfId="0" applyNumberFormat="1" applyFont="1" applyBorder="1" applyAlignment="1">
      <alignment horizontal="center" vertical="center"/>
    </xf>
    <xf numFmtId="179" fontId="10" fillId="0" borderId="27" xfId="0" applyNumberFormat="1" applyFont="1" applyBorder="1" applyAlignment="1">
      <alignment horizontal="center" vertical="center"/>
    </xf>
    <xf numFmtId="179" fontId="10" fillId="0" borderId="28" xfId="0" applyNumberFormat="1" applyFont="1" applyBorder="1" applyAlignment="1">
      <alignment horizontal="center" vertical="center"/>
    </xf>
    <xf numFmtId="179" fontId="15" fillId="0" borderId="41" xfId="0" applyNumberFormat="1" applyFont="1" applyBorder="1" applyAlignment="1">
      <alignment horizontal="center" vertical="center"/>
    </xf>
    <xf numFmtId="179" fontId="10" fillId="0" borderId="52" xfId="0" applyNumberFormat="1" applyFont="1" applyBorder="1" applyAlignment="1">
      <alignment horizontal="center" vertical="center"/>
    </xf>
    <xf numFmtId="179" fontId="1" fillId="0" borderId="16" xfId="0" applyNumberFormat="1" applyFont="1" applyBorder="1" applyAlignment="1">
      <alignment horizontal="center" vertical="center"/>
    </xf>
    <xf numFmtId="179" fontId="1" fillId="0" borderId="17" xfId="0" applyNumberFormat="1" applyFont="1" applyBorder="1" applyAlignment="1">
      <alignment horizontal="center" vertical="center"/>
    </xf>
    <xf numFmtId="179" fontId="1" fillId="0" borderId="18" xfId="0" applyNumberFormat="1" applyFont="1" applyBorder="1" applyAlignment="1">
      <alignment horizontal="center" vertical="center"/>
    </xf>
    <xf numFmtId="179" fontId="4" fillId="0" borderId="16" xfId="0" applyNumberFormat="1" applyFont="1" applyBorder="1" applyAlignment="1">
      <alignment horizontal="center" vertical="center"/>
    </xf>
    <xf numFmtId="179" fontId="4" fillId="0" borderId="17" xfId="0" applyNumberFormat="1" applyFont="1" applyBorder="1" applyAlignment="1">
      <alignment horizontal="center" vertical="center"/>
    </xf>
    <xf numFmtId="179" fontId="4" fillId="0" borderId="18" xfId="0" applyNumberFormat="1" applyFont="1" applyBorder="1" applyAlignment="1">
      <alignment horizontal="center" vertical="center"/>
    </xf>
    <xf numFmtId="179" fontId="1" fillId="0" borderId="11" xfId="0" applyNumberFormat="1" applyFont="1" applyBorder="1" applyAlignment="1">
      <alignment horizontal="center" vertical="center"/>
    </xf>
    <xf numFmtId="179" fontId="1" fillId="0" borderId="3" xfId="0" applyNumberFormat="1" applyFont="1" applyBorder="1" applyAlignment="1">
      <alignment horizontal="center" vertical="center"/>
    </xf>
    <xf numFmtId="179" fontId="1" fillId="0" borderId="4" xfId="0" applyNumberFormat="1" applyFont="1" applyBorder="1" applyAlignment="1">
      <alignment horizontal="center" vertical="center"/>
    </xf>
    <xf numFmtId="179" fontId="4" fillId="0" borderId="11" xfId="0" applyNumberFormat="1" applyFont="1" applyBorder="1" applyAlignment="1">
      <alignment horizontal="center" vertical="center"/>
    </xf>
    <xf numFmtId="179" fontId="4" fillId="0" borderId="3" xfId="0" applyNumberFormat="1" applyFont="1" applyBorder="1" applyAlignment="1">
      <alignment horizontal="center" vertical="center"/>
    </xf>
    <xf numFmtId="179" fontId="4" fillId="0" borderId="4" xfId="0" applyNumberFormat="1" applyFont="1" applyBorder="1" applyAlignment="1">
      <alignment horizontal="center" vertical="center"/>
    </xf>
    <xf numFmtId="179" fontId="1" fillId="0" borderId="74" xfId="0" applyNumberFormat="1" applyFont="1" applyBorder="1" applyAlignment="1">
      <alignment horizontal="center" vertical="center"/>
    </xf>
    <xf numFmtId="179" fontId="1" fillId="0" borderId="45" xfId="0" applyNumberFormat="1" applyFont="1" applyBorder="1" applyAlignment="1">
      <alignment horizontal="center" vertical="center"/>
    </xf>
    <xf numFmtId="179" fontId="1" fillId="0" borderId="46" xfId="0" applyNumberFormat="1" applyFont="1" applyBorder="1" applyAlignment="1">
      <alignment horizontal="center" vertical="center"/>
    </xf>
    <xf numFmtId="179" fontId="4" fillId="0" borderId="74" xfId="0" applyNumberFormat="1" applyFont="1" applyBorder="1" applyAlignment="1">
      <alignment horizontal="center" vertical="center"/>
    </xf>
    <xf numFmtId="179" fontId="4" fillId="0" borderId="45" xfId="0" applyNumberFormat="1" applyFont="1" applyBorder="1" applyAlignment="1">
      <alignment horizontal="center" vertical="center"/>
    </xf>
    <xf numFmtId="179" fontId="4" fillId="0" borderId="46" xfId="0" applyNumberFormat="1" applyFont="1" applyBorder="1" applyAlignment="1">
      <alignment horizontal="center" vertical="center"/>
    </xf>
    <xf numFmtId="179" fontId="4" fillId="0" borderId="0" xfId="0" applyNumberFormat="1" applyFont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177" fontId="10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2" fontId="15" fillId="0" borderId="22" xfId="0" applyNumberFormat="1" applyFont="1" applyBorder="1" applyAlignment="1">
      <alignment horizontal="center" vertical="center"/>
    </xf>
    <xf numFmtId="176" fontId="10" fillId="2" borderId="54" xfId="0" applyNumberFormat="1" applyFont="1" applyFill="1" applyBorder="1" applyAlignment="1">
      <alignment horizontal="center" vertical="center"/>
    </xf>
    <xf numFmtId="0" fontId="0" fillId="2" borderId="16" xfId="0" applyFill="1" applyBorder="1">
      <alignment vertical="center"/>
    </xf>
    <xf numFmtId="0" fontId="0" fillId="2" borderId="18" xfId="0" applyFill="1" applyBorder="1">
      <alignment vertical="center"/>
    </xf>
    <xf numFmtId="0" fontId="0" fillId="2" borderId="40" xfId="0" applyFill="1" applyBorder="1">
      <alignment vertical="center"/>
    </xf>
    <xf numFmtId="0" fontId="0" fillId="2" borderId="0" xfId="0" applyFill="1">
      <alignment vertical="center"/>
    </xf>
    <xf numFmtId="176" fontId="10" fillId="2" borderId="34" xfId="0" applyNumberFormat="1" applyFont="1" applyFill="1" applyBorder="1" applyAlignment="1">
      <alignment horizontal="center" vertical="center"/>
    </xf>
    <xf numFmtId="0" fontId="0" fillId="2" borderId="32" xfId="0" applyFill="1" applyBorder="1">
      <alignment vertical="center"/>
    </xf>
    <xf numFmtId="0" fontId="0" fillId="2" borderId="56" xfId="0" applyFill="1" applyBorder="1">
      <alignment vertical="center"/>
    </xf>
    <xf numFmtId="176" fontId="10" fillId="2" borderId="59" xfId="0" applyNumberFormat="1" applyFont="1" applyFill="1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33" xfId="0" applyFill="1" applyBorder="1">
      <alignment vertical="center"/>
    </xf>
    <xf numFmtId="176" fontId="10" fillId="2" borderId="37" xfId="0" applyNumberFormat="1" applyFont="1" applyFill="1" applyBorder="1" applyAlignment="1">
      <alignment horizontal="center" vertical="center"/>
    </xf>
    <xf numFmtId="0" fontId="0" fillId="2" borderId="47" xfId="0" applyFill="1" applyBorder="1">
      <alignment vertical="center"/>
    </xf>
    <xf numFmtId="0" fontId="0" fillId="2" borderId="78" xfId="0" applyFill="1" applyBorder="1">
      <alignment vertical="center"/>
    </xf>
    <xf numFmtId="176" fontId="10" fillId="2" borderId="61" xfId="0" applyNumberFormat="1" applyFont="1" applyFill="1" applyBorder="1" applyAlignment="1">
      <alignment horizontal="center" vertical="center"/>
    </xf>
    <xf numFmtId="0" fontId="0" fillId="2" borderId="12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36" xfId="0" applyFill="1" applyBorder="1">
      <alignment vertical="center"/>
    </xf>
    <xf numFmtId="0" fontId="0" fillId="2" borderId="74" xfId="0" applyFill="1" applyBorder="1">
      <alignment vertical="center"/>
    </xf>
    <xf numFmtId="0" fontId="0" fillId="2" borderId="46" xfId="0" applyFill="1" applyBorder="1">
      <alignment vertical="center"/>
    </xf>
    <xf numFmtId="0" fontId="0" fillId="2" borderId="44" xfId="0" applyFill="1" applyBorder="1">
      <alignment vertical="center"/>
    </xf>
    <xf numFmtId="0" fontId="10" fillId="2" borderId="1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55" xfId="0" applyFont="1" applyFill="1" applyBorder="1" applyAlignment="1">
      <alignment horizontal="center" vertical="center"/>
    </xf>
    <xf numFmtId="177" fontId="12" fillId="2" borderId="16" xfId="0" applyNumberFormat="1" applyFont="1" applyFill="1" applyBorder="1" applyAlignment="1">
      <alignment horizontal="center"/>
    </xf>
    <xf numFmtId="177" fontId="12" fillId="2" borderId="18" xfId="0" applyNumberFormat="1" applyFont="1" applyFill="1" applyBorder="1" applyAlignment="1">
      <alignment horizontal="center"/>
    </xf>
    <xf numFmtId="177" fontId="12" fillId="2" borderId="40" xfId="0" applyNumberFormat="1" applyFont="1" applyFill="1" applyBorder="1" applyAlignment="1">
      <alignment horizontal="center"/>
    </xf>
    <xf numFmtId="177" fontId="9" fillId="2" borderId="32" xfId="0" applyNumberFormat="1" applyFont="1" applyFill="1" applyBorder="1" applyAlignment="1">
      <alignment horizontal="center" vertical="center"/>
    </xf>
    <xf numFmtId="177" fontId="9" fillId="2" borderId="56" xfId="0" applyNumberFormat="1" applyFont="1" applyFill="1" applyBorder="1" applyAlignment="1">
      <alignment horizontal="center" vertical="center"/>
    </xf>
    <xf numFmtId="177" fontId="12" fillId="2" borderId="11" xfId="0" applyNumberFormat="1" applyFont="1" applyFill="1" applyBorder="1" applyAlignment="1">
      <alignment horizontal="center"/>
    </xf>
    <xf numFmtId="177" fontId="12" fillId="2" borderId="4" xfId="0" applyNumberFormat="1" applyFont="1" applyFill="1" applyBorder="1" applyAlignment="1">
      <alignment horizontal="center"/>
    </xf>
    <xf numFmtId="177" fontId="12" fillId="2" borderId="33" xfId="0" applyNumberFormat="1" applyFont="1" applyFill="1" applyBorder="1" applyAlignment="1">
      <alignment horizontal="center"/>
    </xf>
    <xf numFmtId="177" fontId="12" fillId="2" borderId="47" xfId="0" applyNumberFormat="1" applyFont="1" applyFill="1" applyBorder="1" applyAlignment="1">
      <alignment horizontal="center"/>
    </xf>
    <xf numFmtId="177" fontId="12" fillId="2" borderId="78" xfId="0" applyNumberFormat="1" applyFont="1" applyFill="1" applyBorder="1" applyAlignment="1">
      <alignment horizontal="center"/>
    </xf>
    <xf numFmtId="177" fontId="12" fillId="2" borderId="12" xfId="0" applyNumberFormat="1" applyFont="1" applyFill="1" applyBorder="1" applyAlignment="1">
      <alignment horizontal="center"/>
    </xf>
    <xf numFmtId="177" fontId="12" fillId="2" borderId="6" xfId="0" applyNumberFormat="1" applyFont="1" applyFill="1" applyBorder="1" applyAlignment="1">
      <alignment horizontal="center"/>
    </xf>
    <xf numFmtId="177" fontId="12" fillId="2" borderId="36" xfId="0" applyNumberFormat="1" applyFont="1" applyFill="1" applyBorder="1" applyAlignment="1">
      <alignment horizontal="center"/>
    </xf>
    <xf numFmtId="177" fontId="12" fillId="2" borderId="74" xfId="0" applyNumberFormat="1" applyFont="1" applyFill="1" applyBorder="1" applyAlignment="1">
      <alignment horizontal="center"/>
    </xf>
    <xf numFmtId="177" fontId="12" fillId="2" borderId="46" xfId="0" applyNumberFormat="1" applyFont="1" applyFill="1" applyBorder="1" applyAlignment="1">
      <alignment horizontal="center"/>
    </xf>
    <xf numFmtId="177" fontId="12" fillId="2" borderId="44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 vertical="center"/>
    </xf>
    <xf numFmtId="177" fontId="12" fillId="2" borderId="8" xfId="0" applyNumberFormat="1" applyFont="1" applyFill="1" applyBorder="1" applyAlignment="1">
      <alignment horizontal="center" vertical="center"/>
    </xf>
    <xf numFmtId="177" fontId="9" fillId="2" borderId="9" xfId="0" applyNumberFormat="1" applyFont="1" applyFill="1" applyBorder="1" applyAlignment="1">
      <alignment horizontal="center" vertical="center"/>
    </xf>
    <xf numFmtId="177" fontId="9" fillId="2" borderId="39" xfId="0" applyNumberFormat="1" applyFont="1" applyFill="1" applyBorder="1" applyAlignment="1">
      <alignment horizontal="center" vertical="center"/>
    </xf>
    <xf numFmtId="177" fontId="9" fillId="2" borderId="55" xfId="0" applyNumberFormat="1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176" fontId="10" fillId="2" borderId="80" xfId="0" applyNumberFormat="1" applyFont="1" applyFill="1" applyBorder="1" applyAlignment="1">
      <alignment horizontal="center" vertical="center"/>
    </xf>
    <xf numFmtId="0" fontId="14" fillId="2" borderId="74" xfId="0" applyFont="1" applyFill="1" applyBorder="1" applyAlignment="1">
      <alignment horizontal="center" vertical="center"/>
    </xf>
    <xf numFmtId="0" fontId="14" fillId="2" borderId="46" xfId="0" applyFont="1" applyFill="1" applyBorder="1" applyAlignment="1">
      <alignment horizontal="center" vertical="center"/>
    </xf>
    <xf numFmtId="176" fontId="10" fillId="2" borderId="7" xfId="0" applyNumberFormat="1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4" xfId="0" applyFont="1" applyFill="1" applyBorder="1">
      <alignment vertical="center"/>
    </xf>
    <xf numFmtId="176" fontId="10" fillId="2" borderId="60" xfId="0" applyNumberFormat="1" applyFont="1" applyFill="1" applyBorder="1" applyAlignment="1">
      <alignment horizontal="center" vertical="center"/>
    </xf>
    <xf numFmtId="0" fontId="9" fillId="2" borderId="74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9" fillId="2" borderId="9" xfId="0" applyFont="1" applyFill="1" applyBorder="1">
      <alignment vertical="center"/>
    </xf>
    <xf numFmtId="0" fontId="9" fillId="2" borderId="16" xfId="0" applyFont="1" applyFill="1" applyBorder="1">
      <alignment vertical="center"/>
    </xf>
    <xf numFmtId="0" fontId="9" fillId="2" borderId="18" xfId="0" applyFont="1" applyFill="1" applyBorder="1">
      <alignment vertical="center"/>
    </xf>
    <xf numFmtId="0" fontId="9" fillId="2" borderId="11" xfId="0" applyFont="1" applyFill="1" applyBorder="1">
      <alignment vertical="center"/>
    </xf>
    <xf numFmtId="0" fontId="9" fillId="2" borderId="12" xfId="0" applyFont="1" applyFill="1" applyBorder="1">
      <alignment vertical="center"/>
    </xf>
    <xf numFmtId="0" fontId="9" fillId="2" borderId="6" xfId="0" applyFont="1" applyFill="1" applyBorder="1">
      <alignment vertical="center"/>
    </xf>
    <xf numFmtId="176" fontId="10" fillId="2" borderId="13" xfId="0" applyNumberFormat="1" applyFont="1" applyFill="1" applyBorder="1" applyAlignment="1">
      <alignment horizontal="center" vertical="center"/>
    </xf>
    <xf numFmtId="176" fontId="10" fillId="2" borderId="14" xfId="0" applyNumberFormat="1" applyFont="1" applyFill="1" applyBorder="1" applyAlignment="1">
      <alignment horizontal="center" vertical="center"/>
    </xf>
    <xf numFmtId="176" fontId="10" fillId="2" borderId="15" xfId="0" applyNumberFormat="1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/>
    </xf>
    <xf numFmtId="0" fontId="14" fillId="2" borderId="17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176" fontId="10" fillId="2" borderId="58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/>
    </xf>
    <xf numFmtId="0" fontId="9" fillId="2" borderId="0" xfId="0" applyFont="1" applyFill="1">
      <alignment vertical="center"/>
    </xf>
    <xf numFmtId="0" fontId="12" fillId="2" borderId="3" xfId="0" applyFont="1" applyFill="1" applyBorder="1" applyAlignment="1">
      <alignment horizontal="center"/>
    </xf>
    <xf numFmtId="0" fontId="12" fillId="2" borderId="74" xfId="0" applyFont="1" applyFill="1" applyBorder="1" applyAlignment="1">
      <alignment horizontal="center"/>
    </xf>
    <xf numFmtId="0" fontId="12" fillId="2" borderId="46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45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 wrapText="1"/>
    </xf>
    <xf numFmtId="0" fontId="3" fillId="2" borderId="7" xfId="0" applyFont="1" applyFill="1" applyBorder="1">
      <alignment vertical="center"/>
    </xf>
    <xf numFmtId="176" fontId="10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1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9" fillId="2" borderId="0" xfId="0" applyFont="1" applyFill="1">
      <alignment vertical="center"/>
    </xf>
    <xf numFmtId="0" fontId="11" fillId="2" borderId="7" xfId="0" applyFont="1" applyFill="1" applyBorder="1" applyAlignment="1">
      <alignment horizontal="center" wrapText="1"/>
    </xf>
    <xf numFmtId="0" fontId="12" fillId="2" borderId="18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 vertical="center"/>
    </xf>
    <xf numFmtId="0" fontId="9" fillId="2" borderId="17" xfId="0" applyFont="1" applyFill="1" applyBorder="1">
      <alignment vertical="center"/>
    </xf>
    <xf numFmtId="0" fontId="9" fillId="2" borderId="3" xfId="0" applyFont="1" applyFill="1" applyBorder="1">
      <alignment vertical="center"/>
    </xf>
    <xf numFmtId="0" fontId="11" fillId="2" borderId="19" xfId="0" applyFont="1" applyFill="1" applyBorder="1" applyAlignment="1">
      <alignment vertical="center" wrapText="1"/>
    </xf>
    <xf numFmtId="0" fontId="12" fillId="2" borderId="63" xfId="0" applyFont="1" applyFill="1" applyBorder="1" applyAlignment="1">
      <alignment horizontal="center"/>
    </xf>
    <xf numFmtId="0" fontId="12" fillId="2" borderId="64" xfId="0" applyFont="1" applyFill="1" applyBorder="1" applyAlignment="1">
      <alignment horizontal="center"/>
    </xf>
    <xf numFmtId="0" fontId="12" fillId="2" borderId="77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 vertical="center"/>
    </xf>
    <xf numFmtId="177" fontId="0" fillId="2" borderId="16" xfId="0" applyNumberFormat="1" applyFill="1" applyBorder="1" applyAlignment="1">
      <alignment horizontal="center" vertical="center"/>
    </xf>
    <xf numFmtId="177" fontId="0" fillId="2" borderId="17" xfId="0" applyNumberFormat="1" applyFill="1" applyBorder="1" applyAlignment="1">
      <alignment horizontal="center" vertical="center"/>
    </xf>
    <xf numFmtId="177" fontId="0" fillId="2" borderId="18" xfId="0" applyNumberFormat="1" applyFill="1" applyBorder="1" applyAlignment="1">
      <alignment horizontal="center" vertical="center"/>
    </xf>
    <xf numFmtId="177" fontId="3" fillId="2" borderId="17" xfId="0" applyNumberFormat="1" applyFont="1" applyFill="1" applyBorder="1" applyAlignment="1">
      <alignment horizontal="center"/>
    </xf>
    <xf numFmtId="177" fontId="3" fillId="2" borderId="18" xfId="0" applyNumberFormat="1" applyFont="1" applyFill="1" applyBorder="1" applyAlignment="1">
      <alignment horizontal="center"/>
    </xf>
    <xf numFmtId="177" fontId="0" fillId="2" borderId="11" xfId="0" applyNumberFormat="1" applyFill="1" applyBorder="1" applyAlignment="1">
      <alignment horizontal="center" vertical="center"/>
    </xf>
    <xf numFmtId="177" fontId="0" fillId="2" borderId="4" xfId="0" applyNumberFormat="1" applyFill="1" applyBorder="1" applyAlignment="1">
      <alignment horizontal="center" vertical="center"/>
    </xf>
    <xf numFmtId="177" fontId="0" fillId="2" borderId="3" xfId="0" applyNumberFormat="1" applyFill="1" applyBorder="1" applyAlignment="1">
      <alignment horizontal="center" vertical="center"/>
    </xf>
    <xf numFmtId="177" fontId="9" fillId="2" borderId="16" xfId="0" applyNumberFormat="1" applyFont="1" applyFill="1" applyBorder="1" applyAlignment="1">
      <alignment horizontal="center" vertical="center"/>
    </xf>
    <xf numFmtId="177" fontId="9" fillId="2" borderId="18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176" fontId="10" fillId="2" borderId="16" xfId="0" applyNumberFormat="1" applyFont="1" applyFill="1" applyBorder="1" applyAlignment="1">
      <alignment horizontal="center" vertical="center"/>
    </xf>
    <xf numFmtId="176" fontId="9" fillId="2" borderId="17" xfId="0" applyNumberFormat="1" applyFont="1" applyFill="1" applyBorder="1" applyAlignment="1">
      <alignment horizontal="center" vertical="center"/>
    </xf>
    <xf numFmtId="176" fontId="9" fillId="2" borderId="18" xfId="0" applyNumberFormat="1" applyFont="1" applyFill="1" applyBorder="1" applyAlignment="1">
      <alignment horizontal="center" vertical="center"/>
    </xf>
    <xf numFmtId="176" fontId="9" fillId="2" borderId="0" xfId="0" applyNumberFormat="1" applyFont="1" applyFill="1" applyAlignment="1">
      <alignment horizontal="center" vertical="center"/>
    </xf>
    <xf numFmtId="176" fontId="12" fillId="2" borderId="17" xfId="0" applyNumberFormat="1" applyFont="1" applyFill="1" applyBorder="1" applyAlignment="1">
      <alignment horizontal="center"/>
    </xf>
    <xf numFmtId="176" fontId="12" fillId="2" borderId="18" xfId="0" applyNumberFormat="1" applyFont="1" applyFill="1" applyBorder="1" applyAlignment="1">
      <alignment horizontal="center"/>
    </xf>
    <xf numFmtId="176" fontId="10" fillId="2" borderId="11" xfId="0" applyNumberFormat="1" applyFont="1" applyFill="1" applyBorder="1" applyAlignment="1">
      <alignment horizontal="center" vertical="center"/>
    </xf>
    <xf numFmtId="176" fontId="9" fillId="2" borderId="3" xfId="0" applyNumberFormat="1" applyFont="1" applyFill="1" applyBorder="1" applyAlignment="1">
      <alignment horizontal="center" vertical="center"/>
    </xf>
    <xf numFmtId="176" fontId="9" fillId="2" borderId="4" xfId="0" applyNumberFormat="1" applyFont="1" applyFill="1" applyBorder="1" applyAlignment="1">
      <alignment horizontal="center" vertical="center"/>
    </xf>
    <xf numFmtId="176" fontId="10" fillId="2" borderId="12" xfId="0" applyNumberFormat="1" applyFont="1" applyFill="1" applyBorder="1" applyAlignment="1">
      <alignment horizontal="center" vertical="center"/>
    </xf>
    <xf numFmtId="176" fontId="9" fillId="2" borderId="5" xfId="0" applyNumberFormat="1" applyFont="1" applyFill="1" applyBorder="1" applyAlignment="1">
      <alignment horizontal="center" vertical="center"/>
    </xf>
    <xf numFmtId="176" fontId="9" fillId="2" borderId="6" xfId="0" applyNumberFormat="1" applyFont="1" applyFill="1" applyBorder="1" applyAlignment="1">
      <alignment horizontal="center" vertical="center"/>
    </xf>
    <xf numFmtId="176" fontId="12" fillId="2" borderId="16" xfId="0" applyNumberFormat="1" applyFont="1" applyFill="1" applyBorder="1" applyAlignment="1">
      <alignment horizontal="center"/>
    </xf>
    <xf numFmtId="176" fontId="9" fillId="2" borderId="11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/>
    </xf>
    <xf numFmtId="176" fontId="12" fillId="2" borderId="5" xfId="0" applyNumberFormat="1" applyFont="1" applyFill="1" applyBorder="1" applyAlignment="1">
      <alignment horizontal="center"/>
    </xf>
    <xf numFmtId="176" fontId="12" fillId="2" borderId="6" xfId="0" applyNumberFormat="1" applyFont="1" applyFill="1" applyBorder="1" applyAlignment="1">
      <alignment horizontal="center"/>
    </xf>
    <xf numFmtId="176" fontId="9" fillId="2" borderId="16" xfId="0" applyNumberFormat="1" applyFont="1" applyFill="1" applyBorder="1" applyAlignment="1">
      <alignment horizontal="center" vertical="center"/>
    </xf>
    <xf numFmtId="176" fontId="9" fillId="2" borderId="12" xfId="0" applyNumberFormat="1" applyFont="1" applyFill="1" applyBorder="1" applyAlignment="1">
      <alignment horizontal="center" vertical="center"/>
    </xf>
    <xf numFmtId="176" fontId="10" fillId="2" borderId="49" xfId="0" applyNumberFormat="1" applyFont="1" applyFill="1" applyBorder="1" applyAlignment="1">
      <alignment horizontal="center" vertical="center"/>
    </xf>
    <xf numFmtId="176" fontId="10" fillId="2" borderId="50" xfId="0" applyNumberFormat="1" applyFont="1" applyFill="1" applyBorder="1" applyAlignment="1">
      <alignment horizontal="center" vertical="center"/>
    </xf>
    <xf numFmtId="176" fontId="10" fillId="2" borderId="51" xfId="0" applyNumberFormat="1" applyFont="1" applyFill="1" applyBorder="1" applyAlignment="1">
      <alignment horizontal="center" vertical="center"/>
    </xf>
    <xf numFmtId="177" fontId="9" fillId="2" borderId="11" xfId="0" applyNumberFormat="1" applyFont="1" applyFill="1" applyBorder="1" applyAlignment="1">
      <alignment horizontal="center" vertical="center"/>
    </xf>
    <xf numFmtId="177" fontId="9" fillId="2" borderId="4" xfId="0" applyNumberFormat="1" applyFont="1" applyFill="1" applyBorder="1" applyAlignment="1">
      <alignment horizontal="center" vertical="center"/>
    </xf>
    <xf numFmtId="177" fontId="9" fillId="2" borderId="74" xfId="0" applyNumberFormat="1" applyFont="1" applyFill="1" applyBorder="1" applyAlignment="1">
      <alignment horizontal="center" vertical="center"/>
    </xf>
    <xf numFmtId="177" fontId="9" fillId="2" borderId="46" xfId="0" applyNumberFormat="1" applyFont="1" applyFill="1" applyBorder="1" applyAlignment="1">
      <alignment horizontal="center" vertical="center"/>
    </xf>
    <xf numFmtId="0" fontId="3" fillId="2" borderId="8" xfId="0" applyFont="1" applyFill="1" applyBorder="1">
      <alignment vertical="center"/>
    </xf>
    <xf numFmtId="177" fontId="9" fillId="2" borderId="12" xfId="0" applyNumberFormat="1" applyFont="1" applyFill="1" applyBorder="1" applyAlignment="1">
      <alignment horizontal="center" vertical="center"/>
    </xf>
    <xf numFmtId="177" fontId="9" fillId="2" borderId="5" xfId="0" applyNumberFormat="1" applyFont="1" applyFill="1" applyBorder="1" applyAlignment="1">
      <alignment horizontal="center" vertical="center"/>
    </xf>
    <xf numFmtId="177" fontId="9" fillId="2" borderId="6" xfId="0" applyNumberFormat="1" applyFont="1" applyFill="1" applyBorder="1" applyAlignment="1">
      <alignment horizontal="center" vertical="center"/>
    </xf>
    <xf numFmtId="177" fontId="12" fillId="2" borderId="17" xfId="0" applyNumberFormat="1" applyFont="1" applyFill="1" applyBorder="1" applyAlignment="1">
      <alignment horizontal="center"/>
    </xf>
    <xf numFmtId="176" fontId="10" fillId="2" borderId="39" xfId="0" applyNumberFormat="1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center"/>
    </xf>
    <xf numFmtId="176" fontId="10" fillId="2" borderId="32" xfId="0" applyNumberFormat="1" applyFont="1" applyFill="1" applyBorder="1" applyAlignment="1">
      <alignment horizontal="center" vertical="center"/>
    </xf>
    <xf numFmtId="177" fontId="12" fillId="2" borderId="45" xfId="0" applyNumberFormat="1" applyFont="1" applyFill="1" applyBorder="1" applyAlignment="1">
      <alignment horizontal="center"/>
    </xf>
    <xf numFmtId="176" fontId="10" fillId="2" borderId="47" xfId="0" applyNumberFormat="1" applyFont="1" applyFill="1" applyBorder="1" applyAlignment="1">
      <alignment horizontal="center" vertical="center"/>
    </xf>
    <xf numFmtId="0" fontId="18" fillId="2" borderId="40" xfId="0" applyFont="1" applyFill="1" applyBorder="1" applyAlignment="1">
      <alignment horizontal="center"/>
    </xf>
    <xf numFmtId="0" fontId="18" fillId="2" borderId="18" xfId="0" applyFont="1" applyFill="1" applyBorder="1" applyAlignment="1">
      <alignment horizontal="center"/>
    </xf>
    <xf numFmtId="0" fontId="18" fillId="2" borderId="36" xfId="0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177" fontId="12" fillId="2" borderId="63" xfId="0" applyNumberFormat="1" applyFont="1" applyFill="1" applyBorder="1" applyAlignment="1">
      <alignment horizontal="center"/>
    </xf>
    <xf numFmtId="177" fontId="12" fillId="2" borderId="64" xfId="0" applyNumberFormat="1" applyFont="1" applyFill="1" applyBorder="1" applyAlignment="1">
      <alignment horizontal="center"/>
    </xf>
    <xf numFmtId="177" fontId="12" fillId="2" borderId="77" xfId="0" applyNumberFormat="1" applyFont="1" applyFill="1" applyBorder="1" applyAlignment="1">
      <alignment horizontal="center"/>
    </xf>
    <xf numFmtId="176" fontId="10" fillId="2" borderId="35" xfId="0" applyNumberFormat="1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/>
    </xf>
    <xf numFmtId="0" fontId="3" fillId="2" borderId="17" xfId="0" applyFont="1" applyFill="1" applyBorder="1" applyAlignment="1"/>
    <xf numFmtId="0" fontId="0" fillId="2" borderId="17" xfId="0" applyFill="1" applyBorder="1">
      <alignment vertical="center"/>
    </xf>
    <xf numFmtId="0" fontId="18" fillId="2" borderId="17" xfId="0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3" fillId="2" borderId="5" xfId="0" applyFont="1" applyFill="1" applyBorder="1" applyAlignment="1"/>
    <xf numFmtId="0" fontId="0" fillId="2" borderId="5" xfId="0" applyFill="1" applyBorder="1">
      <alignment vertical="center"/>
    </xf>
    <xf numFmtId="0" fontId="18" fillId="2" borderId="5" xfId="0" applyFont="1" applyFill="1" applyBorder="1" applyAlignment="1">
      <alignment horizontal="center"/>
    </xf>
    <xf numFmtId="2" fontId="12" fillId="2" borderId="16" xfId="0" applyNumberFormat="1" applyFont="1" applyFill="1" applyBorder="1" applyAlignment="1">
      <alignment horizontal="center"/>
    </xf>
    <xf numFmtId="2" fontId="12" fillId="2" borderId="17" xfId="0" applyNumberFormat="1" applyFont="1" applyFill="1" applyBorder="1" applyAlignment="1">
      <alignment horizontal="center"/>
    </xf>
    <xf numFmtId="2" fontId="12" fillId="2" borderId="18" xfId="0" applyNumberFormat="1" applyFont="1" applyFill="1" applyBorder="1" applyAlignment="1">
      <alignment horizontal="center"/>
    </xf>
    <xf numFmtId="2" fontId="12" fillId="2" borderId="11" xfId="0" applyNumberFormat="1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/>
    </xf>
    <xf numFmtId="2" fontId="12" fillId="2" borderId="12" xfId="0" applyNumberFormat="1" applyFont="1" applyFill="1" applyBorder="1" applyAlignment="1">
      <alignment horizontal="center"/>
    </xf>
    <xf numFmtId="2" fontId="12" fillId="2" borderId="5" xfId="0" applyNumberFormat="1" applyFont="1" applyFill="1" applyBorder="1" applyAlignment="1">
      <alignment horizontal="center"/>
    </xf>
    <xf numFmtId="2" fontId="12" fillId="2" borderId="6" xfId="0" applyNumberFormat="1" applyFont="1" applyFill="1" applyBorder="1" applyAlignment="1">
      <alignment horizontal="center"/>
    </xf>
    <xf numFmtId="2" fontId="12" fillId="2" borderId="54" xfId="0" applyNumberFormat="1" applyFont="1" applyFill="1" applyBorder="1" applyAlignment="1">
      <alignment horizontal="center"/>
    </xf>
    <xf numFmtId="2" fontId="12" fillId="2" borderId="39" xfId="0" applyNumberFormat="1" applyFont="1" applyFill="1" applyBorder="1" applyAlignment="1">
      <alignment horizontal="center"/>
    </xf>
    <xf numFmtId="2" fontId="12" fillId="2" borderId="55" xfId="0" applyNumberFormat="1" applyFont="1" applyFill="1" applyBorder="1" applyAlignment="1">
      <alignment horizontal="center"/>
    </xf>
    <xf numFmtId="2" fontId="12" fillId="2" borderId="34" xfId="0" applyNumberFormat="1" applyFont="1" applyFill="1" applyBorder="1" applyAlignment="1">
      <alignment horizontal="center"/>
    </xf>
    <xf numFmtId="2" fontId="12" fillId="2" borderId="32" xfId="0" applyNumberFormat="1" applyFont="1" applyFill="1" applyBorder="1" applyAlignment="1">
      <alignment horizontal="center"/>
    </xf>
    <xf numFmtId="2" fontId="12" fillId="2" borderId="56" xfId="0" applyNumberFormat="1" applyFont="1" applyFill="1" applyBorder="1" applyAlignment="1">
      <alignment horizontal="center"/>
    </xf>
    <xf numFmtId="2" fontId="12" fillId="2" borderId="37" xfId="0" applyNumberFormat="1" applyFont="1" applyFill="1" applyBorder="1" applyAlignment="1">
      <alignment horizontal="center"/>
    </xf>
    <xf numFmtId="2" fontId="12" fillId="2" borderId="35" xfId="0" applyNumberFormat="1" applyFont="1" applyFill="1" applyBorder="1" applyAlignment="1">
      <alignment horizontal="center"/>
    </xf>
    <xf numFmtId="2" fontId="12" fillId="2" borderId="57" xfId="0" applyNumberFormat="1" applyFont="1" applyFill="1" applyBorder="1" applyAlignment="1">
      <alignment horizontal="center"/>
    </xf>
    <xf numFmtId="177" fontId="9" fillId="2" borderId="54" xfId="0" applyNumberFormat="1" applyFont="1" applyFill="1" applyBorder="1" applyAlignment="1">
      <alignment horizontal="center" vertical="center"/>
    </xf>
    <xf numFmtId="177" fontId="9" fillId="2" borderId="40" xfId="0" applyNumberFormat="1" applyFont="1" applyFill="1" applyBorder="1" applyAlignment="1">
      <alignment horizontal="center" vertical="center"/>
    </xf>
    <xf numFmtId="177" fontId="9" fillId="2" borderId="34" xfId="0" applyNumberFormat="1" applyFont="1" applyFill="1" applyBorder="1" applyAlignment="1">
      <alignment horizontal="center" vertical="center"/>
    </xf>
    <xf numFmtId="177" fontId="9" fillId="2" borderId="33" xfId="0" applyNumberFormat="1" applyFont="1" applyFill="1" applyBorder="1" applyAlignment="1">
      <alignment horizontal="center" vertical="center"/>
    </xf>
    <xf numFmtId="177" fontId="9" fillId="2" borderId="37" xfId="0" applyNumberFormat="1" applyFont="1" applyFill="1" applyBorder="1" applyAlignment="1">
      <alignment horizontal="center" vertical="center"/>
    </xf>
    <xf numFmtId="177" fontId="9" fillId="2" borderId="35" xfId="0" applyNumberFormat="1" applyFont="1" applyFill="1" applyBorder="1" applyAlignment="1">
      <alignment horizontal="center" vertical="center"/>
    </xf>
    <xf numFmtId="177" fontId="9" fillId="2" borderId="36" xfId="0" applyNumberFormat="1" applyFont="1" applyFill="1" applyBorder="1" applyAlignment="1">
      <alignment horizontal="center" vertical="center"/>
    </xf>
    <xf numFmtId="177" fontId="9" fillId="2" borderId="57" xfId="0" applyNumberFormat="1" applyFont="1" applyFill="1" applyBorder="1" applyAlignment="1">
      <alignment horizontal="center" vertical="center"/>
    </xf>
    <xf numFmtId="177" fontId="9" fillId="2" borderId="60" xfId="0" applyNumberFormat="1" applyFont="1" applyFill="1" applyBorder="1" applyAlignment="1">
      <alignment horizontal="center" vertical="center"/>
    </xf>
    <xf numFmtId="177" fontId="9" fillId="2" borderId="47" xfId="0" applyNumberFormat="1" applyFont="1" applyFill="1" applyBorder="1" applyAlignment="1">
      <alignment horizontal="center" vertical="center"/>
    </xf>
    <xf numFmtId="177" fontId="9" fillId="2" borderId="78" xfId="0" applyNumberFormat="1" applyFont="1" applyFill="1" applyBorder="1" applyAlignment="1">
      <alignment horizontal="center" vertical="center"/>
    </xf>
    <xf numFmtId="177" fontId="9" fillId="2" borderId="63" xfId="0" applyNumberFormat="1" applyFont="1" applyFill="1" applyBorder="1" applyAlignment="1">
      <alignment horizontal="center" vertical="center"/>
    </xf>
    <xf numFmtId="177" fontId="9" fillId="2" borderId="17" xfId="0" applyNumberFormat="1" applyFont="1" applyFill="1" applyBorder="1" applyAlignment="1">
      <alignment horizontal="center" vertical="center"/>
    </xf>
    <xf numFmtId="177" fontId="9" fillId="2" borderId="64" xfId="0" applyNumberFormat="1" applyFont="1" applyFill="1" applyBorder="1" applyAlignment="1">
      <alignment horizontal="center" vertical="center"/>
    </xf>
    <xf numFmtId="177" fontId="9" fillId="2" borderId="3" xfId="0" applyNumberFormat="1" applyFont="1" applyFill="1" applyBorder="1" applyAlignment="1">
      <alignment horizontal="center" vertical="center"/>
    </xf>
    <xf numFmtId="177" fontId="9" fillId="2" borderId="65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2" borderId="38" xfId="0" applyFont="1" applyFill="1" applyBorder="1" applyAlignment="1">
      <alignment horizontal="center"/>
    </xf>
    <xf numFmtId="0" fontId="14" fillId="2" borderId="24" xfId="0" applyFont="1" applyFill="1" applyBorder="1" applyAlignment="1">
      <alignment horizontal="center"/>
    </xf>
    <xf numFmtId="0" fontId="14" fillId="2" borderId="25" xfId="0" applyFont="1" applyFill="1" applyBorder="1" applyAlignment="1">
      <alignment horizontal="center"/>
    </xf>
    <xf numFmtId="176" fontId="10" fillId="2" borderId="27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176" fontId="10" fillId="2" borderId="7" xfId="0" applyNumberFormat="1" applyFont="1" applyFill="1" applyBorder="1" applyAlignment="1">
      <alignment horizontal="center" vertical="center"/>
    </xf>
    <xf numFmtId="176" fontId="10" fillId="2" borderId="8" xfId="0" applyNumberFormat="1" applyFont="1" applyFill="1" applyBorder="1" applyAlignment="1">
      <alignment horizontal="center" vertical="center"/>
    </xf>
    <xf numFmtId="176" fontId="10" fillId="2" borderId="9" xfId="0" applyNumberFormat="1" applyFont="1" applyFill="1" applyBorder="1" applyAlignment="1">
      <alignment horizontal="center" vertical="center"/>
    </xf>
    <xf numFmtId="0" fontId="9" fillId="2" borderId="10" xfId="0" applyFont="1" applyFill="1" applyBorder="1">
      <alignment vertical="center"/>
    </xf>
    <xf numFmtId="0" fontId="9" fillId="2" borderId="1" xfId="0" applyFont="1" applyFill="1" applyBorder="1">
      <alignment vertical="center"/>
    </xf>
    <xf numFmtId="0" fontId="0" fillId="2" borderId="2" xfId="0" applyFill="1" applyBorder="1">
      <alignment vertical="center"/>
    </xf>
    <xf numFmtId="0" fontId="9" fillId="2" borderId="5" xfId="0" applyFont="1" applyFill="1" applyBorder="1">
      <alignment vertical="center"/>
    </xf>
    <xf numFmtId="0" fontId="0" fillId="2" borderId="74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10" fillId="2" borderId="19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center" vertical="center"/>
    </xf>
    <xf numFmtId="0" fontId="9" fillId="2" borderId="21" xfId="0" applyFont="1" applyFill="1" applyBorder="1">
      <alignment vertical="center"/>
    </xf>
    <xf numFmtId="0" fontId="10" fillId="2" borderId="7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0" fillId="2" borderId="1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76" fontId="10" fillId="2" borderId="71" xfId="0" applyNumberFormat="1" applyFont="1" applyFill="1" applyBorder="1" applyAlignment="1">
      <alignment horizontal="center" vertical="center"/>
    </xf>
    <xf numFmtId="176" fontId="10" fillId="2" borderId="28" xfId="0" applyNumberFormat="1" applyFont="1" applyFill="1" applyBorder="1" applyAlignment="1">
      <alignment horizontal="center" vertical="center"/>
    </xf>
    <xf numFmtId="0" fontId="14" fillId="2" borderId="16" xfId="0" applyFont="1" applyFill="1" applyBorder="1" applyAlignment="1"/>
    <xf numFmtId="0" fontId="14" fillId="2" borderId="17" xfId="0" applyFont="1" applyFill="1" applyBorder="1" applyAlignment="1"/>
    <xf numFmtId="0" fontId="14" fillId="2" borderId="18" xfId="0" applyFont="1" applyFill="1" applyBorder="1" applyAlignment="1"/>
    <xf numFmtId="0" fontId="14" fillId="2" borderId="11" xfId="0" applyFont="1" applyFill="1" applyBorder="1" applyAlignment="1"/>
    <xf numFmtId="0" fontId="14" fillId="2" borderId="3" xfId="0" applyFont="1" applyFill="1" applyBorder="1" applyAlignment="1"/>
    <xf numFmtId="0" fontId="14" fillId="2" borderId="4" xfId="0" applyFont="1" applyFill="1" applyBorder="1" applyAlignment="1"/>
    <xf numFmtId="0" fontId="14" fillId="2" borderId="12" xfId="0" applyFont="1" applyFill="1" applyBorder="1" applyAlignment="1"/>
    <xf numFmtId="0" fontId="14" fillId="2" borderId="5" xfId="0" applyFont="1" applyFill="1" applyBorder="1" applyAlignment="1"/>
    <xf numFmtId="0" fontId="14" fillId="2" borderId="6" xfId="0" applyFont="1" applyFill="1" applyBorder="1" applyAlignment="1"/>
    <xf numFmtId="0" fontId="14" fillId="2" borderId="10" xfId="0" applyFont="1" applyFill="1" applyBorder="1" applyAlignment="1"/>
    <xf numFmtId="0" fontId="14" fillId="2" borderId="1" xfId="0" applyFont="1" applyFill="1" applyBorder="1" applyAlignment="1"/>
    <xf numFmtId="0" fontId="14" fillId="2" borderId="2" xfId="0" applyFont="1" applyFill="1" applyBorder="1" applyAlignment="1"/>
    <xf numFmtId="0" fontId="14" fillId="2" borderId="38" xfId="0" applyFont="1" applyFill="1" applyBorder="1" applyAlignment="1"/>
    <xf numFmtId="0" fontId="14" fillId="2" borderId="24" xfId="0" applyFont="1" applyFill="1" applyBorder="1" applyAlignment="1"/>
    <xf numFmtId="0" fontId="14" fillId="2" borderId="25" xfId="0" applyFont="1" applyFill="1" applyBorder="1" applyAlignment="1"/>
    <xf numFmtId="0" fontId="0" fillId="2" borderId="10" xfId="0" applyFill="1" applyBorder="1">
      <alignment vertical="center"/>
    </xf>
    <xf numFmtId="0" fontId="0" fillId="2" borderId="1" xfId="0" applyFill="1" applyBorder="1">
      <alignment vertical="center"/>
    </xf>
    <xf numFmtId="0" fontId="9" fillId="2" borderId="63" xfId="0" applyFont="1" applyFill="1" applyBorder="1">
      <alignment vertical="center"/>
    </xf>
    <xf numFmtId="0" fontId="9" fillId="2" borderId="64" xfId="0" applyFont="1" applyFill="1" applyBorder="1">
      <alignment vertical="center"/>
    </xf>
    <xf numFmtId="0" fontId="9" fillId="2" borderId="65" xfId="0" applyFont="1" applyFill="1" applyBorder="1">
      <alignment vertical="center"/>
    </xf>
    <xf numFmtId="0" fontId="0" fillId="2" borderId="63" xfId="0" applyFill="1" applyBorder="1">
      <alignment vertical="center"/>
    </xf>
    <xf numFmtId="0" fontId="0" fillId="2" borderId="64" xfId="0" applyFill="1" applyBorder="1">
      <alignment vertical="center"/>
    </xf>
    <xf numFmtId="0" fontId="0" fillId="2" borderId="77" xfId="0" applyFill="1" applyBorder="1">
      <alignment vertical="center"/>
    </xf>
    <xf numFmtId="0" fontId="10" fillId="2" borderId="22" xfId="0" applyFont="1" applyFill="1" applyBorder="1" applyAlignment="1">
      <alignment vertical="center" wrapText="1"/>
    </xf>
    <xf numFmtId="0" fontId="0" fillId="2" borderId="48" xfId="0" applyFill="1" applyBorder="1" applyAlignment="1">
      <alignment horizontal="center" vertical="center"/>
    </xf>
    <xf numFmtId="0" fontId="14" fillId="2" borderId="74" xfId="0" applyFont="1" applyFill="1" applyBorder="1" applyAlignment="1">
      <alignment horizontal="center"/>
    </xf>
    <xf numFmtId="0" fontId="14" fillId="2" borderId="46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/>
    </xf>
    <xf numFmtId="176" fontId="12" fillId="2" borderId="3" xfId="0" applyNumberFormat="1" applyFont="1" applyFill="1" applyBorder="1" applyAlignment="1">
      <alignment horizontal="center"/>
    </xf>
    <xf numFmtId="176" fontId="12" fillId="2" borderId="4" xfId="0" applyNumberFormat="1" applyFont="1" applyFill="1" applyBorder="1" applyAlignment="1">
      <alignment horizontal="center"/>
    </xf>
    <xf numFmtId="176" fontId="0" fillId="2" borderId="12" xfId="0" applyNumberForma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179" fontId="10" fillId="2" borderId="54" xfId="0" applyNumberFormat="1" applyFont="1" applyFill="1" applyBorder="1" applyAlignment="1">
      <alignment horizontal="center" vertical="center"/>
    </xf>
    <xf numFmtId="179" fontId="1" fillId="2" borderId="16" xfId="0" applyNumberFormat="1" applyFont="1" applyFill="1" applyBorder="1" applyAlignment="1">
      <alignment horizontal="center" vertical="center"/>
    </xf>
    <xf numFmtId="179" fontId="1" fillId="2" borderId="17" xfId="0" applyNumberFormat="1" applyFont="1" applyFill="1" applyBorder="1" applyAlignment="1">
      <alignment horizontal="center" vertical="center"/>
    </xf>
    <xf numFmtId="179" fontId="1" fillId="2" borderId="18" xfId="0" applyNumberFormat="1" applyFont="1" applyFill="1" applyBorder="1" applyAlignment="1">
      <alignment horizontal="center" vertical="center"/>
    </xf>
    <xf numFmtId="179" fontId="10" fillId="2" borderId="34" xfId="0" applyNumberFormat="1" applyFont="1" applyFill="1" applyBorder="1" applyAlignment="1">
      <alignment horizontal="center" vertical="center"/>
    </xf>
    <xf numFmtId="179" fontId="1" fillId="2" borderId="11" xfId="0" applyNumberFormat="1" applyFont="1" applyFill="1" applyBorder="1" applyAlignment="1">
      <alignment horizontal="center" vertical="center"/>
    </xf>
    <xf numFmtId="179" fontId="1" fillId="2" borderId="3" xfId="0" applyNumberFormat="1" applyFont="1" applyFill="1" applyBorder="1" applyAlignment="1">
      <alignment horizontal="center" vertical="center"/>
    </xf>
    <xf numFmtId="179" fontId="1" fillId="2" borderId="4" xfId="0" applyNumberFormat="1" applyFont="1" applyFill="1" applyBorder="1" applyAlignment="1">
      <alignment horizontal="center" vertical="center"/>
    </xf>
    <xf numFmtId="179" fontId="10" fillId="2" borderId="37" xfId="0" applyNumberFormat="1" applyFont="1" applyFill="1" applyBorder="1" applyAlignment="1">
      <alignment horizontal="center" vertical="center"/>
    </xf>
    <xf numFmtId="179" fontId="0" fillId="2" borderId="12" xfId="0" applyNumberFormat="1" applyFill="1" applyBorder="1" applyAlignment="1">
      <alignment horizontal="center" vertical="center"/>
    </xf>
    <xf numFmtId="179" fontId="0" fillId="2" borderId="5" xfId="0" applyNumberFormat="1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176" fontId="9" fillId="2" borderId="63" xfId="0" applyNumberFormat="1" applyFont="1" applyFill="1" applyBorder="1" applyAlignment="1">
      <alignment horizontal="center" vertical="center"/>
    </xf>
    <xf numFmtId="176" fontId="9" fillId="2" borderId="64" xfId="0" applyNumberFormat="1" applyFont="1" applyFill="1" applyBorder="1" applyAlignment="1">
      <alignment horizontal="center" vertical="center"/>
    </xf>
    <xf numFmtId="176" fontId="9" fillId="2" borderId="65" xfId="0" applyNumberFormat="1" applyFont="1" applyFill="1" applyBorder="1" applyAlignment="1">
      <alignment horizontal="center" vertical="center"/>
    </xf>
    <xf numFmtId="176" fontId="0" fillId="2" borderId="11" xfId="0" applyNumberFormat="1" applyFill="1" applyBorder="1" applyAlignment="1">
      <alignment horizontal="center" vertical="center"/>
    </xf>
    <xf numFmtId="176" fontId="0" fillId="2" borderId="64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9" fillId="2" borderId="40" xfId="0" applyNumberFormat="1" applyFont="1" applyFill="1" applyBorder="1" applyAlignment="1">
      <alignment horizontal="center" vertical="center"/>
    </xf>
    <xf numFmtId="176" fontId="9" fillId="2" borderId="33" xfId="0" applyNumberFormat="1" applyFont="1" applyFill="1" applyBorder="1" applyAlignment="1">
      <alignment horizontal="center" vertical="center"/>
    </xf>
    <xf numFmtId="176" fontId="9" fillId="2" borderId="36" xfId="0" applyNumberFormat="1" applyFont="1" applyFill="1" applyBorder="1" applyAlignment="1">
      <alignment horizontal="center" vertical="center"/>
    </xf>
    <xf numFmtId="176" fontId="9" fillId="2" borderId="10" xfId="0" applyNumberFormat="1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  <xf numFmtId="176" fontId="9" fillId="2" borderId="30" xfId="0" applyNumberFormat="1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176" fontId="9" fillId="2" borderId="74" xfId="0" applyNumberFormat="1" applyFont="1" applyFill="1" applyBorder="1" applyAlignment="1">
      <alignment horizontal="center" vertical="center"/>
    </xf>
    <xf numFmtId="176" fontId="9" fillId="2" borderId="46" xfId="0" applyNumberFormat="1" applyFont="1" applyFill="1" applyBorder="1" applyAlignment="1">
      <alignment horizontal="center" vertical="center"/>
    </xf>
    <xf numFmtId="176" fontId="9" fillId="2" borderId="44" xfId="0" applyNumberFormat="1" applyFont="1" applyFill="1" applyBorder="1" applyAlignment="1">
      <alignment horizontal="center" vertical="center"/>
    </xf>
    <xf numFmtId="176" fontId="9" fillId="2" borderId="45" xfId="0" applyNumberFormat="1" applyFont="1" applyFill="1" applyBorder="1" applyAlignment="1">
      <alignment horizontal="center" vertical="center"/>
    </xf>
    <xf numFmtId="0" fontId="14" fillId="2" borderId="54" xfId="0" applyFont="1" applyFill="1" applyBorder="1" applyAlignment="1">
      <alignment horizontal="center"/>
    </xf>
    <xf numFmtId="0" fontId="14" fillId="2" borderId="58" xfId="0" applyFont="1" applyFill="1" applyBorder="1" applyAlignment="1">
      <alignment horizontal="center"/>
    </xf>
    <xf numFmtId="0" fontId="14" fillId="2" borderId="55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center"/>
    </xf>
    <xf numFmtId="0" fontId="14" fillId="2" borderId="79" xfId="0" applyFont="1" applyFill="1" applyBorder="1" applyAlignment="1">
      <alignment horizontal="center"/>
    </xf>
    <xf numFmtId="0" fontId="14" fillId="2" borderId="68" xfId="0" applyFont="1" applyFill="1" applyBorder="1" applyAlignment="1">
      <alignment horizontal="center"/>
    </xf>
    <xf numFmtId="0" fontId="14" fillId="2" borderId="51" xfId="0" applyFont="1" applyFill="1" applyBorder="1" applyAlignment="1">
      <alignment horizontal="center"/>
    </xf>
    <xf numFmtId="0" fontId="14" fillId="2" borderId="76" xfId="0" applyFont="1" applyFill="1" applyBorder="1" applyAlignment="1">
      <alignment horizontal="center"/>
    </xf>
    <xf numFmtId="0" fontId="14" fillId="2" borderId="7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2" fillId="2" borderId="16" xfId="0" applyFont="1" applyFill="1" applyBorder="1" applyAlignment="1"/>
    <xf numFmtId="0" fontId="12" fillId="2" borderId="17" xfId="0" applyFont="1" applyFill="1" applyBorder="1" applyAlignment="1"/>
    <xf numFmtId="0" fontId="12" fillId="2" borderId="18" xfId="0" applyFont="1" applyFill="1" applyBorder="1" applyAlignment="1"/>
    <xf numFmtId="0" fontId="12" fillId="2" borderId="11" xfId="0" applyFont="1" applyFill="1" applyBorder="1" applyAlignment="1"/>
    <xf numFmtId="0" fontId="12" fillId="2" borderId="3" xfId="0" applyFont="1" applyFill="1" applyBorder="1" applyAlignment="1"/>
    <xf numFmtId="0" fontId="12" fillId="2" borderId="4" xfId="0" applyFont="1" applyFill="1" applyBorder="1" applyAlignment="1"/>
    <xf numFmtId="0" fontId="12" fillId="2" borderId="12" xfId="0" applyFont="1" applyFill="1" applyBorder="1" applyAlignment="1"/>
    <xf numFmtId="0" fontId="12" fillId="2" borderId="5" xfId="0" applyFont="1" applyFill="1" applyBorder="1" applyAlignment="1"/>
    <xf numFmtId="0" fontId="12" fillId="2" borderId="6" xfId="0" applyFont="1" applyFill="1" applyBorder="1" applyAlignment="1"/>
    <xf numFmtId="0" fontId="0" fillId="2" borderId="54" xfId="0" applyFill="1" applyBorder="1">
      <alignment vertical="center"/>
    </xf>
    <xf numFmtId="0" fontId="0" fillId="2" borderId="39" xfId="0" applyFill="1" applyBorder="1">
      <alignment vertical="center"/>
    </xf>
    <xf numFmtId="0" fontId="0" fillId="2" borderId="55" xfId="0" applyFill="1" applyBorder="1">
      <alignment vertical="center"/>
    </xf>
    <xf numFmtId="0" fontId="0" fillId="2" borderId="34" xfId="0" applyFill="1" applyBorder="1">
      <alignment vertical="center"/>
    </xf>
    <xf numFmtId="0" fontId="0" fillId="2" borderId="37" xfId="0" applyFill="1" applyBorder="1">
      <alignment vertical="center"/>
    </xf>
    <xf numFmtId="0" fontId="0" fillId="2" borderId="35" xfId="0" applyFill="1" applyBorder="1">
      <alignment vertical="center"/>
    </xf>
    <xf numFmtId="0" fontId="0" fillId="2" borderId="57" xfId="0" applyFill="1" applyBorder="1">
      <alignment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62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/>
    </xf>
    <xf numFmtId="0" fontId="3" fillId="2" borderId="42" xfId="0" applyFont="1" applyFill="1" applyBorder="1" applyAlignment="1">
      <alignment horizontal="center"/>
    </xf>
    <xf numFmtId="0" fontId="3" fillId="2" borderId="43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177" fontId="14" fillId="0" borderId="0" xfId="0" applyNumberFormat="1" applyFont="1" applyAlignment="1">
      <alignment horizontal="center"/>
    </xf>
    <xf numFmtId="0" fontId="12" fillId="2" borderId="40" xfId="0" applyFont="1" applyFill="1" applyBorder="1" applyAlignment="1">
      <alignment horizontal="center"/>
    </xf>
    <xf numFmtId="0" fontId="12" fillId="2" borderId="33" xfId="0" applyFont="1" applyFill="1" applyBorder="1" applyAlignment="1">
      <alignment horizontal="center"/>
    </xf>
    <xf numFmtId="0" fontId="12" fillId="2" borderId="65" xfId="0" applyFont="1" applyFill="1" applyBorder="1" applyAlignment="1">
      <alignment horizontal="center"/>
    </xf>
    <xf numFmtId="0" fontId="12" fillId="2" borderId="36" xfId="0" applyFont="1" applyFill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9" fillId="3" borderId="39" xfId="0" applyFont="1" applyFill="1" applyBorder="1" applyAlignment="1">
      <alignment horizontal="center" vertical="center" wrapText="1"/>
    </xf>
    <xf numFmtId="0" fontId="19" fillId="3" borderId="29" xfId="0" applyFont="1" applyFill="1" applyBorder="1" applyAlignment="1">
      <alignment horizontal="center" vertical="center" wrapText="1"/>
    </xf>
    <xf numFmtId="0" fontId="19" fillId="3" borderId="43" xfId="0" applyFont="1" applyFill="1" applyBorder="1" applyAlignment="1">
      <alignment horizontal="center" vertical="center" wrapText="1"/>
    </xf>
    <xf numFmtId="2" fontId="9" fillId="0" borderId="33" xfId="0" applyNumberFormat="1" applyFont="1" applyBorder="1" applyAlignment="1">
      <alignment horizontal="center" vertical="center"/>
    </xf>
    <xf numFmtId="2" fontId="9" fillId="0" borderId="44" xfId="0" applyNumberFormat="1" applyFont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/>
    </xf>
    <xf numFmtId="0" fontId="19" fillId="4" borderId="39" xfId="0" applyFont="1" applyFill="1" applyBorder="1" applyAlignment="1">
      <alignment horizontal="center" vertical="center" wrapText="1"/>
    </xf>
    <xf numFmtId="0" fontId="19" fillId="4" borderId="32" xfId="0" applyFont="1" applyFill="1" applyBorder="1" applyAlignment="1">
      <alignment horizontal="center" vertical="center" wrapText="1"/>
    </xf>
    <xf numFmtId="0" fontId="19" fillId="4" borderId="35" xfId="0" applyFont="1" applyFill="1" applyBorder="1" applyAlignment="1">
      <alignment horizontal="center" vertical="center" wrapText="1"/>
    </xf>
    <xf numFmtId="2" fontId="12" fillId="0" borderId="40" xfId="0" applyNumberFormat="1" applyFont="1" applyBorder="1" applyAlignment="1">
      <alignment horizontal="center"/>
    </xf>
    <xf numFmtId="177" fontId="9" fillId="2" borderId="3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3" fillId="2" borderId="65" xfId="0" applyFont="1" applyFill="1" applyBorder="1" applyAlignment="1">
      <alignment horizontal="center"/>
    </xf>
    <xf numFmtId="176" fontId="10" fillId="0" borderId="32" xfId="0" applyNumberFormat="1" applyFont="1" applyBorder="1" applyAlignment="1">
      <alignment horizontal="center" vertical="center"/>
    </xf>
    <xf numFmtId="176" fontId="10" fillId="0" borderId="47" xfId="0" applyNumberFormat="1" applyFont="1" applyBorder="1" applyAlignment="1">
      <alignment horizontal="center" vertical="center"/>
    </xf>
    <xf numFmtId="176" fontId="10" fillId="0" borderId="13" xfId="0" applyNumberFormat="1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center" vertical="center"/>
    </xf>
    <xf numFmtId="176" fontId="10" fillId="0" borderId="15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76" fontId="10" fillId="0" borderId="29" xfId="0" applyNumberFormat="1" applyFont="1" applyBorder="1" applyAlignment="1">
      <alignment horizontal="center" vertical="center"/>
    </xf>
    <xf numFmtId="176" fontId="10" fillId="0" borderId="31" xfId="0" applyNumberFormat="1" applyFont="1" applyBorder="1" applyAlignment="1">
      <alignment horizontal="center" vertical="center"/>
    </xf>
    <xf numFmtId="176" fontId="10" fillId="0" borderId="34" xfId="0" applyNumberFormat="1" applyFont="1" applyBorder="1" applyAlignment="1">
      <alignment horizontal="center" vertical="center"/>
    </xf>
    <xf numFmtId="176" fontId="10" fillId="0" borderId="60" xfId="0" applyNumberFormat="1" applyFont="1" applyBorder="1" applyAlignment="1">
      <alignment horizontal="center" vertical="center"/>
    </xf>
    <xf numFmtId="176" fontId="10" fillId="0" borderId="7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176" fontId="10" fillId="0" borderId="35" xfId="0" applyNumberFormat="1" applyFont="1" applyBorder="1" applyAlignment="1">
      <alignment horizontal="center" vertical="center"/>
    </xf>
    <xf numFmtId="176" fontId="10" fillId="0" borderId="54" xfId="0" applyNumberFormat="1" applyFont="1" applyBorder="1" applyAlignment="1">
      <alignment horizontal="center" vertical="center"/>
    </xf>
    <xf numFmtId="176" fontId="10" fillId="0" borderId="37" xfId="0" applyNumberFormat="1" applyFont="1" applyBorder="1" applyAlignment="1">
      <alignment horizontal="center" vertical="center"/>
    </xf>
    <xf numFmtId="176" fontId="10" fillId="0" borderId="41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176" fontId="15" fillId="0" borderId="29" xfId="0" applyNumberFormat="1" applyFont="1" applyBorder="1" applyAlignment="1">
      <alignment horizontal="center" vertical="center"/>
    </xf>
    <xf numFmtId="176" fontId="15" fillId="0" borderId="32" xfId="0" applyNumberFormat="1" applyFont="1" applyBorder="1" applyAlignment="1">
      <alignment horizontal="center" vertical="center"/>
    </xf>
    <xf numFmtId="176" fontId="15" fillId="0" borderId="47" xfId="0" applyNumberFormat="1" applyFont="1" applyBorder="1" applyAlignment="1">
      <alignment horizontal="center" vertical="center"/>
    </xf>
    <xf numFmtId="176" fontId="10" fillId="0" borderId="49" xfId="0" applyNumberFormat="1" applyFont="1" applyBorder="1" applyAlignment="1">
      <alignment horizontal="center" vertical="center"/>
    </xf>
    <xf numFmtId="176" fontId="10" fillId="0" borderId="50" xfId="0" applyNumberFormat="1" applyFont="1" applyBorder="1" applyAlignment="1">
      <alignment horizontal="center" vertical="center"/>
    </xf>
    <xf numFmtId="176" fontId="10" fillId="0" borderId="51" xfId="0" applyNumberFormat="1" applyFont="1" applyBorder="1" applyAlignment="1">
      <alignment horizontal="center" vertical="center"/>
    </xf>
    <xf numFmtId="176" fontId="10" fillId="0" borderId="39" xfId="0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176" fontId="10" fillId="0" borderId="19" xfId="0" applyNumberFormat="1" applyFont="1" applyBorder="1" applyAlignment="1">
      <alignment horizontal="center" vertical="center"/>
    </xf>
    <xf numFmtId="176" fontId="10" fillId="0" borderId="20" xfId="0" applyNumberFormat="1" applyFont="1" applyBorder="1" applyAlignment="1">
      <alignment horizontal="center" vertical="center"/>
    </xf>
    <xf numFmtId="176" fontId="10" fillId="0" borderId="21" xfId="0" applyNumberFormat="1" applyFont="1" applyBorder="1" applyAlignment="1">
      <alignment horizontal="center" vertical="center"/>
    </xf>
    <xf numFmtId="0" fontId="11" fillId="2" borderId="54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176" fontId="10" fillId="2" borderId="39" xfId="0" applyNumberFormat="1" applyFont="1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177" fontId="10" fillId="0" borderId="19" xfId="0" applyNumberFormat="1" applyFont="1" applyBorder="1" applyAlignment="1">
      <alignment horizontal="center" vertical="center" wrapText="1"/>
    </xf>
    <xf numFmtId="177" fontId="10" fillId="0" borderId="20" xfId="0" applyNumberFormat="1" applyFont="1" applyBorder="1" applyAlignment="1">
      <alignment horizontal="center" vertical="center" wrapText="1"/>
    </xf>
    <xf numFmtId="177" fontId="10" fillId="0" borderId="21" xfId="0" applyNumberFormat="1" applyFont="1" applyBorder="1" applyAlignment="1">
      <alignment horizontal="center" vertical="center" wrapText="1"/>
    </xf>
    <xf numFmtId="2" fontId="10" fillId="0" borderId="41" xfId="0" applyNumberFormat="1" applyFont="1" applyBorder="1" applyAlignment="1">
      <alignment horizontal="center" vertical="center"/>
    </xf>
    <xf numFmtId="2" fontId="10" fillId="0" borderId="42" xfId="0" applyNumberFormat="1" applyFont="1" applyBorder="1" applyAlignment="1">
      <alignment horizontal="center" vertical="center"/>
    </xf>
    <xf numFmtId="2" fontId="10" fillId="0" borderId="43" xfId="0" applyNumberFormat="1" applyFont="1" applyBorder="1" applyAlignment="1">
      <alignment horizontal="center" vertical="center"/>
    </xf>
    <xf numFmtId="2" fontId="10" fillId="0" borderId="49" xfId="0" applyNumberFormat="1" applyFont="1" applyBorder="1" applyAlignment="1">
      <alignment horizontal="center" vertical="center"/>
    </xf>
    <xf numFmtId="2" fontId="10" fillId="0" borderId="50" xfId="0" applyNumberFormat="1" applyFont="1" applyBorder="1" applyAlignment="1">
      <alignment horizontal="center" vertical="center"/>
    </xf>
    <xf numFmtId="2" fontId="10" fillId="0" borderId="51" xfId="0" applyNumberFormat="1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2" fontId="10" fillId="0" borderId="20" xfId="0" applyNumberFormat="1" applyFont="1" applyBorder="1" applyAlignment="1">
      <alignment horizontal="center" vertical="center"/>
    </xf>
    <xf numFmtId="2" fontId="10" fillId="0" borderId="21" xfId="0" applyNumberFormat="1" applyFont="1" applyBorder="1" applyAlignment="1">
      <alignment horizontal="center" vertical="center"/>
    </xf>
    <xf numFmtId="2" fontId="10" fillId="0" borderId="62" xfId="0" applyNumberFormat="1" applyFont="1" applyBorder="1" applyAlignment="1">
      <alignment horizontal="center" vertical="center"/>
    </xf>
    <xf numFmtId="2" fontId="10" fillId="0" borderId="53" xfId="0" applyNumberFormat="1" applyFont="1" applyBorder="1" applyAlignment="1">
      <alignment horizontal="center" vertical="center"/>
    </xf>
    <xf numFmtId="2" fontId="9" fillId="0" borderId="42" xfId="0" applyNumberFormat="1" applyFont="1" applyBorder="1" applyAlignment="1">
      <alignment horizontal="center" vertical="center"/>
    </xf>
    <xf numFmtId="2" fontId="9" fillId="0" borderId="43" xfId="0" applyNumberFormat="1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177" fontId="10" fillId="0" borderId="19" xfId="0" applyNumberFormat="1" applyFont="1" applyBorder="1" applyAlignment="1">
      <alignment horizontal="center" vertical="center"/>
    </xf>
    <xf numFmtId="177" fontId="10" fillId="0" borderId="21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176" fontId="10" fillId="0" borderId="43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/>
    </xf>
    <xf numFmtId="0" fontId="11" fillId="0" borderId="69" xfId="0" applyFont="1" applyBorder="1" applyAlignment="1">
      <alignment horizontal="center"/>
    </xf>
    <xf numFmtId="0" fontId="10" fillId="0" borderId="73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/>
    </xf>
    <xf numFmtId="0" fontId="11" fillId="0" borderId="66" xfId="0" applyFont="1" applyBorder="1" applyAlignment="1">
      <alignment horizontal="center"/>
    </xf>
    <xf numFmtId="0" fontId="11" fillId="0" borderId="76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75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9" fillId="0" borderId="21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9" fillId="0" borderId="20" xfId="0" applyFont="1" applyBorder="1">
      <alignment vertic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52" xfId="0" applyFont="1" applyBorder="1" applyAlignment="1">
      <alignment horizontal="center"/>
    </xf>
    <xf numFmtId="0" fontId="11" fillId="0" borderId="73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63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0" fillId="0" borderId="21" xfId="0" applyFont="1" applyBorder="1">
      <alignment vertical="center"/>
    </xf>
    <xf numFmtId="0" fontId="11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176" fontId="15" fillId="0" borderId="19" xfId="0" applyNumberFormat="1" applyFont="1" applyBorder="1" applyAlignment="1">
      <alignment horizontal="center" vertical="center"/>
    </xf>
    <xf numFmtId="176" fontId="15" fillId="0" borderId="20" xfId="0" applyNumberFormat="1" applyFont="1" applyBorder="1" applyAlignment="1">
      <alignment horizontal="center" vertical="center"/>
    </xf>
    <xf numFmtId="176" fontId="15" fillId="0" borderId="21" xfId="0" applyNumberFormat="1" applyFont="1" applyBorder="1" applyAlignment="1">
      <alignment horizontal="center" vertical="center"/>
    </xf>
    <xf numFmtId="179" fontId="10" fillId="0" borderId="7" xfId="0" applyNumberFormat="1" applyFont="1" applyBorder="1" applyAlignment="1">
      <alignment horizontal="center" vertical="center"/>
    </xf>
    <xf numFmtId="179" fontId="10" fillId="0" borderId="8" xfId="0" applyNumberFormat="1" applyFont="1" applyBorder="1" applyAlignment="1">
      <alignment horizontal="center" vertical="center"/>
    </xf>
    <xf numFmtId="179" fontId="10" fillId="0" borderId="9" xfId="0" applyNumberFormat="1" applyFont="1" applyBorder="1" applyAlignment="1">
      <alignment horizontal="center" vertical="center"/>
    </xf>
    <xf numFmtId="179" fontId="5" fillId="0" borderId="31" xfId="0" applyNumberFormat="1" applyFont="1" applyBorder="1" applyAlignment="1">
      <alignment horizontal="center" vertical="center"/>
    </xf>
    <xf numFmtId="179" fontId="5" fillId="0" borderId="34" xfId="0" applyNumberFormat="1" applyFont="1" applyBorder="1" applyAlignment="1">
      <alignment horizontal="center" vertical="center"/>
    </xf>
    <xf numFmtId="179" fontId="5" fillId="0" borderId="37" xfId="0" applyNumberFormat="1" applyFont="1" applyBorder="1" applyAlignment="1">
      <alignment horizontal="center" vertical="center"/>
    </xf>
    <xf numFmtId="179" fontId="5" fillId="0" borderId="49" xfId="0" applyNumberFormat="1" applyFont="1" applyBorder="1" applyAlignment="1">
      <alignment horizontal="center" vertical="center"/>
    </xf>
    <xf numFmtId="179" fontId="6" fillId="0" borderId="50" xfId="0" applyNumberFormat="1" applyFont="1" applyBorder="1" applyAlignment="1">
      <alignment horizontal="center" vertical="center"/>
    </xf>
    <xf numFmtId="179" fontId="6" fillId="0" borderId="51" xfId="0" applyNumberFormat="1" applyFont="1" applyBorder="1" applyAlignment="1">
      <alignment horizontal="center" vertical="center"/>
    </xf>
    <xf numFmtId="179" fontId="10" fillId="0" borderId="13" xfId="0" applyNumberFormat="1" applyFont="1" applyBorder="1" applyAlignment="1">
      <alignment horizontal="center" vertical="center"/>
    </xf>
    <xf numFmtId="179" fontId="10" fillId="0" borderId="14" xfId="0" applyNumberFormat="1" applyFont="1" applyBorder="1" applyAlignment="1">
      <alignment horizontal="center" vertical="center"/>
    </xf>
    <xf numFmtId="179" fontId="10" fillId="0" borderId="15" xfId="0" applyNumberFormat="1" applyFont="1" applyBorder="1" applyAlignment="1">
      <alignment horizontal="center" vertical="center"/>
    </xf>
    <xf numFmtId="176" fontId="10" fillId="0" borderId="52" xfId="0" applyNumberFormat="1" applyFont="1" applyBorder="1" applyAlignment="1">
      <alignment horizontal="center" vertical="center"/>
    </xf>
    <xf numFmtId="176" fontId="15" fillId="0" borderId="49" xfId="0" applyNumberFormat="1" applyFont="1" applyBorder="1" applyAlignment="1">
      <alignment horizontal="center" vertical="center"/>
    </xf>
    <xf numFmtId="176" fontId="10" fillId="0" borderId="42" xfId="0" applyNumberFormat="1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0" fillId="0" borderId="76" xfId="0" applyBorder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11" fillId="0" borderId="58" xfId="0" applyFont="1" applyBorder="1" applyAlignment="1">
      <alignment horizontal="center"/>
    </xf>
    <xf numFmtId="0" fontId="10" fillId="0" borderId="58" xfId="0" applyFont="1" applyBorder="1" applyAlignment="1">
      <alignment horizontal="center" vertical="center"/>
    </xf>
    <xf numFmtId="0" fontId="9" fillId="0" borderId="58" xfId="0" applyFont="1" applyBorder="1">
      <alignment vertical="center"/>
    </xf>
    <xf numFmtId="0" fontId="9" fillId="0" borderId="55" xfId="0" applyFont="1" applyBorder="1">
      <alignment vertical="center"/>
    </xf>
    <xf numFmtId="0" fontId="11" fillId="0" borderId="50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/>
    </xf>
    <xf numFmtId="0" fontId="9" fillId="0" borderId="21" xfId="0" applyFont="1" applyBorder="1">
      <alignment vertical="center"/>
    </xf>
    <xf numFmtId="0" fontId="19" fillId="0" borderId="39" xfId="0" applyFont="1" applyFill="1" applyBorder="1" applyAlignment="1">
      <alignment horizontal="center" vertical="center" wrapText="1"/>
    </xf>
    <xf numFmtId="2" fontId="9" fillId="0" borderId="40" xfId="0" applyNumberFormat="1" applyFont="1" applyFill="1" applyBorder="1" applyAlignment="1">
      <alignment horizontal="center" vertical="center"/>
    </xf>
    <xf numFmtId="2" fontId="9" fillId="0" borderId="39" xfId="0" applyNumberFormat="1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 wrapText="1"/>
    </xf>
    <xf numFmtId="2" fontId="9" fillId="0" borderId="33" xfId="0" applyNumberFormat="1" applyFont="1" applyFill="1" applyBorder="1" applyAlignment="1">
      <alignment horizontal="center" vertical="center"/>
    </xf>
    <xf numFmtId="2" fontId="9" fillId="0" borderId="32" xfId="0" applyNumberFormat="1" applyFont="1" applyFill="1" applyBorder="1" applyAlignment="1">
      <alignment horizontal="center" vertical="center"/>
    </xf>
    <xf numFmtId="0" fontId="19" fillId="0" borderId="35" xfId="0" applyFont="1" applyFill="1" applyBorder="1" applyAlignment="1">
      <alignment horizontal="center" vertical="center" wrapText="1"/>
    </xf>
    <xf numFmtId="2" fontId="9" fillId="0" borderId="44" xfId="0" applyNumberFormat="1" applyFont="1" applyFill="1" applyBorder="1" applyAlignment="1">
      <alignment horizontal="center" vertical="center"/>
    </xf>
    <xf numFmtId="2" fontId="9" fillId="0" borderId="47" xfId="0" applyNumberFormat="1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3" fillId="2" borderId="0" xfId="0" applyFont="1" applyFill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A194F-A1FB-4DA1-B89C-589CD0DBE46D}">
  <dimension ref="B1:AL82"/>
  <sheetViews>
    <sheetView zoomScale="55" zoomScaleNormal="55" workbookViewId="0">
      <selection activeCell="Z4" sqref="Z4:Z11"/>
    </sheetView>
  </sheetViews>
  <sheetFormatPr defaultRowHeight="16.5"/>
  <sheetData>
    <row r="1" spans="2:38" ht="18.75" thickBot="1">
      <c r="B1" s="8" t="s">
        <v>93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8" t="s">
        <v>95</v>
      </c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 t="s">
        <v>96</v>
      </c>
      <c r="AK1" s="9"/>
      <c r="AL1" s="9"/>
    </row>
    <row r="2" spans="2:38" ht="18" thickBot="1">
      <c r="B2" s="958" t="s">
        <v>19</v>
      </c>
      <c r="C2" s="959"/>
      <c r="D2" s="959"/>
      <c r="E2" s="959"/>
      <c r="F2" s="959"/>
      <c r="G2" s="959"/>
      <c r="H2" s="960"/>
      <c r="I2" s="136"/>
      <c r="J2" s="958" t="s">
        <v>19</v>
      </c>
      <c r="K2" s="959"/>
      <c r="L2" s="959"/>
      <c r="M2" s="959"/>
      <c r="N2" s="959"/>
      <c r="O2" s="959"/>
      <c r="P2" s="960"/>
      <c r="Q2" s="136"/>
      <c r="R2" s="136"/>
      <c r="S2" s="965" t="s">
        <v>232</v>
      </c>
      <c r="T2" s="966"/>
      <c r="U2" s="966"/>
      <c r="V2" s="966"/>
      <c r="W2" s="966"/>
      <c r="X2" s="966"/>
      <c r="Y2" s="967"/>
      <c r="Z2" s="157"/>
      <c r="AA2" s="965" t="s">
        <v>232</v>
      </c>
      <c r="AB2" s="966"/>
      <c r="AC2" s="966"/>
      <c r="AD2" s="966"/>
      <c r="AE2" s="966"/>
      <c r="AF2" s="966"/>
      <c r="AG2" s="967"/>
      <c r="AH2" s="9"/>
      <c r="AI2" s="9"/>
      <c r="AJ2" s="303" t="s">
        <v>94</v>
      </c>
      <c r="AK2" s="304" t="s">
        <v>19</v>
      </c>
      <c r="AL2" s="9"/>
    </row>
    <row r="3" spans="2:38" ht="18" thickBot="1">
      <c r="B3" s="325" t="s">
        <v>20</v>
      </c>
      <c r="C3" s="324" t="s">
        <v>0</v>
      </c>
      <c r="D3" s="322" t="s">
        <v>21</v>
      </c>
      <c r="E3" s="322" t="s">
        <v>1</v>
      </c>
      <c r="F3" s="322" t="s">
        <v>2</v>
      </c>
      <c r="G3" s="322" t="s">
        <v>3</v>
      </c>
      <c r="H3" s="323" t="s">
        <v>4</v>
      </c>
      <c r="I3" s="157"/>
      <c r="J3" s="325" t="s">
        <v>20</v>
      </c>
      <c r="K3" s="166" t="s">
        <v>0</v>
      </c>
      <c r="L3" s="167" t="s">
        <v>21</v>
      </c>
      <c r="M3" s="167" t="s">
        <v>1</v>
      </c>
      <c r="N3" s="167" t="s">
        <v>2</v>
      </c>
      <c r="O3" s="167" t="s">
        <v>3</v>
      </c>
      <c r="P3" s="168" t="s">
        <v>4</v>
      </c>
      <c r="Q3" s="136"/>
      <c r="R3" s="136"/>
      <c r="S3" s="325" t="s">
        <v>20</v>
      </c>
      <c r="T3" s="324" t="s">
        <v>0</v>
      </c>
      <c r="U3" s="322" t="s">
        <v>21</v>
      </c>
      <c r="V3" s="322" t="s">
        <v>1</v>
      </c>
      <c r="W3" s="322" t="s">
        <v>2</v>
      </c>
      <c r="X3" s="322" t="s">
        <v>3</v>
      </c>
      <c r="Y3" s="323" t="s">
        <v>4</v>
      </c>
      <c r="Z3" s="157"/>
      <c r="AA3" s="160" t="s">
        <v>20</v>
      </c>
      <c r="AB3" s="138" t="s">
        <v>0</v>
      </c>
      <c r="AC3" s="139" t="s">
        <v>21</v>
      </c>
      <c r="AD3" s="139" t="s">
        <v>1</v>
      </c>
      <c r="AE3" s="139" t="s">
        <v>2</v>
      </c>
      <c r="AF3" s="139" t="s">
        <v>3</v>
      </c>
      <c r="AG3" s="140" t="s">
        <v>4</v>
      </c>
      <c r="AH3" s="9"/>
      <c r="AI3" s="9"/>
      <c r="AJ3" s="305">
        <v>1.1000000000000001</v>
      </c>
      <c r="AK3" s="306">
        <v>9.990000000000001E-4</v>
      </c>
      <c r="AL3" s="9"/>
    </row>
    <row r="4" spans="2:38">
      <c r="B4" s="961" t="s">
        <v>22</v>
      </c>
      <c r="C4" s="307">
        <v>1.30141E-3</v>
      </c>
      <c r="D4" s="308">
        <v>4.5049460000000006E-2</v>
      </c>
      <c r="E4" s="308">
        <v>7.5326000000000006E-4</v>
      </c>
      <c r="F4" s="308">
        <v>1.9390900000000001E-3</v>
      </c>
      <c r="G4" s="308">
        <v>5.9294000000000003E-4</v>
      </c>
      <c r="H4" s="309">
        <v>6.5149999999999998E-5</v>
      </c>
      <c r="I4" s="128"/>
      <c r="J4" s="962" t="s">
        <v>23</v>
      </c>
      <c r="K4" s="279">
        <v>0.26546003020000003</v>
      </c>
      <c r="L4" s="310">
        <v>0.32473309610000001</v>
      </c>
      <c r="M4" s="310">
        <v>0.49074074070000001</v>
      </c>
      <c r="N4" s="310">
        <v>0.30044843050000003</v>
      </c>
      <c r="O4" s="310">
        <v>0.36637168139999998</v>
      </c>
      <c r="P4" s="281">
        <v>0.3289473684</v>
      </c>
      <c r="Q4" s="9"/>
      <c r="R4" s="9"/>
      <c r="S4" s="974" t="s">
        <v>22</v>
      </c>
      <c r="T4" s="307">
        <v>0.7</v>
      </c>
      <c r="U4" s="308">
        <v>7.2</v>
      </c>
      <c r="V4" s="308">
        <v>1</v>
      </c>
      <c r="W4" s="308">
        <v>1.1000000000000001</v>
      </c>
      <c r="X4" s="308">
        <v>1.8</v>
      </c>
      <c r="Y4" s="309">
        <v>0.4</v>
      </c>
      <c r="Z4" s="128"/>
      <c r="AA4" s="969" t="s">
        <v>23</v>
      </c>
      <c r="AB4" s="279">
        <v>28.6</v>
      </c>
      <c r="AC4" s="310">
        <v>23.3</v>
      </c>
      <c r="AD4" s="310">
        <v>58.9</v>
      </c>
      <c r="AE4" s="310">
        <v>23.4</v>
      </c>
      <c r="AF4" s="310">
        <v>31.4</v>
      </c>
      <c r="AG4" s="281">
        <v>32.700000000000003</v>
      </c>
      <c r="AH4" s="9"/>
      <c r="AI4" s="9"/>
      <c r="AJ4" s="218">
        <v>7.5333329999999998</v>
      </c>
      <c r="AK4" s="219">
        <v>4.6888340000000001E-2</v>
      </c>
      <c r="AL4" s="9"/>
    </row>
    <row r="5" spans="2:38">
      <c r="B5" s="953"/>
      <c r="C5" s="311">
        <v>4.5011000000000004E-4</v>
      </c>
      <c r="D5" s="263">
        <v>4.699942E-2</v>
      </c>
      <c r="E5" s="263">
        <v>1.74479E-3</v>
      </c>
      <c r="F5" s="263">
        <v>1.0582E-3</v>
      </c>
      <c r="G5" s="263">
        <v>0</v>
      </c>
      <c r="H5" s="264">
        <v>4.8759999999999998E-4</v>
      </c>
      <c r="I5" s="128"/>
      <c r="J5" s="963"/>
      <c r="K5" s="283">
        <v>0.24570249830000002</v>
      </c>
      <c r="L5" s="312">
        <v>0.33212058210000001</v>
      </c>
      <c r="M5" s="312">
        <v>0.45515171719999997</v>
      </c>
      <c r="N5" s="312">
        <v>0.32205005959999999</v>
      </c>
      <c r="O5" s="312">
        <v>0.34589800439999996</v>
      </c>
      <c r="P5" s="285">
        <v>0.40380047509999994</v>
      </c>
      <c r="Q5" s="9"/>
      <c r="R5" s="9"/>
      <c r="S5" s="975"/>
      <c r="T5" s="311">
        <v>1.3</v>
      </c>
      <c r="U5" s="263">
        <v>7.7</v>
      </c>
      <c r="V5" s="263">
        <v>1.5</v>
      </c>
      <c r="W5" s="263">
        <v>0.7</v>
      </c>
      <c r="X5" s="263">
        <v>2.8</v>
      </c>
      <c r="Y5" s="264">
        <v>2.7</v>
      </c>
      <c r="Z5" s="128"/>
      <c r="AA5" s="963"/>
      <c r="AB5" s="283">
        <v>20</v>
      </c>
      <c r="AC5" s="312">
        <v>16</v>
      </c>
      <c r="AD5" s="312">
        <v>46.1</v>
      </c>
      <c r="AE5" s="312">
        <v>22.2</v>
      </c>
      <c r="AF5" s="312">
        <v>35.200000000000003</v>
      </c>
      <c r="AG5" s="285">
        <v>35.200000000000003</v>
      </c>
      <c r="AH5" s="9"/>
      <c r="AI5" s="9"/>
      <c r="AJ5" s="218">
        <v>1.766667</v>
      </c>
      <c r="AK5" s="219">
        <v>1.0398899999999999E-3</v>
      </c>
      <c r="AL5" s="9"/>
    </row>
    <row r="6" spans="2:38" ht="17.25" thickBot="1">
      <c r="B6" s="954"/>
      <c r="C6" s="314">
        <v>1.2454900000000001E-3</v>
      </c>
      <c r="D6" s="315">
        <v>4.8616149999999997E-2</v>
      </c>
      <c r="E6" s="315">
        <v>6.2163000000000008E-4</v>
      </c>
      <c r="F6" s="315">
        <v>9.8152999999999999E-4</v>
      </c>
      <c r="G6" s="315">
        <v>5.0547999999999999E-4</v>
      </c>
      <c r="H6" s="316">
        <v>9.9664000000000003E-4</v>
      </c>
      <c r="I6" s="128"/>
      <c r="J6" s="964"/>
      <c r="K6" s="352">
        <v>0.24939979999999998</v>
      </c>
      <c r="L6" s="353">
        <v>0.31611450000000002</v>
      </c>
      <c r="M6" s="353">
        <v>0.3891753</v>
      </c>
      <c r="N6" s="353">
        <v>0.32289990000000002</v>
      </c>
      <c r="O6" s="353">
        <v>0.3433638</v>
      </c>
      <c r="P6" s="354">
        <v>0.36759979999999998</v>
      </c>
      <c r="Q6" s="9"/>
      <c r="R6" s="9"/>
      <c r="S6" s="976"/>
      <c r="T6" s="314">
        <v>1.3</v>
      </c>
      <c r="U6" s="315">
        <v>7.7</v>
      </c>
      <c r="V6" s="315">
        <v>2.8</v>
      </c>
      <c r="W6" s="315">
        <v>3.1</v>
      </c>
      <c r="X6" s="315">
        <v>2</v>
      </c>
      <c r="Y6" s="316">
        <v>0.9</v>
      </c>
      <c r="Z6" s="128"/>
      <c r="AA6" s="964"/>
      <c r="AB6" s="352">
        <v>26.4</v>
      </c>
      <c r="AC6" s="353">
        <v>23.3</v>
      </c>
      <c r="AD6" s="353">
        <v>34.700000000000003</v>
      </c>
      <c r="AE6" s="353">
        <v>22.4</v>
      </c>
      <c r="AF6" s="353">
        <v>46</v>
      </c>
      <c r="AG6" s="354">
        <v>32.700000000000003</v>
      </c>
      <c r="AH6" s="9"/>
      <c r="AI6" s="9"/>
      <c r="AJ6" s="218">
        <v>1.6333329999999999</v>
      </c>
      <c r="AK6" s="219">
        <v>1.3262700000000001E-3</v>
      </c>
      <c r="AL6" s="9"/>
    </row>
    <row r="7" spans="2:38" ht="17.25">
      <c r="B7" s="708" t="s">
        <v>242</v>
      </c>
      <c r="C7" s="709">
        <f>AVERAGE(C4:C6)</f>
        <v>9.9900333333333342E-4</v>
      </c>
      <c r="D7" s="709">
        <f t="shared" ref="D7:H7" si="0">AVERAGE(D4:D6)</f>
        <v>4.6888343333333332E-2</v>
      </c>
      <c r="E7" s="709">
        <f t="shared" si="0"/>
        <v>1.0398933333333334E-3</v>
      </c>
      <c r="F7" s="709">
        <f t="shared" si="0"/>
        <v>1.3262733333333334E-3</v>
      </c>
      <c r="G7" s="709">
        <f t="shared" si="0"/>
        <v>3.6614000000000004E-4</v>
      </c>
      <c r="H7" s="710">
        <f t="shared" si="0"/>
        <v>5.1646333333333326E-4</v>
      </c>
      <c r="I7" s="128"/>
      <c r="J7" s="708" t="s">
        <v>242</v>
      </c>
      <c r="K7" s="712">
        <f>AVERAGE(K4:K6)</f>
        <v>0.25352077616666668</v>
      </c>
      <c r="L7" s="712">
        <f t="shared" ref="L7:P7" si="1">AVERAGE(L4:L6)</f>
        <v>0.32432272606666673</v>
      </c>
      <c r="M7" s="712">
        <f t="shared" si="1"/>
        <v>0.44502258596666672</v>
      </c>
      <c r="N7" s="712">
        <f t="shared" si="1"/>
        <v>0.3151327967</v>
      </c>
      <c r="O7" s="712">
        <f t="shared" si="1"/>
        <v>0.3518778286</v>
      </c>
      <c r="P7" s="713">
        <f t="shared" si="1"/>
        <v>0.36678254783333331</v>
      </c>
      <c r="Q7" s="9"/>
      <c r="R7" s="9"/>
      <c r="S7" s="708" t="s">
        <v>242</v>
      </c>
      <c r="T7" s="709">
        <f>AVERAGE(T4:T6)</f>
        <v>1.0999999999999999</v>
      </c>
      <c r="U7" s="709">
        <f t="shared" ref="U7:Y7" si="2">AVERAGE(U4:U6)</f>
        <v>7.5333333333333341</v>
      </c>
      <c r="V7" s="709">
        <f t="shared" si="2"/>
        <v>1.7666666666666666</v>
      </c>
      <c r="W7" s="709">
        <f t="shared" si="2"/>
        <v>1.6333333333333335</v>
      </c>
      <c r="X7" s="709">
        <f t="shared" si="2"/>
        <v>2.1999999999999997</v>
      </c>
      <c r="Y7" s="710">
        <f t="shared" si="2"/>
        <v>1.3333333333333333</v>
      </c>
      <c r="Z7" s="128"/>
      <c r="AA7" s="708" t="s">
        <v>242</v>
      </c>
      <c r="AB7" s="712">
        <f>AVERAGE(AB4:AB6)</f>
        <v>25</v>
      </c>
      <c r="AC7" s="712">
        <f t="shared" ref="AC7:AG7" si="3">AVERAGE(AC4:AC6)</f>
        <v>20.866666666666664</v>
      </c>
      <c r="AD7" s="712">
        <f t="shared" si="3"/>
        <v>46.566666666666663</v>
      </c>
      <c r="AE7" s="712">
        <f t="shared" si="3"/>
        <v>22.666666666666668</v>
      </c>
      <c r="AF7" s="712">
        <f t="shared" si="3"/>
        <v>37.533333333333331</v>
      </c>
      <c r="AG7" s="713">
        <f t="shared" si="3"/>
        <v>33.533333333333339</v>
      </c>
      <c r="AH7" s="9"/>
      <c r="AI7" s="9"/>
      <c r="AJ7" s="218">
        <v>2.2000000000000002</v>
      </c>
      <c r="AK7" s="219">
        <v>3.6613999999999999E-4</v>
      </c>
      <c r="AL7" s="9"/>
    </row>
    <row r="8" spans="2:38" ht="17.25">
      <c r="B8" s="714" t="s">
        <v>243</v>
      </c>
      <c r="C8" s="715">
        <f>STDEV(C4:C6)</f>
        <v>4.7617715204882871E-4</v>
      </c>
      <c r="D8" s="715">
        <f t="shared" ref="D8:H8" si="4">STDEV(D4:D6)</f>
        <v>1.7859375432621703E-3</v>
      </c>
      <c r="E8" s="715">
        <f t="shared" si="4"/>
        <v>6.1399600750602066E-4</v>
      </c>
      <c r="F8" s="715">
        <f t="shared" si="4"/>
        <v>5.3209752154406188E-4</v>
      </c>
      <c r="G8" s="715">
        <f t="shared" si="4"/>
        <v>3.2008778108512669E-4</v>
      </c>
      <c r="H8" s="716">
        <f t="shared" si="4"/>
        <v>4.6641529138026055E-4</v>
      </c>
      <c r="I8" s="128"/>
      <c r="J8" s="714" t="s">
        <v>243</v>
      </c>
      <c r="K8" s="715">
        <f>STDEV(K4:K6)</f>
        <v>1.0503658892003099E-2</v>
      </c>
      <c r="L8" s="715">
        <f t="shared" ref="L8:P8" si="5">STDEV(L4:L6)</f>
        <v>8.0109280811388184E-3</v>
      </c>
      <c r="M8" s="715">
        <f t="shared" si="5"/>
        <v>5.1534785929533762E-2</v>
      </c>
      <c r="N8" s="715">
        <f t="shared" si="5"/>
        <v>1.272413121584906E-2</v>
      </c>
      <c r="O8" s="715">
        <f t="shared" si="5"/>
        <v>1.2615838249054073E-2</v>
      </c>
      <c r="P8" s="716">
        <f t="shared" si="5"/>
        <v>3.7433244869879173E-2</v>
      </c>
      <c r="Q8" s="9"/>
      <c r="R8" s="9"/>
      <c r="S8" s="714" t="s">
        <v>243</v>
      </c>
      <c r="T8" s="715">
        <f>STDEV(T4:T6)</f>
        <v>0.34641016151377596</v>
      </c>
      <c r="U8" s="715">
        <f t="shared" ref="U8:Y8" si="6">STDEV(U4:U6)</f>
        <v>0.28867513459481292</v>
      </c>
      <c r="V8" s="715">
        <f t="shared" si="6"/>
        <v>0.92915732431775688</v>
      </c>
      <c r="W8" s="715">
        <f t="shared" si="6"/>
        <v>1.2858201014657273</v>
      </c>
      <c r="X8" s="715">
        <f t="shared" si="6"/>
        <v>0.52915026221291839</v>
      </c>
      <c r="Y8" s="716">
        <f t="shared" si="6"/>
        <v>1.2096831541082707</v>
      </c>
      <c r="Z8" s="128"/>
      <c r="AA8" s="714" t="s">
        <v>243</v>
      </c>
      <c r="AB8" s="715">
        <f>STDEV(AB4:AB6)</f>
        <v>4.4676615807377393</v>
      </c>
      <c r="AC8" s="715">
        <f t="shared" ref="AC8:AG8" si="7">STDEV(AC4:AC6)</f>
        <v>4.2146569650842798</v>
      </c>
      <c r="AD8" s="715">
        <f t="shared" si="7"/>
        <v>12.106747429980283</v>
      </c>
      <c r="AE8" s="715">
        <f t="shared" si="7"/>
        <v>0.64291005073286334</v>
      </c>
      <c r="AF8" s="715">
        <f t="shared" si="7"/>
        <v>7.5745186865789336</v>
      </c>
      <c r="AG8" s="716">
        <f t="shared" si="7"/>
        <v>1.4433756729740643</v>
      </c>
      <c r="AH8" s="9"/>
      <c r="AI8" s="9"/>
      <c r="AJ8" s="218">
        <v>1.3333330000000001</v>
      </c>
      <c r="AK8" s="219">
        <v>5.1645999999999994E-4</v>
      </c>
      <c r="AL8" s="9"/>
    </row>
    <row r="9" spans="2:38" ht="18" thickBot="1">
      <c r="B9" s="717" t="s">
        <v>244</v>
      </c>
      <c r="C9" s="718">
        <f>STDEV(C4:C6)/SQRT(3)</f>
        <v>2.7492100691734063E-4</v>
      </c>
      <c r="D9" s="718">
        <f t="shared" ref="D9:H9" si="8">STDEV(D4:D6)/SQRT(3)</f>
        <v>1.0311115213582731E-3</v>
      </c>
      <c r="E9" s="718">
        <f t="shared" si="8"/>
        <v>3.5449076021495653E-4</v>
      </c>
      <c r="F9" s="718">
        <f t="shared" si="8"/>
        <v>3.0720664729859686E-4</v>
      </c>
      <c r="G9" s="718">
        <f t="shared" si="8"/>
        <v>1.848027665738079E-4</v>
      </c>
      <c r="H9" s="719">
        <f t="shared" si="8"/>
        <v>2.6928499403255116E-4</v>
      </c>
      <c r="I9" s="128"/>
      <c r="J9" s="717" t="s">
        <v>244</v>
      </c>
      <c r="K9" s="718">
        <f>STDEV(K4:K6)/SQRT(3)</f>
        <v>6.064290288773996E-3</v>
      </c>
      <c r="L9" s="718">
        <f t="shared" ref="L9:P9" si="9">STDEV(L4:L6)/SQRT(3)</f>
        <v>4.6251114841042293E-3</v>
      </c>
      <c r="M9" s="718">
        <f t="shared" si="9"/>
        <v>2.9753622529046057E-2</v>
      </c>
      <c r="N9" s="718">
        <f t="shared" si="9"/>
        <v>7.3462805826745754E-3</v>
      </c>
      <c r="O9" s="718">
        <f t="shared" si="9"/>
        <v>7.2837576091441467E-3</v>
      </c>
      <c r="P9" s="719">
        <f t="shared" si="9"/>
        <v>2.1612094002265918E-2</v>
      </c>
      <c r="Q9" s="9"/>
      <c r="R9" s="9"/>
      <c r="S9" s="717" t="s">
        <v>244</v>
      </c>
      <c r="T9" s="718">
        <f>STDEV(T4:T6)/SQRT(3)</f>
        <v>0.20000000000000029</v>
      </c>
      <c r="U9" s="718">
        <f t="shared" ref="U9:Y9" si="10">STDEV(U4:U6)/SQRT(3)</f>
        <v>0.16666666666666669</v>
      </c>
      <c r="V9" s="718">
        <f t="shared" si="10"/>
        <v>0.53644923131436939</v>
      </c>
      <c r="W9" s="718">
        <f t="shared" si="10"/>
        <v>0.74236858171066966</v>
      </c>
      <c r="X9" s="718">
        <f t="shared" si="10"/>
        <v>0.3055050463303895</v>
      </c>
      <c r="Y9" s="719">
        <f t="shared" si="10"/>
        <v>0.69841089465856565</v>
      </c>
      <c r="Z9" s="128"/>
      <c r="AA9" s="717" t="s">
        <v>244</v>
      </c>
      <c r="AB9" s="718">
        <f>STDEV(AB4:AB6)/SQRT(3)</f>
        <v>2.5794056162870831</v>
      </c>
      <c r="AC9" s="718">
        <f t="shared" ref="AC9:AG9" si="11">STDEV(AC4:AC6)/SQRT(3)</f>
        <v>2.4333333333333402</v>
      </c>
      <c r="AD9" s="718">
        <f t="shared" si="11"/>
        <v>6.9898338877099269</v>
      </c>
      <c r="AE9" s="718">
        <f t="shared" si="11"/>
        <v>0.37118429085533461</v>
      </c>
      <c r="AF9" s="718">
        <f t="shared" si="11"/>
        <v>4.3731504026781982</v>
      </c>
      <c r="AG9" s="719">
        <f t="shared" si="11"/>
        <v>0.83333333333333337</v>
      </c>
      <c r="AH9" s="9"/>
      <c r="AI9" s="9"/>
      <c r="AJ9" s="218">
        <v>25</v>
      </c>
      <c r="AK9" s="219">
        <v>0.25352079999999999</v>
      </c>
      <c r="AL9" s="9"/>
    </row>
    <row r="10" spans="2:38">
      <c r="B10" s="128"/>
      <c r="C10" s="128"/>
      <c r="D10" s="128"/>
      <c r="E10" s="128"/>
      <c r="F10" s="128"/>
      <c r="G10" s="128"/>
      <c r="H10" s="128"/>
      <c r="I10" s="128"/>
      <c r="J10" s="128"/>
      <c r="K10" s="269"/>
      <c r="L10" s="269"/>
      <c r="M10" s="269"/>
      <c r="N10" s="269"/>
      <c r="O10" s="269"/>
      <c r="P10" s="269"/>
      <c r="Q10" s="9"/>
      <c r="R10" s="9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9"/>
      <c r="AI10" s="9"/>
      <c r="AJ10" s="218">
        <v>20.866669999999999</v>
      </c>
      <c r="AK10" s="219">
        <v>0.32432270000000002</v>
      </c>
      <c r="AL10" s="9"/>
    </row>
    <row r="11" spans="2:38"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9"/>
      <c r="R11" s="9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9"/>
      <c r="AI11" s="9"/>
      <c r="AJ11" s="218">
        <v>46.566670000000002</v>
      </c>
      <c r="AK11" s="219">
        <v>0.44502259999999999</v>
      </c>
      <c r="AL11" s="9"/>
    </row>
    <row r="12" spans="2:38" ht="17.25" thickBot="1"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9"/>
      <c r="R12" s="9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9"/>
      <c r="AI12" s="9"/>
      <c r="AJ12" s="218">
        <v>22.66667</v>
      </c>
      <c r="AK12" s="219">
        <v>0.31513279999999999</v>
      </c>
      <c r="AL12" s="9"/>
    </row>
    <row r="13" spans="2:38" ht="18" thickBot="1">
      <c r="B13" s="965" t="s">
        <v>19</v>
      </c>
      <c r="C13" s="966"/>
      <c r="D13" s="966"/>
      <c r="E13" s="966"/>
      <c r="F13" s="966"/>
      <c r="G13" s="966"/>
      <c r="H13" s="967"/>
      <c r="I13" s="157"/>
      <c r="J13" s="965" t="s">
        <v>19</v>
      </c>
      <c r="K13" s="966"/>
      <c r="L13" s="966"/>
      <c r="M13" s="966"/>
      <c r="N13" s="966"/>
      <c r="O13" s="966"/>
      <c r="P13" s="967"/>
      <c r="Q13" s="136"/>
      <c r="R13" s="136"/>
      <c r="S13" s="965" t="s">
        <v>232</v>
      </c>
      <c r="T13" s="966"/>
      <c r="U13" s="966"/>
      <c r="V13" s="966"/>
      <c r="W13" s="966"/>
      <c r="X13" s="966"/>
      <c r="Y13" s="967"/>
      <c r="Z13" s="157"/>
      <c r="AA13" s="965" t="s">
        <v>232</v>
      </c>
      <c r="AB13" s="966"/>
      <c r="AC13" s="966"/>
      <c r="AD13" s="966"/>
      <c r="AE13" s="966"/>
      <c r="AF13" s="966"/>
      <c r="AG13" s="967"/>
      <c r="AH13" s="9"/>
      <c r="AI13" s="9"/>
      <c r="AJ13" s="218">
        <v>37.533329999999999</v>
      </c>
      <c r="AK13" s="219">
        <v>0.35187779999999996</v>
      </c>
      <c r="AL13" s="9"/>
    </row>
    <row r="14" spans="2:38" ht="18" thickBot="1">
      <c r="B14" s="326" t="s">
        <v>24</v>
      </c>
      <c r="C14" s="322" t="s">
        <v>0</v>
      </c>
      <c r="D14" s="322" t="s">
        <v>21</v>
      </c>
      <c r="E14" s="322" t="s">
        <v>1</v>
      </c>
      <c r="F14" s="322" t="s">
        <v>2</v>
      </c>
      <c r="G14" s="322" t="s">
        <v>3</v>
      </c>
      <c r="H14" s="323" t="s">
        <v>4</v>
      </c>
      <c r="I14" s="157"/>
      <c r="J14" s="325" t="s">
        <v>24</v>
      </c>
      <c r="K14" s="138" t="s">
        <v>0</v>
      </c>
      <c r="L14" s="139" t="s">
        <v>21</v>
      </c>
      <c r="M14" s="139" t="s">
        <v>1</v>
      </c>
      <c r="N14" s="139" t="s">
        <v>2</v>
      </c>
      <c r="O14" s="139" t="s">
        <v>3</v>
      </c>
      <c r="P14" s="140" t="s">
        <v>4</v>
      </c>
      <c r="Q14" s="136"/>
      <c r="R14" s="136"/>
      <c r="S14" s="326" t="s">
        <v>24</v>
      </c>
      <c r="T14" s="167" t="s">
        <v>0</v>
      </c>
      <c r="U14" s="167" t="s">
        <v>21</v>
      </c>
      <c r="V14" s="167" t="s">
        <v>1</v>
      </c>
      <c r="W14" s="167" t="s">
        <v>2</v>
      </c>
      <c r="X14" s="167" t="s">
        <v>3</v>
      </c>
      <c r="Y14" s="168" t="s">
        <v>4</v>
      </c>
      <c r="Z14" s="157"/>
      <c r="AA14" s="325" t="s">
        <v>24</v>
      </c>
      <c r="AB14" s="166" t="s">
        <v>0</v>
      </c>
      <c r="AC14" s="167" t="s">
        <v>21</v>
      </c>
      <c r="AD14" s="167" t="s">
        <v>1</v>
      </c>
      <c r="AE14" s="167" t="s">
        <v>2</v>
      </c>
      <c r="AF14" s="167" t="s">
        <v>3</v>
      </c>
      <c r="AG14" s="168" t="s">
        <v>4</v>
      </c>
      <c r="AH14" s="9"/>
      <c r="AI14" s="9"/>
      <c r="AJ14" s="218">
        <v>33.533329999999999</v>
      </c>
      <c r="AK14" s="219">
        <v>0.36678250000000001</v>
      </c>
      <c r="AL14" s="9"/>
    </row>
    <row r="15" spans="2:38">
      <c r="B15" s="980" t="s">
        <v>25</v>
      </c>
      <c r="C15" s="313">
        <v>0.29216730000000002</v>
      </c>
      <c r="D15" s="259">
        <v>0.23849886000000001</v>
      </c>
      <c r="E15" s="259">
        <v>0.16638999999999998</v>
      </c>
      <c r="F15" s="259">
        <v>0.201455</v>
      </c>
      <c r="G15" s="259">
        <v>0.1934488</v>
      </c>
      <c r="H15" s="260">
        <v>0.1807658</v>
      </c>
      <c r="I15" s="128"/>
      <c r="J15" s="981" t="s">
        <v>23</v>
      </c>
      <c r="K15" s="279">
        <v>0.92921690000000001</v>
      </c>
      <c r="L15" s="310">
        <v>0.91031390000000001</v>
      </c>
      <c r="M15" s="310">
        <v>0.81099129999999997</v>
      </c>
      <c r="N15" s="310">
        <v>0.88017259999999997</v>
      </c>
      <c r="O15" s="310">
        <v>0.8223815000000001</v>
      </c>
      <c r="P15" s="281">
        <v>0.78332089999999999</v>
      </c>
      <c r="Q15" s="9"/>
      <c r="R15" s="9"/>
      <c r="S15" s="969" t="s">
        <v>25</v>
      </c>
      <c r="T15" s="258">
        <v>38.129496000000003</v>
      </c>
      <c r="U15" s="259">
        <v>33.700000000000003</v>
      </c>
      <c r="V15" s="259">
        <v>5.0999999999999996</v>
      </c>
      <c r="W15" s="259">
        <v>5.277145</v>
      </c>
      <c r="X15" s="259">
        <v>15.875185999999999</v>
      </c>
      <c r="Y15" s="260">
        <v>8.1999999999999993</v>
      </c>
      <c r="Z15" s="128"/>
      <c r="AA15" s="977" t="s">
        <v>23</v>
      </c>
      <c r="AB15" s="279">
        <v>96.3</v>
      </c>
      <c r="AC15" s="310">
        <v>97.3</v>
      </c>
      <c r="AD15" s="310">
        <v>78.099999999999994</v>
      </c>
      <c r="AE15" s="310">
        <v>86.7</v>
      </c>
      <c r="AF15" s="310">
        <v>86.6</v>
      </c>
      <c r="AG15" s="281">
        <v>83.1</v>
      </c>
      <c r="AH15" s="9"/>
      <c r="AI15" s="9"/>
      <c r="AJ15" s="218">
        <v>96.733329999999995</v>
      </c>
      <c r="AK15" s="219">
        <v>0.92645579999999994</v>
      </c>
      <c r="AL15" s="9"/>
    </row>
    <row r="16" spans="2:38">
      <c r="B16" s="953"/>
      <c r="C16" s="311">
        <v>0.28090700000000002</v>
      </c>
      <c r="D16" s="263">
        <v>0.20559305999999999</v>
      </c>
      <c r="E16" s="263">
        <v>0.21525</v>
      </c>
      <c r="F16" s="263">
        <v>0.19515279999999996</v>
      </c>
      <c r="G16" s="263">
        <v>0.19258400000000001</v>
      </c>
      <c r="H16" s="264">
        <v>0.2136132</v>
      </c>
      <c r="I16" s="128"/>
      <c r="J16" s="982"/>
      <c r="K16" s="283">
        <v>0.92547950000000001</v>
      </c>
      <c r="L16" s="312">
        <v>0.85116600000000009</v>
      </c>
      <c r="M16" s="312">
        <v>0.82978719999999995</v>
      </c>
      <c r="N16" s="312">
        <v>0.84333420000000003</v>
      </c>
      <c r="O16" s="312">
        <v>0.80124629999999997</v>
      </c>
      <c r="P16" s="285">
        <v>0.82334770000000002</v>
      </c>
      <c r="Q16" s="9"/>
      <c r="R16" s="9"/>
      <c r="S16" s="963"/>
      <c r="T16" s="262">
        <v>37.555886999999998</v>
      </c>
      <c r="U16" s="263">
        <v>38.4</v>
      </c>
      <c r="V16" s="263">
        <v>4.4000000000000004</v>
      </c>
      <c r="W16" s="263">
        <v>8.0039949999999997</v>
      </c>
      <c r="X16" s="263">
        <v>15.130198999999999</v>
      </c>
      <c r="Y16" s="264">
        <v>9.5</v>
      </c>
      <c r="Z16" s="128"/>
      <c r="AA16" s="978"/>
      <c r="AB16" s="283">
        <v>97.2</v>
      </c>
      <c r="AC16" s="312">
        <v>96.8</v>
      </c>
      <c r="AD16" s="312">
        <v>88.2</v>
      </c>
      <c r="AE16" s="312">
        <v>84.3</v>
      </c>
      <c r="AF16" s="312">
        <v>83</v>
      </c>
      <c r="AG16" s="285">
        <v>85</v>
      </c>
      <c r="AH16" s="9"/>
      <c r="AI16" s="9"/>
      <c r="AJ16" s="218">
        <v>96.433329999999998</v>
      </c>
      <c r="AK16" s="219">
        <v>0.88613380000000008</v>
      </c>
      <c r="AL16" s="9"/>
    </row>
    <row r="17" spans="2:38" ht="17.25" thickBot="1">
      <c r="B17" s="953"/>
      <c r="C17" s="311">
        <v>0.29085270000000002</v>
      </c>
      <c r="D17" s="263">
        <v>0.16765901999999999</v>
      </c>
      <c r="E17" s="263">
        <v>0.23499418999999999</v>
      </c>
      <c r="F17" s="263">
        <v>0.17941099999999999</v>
      </c>
      <c r="G17" s="263">
        <v>0.18173700000000001</v>
      </c>
      <c r="H17" s="264">
        <v>0.18146000000000001</v>
      </c>
      <c r="I17" s="128"/>
      <c r="J17" s="982"/>
      <c r="K17" s="352">
        <v>0.92467089999999996</v>
      </c>
      <c r="L17" s="353">
        <v>0.89692159999999999</v>
      </c>
      <c r="M17" s="353">
        <v>0.84068540000000003</v>
      </c>
      <c r="N17" s="353">
        <v>0.83083510000000005</v>
      </c>
      <c r="O17" s="353">
        <v>0.81787409999999994</v>
      </c>
      <c r="P17" s="354">
        <v>0.83517089999999994</v>
      </c>
      <c r="Q17" s="9"/>
      <c r="R17" s="9"/>
      <c r="S17" s="963"/>
      <c r="T17" s="262">
        <v>42.633346000000003</v>
      </c>
      <c r="U17" s="263">
        <v>47</v>
      </c>
      <c r="V17" s="263">
        <v>10.9</v>
      </c>
      <c r="W17" s="263">
        <v>12.487864</v>
      </c>
      <c r="X17" s="263">
        <v>15.577889000000001</v>
      </c>
      <c r="Y17" s="264">
        <v>7.9</v>
      </c>
      <c r="Z17" s="128"/>
      <c r="AA17" s="979"/>
      <c r="AB17" s="352">
        <v>96.7</v>
      </c>
      <c r="AC17" s="353">
        <v>95.2</v>
      </c>
      <c r="AD17" s="353">
        <v>90.3</v>
      </c>
      <c r="AE17" s="353">
        <v>88.7</v>
      </c>
      <c r="AF17" s="353">
        <v>75.900000000000006</v>
      </c>
      <c r="AG17" s="354">
        <v>86</v>
      </c>
      <c r="AH17" s="9"/>
      <c r="AI17" s="9"/>
      <c r="AJ17" s="218">
        <v>85.533330000000007</v>
      </c>
      <c r="AK17" s="219">
        <v>0.82715459999999996</v>
      </c>
      <c r="AL17" s="9"/>
    </row>
    <row r="18" spans="2:38" ht="18" thickBot="1">
      <c r="B18" s="954"/>
      <c r="C18" s="314"/>
      <c r="D18" s="315"/>
      <c r="E18" s="315"/>
      <c r="F18" s="315"/>
      <c r="G18" s="315"/>
      <c r="H18" s="316"/>
      <c r="I18" s="128"/>
      <c r="J18" s="567" t="s">
        <v>242</v>
      </c>
      <c r="K18" s="720">
        <f>AVERAGE(K15:K17)</f>
        <v>0.92645576666666651</v>
      </c>
      <c r="L18" s="712">
        <f t="shared" ref="L18:P18" si="12">AVERAGE(L15:L17)</f>
        <v>0.8861338333333334</v>
      </c>
      <c r="M18" s="712">
        <f t="shared" si="12"/>
        <v>0.82715463333333339</v>
      </c>
      <c r="N18" s="712">
        <f t="shared" si="12"/>
        <v>0.85144729999999991</v>
      </c>
      <c r="O18" s="712">
        <f t="shared" si="12"/>
        <v>0.81383396666666663</v>
      </c>
      <c r="P18" s="713">
        <f t="shared" si="12"/>
        <v>0.81394650000000002</v>
      </c>
      <c r="Q18" s="9"/>
      <c r="R18" s="9"/>
      <c r="S18" s="964"/>
      <c r="T18" s="266">
        <v>34.678598000000001</v>
      </c>
      <c r="U18" s="267"/>
      <c r="V18" s="267"/>
      <c r="W18" s="267">
        <v>6.0473359999999996</v>
      </c>
      <c r="X18" s="267">
        <v>3.425942</v>
      </c>
      <c r="Y18" s="268"/>
      <c r="Z18" s="128"/>
      <c r="AA18" s="727" t="s">
        <v>242</v>
      </c>
      <c r="AB18" s="720">
        <f>AVERAGE(AB15:AB17)</f>
        <v>96.733333333333334</v>
      </c>
      <c r="AC18" s="712">
        <f t="shared" ref="AC18" si="13">AVERAGE(AC15:AC17)</f>
        <v>96.433333333333337</v>
      </c>
      <c r="AD18" s="712">
        <f t="shared" ref="AD18" si="14">AVERAGE(AD15:AD17)</f>
        <v>85.533333333333346</v>
      </c>
      <c r="AE18" s="712">
        <f t="shared" ref="AE18" si="15">AVERAGE(AE15:AE17)</f>
        <v>86.566666666666663</v>
      </c>
      <c r="AF18" s="712">
        <f t="shared" ref="AF18" si="16">AVERAGE(AF15:AF17)</f>
        <v>81.833333333333329</v>
      </c>
      <c r="AG18" s="713">
        <f t="shared" ref="AG18" si="17">AVERAGE(AG15:AG17)</f>
        <v>84.7</v>
      </c>
      <c r="AH18" s="9"/>
      <c r="AI18" s="9"/>
      <c r="AJ18" s="218">
        <v>86.566670000000002</v>
      </c>
      <c r="AK18" s="219">
        <v>0.85144729999999991</v>
      </c>
      <c r="AL18" s="9"/>
    </row>
    <row r="19" spans="2:38" ht="17.25">
      <c r="B19" s="567" t="s">
        <v>242</v>
      </c>
      <c r="C19" s="725">
        <f>AVERAGE(C15:C17)</f>
        <v>0.28797566666666669</v>
      </c>
      <c r="D19" s="709">
        <f t="shared" ref="D19:H19" si="18">AVERAGE(D15:D17)</f>
        <v>0.20391698</v>
      </c>
      <c r="E19" s="709">
        <f t="shared" si="18"/>
        <v>0.20554472999999998</v>
      </c>
      <c r="F19" s="709">
        <f t="shared" si="18"/>
        <v>0.19200626666666665</v>
      </c>
      <c r="G19" s="709">
        <f t="shared" si="18"/>
        <v>0.1892566</v>
      </c>
      <c r="H19" s="710">
        <f t="shared" si="18"/>
        <v>0.19194633333333333</v>
      </c>
      <c r="I19" s="128"/>
      <c r="J19" s="572" t="s">
        <v>243</v>
      </c>
      <c r="K19" s="721">
        <f>STDEV(K15:K17)</f>
        <v>2.4251497795669086E-3</v>
      </c>
      <c r="L19" s="715">
        <f t="shared" ref="L19:P19" si="19">STDEV(L15:L17)</f>
        <v>3.1014520000208455E-2</v>
      </c>
      <c r="M19" s="715">
        <f t="shared" si="19"/>
        <v>1.5021075166023704E-2</v>
      </c>
      <c r="N19" s="715">
        <f t="shared" si="19"/>
        <v>2.5649834702586253E-2</v>
      </c>
      <c r="O19" s="715">
        <f t="shared" si="19"/>
        <v>1.1131764360304001E-2</v>
      </c>
      <c r="P19" s="716">
        <f t="shared" si="19"/>
        <v>2.7173379364370549E-2</v>
      </c>
      <c r="Q19" s="9"/>
      <c r="R19" s="9"/>
      <c r="S19" s="567" t="s">
        <v>242</v>
      </c>
      <c r="T19" s="725">
        <f>AVERAGE(T15:T18)</f>
        <v>38.249331750000003</v>
      </c>
      <c r="U19" s="709">
        <f>AVERAGE(U15:U17)</f>
        <v>39.699999999999996</v>
      </c>
      <c r="V19" s="709">
        <f>AVERAGE(V15:V17)</f>
        <v>6.8</v>
      </c>
      <c r="W19" s="709">
        <f>AVERAGE(W15:W18)</f>
        <v>7.954085000000001</v>
      </c>
      <c r="X19" s="709">
        <f>AVERAGE(X15:X18)</f>
        <v>12.502303999999999</v>
      </c>
      <c r="Y19" s="710">
        <f>AVERAGE(Y15:Y17)</f>
        <v>8.5333333333333332</v>
      </c>
      <c r="Z19" s="128"/>
      <c r="AA19" s="728" t="s">
        <v>243</v>
      </c>
      <c r="AB19" s="721">
        <f>STDEV(AB15:AB17)</f>
        <v>0.4509249752822922</v>
      </c>
      <c r="AC19" s="715">
        <f t="shared" ref="AC19:AG19" si="20">STDEV(AC15:AC17)</f>
        <v>1.0969655114602859</v>
      </c>
      <c r="AD19" s="715">
        <f t="shared" si="20"/>
        <v>6.5225250734154612</v>
      </c>
      <c r="AE19" s="715">
        <f t="shared" si="20"/>
        <v>2.2030282189144437</v>
      </c>
      <c r="AF19" s="715">
        <f t="shared" si="20"/>
        <v>5.4445691595693111</v>
      </c>
      <c r="AG19" s="716">
        <f t="shared" si="20"/>
        <v>1.4730919862656264</v>
      </c>
      <c r="AH19" s="9"/>
      <c r="AI19" s="9"/>
      <c r="AJ19" s="218">
        <v>81.833330000000004</v>
      </c>
      <c r="AK19" s="219">
        <v>0.81383399999999995</v>
      </c>
      <c r="AL19" s="9"/>
    </row>
    <row r="20" spans="2:38" ht="18" thickBot="1">
      <c r="B20" s="572" t="s">
        <v>243</v>
      </c>
      <c r="C20" s="721">
        <f>STDEV(C15:C17)</f>
        <v>6.1568319469783601E-3</v>
      </c>
      <c r="D20" s="715">
        <f t="shared" ref="D20:H20" si="21">STDEV(D15:D17)</f>
        <v>3.5449649729316135E-2</v>
      </c>
      <c r="E20" s="715">
        <f t="shared" si="21"/>
        <v>3.5316822064261399E-2</v>
      </c>
      <c r="F20" s="715">
        <f t="shared" si="21"/>
        <v>1.1353853443361569E-2</v>
      </c>
      <c r="G20" s="715">
        <f t="shared" si="21"/>
        <v>6.5265042618541181E-3</v>
      </c>
      <c r="H20" s="716">
        <f t="shared" si="21"/>
        <v>1.8767267029946934E-2</v>
      </c>
      <c r="I20" s="128"/>
      <c r="J20" s="579" t="s">
        <v>244</v>
      </c>
      <c r="K20" s="722">
        <f>STDEV(K15:K17)/SQRT(3)</f>
        <v>1.4001608780581164E-3</v>
      </c>
      <c r="L20" s="723">
        <f t="shared" ref="L20:P20" si="22">STDEV(L15:L17)/SQRT(3)</f>
        <v>1.7906241470907386E-2</v>
      </c>
      <c r="M20" s="723">
        <f t="shared" si="22"/>
        <v>8.6724217906213874E-3</v>
      </c>
      <c r="N20" s="723">
        <f t="shared" si="22"/>
        <v>1.4808938970207578E-2</v>
      </c>
      <c r="O20" s="723">
        <f t="shared" si="22"/>
        <v>6.4269271499769976E-3</v>
      </c>
      <c r="P20" s="724">
        <f t="shared" si="22"/>
        <v>1.568855789081116E-2</v>
      </c>
      <c r="Q20" s="9"/>
      <c r="R20" s="9"/>
      <c r="S20" s="572" t="s">
        <v>243</v>
      </c>
      <c r="T20" s="721">
        <f>STDEV(T15:T18)</f>
        <v>3.2896274705946453</v>
      </c>
      <c r="U20" s="715">
        <f>STDEV(U15:U17)</f>
        <v>6.7446274915669164</v>
      </c>
      <c r="V20" s="715">
        <f>STDEV(V15:V17)</f>
        <v>3.567912554982255</v>
      </c>
      <c r="W20" s="715">
        <f>STDEV(W15:W18)</f>
        <v>3.2331276158719726</v>
      </c>
      <c r="X20" s="715">
        <f>STDEV(X15:X18)</f>
        <v>6.0586504373008712</v>
      </c>
      <c r="Y20" s="716">
        <f>STDEV(Y15:Y17)</f>
        <v>0.85049005481153828</v>
      </c>
      <c r="Z20" s="128"/>
      <c r="AA20" s="729" t="s">
        <v>244</v>
      </c>
      <c r="AB20" s="726">
        <f>STDEV(AB15:AB17)/SQRT(3)</f>
        <v>0.26034165586355673</v>
      </c>
      <c r="AC20" s="718">
        <f t="shared" ref="AC20:AG20" si="23">STDEV(AC15:AC17)/SQRT(3)</f>
        <v>0.63333333333333164</v>
      </c>
      <c r="AD20" s="718">
        <f t="shared" si="23"/>
        <v>3.7657816069325003</v>
      </c>
      <c r="AE20" s="718">
        <f t="shared" si="23"/>
        <v>1.2719189352225959</v>
      </c>
      <c r="AF20" s="718">
        <f t="shared" si="23"/>
        <v>3.1434234698988766</v>
      </c>
      <c r="AG20" s="719">
        <f t="shared" si="23"/>
        <v>0.85049005481153994</v>
      </c>
      <c r="AH20" s="9"/>
      <c r="AI20" s="9"/>
      <c r="AJ20" s="218">
        <v>84.7</v>
      </c>
      <c r="AK20" s="219">
        <v>0.81394650000000002</v>
      </c>
      <c r="AL20" s="9"/>
    </row>
    <row r="21" spans="2:38" ht="18" thickBot="1">
      <c r="B21" s="579" t="s">
        <v>244</v>
      </c>
      <c r="C21" s="726">
        <f>STDEV(C15:C17)/SQRT(3)</f>
        <v>3.5546485819432441E-3</v>
      </c>
      <c r="D21" s="718">
        <f t="shared" ref="D21:H21" si="24">STDEV(D15:D17)/SQRT(3)</f>
        <v>2.0466864813898616E-2</v>
      </c>
      <c r="E21" s="718">
        <f t="shared" si="24"/>
        <v>2.0390176725723436E-2</v>
      </c>
      <c r="F21" s="718">
        <f t="shared" si="24"/>
        <v>6.5551503418643615E-3</v>
      </c>
      <c r="G21" s="718">
        <f t="shared" si="24"/>
        <v>3.768078992448715E-3</v>
      </c>
      <c r="H21" s="719">
        <f t="shared" si="24"/>
        <v>1.0835286671693452E-2</v>
      </c>
      <c r="I21" s="128"/>
      <c r="J21" s="128"/>
      <c r="K21" s="269"/>
      <c r="L21" s="269"/>
      <c r="M21" s="269"/>
      <c r="N21" s="269"/>
      <c r="O21" s="269"/>
      <c r="P21" s="269"/>
      <c r="Q21" s="9"/>
      <c r="R21" s="9"/>
      <c r="S21" s="579" t="s">
        <v>244</v>
      </c>
      <c r="T21" s="726">
        <f>STDEV(T15:T18)/SQRT(4)</f>
        <v>1.6448137352973227</v>
      </c>
      <c r="U21" s="718">
        <f>STDEV(U15:U17)/SQRT(3)</f>
        <v>3.8940124978399098</v>
      </c>
      <c r="V21" s="718">
        <f>STDEV(V15:V17)/SQRT(3)</f>
        <v>2.0599352740640504</v>
      </c>
      <c r="W21" s="718">
        <f>STDEV(W15:W18)/SQRT(4)</f>
        <v>1.6165638079359863</v>
      </c>
      <c r="X21" s="718">
        <f>STDEV(X15:X18)/SQRT(4)</f>
        <v>3.0293252186504356</v>
      </c>
      <c r="Y21" s="719">
        <f>STDEV(Y15:Y17)/SQRT(3)</f>
        <v>0.49103066208854124</v>
      </c>
      <c r="Z21" s="128"/>
      <c r="AA21" s="128"/>
      <c r="AB21" s="128"/>
      <c r="AC21" s="128"/>
      <c r="AD21" s="128"/>
      <c r="AE21" s="128"/>
      <c r="AF21" s="128"/>
      <c r="AG21" s="128"/>
      <c r="AH21" s="9"/>
      <c r="AI21" s="9"/>
      <c r="AJ21" s="218">
        <v>49.333329999999997</v>
      </c>
      <c r="AK21" s="219">
        <v>0.4950909</v>
      </c>
      <c r="AL21" s="9"/>
    </row>
    <row r="22" spans="2:38" ht="18" thickBot="1">
      <c r="B22" s="326" t="s">
        <v>24</v>
      </c>
      <c r="C22" s="322" t="s">
        <v>0</v>
      </c>
      <c r="D22" s="322" t="s">
        <v>21</v>
      </c>
      <c r="E22" s="322" t="s">
        <v>1</v>
      </c>
      <c r="F22" s="322" t="s">
        <v>2</v>
      </c>
      <c r="G22" s="322" t="s">
        <v>3</v>
      </c>
      <c r="H22" s="323" t="s">
        <v>4</v>
      </c>
      <c r="I22" s="128"/>
      <c r="J22" s="128"/>
      <c r="K22" s="269"/>
      <c r="L22" s="269"/>
      <c r="M22" s="269"/>
      <c r="N22" s="269"/>
      <c r="O22" s="269"/>
      <c r="P22" s="269"/>
      <c r="Q22" s="9"/>
      <c r="R22" s="9"/>
      <c r="S22" s="326" t="s">
        <v>24</v>
      </c>
      <c r="T22" s="167" t="s">
        <v>0</v>
      </c>
      <c r="U22" s="167" t="s">
        <v>21</v>
      </c>
      <c r="V22" s="167" t="s">
        <v>1</v>
      </c>
      <c r="W22" s="167" t="s">
        <v>2</v>
      </c>
      <c r="X22" s="167" t="s">
        <v>3</v>
      </c>
      <c r="Y22" s="168" t="s">
        <v>4</v>
      </c>
      <c r="Z22" s="128"/>
      <c r="AA22" s="128"/>
      <c r="AB22" s="128"/>
      <c r="AC22" s="128"/>
      <c r="AD22" s="128"/>
      <c r="AE22" s="128"/>
      <c r="AF22" s="128"/>
      <c r="AG22" s="128"/>
      <c r="AH22" s="9"/>
      <c r="AI22" s="9"/>
      <c r="AJ22" s="218">
        <v>40.666670000000003</v>
      </c>
      <c r="AK22" s="219">
        <v>0.38980510000000002</v>
      </c>
      <c r="AL22" s="9"/>
    </row>
    <row r="23" spans="2:38">
      <c r="B23" s="963" t="s">
        <v>26</v>
      </c>
      <c r="C23" s="258">
        <v>0.15404219999999999</v>
      </c>
      <c r="D23" s="259">
        <v>0.20401488000000001</v>
      </c>
      <c r="E23" s="259">
        <v>0.131443</v>
      </c>
      <c r="F23" s="259">
        <v>0.14699499999999999</v>
      </c>
      <c r="G23" s="259">
        <v>0.17802180000000001</v>
      </c>
      <c r="H23" s="260">
        <v>0.1929458</v>
      </c>
      <c r="I23" s="128"/>
      <c r="J23" s="128"/>
      <c r="K23" s="128"/>
      <c r="L23" s="128"/>
      <c r="M23" s="128"/>
      <c r="N23" s="128"/>
      <c r="O23" s="128"/>
      <c r="P23" s="128"/>
      <c r="Q23" s="9"/>
      <c r="R23" s="9"/>
      <c r="S23" s="964" t="s">
        <v>26</v>
      </c>
      <c r="T23" s="258">
        <v>0.67146300000000003</v>
      </c>
      <c r="U23" s="259">
        <v>0.6</v>
      </c>
      <c r="V23" s="259">
        <v>7.1</v>
      </c>
      <c r="W23" s="259">
        <v>4.679195</v>
      </c>
      <c r="X23" s="259">
        <v>2.5733470000000001</v>
      </c>
      <c r="Y23" s="260">
        <v>11.4</v>
      </c>
      <c r="Z23" s="128"/>
      <c r="AA23" s="128"/>
      <c r="AB23" s="128"/>
      <c r="AC23" s="128"/>
      <c r="AD23" s="128"/>
      <c r="AE23" s="128"/>
      <c r="AF23" s="128"/>
      <c r="AG23" s="128"/>
      <c r="AH23" s="9"/>
      <c r="AI23" s="9"/>
      <c r="AJ23" s="218">
        <v>52.833329999999997</v>
      </c>
      <c r="AK23" s="219">
        <v>0.53354630000000003</v>
      </c>
      <c r="AL23" s="9"/>
    </row>
    <row r="24" spans="2:38">
      <c r="B24" s="963"/>
      <c r="C24" s="262">
        <v>0.16441</v>
      </c>
      <c r="D24" s="263">
        <v>0.16436904999999999</v>
      </c>
      <c r="E24" s="263">
        <v>0.117405</v>
      </c>
      <c r="F24" s="263">
        <v>0.12825590000000001</v>
      </c>
      <c r="G24" s="263">
        <v>0.13994799999999999</v>
      </c>
      <c r="H24" s="264">
        <v>0.19586420000000002</v>
      </c>
      <c r="I24" s="128"/>
      <c r="J24" s="128"/>
      <c r="K24" s="128"/>
      <c r="L24" s="128"/>
      <c r="M24" s="128"/>
      <c r="N24" s="128"/>
      <c r="O24" s="128"/>
      <c r="P24" s="128"/>
      <c r="Q24" s="9"/>
      <c r="R24" s="9"/>
      <c r="S24" s="978"/>
      <c r="T24" s="262">
        <v>0.98360700000000001</v>
      </c>
      <c r="U24" s="263">
        <v>0.5</v>
      </c>
      <c r="V24" s="263">
        <v>5.8</v>
      </c>
      <c r="W24" s="263">
        <v>6.6485950000000003</v>
      </c>
      <c r="X24" s="263">
        <v>5.9854370000000001</v>
      </c>
      <c r="Y24" s="264">
        <v>11.5</v>
      </c>
      <c r="Z24" s="128"/>
      <c r="AA24" s="128"/>
      <c r="AB24" s="128"/>
      <c r="AC24" s="128"/>
      <c r="AD24" s="128"/>
      <c r="AE24" s="128"/>
      <c r="AF24" s="128"/>
      <c r="AG24" s="128"/>
      <c r="AH24" s="9"/>
      <c r="AI24" s="9"/>
      <c r="AJ24" s="218">
        <v>27.5</v>
      </c>
      <c r="AK24" s="219">
        <v>0.25597029999999998</v>
      </c>
      <c r="AL24" s="9"/>
    </row>
    <row r="25" spans="2:38">
      <c r="B25" s="963"/>
      <c r="C25" s="262">
        <v>0.14918790000000001</v>
      </c>
      <c r="D25" s="263">
        <v>0.16839802000000004</v>
      </c>
      <c r="E25" s="263">
        <v>9.9378279999999999E-2</v>
      </c>
      <c r="F25" s="263">
        <v>0.11213800000000002</v>
      </c>
      <c r="G25" s="263">
        <v>0.162659</v>
      </c>
      <c r="H25" s="264">
        <v>0.167938</v>
      </c>
      <c r="I25" s="128"/>
      <c r="J25" s="128"/>
      <c r="K25" s="128"/>
      <c r="L25" s="128"/>
      <c r="M25" s="128"/>
      <c r="N25" s="128"/>
      <c r="O25" s="128"/>
      <c r="P25" s="128"/>
      <c r="Q25" s="9"/>
      <c r="R25" s="9"/>
      <c r="S25" s="978"/>
      <c r="T25" s="262">
        <v>0.80193999999999999</v>
      </c>
      <c r="U25" s="263">
        <v>0.5</v>
      </c>
      <c r="V25" s="263">
        <v>6.4</v>
      </c>
      <c r="W25" s="263">
        <v>14.283981000000001</v>
      </c>
      <c r="X25" s="263">
        <v>3.7746870000000001</v>
      </c>
      <c r="Y25" s="264">
        <v>10.5</v>
      </c>
      <c r="Z25" s="128"/>
      <c r="AA25" s="128"/>
      <c r="AB25" s="128"/>
      <c r="AC25" s="128"/>
      <c r="AD25" s="128"/>
      <c r="AE25" s="128"/>
      <c r="AF25" s="128"/>
      <c r="AG25" s="128"/>
      <c r="AH25" s="9"/>
      <c r="AI25" s="9"/>
      <c r="AJ25" s="218">
        <v>41.9</v>
      </c>
      <c r="AK25" s="219">
        <v>0.40348680000000003</v>
      </c>
      <c r="AL25" s="9"/>
    </row>
    <row r="26" spans="2:38" ht="17.25" thickBot="1">
      <c r="B26" s="964"/>
      <c r="C26" s="351"/>
      <c r="D26" s="315"/>
      <c r="E26" s="315"/>
      <c r="F26" s="315"/>
      <c r="G26" s="315"/>
      <c r="H26" s="316"/>
      <c r="I26" s="128"/>
      <c r="J26" s="128"/>
      <c r="K26" s="128"/>
      <c r="L26" s="128"/>
      <c r="M26" s="128"/>
      <c r="N26" s="128"/>
      <c r="O26" s="128"/>
      <c r="P26" s="128"/>
      <c r="Q26" s="9"/>
      <c r="R26" s="9"/>
      <c r="S26" s="978"/>
      <c r="T26" s="266">
        <v>0.310446</v>
      </c>
      <c r="U26" s="267"/>
      <c r="V26" s="267"/>
      <c r="W26" s="267">
        <v>8.4245649999999994</v>
      </c>
      <c r="X26" s="267">
        <v>7.0052839999999996</v>
      </c>
      <c r="Y26" s="268"/>
      <c r="Z26" s="128"/>
      <c r="AA26" s="128"/>
      <c r="AB26" s="128"/>
      <c r="AC26" s="128"/>
      <c r="AD26" s="128"/>
      <c r="AE26" s="128"/>
      <c r="AF26" s="128"/>
      <c r="AG26" s="128"/>
      <c r="AH26" s="9"/>
      <c r="AI26" s="9"/>
      <c r="AJ26" s="218">
        <v>31.7</v>
      </c>
      <c r="AK26" s="219">
        <v>0.25558759999999997</v>
      </c>
      <c r="AL26" s="9"/>
    </row>
    <row r="27" spans="2:38" ht="17.25">
      <c r="B27" s="567" t="s">
        <v>242</v>
      </c>
      <c r="C27" s="725">
        <f>AVERAGE(C23:C25)</f>
        <v>0.15588003333333333</v>
      </c>
      <c r="D27" s="709">
        <f t="shared" ref="D27:H27" si="25">AVERAGE(D23:D25)</f>
        <v>0.1789273166666667</v>
      </c>
      <c r="E27" s="709">
        <f t="shared" si="25"/>
        <v>0.11607542666666666</v>
      </c>
      <c r="F27" s="709">
        <f t="shared" si="25"/>
        <v>0.12912963333333333</v>
      </c>
      <c r="G27" s="709">
        <f t="shared" si="25"/>
        <v>0.16020959999999998</v>
      </c>
      <c r="H27" s="710">
        <f t="shared" si="25"/>
        <v>0.18558266666666667</v>
      </c>
      <c r="I27" s="128"/>
      <c r="J27" s="128"/>
      <c r="K27" s="128"/>
      <c r="L27" s="128"/>
      <c r="M27" s="128"/>
      <c r="N27" s="128"/>
      <c r="O27" s="128"/>
      <c r="P27" s="128"/>
      <c r="Q27" s="9"/>
      <c r="R27" s="9"/>
      <c r="S27" s="567" t="s">
        <v>242</v>
      </c>
      <c r="T27" s="725">
        <f>AVERAGE(T23:T26)</f>
        <v>0.69186400000000003</v>
      </c>
      <c r="U27" s="709">
        <f>AVERAGE(U23:U25)</f>
        <v>0.53333333333333333</v>
      </c>
      <c r="V27" s="709">
        <f>AVERAGE(V23:V25)</f>
        <v>6.4333333333333327</v>
      </c>
      <c r="W27" s="709">
        <f>AVERAGE(W23:W26)</f>
        <v>8.5090839999999996</v>
      </c>
      <c r="X27" s="709">
        <f>AVERAGE(X23:X26)</f>
        <v>4.8346887499999998</v>
      </c>
      <c r="Y27" s="710">
        <f>AVERAGE(Y23:Y25)</f>
        <v>11.133333333333333</v>
      </c>
      <c r="Z27" s="128"/>
      <c r="AA27" s="128"/>
      <c r="AB27" s="128"/>
      <c r="AC27" s="128"/>
      <c r="AD27" s="128"/>
      <c r="AE27" s="128"/>
      <c r="AF27" s="128"/>
      <c r="AG27" s="128"/>
      <c r="AH27" s="9"/>
      <c r="AI27" s="9"/>
      <c r="AJ27" s="218">
        <v>6.0345979999999999</v>
      </c>
      <c r="AK27" s="219">
        <v>9.3099916000000005E-2</v>
      </c>
      <c r="AL27" s="9"/>
    </row>
    <row r="28" spans="2:38" ht="17.25">
      <c r="B28" s="572" t="s">
        <v>243</v>
      </c>
      <c r="C28" s="721">
        <f>STDEV(C23:C25)</f>
        <v>7.7756868264696258E-3</v>
      </c>
      <c r="D28" s="715">
        <f t="shared" ref="D28:H28" si="26">STDEV(D23:D25)</f>
        <v>2.1819659147618079E-2</v>
      </c>
      <c r="E28" s="715">
        <f t="shared" si="26"/>
        <v>1.6073655188106255E-2</v>
      </c>
      <c r="F28" s="715">
        <f t="shared" si="26"/>
        <v>1.7444918162701016E-2</v>
      </c>
      <c r="G28" s="715">
        <f t="shared" si="26"/>
        <v>1.9154718266787437E-2</v>
      </c>
      <c r="H28" s="716">
        <f t="shared" si="26"/>
        <v>1.5350243026523502E-2</v>
      </c>
      <c r="I28" s="128"/>
      <c r="J28" s="128"/>
      <c r="K28" s="128"/>
      <c r="L28" s="128"/>
      <c r="M28" s="128"/>
      <c r="N28" s="128"/>
      <c r="O28" s="128"/>
      <c r="P28" s="128"/>
      <c r="Q28" s="9"/>
      <c r="R28" s="9"/>
      <c r="S28" s="572" t="s">
        <v>243</v>
      </c>
      <c r="T28" s="721">
        <f>STDEV(T23:T26)</f>
        <v>0.28467911488200165</v>
      </c>
      <c r="U28" s="715">
        <f>STDEV(U23:U25)</f>
        <v>5.7735026918962561E-2</v>
      </c>
      <c r="V28" s="715">
        <f>STDEV(V23:V25)</f>
        <v>0.65064070986477107</v>
      </c>
      <c r="W28" s="715">
        <f>STDEV(W23:W26)</f>
        <v>4.1427063574999714</v>
      </c>
      <c r="X28" s="715">
        <f>STDEV(X23:X26)</f>
        <v>2.0226200413075417</v>
      </c>
      <c r="Y28" s="716">
        <f>STDEV(Y23:Y25)</f>
        <v>0.55075705472861036</v>
      </c>
      <c r="Z28" s="128"/>
      <c r="AA28" s="128"/>
      <c r="AB28" s="128"/>
      <c r="AC28" s="128"/>
      <c r="AD28" s="128"/>
      <c r="AE28" s="128"/>
      <c r="AF28" s="128"/>
      <c r="AG28" s="128"/>
      <c r="AH28" s="9"/>
      <c r="AI28" s="9"/>
      <c r="AJ28" s="218">
        <v>14.31509</v>
      </c>
      <c r="AK28" s="219">
        <v>0.14924580000000001</v>
      </c>
      <c r="AL28" s="9"/>
    </row>
    <row r="29" spans="2:38" ht="18" thickBot="1">
      <c r="B29" s="579" t="s">
        <v>244</v>
      </c>
      <c r="C29" s="726">
        <f>STDEV(C23:C25)/SQRT(3)</f>
        <v>4.4892948823964654E-3</v>
      </c>
      <c r="D29" s="718">
        <f t="shared" ref="D29:H29" si="27">STDEV(D23:D25)/SQRT(3)</f>
        <v>1.2597586082503179E-2</v>
      </c>
      <c r="E29" s="718">
        <f t="shared" si="27"/>
        <v>9.2801291497143727E-3</v>
      </c>
      <c r="F29" s="718">
        <f t="shared" si="27"/>
        <v>1.0071828197226424E-2</v>
      </c>
      <c r="G29" s="718">
        <f t="shared" si="27"/>
        <v>1.105898174758117E-2</v>
      </c>
      <c r="H29" s="719">
        <f t="shared" si="27"/>
        <v>8.8624669434895203E-3</v>
      </c>
      <c r="I29" s="128"/>
      <c r="J29" s="128"/>
      <c r="K29" s="128"/>
      <c r="L29" s="128"/>
      <c r="M29" s="128"/>
      <c r="N29" s="128"/>
      <c r="O29" s="128"/>
      <c r="P29" s="128"/>
      <c r="Q29" s="9"/>
      <c r="R29" s="9"/>
      <c r="S29" s="579" t="s">
        <v>244</v>
      </c>
      <c r="T29" s="726">
        <f>STDEV(T23:T26)/SQRT(4)</f>
        <v>0.14233955744100082</v>
      </c>
      <c r="U29" s="718">
        <f>STDEV(U23:U25)/SQRT(3)</f>
        <v>3.3333333333333326E-2</v>
      </c>
      <c r="V29" s="718">
        <f>STDEV(V23:V25)/SQRT(3)</f>
        <v>0.3756475889861548</v>
      </c>
      <c r="W29" s="718">
        <f>STDEV(W23:W26)/SQRT(4)</f>
        <v>2.0713531787499857</v>
      </c>
      <c r="X29" s="718">
        <f>STDEV(X23:X26)/SQRT(4)</f>
        <v>1.0113100206537708</v>
      </c>
      <c r="Y29" s="719">
        <f>STDEV(Y23:Y25)/SQRT(3)</f>
        <v>0.31797973380564865</v>
      </c>
      <c r="Z29" s="128"/>
      <c r="AA29" s="128"/>
      <c r="AB29" s="128"/>
      <c r="AC29" s="128"/>
      <c r="AD29" s="128"/>
      <c r="AE29" s="128"/>
      <c r="AF29" s="128"/>
      <c r="AG29" s="128"/>
      <c r="AH29" s="9"/>
      <c r="AI29" s="9"/>
      <c r="AJ29" s="218">
        <v>3.7418830000000001</v>
      </c>
      <c r="AK29" s="219">
        <v>4.1333330000000001E-2</v>
      </c>
      <c r="AL29" s="9"/>
    </row>
    <row r="30" spans="2:38" ht="18" thickBot="1">
      <c r="B30" s="326" t="s">
        <v>24</v>
      </c>
      <c r="C30" s="322" t="s">
        <v>0</v>
      </c>
      <c r="D30" s="322" t="s">
        <v>21</v>
      </c>
      <c r="E30" s="322" t="s">
        <v>1</v>
      </c>
      <c r="F30" s="322" t="s">
        <v>2</v>
      </c>
      <c r="G30" s="322" t="s">
        <v>3</v>
      </c>
      <c r="H30" s="323" t="s">
        <v>4</v>
      </c>
      <c r="I30" s="128"/>
      <c r="J30" s="128"/>
      <c r="K30" s="128"/>
      <c r="L30" s="128"/>
      <c r="M30" s="128"/>
      <c r="N30" s="128"/>
      <c r="O30" s="128"/>
      <c r="P30" s="128"/>
      <c r="Q30" s="9"/>
      <c r="R30" s="9"/>
      <c r="S30" s="326" t="s">
        <v>24</v>
      </c>
      <c r="T30" s="167" t="s">
        <v>0</v>
      </c>
      <c r="U30" s="167" t="s">
        <v>21</v>
      </c>
      <c r="V30" s="167" t="s">
        <v>1</v>
      </c>
      <c r="W30" s="167" t="s">
        <v>2</v>
      </c>
      <c r="X30" s="167" t="s">
        <v>3</v>
      </c>
      <c r="Y30" s="168" t="s">
        <v>4</v>
      </c>
      <c r="Z30" s="128"/>
      <c r="AA30" s="128"/>
      <c r="AB30" s="128"/>
      <c r="AC30" s="128"/>
      <c r="AD30" s="128"/>
      <c r="AE30" s="128"/>
      <c r="AF30" s="128"/>
      <c r="AG30" s="128"/>
      <c r="AH30" s="9"/>
      <c r="AI30" s="9"/>
      <c r="AJ30" s="218">
        <v>11.91648</v>
      </c>
      <c r="AK30" s="219">
        <v>0.1349571</v>
      </c>
      <c r="AL30" s="9"/>
    </row>
    <row r="31" spans="2:38">
      <c r="B31" s="953" t="s">
        <v>27</v>
      </c>
      <c r="C31" s="258">
        <v>0.14932609999999999</v>
      </c>
      <c r="D31" s="259">
        <v>6.8749560000000001E-2</v>
      </c>
      <c r="E31" s="259">
        <v>0.27206399999999997</v>
      </c>
      <c r="F31" s="259">
        <v>0.21241399999999999</v>
      </c>
      <c r="G31" s="259">
        <v>0.29123670000000002</v>
      </c>
      <c r="H31" s="260">
        <v>0.1730208</v>
      </c>
      <c r="I31" s="128"/>
      <c r="J31" s="128"/>
      <c r="K31" s="128"/>
      <c r="L31" s="128"/>
      <c r="M31" s="128"/>
      <c r="N31" s="128"/>
      <c r="O31" s="128"/>
      <c r="P31" s="128"/>
      <c r="Q31" s="9"/>
      <c r="R31" s="9"/>
      <c r="S31" s="964" t="s">
        <v>27</v>
      </c>
      <c r="T31" s="258">
        <v>5.8513190000000002</v>
      </c>
      <c r="U31" s="259">
        <v>4.5999999999999996</v>
      </c>
      <c r="V31" s="259">
        <v>38.9</v>
      </c>
      <c r="W31" s="259">
        <v>48.035308000000001</v>
      </c>
      <c r="X31" s="259">
        <v>22.55097</v>
      </c>
      <c r="Y31" s="260">
        <v>17.8</v>
      </c>
      <c r="Z31" s="128"/>
      <c r="AA31" s="128"/>
      <c r="AB31" s="128"/>
      <c r="AC31" s="128"/>
      <c r="AD31" s="128"/>
      <c r="AE31" s="128"/>
      <c r="AF31" s="128"/>
      <c r="AG31" s="128"/>
      <c r="AH31" s="9"/>
      <c r="AI31" s="9"/>
      <c r="AJ31" s="218">
        <v>9.6978729999999995</v>
      </c>
      <c r="AK31" s="219">
        <v>0.107</v>
      </c>
      <c r="AL31" s="9"/>
    </row>
    <row r="32" spans="2:38">
      <c r="B32" s="953"/>
      <c r="C32" s="262">
        <v>0.14003299999999999</v>
      </c>
      <c r="D32" s="263">
        <v>6.6340720000000006E-2</v>
      </c>
      <c r="E32" s="263">
        <v>0.23733699999999999</v>
      </c>
      <c r="F32" s="263">
        <v>0.20113980000000001</v>
      </c>
      <c r="G32" s="263">
        <v>0.22922399999999998</v>
      </c>
      <c r="H32" s="264">
        <v>0.16028819999999999</v>
      </c>
      <c r="I32" s="128"/>
      <c r="J32" s="128"/>
      <c r="K32" s="128"/>
      <c r="L32" s="128"/>
      <c r="M32" s="128"/>
      <c r="N32" s="128"/>
      <c r="O32" s="128"/>
      <c r="P32" s="128"/>
      <c r="Q32" s="9"/>
      <c r="R32" s="9"/>
      <c r="S32" s="978"/>
      <c r="T32" s="262">
        <v>8.0476899999999993</v>
      </c>
      <c r="U32" s="263">
        <v>5.0999999999999996</v>
      </c>
      <c r="V32" s="263">
        <v>41.6</v>
      </c>
      <c r="W32" s="263">
        <v>34.198886999999999</v>
      </c>
      <c r="X32" s="263">
        <v>25.311613000000001</v>
      </c>
      <c r="Y32" s="264">
        <v>22.6</v>
      </c>
      <c r="Z32" s="128"/>
      <c r="AA32" s="128"/>
      <c r="AB32" s="128"/>
      <c r="AC32" s="128"/>
      <c r="AD32" s="128"/>
      <c r="AE32" s="128"/>
      <c r="AF32" s="128"/>
      <c r="AG32" s="128"/>
      <c r="AH32" s="9"/>
      <c r="AI32" s="9"/>
      <c r="AJ32" s="218">
        <v>6.2225520000000003</v>
      </c>
      <c r="AK32" s="219">
        <v>9.2666670000000007E-2</v>
      </c>
      <c r="AL32" s="9"/>
    </row>
    <row r="33" spans="2:38">
      <c r="B33" s="953"/>
      <c r="C33" s="262">
        <v>0.15660379999999999</v>
      </c>
      <c r="D33" s="263">
        <v>5.4552909999999996E-2</v>
      </c>
      <c r="E33" s="263">
        <v>0.22750318</v>
      </c>
      <c r="F33" s="263">
        <v>0.18767900000000001</v>
      </c>
      <c r="G33" s="263">
        <v>0.239844</v>
      </c>
      <c r="H33" s="264">
        <v>0.17049400000000003</v>
      </c>
      <c r="I33" s="128"/>
      <c r="J33" s="128"/>
      <c r="K33" s="128"/>
      <c r="L33" s="128"/>
      <c r="M33" s="128"/>
      <c r="N33" s="128"/>
      <c r="O33" s="128"/>
      <c r="P33" s="128"/>
      <c r="Q33" s="9"/>
      <c r="R33" s="9"/>
      <c r="S33" s="978"/>
      <c r="T33" s="262">
        <v>8.0566949999999995</v>
      </c>
      <c r="U33" s="263">
        <v>6.1</v>
      </c>
      <c r="V33" s="263">
        <v>44.2</v>
      </c>
      <c r="W33" s="263">
        <v>30.679611999999999</v>
      </c>
      <c r="X33" s="263">
        <v>53.196213999999998</v>
      </c>
      <c r="Y33" s="264">
        <v>17.8</v>
      </c>
      <c r="Z33" s="128"/>
      <c r="AA33" s="128"/>
      <c r="AB33" s="128"/>
      <c r="AC33" s="128"/>
      <c r="AD33" s="128"/>
      <c r="AE33" s="128"/>
      <c r="AF33" s="128"/>
      <c r="AG33" s="128"/>
      <c r="AH33" s="9"/>
      <c r="AI33" s="9"/>
      <c r="AJ33" s="218">
        <v>38.24933</v>
      </c>
      <c r="AK33" s="219">
        <v>0.2879757</v>
      </c>
      <c r="AL33" s="9"/>
    </row>
    <row r="34" spans="2:38" ht="17.25" thickBot="1">
      <c r="B34" s="954"/>
      <c r="C34" s="351"/>
      <c r="D34" s="315"/>
      <c r="E34" s="315"/>
      <c r="F34" s="315"/>
      <c r="G34" s="315"/>
      <c r="H34" s="316"/>
      <c r="I34" s="128"/>
      <c r="J34" s="128"/>
      <c r="K34" s="128"/>
      <c r="L34" s="128"/>
      <c r="M34" s="128"/>
      <c r="N34" s="128"/>
      <c r="O34" s="128"/>
      <c r="P34" s="128"/>
      <c r="Q34" s="9"/>
      <c r="R34" s="9"/>
      <c r="S34" s="978"/>
      <c r="T34" s="266">
        <v>4.4375460000000002</v>
      </c>
      <c r="U34" s="267"/>
      <c r="V34" s="267"/>
      <c r="W34" s="267">
        <v>52.882911</v>
      </c>
      <c r="X34" s="267">
        <v>39.406852000000001</v>
      </c>
      <c r="Y34" s="268"/>
      <c r="Z34" s="128"/>
      <c r="AA34" s="128"/>
      <c r="AB34" s="128"/>
      <c r="AC34" s="128"/>
      <c r="AD34" s="128"/>
      <c r="AE34" s="128"/>
      <c r="AF34" s="128"/>
      <c r="AG34" s="128"/>
      <c r="AH34" s="9"/>
      <c r="AI34" s="9"/>
      <c r="AJ34" s="218">
        <v>39.700000000000003</v>
      </c>
      <c r="AK34" s="219">
        <v>0.20391700000000001</v>
      </c>
      <c r="AL34" s="9"/>
    </row>
    <row r="35" spans="2:38" ht="17.25">
      <c r="B35" s="567" t="s">
        <v>242</v>
      </c>
      <c r="C35" s="725">
        <f>AVERAGE(C31:C33)</f>
        <v>0.14865429999999999</v>
      </c>
      <c r="D35" s="709">
        <f t="shared" ref="D35:H35" si="28">AVERAGE(D31:D33)</f>
        <v>6.3214396666666672E-2</v>
      </c>
      <c r="E35" s="709">
        <f t="shared" si="28"/>
        <v>0.24563472666666666</v>
      </c>
      <c r="F35" s="709">
        <f t="shared" si="28"/>
        <v>0.20041093333333335</v>
      </c>
      <c r="G35" s="709">
        <f t="shared" si="28"/>
        <v>0.25343490000000002</v>
      </c>
      <c r="H35" s="710">
        <f t="shared" si="28"/>
        <v>0.16793433333333332</v>
      </c>
      <c r="I35" s="128"/>
      <c r="J35" s="128"/>
      <c r="K35" s="128"/>
      <c r="L35" s="128"/>
      <c r="M35" s="128"/>
      <c r="N35" s="128"/>
      <c r="O35" s="128"/>
      <c r="P35" s="128"/>
      <c r="Q35" s="9"/>
      <c r="R35" s="9"/>
      <c r="S35" s="567" t="s">
        <v>242</v>
      </c>
      <c r="T35" s="725">
        <f>AVERAGE(T31:T34)</f>
        <v>6.5983124999999996</v>
      </c>
      <c r="U35" s="709">
        <f>AVERAGE(U31:U33)</f>
        <v>5.2666666666666666</v>
      </c>
      <c r="V35" s="709">
        <f>AVERAGE(V31:V33)</f>
        <v>41.56666666666667</v>
      </c>
      <c r="W35" s="709">
        <f>AVERAGE(W31:W34)</f>
        <v>41.4491795</v>
      </c>
      <c r="X35" s="709">
        <f>AVERAGE(X31:X34)</f>
        <v>35.116412249999996</v>
      </c>
      <c r="Y35" s="710">
        <f>AVERAGE(Y31:Y33)</f>
        <v>19.400000000000002</v>
      </c>
      <c r="Z35" s="128"/>
      <c r="AA35" s="128"/>
      <c r="AB35" s="128"/>
      <c r="AC35" s="128"/>
      <c r="AD35" s="128"/>
      <c r="AE35" s="128"/>
      <c r="AF35" s="128"/>
      <c r="AG35" s="128"/>
      <c r="AH35" s="9"/>
      <c r="AI35" s="9"/>
      <c r="AJ35" s="218">
        <v>6.8</v>
      </c>
      <c r="AK35" s="219">
        <v>0.20554500000000001</v>
      </c>
      <c r="AL35" s="9"/>
    </row>
    <row r="36" spans="2:38" ht="17.25">
      <c r="B36" s="572" t="s">
        <v>243</v>
      </c>
      <c r="C36" s="721">
        <f>STDEV(C31:C33)</f>
        <v>8.3058015621612323E-3</v>
      </c>
      <c r="D36" s="715">
        <f t="shared" ref="D36:H36" si="29">STDEV(D31:D33)</f>
        <v>7.5971468982792079E-3</v>
      </c>
      <c r="E36" s="715">
        <f t="shared" si="29"/>
        <v>2.34105931288409E-2</v>
      </c>
      <c r="F36" s="715">
        <f t="shared" si="29"/>
        <v>1.2383597668421446E-2</v>
      </c>
      <c r="G36" s="715">
        <f t="shared" si="29"/>
        <v>3.3165164893755615E-2</v>
      </c>
      <c r="H36" s="716">
        <f t="shared" si="29"/>
        <v>6.741193942717676E-3</v>
      </c>
      <c r="I36" s="128"/>
      <c r="J36" s="128"/>
      <c r="K36" s="128"/>
      <c r="L36" s="128"/>
      <c r="M36" s="128"/>
      <c r="N36" s="128"/>
      <c r="O36" s="128"/>
      <c r="P36" s="128"/>
      <c r="Q36" s="9"/>
      <c r="R36" s="9"/>
      <c r="S36" s="572" t="s">
        <v>243</v>
      </c>
      <c r="T36" s="721">
        <f>STDEV(T31:T34)</f>
        <v>1.7752451295879335</v>
      </c>
      <c r="U36" s="715">
        <f>STDEV(U31:U33)</f>
        <v>0.76376261582597493</v>
      </c>
      <c r="V36" s="715">
        <f>STDEV(V31:V33)</f>
        <v>2.65015722804013</v>
      </c>
      <c r="W36" s="715">
        <f>STDEV(W31:W34)</f>
        <v>10.687338772354531</v>
      </c>
      <c r="X36" s="715">
        <f>STDEV(X31:X34)</f>
        <v>14.134019619798762</v>
      </c>
      <c r="Y36" s="716">
        <f>STDEV(Y31:Y33)</f>
        <v>2.7712812921101948</v>
      </c>
      <c r="Z36" s="128"/>
      <c r="AA36" s="128"/>
      <c r="AB36" s="128"/>
      <c r="AC36" s="128"/>
      <c r="AD36" s="128"/>
      <c r="AE36" s="128"/>
      <c r="AF36" s="128"/>
      <c r="AG36" s="128"/>
      <c r="AH36" s="9"/>
      <c r="AI36" s="9"/>
      <c r="AJ36" s="218">
        <v>7.9540850000000001</v>
      </c>
      <c r="AK36" s="219">
        <v>0.19200600000000001</v>
      </c>
      <c r="AL36" s="9"/>
    </row>
    <row r="37" spans="2:38" ht="18" thickBot="1">
      <c r="B37" s="579" t="s">
        <v>244</v>
      </c>
      <c r="C37" s="726">
        <f>STDEV(C31:C33)/SQRT(3)</f>
        <v>4.795356767749402E-3</v>
      </c>
      <c r="D37" s="718">
        <f t="shared" ref="D37:H37" si="30">STDEV(D31:D33)/SQRT(3)</f>
        <v>4.3862148067946314E-3</v>
      </c>
      <c r="E37" s="718">
        <f t="shared" si="30"/>
        <v>1.3516112244825098E-2</v>
      </c>
      <c r="F37" s="718">
        <f t="shared" si="30"/>
        <v>7.1496734473991443E-3</v>
      </c>
      <c r="G37" s="718">
        <f t="shared" si="30"/>
        <v>1.9147916879128132E-2</v>
      </c>
      <c r="H37" s="719">
        <f t="shared" si="30"/>
        <v>3.8920301374875252E-3</v>
      </c>
      <c r="I37" s="128"/>
      <c r="J37" s="128"/>
      <c r="K37" s="128"/>
      <c r="L37" s="128"/>
      <c r="M37" s="128"/>
      <c r="N37" s="128"/>
      <c r="O37" s="128"/>
      <c r="P37" s="128"/>
      <c r="Q37" s="9"/>
      <c r="R37" s="9"/>
      <c r="S37" s="579" t="s">
        <v>244</v>
      </c>
      <c r="T37" s="726">
        <f>STDEV(T31:T34)/SQRT(4)</f>
        <v>0.88762256479396673</v>
      </c>
      <c r="U37" s="718">
        <f>STDEV(U31:U33)/SQRT(3)</f>
        <v>0.44095855184409938</v>
      </c>
      <c r="V37" s="718">
        <f>STDEV(V31:V33)/SQRT(3)</f>
        <v>1.5300689890038015</v>
      </c>
      <c r="W37" s="718">
        <f>STDEV(W31:W34)/SQRT(4)</f>
        <v>5.3436693861772655</v>
      </c>
      <c r="X37" s="718">
        <f>STDEV(X31:X34)/SQRT(4)</f>
        <v>7.067009809899381</v>
      </c>
      <c r="Y37" s="719">
        <f>STDEV(Y31:Y33)/SQRT(3)</f>
        <v>1.599999999999995</v>
      </c>
      <c r="Z37" s="128"/>
      <c r="AA37" s="128"/>
      <c r="AB37" s="128"/>
      <c r="AC37" s="128"/>
      <c r="AD37" s="128"/>
      <c r="AE37" s="128"/>
      <c r="AF37" s="128"/>
      <c r="AG37" s="128"/>
      <c r="AH37" s="9"/>
      <c r="AI37" s="9"/>
      <c r="AJ37" s="218">
        <v>12.5023</v>
      </c>
      <c r="AK37" s="219">
        <v>0.18925699999999998</v>
      </c>
      <c r="AL37" s="9"/>
    </row>
    <row r="38" spans="2:38" ht="18" thickBot="1">
      <c r="B38" s="326" t="s">
        <v>24</v>
      </c>
      <c r="C38" s="322" t="s">
        <v>0</v>
      </c>
      <c r="D38" s="322" t="s">
        <v>21</v>
      </c>
      <c r="E38" s="322" t="s">
        <v>1</v>
      </c>
      <c r="F38" s="322" t="s">
        <v>2</v>
      </c>
      <c r="G38" s="322" t="s">
        <v>3</v>
      </c>
      <c r="H38" s="323" t="s">
        <v>4</v>
      </c>
      <c r="I38" s="128"/>
      <c r="J38" s="128"/>
      <c r="K38" s="128"/>
      <c r="L38" s="128"/>
      <c r="M38" s="128"/>
      <c r="N38" s="128"/>
      <c r="O38" s="128"/>
      <c r="P38" s="128"/>
      <c r="Q38" s="9"/>
      <c r="R38" s="9"/>
      <c r="S38" s="326" t="s">
        <v>24</v>
      </c>
      <c r="T38" s="167" t="s">
        <v>0</v>
      </c>
      <c r="U38" s="167" t="s">
        <v>21</v>
      </c>
      <c r="V38" s="167" t="s">
        <v>1</v>
      </c>
      <c r="W38" s="167" t="s">
        <v>2</v>
      </c>
      <c r="X38" s="167" t="s">
        <v>3</v>
      </c>
      <c r="Y38" s="168" t="s">
        <v>4</v>
      </c>
      <c r="Z38" s="128"/>
      <c r="AA38" s="128"/>
      <c r="AB38" s="128"/>
      <c r="AC38" s="128"/>
      <c r="AD38" s="128"/>
      <c r="AE38" s="128"/>
      <c r="AF38" s="128"/>
      <c r="AG38" s="128"/>
      <c r="AH38" s="9"/>
      <c r="AI38" s="9"/>
      <c r="AJ38" s="218">
        <v>8.5333330000000007</v>
      </c>
      <c r="AK38" s="219">
        <v>0.19194630000000001</v>
      </c>
      <c r="AL38" s="9"/>
    </row>
    <row r="39" spans="2:38">
      <c r="B39" s="953" t="s">
        <v>28</v>
      </c>
      <c r="C39" s="307">
        <v>0.4044644</v>
      </c>
      <c r="D39" s="308">
        <v>0.48873671000000002</v>
      </c>
      <c r="E39" s="308">
        <v>0.43010300000000001</v>
      </c>
      <c r="F39" s="308">
        <v>0.43913600000000003</v>
      </c>
      <c r="G39" s="308">
        <v>0.3372927</v>
      </c>
      <c r="H39" s="309">
        <v>0.3372927</v>
      </c>
      <c r="I39" s="128"/>
      <c r="J39" s="128"/>
      <c r="K39" s="128"/>
      <c r="L39" s="128"/>
      <c r="M39" s="128"/>
      <c r="N39" s="128"/>
      <c r="O39" s="128"/>
      <c r="P39" s="128"/>
      <c r="Q39" s="9"/>
      <c r="R39" s="9"/>
      <c r="S39" s="964" t="s">
        <v>28</v>
      </c>
      <c r="T39" s="258">
        <v>55.347721999999997</v>
      </c>
      <c r="U39" s="259">
        <v>61.1</v>
      </c>
      <c r="V39" s="259">
        <v>48.9</v>
      </c>
      <c r="W39" s="259">
        <v>42.008352000000002</v>
      </c>
      <c r="X39" s="259">
        <v>59.000497000000003</v>
      </c>
      <c r="Y39" s="260">
        <v>62.6</v>
      </c>
      <c r="Z39" s="128"/>
      <c r="AA39" s="128"/>
      <c r="AB39" s="128"/>
      <c r="AC39" s="128"/>
      <c r="AD39" s="128"/>
      <c r="AE39" s="128"/>
      <c r="AF39" s="128"/>
      <c r="AG39" s="128"/>
      <c r="AH39" s="9"/>
      <c r="AI39" s="9"/>
      <c r="AJ39" s="218">
        <v>0.69186400000000003</v>
      </c>
      <c r="AK39" s="219">
        <v>0.15587999999999999</v>
      </c>
      <c r="AL39" s="9"/>
    </row>
    <row r="40" spans="2:38">
      <c r="B40" s="953"/>
      <c r="C40" s="311">
        <v>0.41465000000000002</v>
      </c>
      <c r="D40" s="263">
        <v>0.56369716999999997</v>
      </c>
      <c r="E40" s="263">
        <v>0.430008</v>
      </c>
      <c r="F40" s="263">
        <v>0.47545149999999997</v>
      </c>
      <c r="G40" s="263">
        <v>0.43824400000000002</v>
      </c>
      <c r="H40" s="264">
        <v>0.43824400000000002</v>
      </c>
      <c r="I40" s="128"/>
      <c r="J40" s="128"/>
      <c r="K40" s="128"/>
      <c r="L40" s="128"/>
      <c r="M40" s="128"/>
      <c r="N40" s="128"/>
      <c r="O40" s="128"/>
      <c r="P40" s="128"/>
      <c r="Q40" s="9"/>
      <c r="R40" s="9"/>
      <c r="S40" s="978"/>
      <c r="T40" s="262">
        <v>53.412816999999997</v>
      </c>
      <c r="U40" s="263">
        <v>56</v>
      </c>
      <c r="V40" s="263">
        <v>48.2</v>
      </c>
      <c r="W40" s="263">
        <v>51.148522999999997</v>
      </c>
      <c r="X40" s="263">
        <v>53.572750999999997</v>
      </c>
      <c r="Y40" s="264">
        <v>56.4</v>
      </c>
      <c r="Z40" s="128"/>
      <c r="AA40" s="128"/>
      <c r="AB40" s="128"/>
      <c r="AC40" s="128"/>
      <c r="AD40" s="128"/>
      <c r="AE40" s="128"/>
      <c r="AF40" s="128"/>
      <c r="AG40" s="128"/>
      <c r="AH40" s="9"/>
      <c r="AI40" s="9"/>
      <c r="AJ40" s="218">
        <v>0.53333299999999995</v>
      </c>
      <c r="AK40" s="219">
        <v>0.178927</v>
      </c>
      <c r="AL40" s="9"/>
    </row>
    <row r="41" spans="2:38">
      <c r="B41" s="954"/>
      <c r="C41" s="311">
        <v>0.40335560000000004</v>
      </c>
      <c r="D41" s="315">
        <v>0.60939005999999996</v>
      </c>
      <c r="E41" s="315">
        <v>0.43812435</v>
      </c>
      <c r="F41" s="315">
        <v>0.52077200000000001</v>
      </c>
      <c r="G41" s="315">
        <v>0.41576000000000002</v>
      </c>
      <c r="H41" s="316">
        <v>0.41576000000000002</v>
      </c>
      <c r="I41" s="128"/>
      <c r="J41" s="128"/>
      <c r="K41" s="128"/>
      <c r="L41" s="128"/>
      <c r="M41" s="128"/>
      <c r="N41" s="128"/>
      <c r="O41" s="128"/>
      <c r="P41" s="128"/>
      <c r="Q41" s="9"/>
      <c r="R41" s="9"/>
      <c r="S41" s="978"/>
      <c r="T41" s="262">
        <v>48.508018999999997</v>
      </c>
      <c r="U41" s="263">
        <v>46.4</v>
      </c>
      <c r="V41" s="263">
        <v>38.5</v>
      </c>
      <c r="W41" s="263">
        <v>42.548544</v>
      </c>
      <c r="X41" s="263">
        <v>27.45121</v>
      </c>
      <c r="Y41" s="264">
        <v>63.8</v>
      </c>
      <c r="Z41" s="128"/>
      <c r="AA41" s="128"/>
      <c r="AB41" s="128"/>
      <c r="AC41" s="128"/>
      <c r="AD41" s="128"/>
      <c r="AE41" s="128"/>
      <c r="AF41" s="128"/>
      <c r="AG41" s="128"/>
      <c r="AH41" s="9"/>
      <c r="AI41" s="9"/>
      <c r="AJ41" s="218">
        <v>6.4333330000000002</v>
      </c>
      <c r="AK41" s="219">
        <v>0.116075</v>
      </c>
      <c r="AL41" s="9"/>
    </row>
    <row r="42" spans="2:38" ht="17.25" thickBot="1">
      <c r="B42" s="954"/>
      <c r="C42" s="314"/>
      <c r="D42" s="315"/>
      <c r="E42" s="315"/>
      <c r="F42" s="315"/>
      <c r="G42" s="315"/>
      <c r="H42" s="316"/>
      <c r="I42" s="128"/>
      <c r="J42" s="128"/>
      <c r="K42" s="128"/>
      <c r="L42" s="128"/>
      <c r="M42" s="128"/>
      <c r="N42" s="128"/>
      <c r="O42" s="128"/>
      <c r="P42" s="128"/>
      <c r="Q42" s="9"/>
      <c r="R42" s="9"/>
      <c r="S42" s="978"/>
      <c r="T42" s="266">
        <v>60.573411</v>
      </c>
      <c r="U42" s="267"/>
      <c r="V42" s="267"/>
      <c r="W42" s="267">
        <v>32.645187999999997</v>
      </c>
      <c r="X42" s="267">
        <v>50.161923000000002</v>
      </c>
      <c r="Y42" s="268"/>
      <c r="Z42" s="128"/>
      <c r="AA42" s="128"/>
      <c r="AB42" s="128"/>
      <c r="AC42" s="128"/>
      <c r="AD42" s="128"/>
      <c r="AE42" s="128"/>
      <c r="AF42" s="128"/>
      <c r="AG42" s="128"/>
      <c r="AH42" s="9"/>
      <c r="AI42" s="9"/>
      <c r="AJ42" s="218">
        <v>8.5090839999999996</v>
      </c>
      <c r="AK42" s="219">
        <v>0.12912999999999999</v>
      </c>
      <c r="AL42" s="9"/>
    </row>
    <row r="43" spans="2:38" ht="17.25">
      <c r="B43" s="567" t="s">
        <v>242</v>
      </c>
      <c r="C43" s="725">
        <f>AVERAGE(C39:C41)</f>
        <v>0.40748999999999996</v>
      </c>
      <c r="D43" s="709">
        <f t="shared" ref="D43:H43" si="31">AVERAGE(D39:D41)</f>
        <v>0.5539413133333333</v>
      </c>
      <c r="E43" s="709">
        <f t="shared" si="31"/>
        <v>0.43274511666666671</v>
      </c>
      <c r="F43" s="709">
        <f t="shared" si="31"/>
        <v>0.47845316666666671</v>
      </c>
      <c r="G43" s="709">
        <f t="shared" si="31"/>
        <v>0.39709890000000003</v>
      </c>
      <c r="H43" s="710">
        <f t="shared" si="31"/>
        <v>0.39709890000000003</v>
      </c>
      <c r="I43" s="128"/>
      <c r="J43" s="128"/>
      <c r="K43" s="128"/>
      <c r="L43" s="128"/>
      <c r="M43" s="128"/>
      <c r="N43" s="128"/>
      <c r="O43" s="128"/>
      <c r="P43" s="128"/>
      <c r="Q43" s="9"/>
      <c r="R43" s="9"/>
      <c r="S43" s="567" t="s">
        <v>242</v>
      </c>
      <c r="T43" s="725">
        <f>AVERAGE(T39:T42)</f>
        <v>54.460492249999994</v>
      </c>
      <c r="U43" s="709">
        <f>AVERAGE(U39:U41)</f>
        <v>54.5</v>
      </c>
      <c r="V43" s="709">
        <f>AVERAGE(V39:V41)</f>
        <v>45.199999999999996</v>
      </c>
      <c r="W43" s="709">
        <f>AVERAGE(W39:W42)</f>
        <v>42.087651749999999</v>
      </c>
      <c r="X43" s="709">
        <f>AVERAGE(X39:X42)</f>
        <v>47.546595250000003</v>
      </c>
      <c r="Y43" s="710">
        <f>AVERAGE(Y39:Y41)</f>
        <v>60.933333333333337</v>
      </c>
      <c r="Z43" s="128"/>
      <c r="AA43" s="128"/>
      <c r="AB43" s="128"/>
      <c r="AC43" s="128"/>
      <c r="AD43" s="128"/>
      <c r="AE43" s="128"/>
      <c r="AF43" s="128"/>
      <c r="AG43" s="128"/>
      <c r="AH43" s="9"/>
      <c r="AI43" s="9"/>
      <c r="AJ43" s="218">
        <v>4.834689</v>
      </c>
      <c r="AK43" s="219">
        <v>0.16021000000000002</v>
      </c>
      <c r="AL43" s="9"/>
    </row>
    <row r="44" spans="2:38" ht="17.25">
      <c r="B44" s="572" t="s">
        <v>243</v>
      </c>
      <c r="C44" s="721">
        <f>STDEV(C39:C41)</f>
        <v>6.2254766371740546E-3</v>
      </c>
      <c r="D44" s="715">
        <f t="shared" ref="D44:H44" si="32">STDEV(D39:D41)</f>
        <v>6.0915435408696122E-2</v>
      </c>
      <c r="E44" s="715">
        <f t="shared" si="32"/>
        <v>4.6587948753763859E-3</v>
      </c>
      <c r="F44" s="715">
        <f t="shared" si="32"/>
        <v>4.0900692244549272E-2</v>
      </c>
      <c r="G44" s="715">
        <f t="shared" si="32"/>
        <v>5.2999705025877135E-2</v>
      </c>
      <c r="H44" s="716">
        <f t="shared" si="32"/>
        <v>5.2999705025877135E-2</v>
      </c>
      <c r="I44" s="128"/>
      <c r="J44" s="128"/>
      <c r="K44" s="128"/>
      <c r="L44" s="128"/>
      <c r="M44" s="128"/>
      <c r="N44" s="128"/>
      <c r="O44" s="128"/>
      <c r="P44" s="128"/>
      <c r="Q44" s="9"/>
      <c r="R44" s="9"/>
      <c r="S44" s="572" t="s">
        <v>243</v>
      </c>
      <c r="T44" s="721">
        <f>STDEV(T39:T42)</f>
        <v>4.9894727007575588</v>
      </c>
      <c r="U44" s="715">
        <f>STDEV(U39:U41)</f>
        <v>7.4639131827748395</v>
      </c>
      <c r="V44" s="715">
        <f>STDEV(V39:V41)</f>
        <v>5.8129166517335227</v>
      </c>
      <c r="W44" s="715">
        <f>STDEV(W39:W42)</f>
        <v>7.5603840201319672</v>
      </c>
      <c r="X44" s="715">
        <f>STDEV(X39:X42)</f>
        <v>13.882493364038842</v>
      </c>
      <c r="Y44" s="716">
        <f>STDEV(Y39:Y41)</f>
        <v>3.9715656022950614</v>
      </c>
      <c r="Z44" s="128"/>
      <c r="AA44" s="128"/>
      <c r="AB44" s="128"/>
      <c r="AC44" s="128"/>
      <c r="AD44" s="128"/>
      <c r="AE44" s="128"/>
      <c r="AF44" s="128"/>
      <c r="AG44" s="128"/>
      <c r="AH44" s="9"/>
      <c r="AI44" s="9"/>
      <c r="AJ44" s="218">
        <v>11.133330000000001</v>
      </c>
      <c r="AK44" s="219">
        <v>0.18558269999999999</v>
      </c>
      <c r="AL44" s="9"/>
    </row>
    <row r="45" spans="2:38" ht="18" thickBot="1">
      <c r="B45" s="579" t="s">
        <v>244</v>
      </c>
      <c r="C45" s="726">
        <f>STDEV(C39:C41)/SQRT(3)</f>
        <v>3.5942806123061668E-3</v>
      </c>
      <c r="D45" s="718">
        <f t="shared" ref="D45:H45" si="33">STDEV(D39:D41)/SQRT(3)</f>
        <v>3.5169543031013967E-2</v>
      </c>
      <c r="E45" s="718">
        <f t="shared" si="33"/>
        <v>2.6897564753978055E-3</v>
      </c>
      <c r="F45" s="718">
        <f t="shared" si="33"/>
        <v>2.3614025677432562E-2</v>
      </c>
      <c r="G45" s="718">
        <f t="shared" si="33"/>
        <v>3.0599393963660928E-2</v>
      </c>
      <c r="H45" s="719">
        <f t="shared" si="33"/>
        <v>3.0599393963660928E-2</v>
      </c>
      <c r="I45" s="128"/>
      <c r="J45" s="128"/>
      <c r="K45" s="128"/>
      <c r="L45" s="128"/>
      <c r="M45" s="128"/>
      <c r="N45" s="128"/>
      <c r="O45" s="128"/>
      <c r="P45" s="128"/>
      <c r="Q45" s="9"/>
      <c r="R45" s="9"/>
      <c r="S45" s="579" t="s">
        <v>244</v>
      </c>
      <c r="T45" s="726">
        <f>STDEV(T39:T42)/SQRT(4)</f>
        <v>2.4947363503787794</v>
      </c>
      <c r="U45" s="718">
        <f>STDEV(U39:U41)/SQRT(3)</f>
        <v>4.3092922852830506</v>
      </c>
      <c r="V45" s="718">
        <f>STDEV(V39:V41)/SQRT(3)</f>
        <v>3.3560889936552076</v>
      </c>
      <c r="W45" s="718">
        <f>STDEV(W39:W42)/SQRT(4)</f>
        <v>3.7801920100659836</v>
      </c>
      <c r="X45" s="718">
        <f>STDEV(X39:X42)/SQRT(4)</f>
        <v>6.941246682019421</v>
      </c>
      <c r="Y45" s="719">
        <f>STDEV(Y39:Y41)/SQRT(3)</f>
        <v>2.292984469589312</v>
      </c>
      <c r="Z45" s="128"/>
      <c r="AA45" s="128"/>
      <c r="AB45" s="128"/>
      <c r="AC45" s="128"/>
      <c r="AD45" s="128"/>
      <c r="AE45" s="128"/>
      <c r="AF45" s="128"/>
      <c r="AG45" s="128"/>
      <c r="AH45" s="9"/>
      <c r="AI45" s="9"/>
      <c r="AJ45" s="218">
        <v>6.5983130000000001</v>
      </c>
      <c r="AK45" s="219">
        <v>0.14865429999999999</v>
      </c>
      <c r="AL45" s="9"/>
    </row>
    <row r="46" spans="2:38" ht="17.25">
      <c r="B46" s="157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9"/>
      <c r="R46" s="9"/>
      <c r="S46" s="157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9"/>
      <c r="AI46" s="9"/>
      <c r="AJ46" s="218">
        <v>5.266667</v>
      </c>
      <c r="AK46" s="219">
        <v>6.3214400000000004E-2</v>
      </c>
      <c r="AL46" s="9"/>
    </row>
    <row r="47" spans="2:38" ht="17.25">
      <c r="B47" s="157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9"/>
      <c r="R47" s="9"/>
      <c r="S47" s="157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9"/>
      <c r="AI47" s="9"/>
      <c r="AJ47" s="218">
        <v>41.566670000000002</v>
      </c>
      <c r="AK47" s="219">
        <v>0.24563500000000002</v>
      </c>
      <c r="AL47" s="9"/>
    </row>
    <row r="48" spans="2:38" ht="17.25">
      <c r="B48" s="157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9"/>
      <c r="R48" s="9"/>
      <c r="S48" s="157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9"/>
      <c r="AI48" s="9"/>
      <c r="AJ48" s="218">
        <v>41.449179999999998</v>
      </c>
      <c r="AK48" s="219">
        <v>0.20041100000000001</v>
      </c>
      <c r="AL48" s="9"/>
    </row>
    <row r="49" spans="2:38" ht="17.25">
      <c r="B49" s="157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9"/>
      <c r="R49" s="9"/>
      <c r="S49" s="157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9"/>
      <c r="AI49" s="9"/>
      <c r="AJ49" s="218">
        <v>35.116410000000002</v>
      </c>
      <c r="AK49" s="219">
        <v>0.25343499999999997</v>
      </c>
      <c r="AL49" s="9"/>
    </row>
    <row r="50" spans="2:38" ht="17.25" thickBot="1"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9"/>
      <c r="R50" s="9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9"/>
      <c r="AI50" s="9"/>
      <c r="AJ50" s="218">
        <v>19.399999999999999</v>
      </c>
      <c r="AK50" s="219">
        <v>0.16793430000000001</v>
      </c>
      <c r="AL50" s="9"/>
    </row>
    <row r="51" spans="2:38" ht="18" thickBot="1">
      <c r="B51" s="955" t="s">
        <v>19</v>
      </c>
      <c r="C51" s="956"/>
      <c r="D51" s="956"/>
      <c r="E51" s="956"/>
      <c r="F51" s="956"/>
      <c r="G51" s="956"/>
      <c r="H51" s="957"/>
      <c r="I51" s="157"/>
      <c r="J51" s="965" t="s">
        <v>19</v>
      </c>
      <c r="K51" s="966"/>
      <c r="L51" s="966"/>
      <c r="M51" s="966"/>
      <c r="N51" s="966"/>
      <c r="O51" s="966"/>
      <c r="P51" s="967"/>
      <c r="Q51" s="136"/>
      <c r="R51" s="136"/>
      <c r="S51" s="965" t="s">
        <v>232</v>
      </c>
      <c r="T51" s="966"/>
      <c r="U51" s="966"/>
      <c r="V51" s="966"/>
      <c r="W51" s="966"/>
      <c r="X51" s="966"/>
      <c r="Y51" s="967"/>
      <c r="Z51" s="157"/>
      <c r="AA51" s="983" t="s">
        <v>241</v>
      </c>
      <c r="AB51" s="984"/>
      <c r="AC51" s="984"/>
      <c r="AD51" s="984"/>
      <c r="AE51" s="984"/>
      <c r="AF51" s="984"/>
      <c r="AG51" s="985"/>
      <c r="AH51" s="9"/>
      <c r="AI51" s="9"/>
      <c r="AJ51" s="218">
        <v>54.46049</v>
      </c>
      <c r="AK51" s="219">
        <v>0.40749000000000002</v>
      </c>
      <c r="AL51" s="9"/>
    </row>
    <row r="52" spans="2:38" ht="18" thickBot="1">
      <c r="B52" s="325" t="s">
        <v>29</v>
      </c>
      <c r="C52" s="317" t="s">
        <v>0</v>
      </c>
      <c r="D52" s="164" t="s">
        <v>21</v>
      </c>
      <c r="E52" s="164" t="s">
        <v>1</v>
      </c>
      <c r="F52" s="164" t="s">
        <v>2</v>
      </c>
      <c r="G52" s="164" t="s">
        <v>3</v>
      </c>
      <c r="H52" s="165" t="s">
        <v>4</v>
      </c>
      <c r="I52" s="157"/>
      <c r="J52" s="325" t="s">
        <v>30</v>
      </c>
      <c r="K52" s="166" t="s">
        <v>0</v>
      </c>
      <c r="L52" s="167" t="s">
        <v>21</v>
      </c>
      <c r="M52" s="167" t="s">
        <v>1</v>
      </c>
      <c r="N52" s="167" t="s">
        <v>2</v>
      </c>
      <c r="O52" s="167" t="s">
        <v>3</v>
      </c>
      <c r="P52" s="168" t="s">
        <v>4</v>
      </c>
      <c r="Q52" s="136"/>
      <c r="R52" s="136"/>
      <c r="S52" s="327" t="s">
        <v>29</v>
      </c>
      <c r="T52" s="318" t="s">
        <v>0</v>
      </c>
      <c r="U52" s="319" t="s">
        <v>21</v>
      </c>
      <c r="V52" s="319" t="s">
        <v>1</v>
      </c>
      <c r="W52" s="319" t="s">
        <v>2</v>
      </c>
      <c r="X52" s="319" t="s">
        <v>3</v>
      </c>
      <c r="Y52" s="320" t="s">
        <v>4</v>
      </c>
      <c r="Z52" s="157"/>
      <c r="AA52" s="160" t="s">
        <v>30</v>
      </c>
      <c r="AB52" s="321" t="s">
        <v>0</v>
      </c>
      <c r="AC52" s="167" t="s">
        <v>21</v>
      </c>
      <c r="AD52" s="167" t="s">
        <v>1</v>
      </c>
      <c r="AE52" s="167" t="s">
        <v>2</v>
      </c>
      <c r="AF52" s="167" t="s">
        <v>3</v>
      </c>
      <c r="AG52" s="168" t="s">
        <v>4</v>
      </c>
      <c r="AH52" s="9"/>
      <c r="AI52" s="9"/>
      <c r="AJ52" s="218">
        <v>54.5</v>
      </c>
      <c r="AK52" s="219">
        <v>0.55394100000000002</v>
      </c>
      <c r="AL52" s="9"/>
    </row>
    <row r="53" spans="2:38">
      <c r="B53" s="961" t="s">
        <v>22</v>
      </c>
      <c r="C53" s="307">
        <v>0.45942570000000005</v>
      </c>
      <c r="D53" s="308">
        <v>0.37786839999999999</v>
      </c>
      <c r="E53" s="308">
        <v>0.54202899999999998</v>
      </c>
      <c r="F53" s="308">
        <v>0.27216170000000001</v>
      </c>
      <c r="G53" s="308">
        <v>0.40986260000000002</v>
      </c>
      <c r="H53" s="309">
        <v>0.21269839999999998</v>
      </c>
      <c r="I53" s="128"/>
      <c r="J53" s="971" t="s">
        <v>23</v>
      </c>
      <c r="K53" s="279">
        <v>9.0510149999999998E-2</v>
      </c>
      <c r="L53" s="310">
        <v>0.14110429999999999</v>
      </c>
      <c r="M53" s="310">
        <v>0</v>
      </c>
      <c r="N53" s="310">
        <v>0.13217990000000002</v>
      </c>
      <c r="O53" s="310">
        <v>0.10189569999999999</v>
      </c>
      <c r="P53" s="281">
        <v>0.1041096</v>
      </c>
      <c r="Q53" s="9"/>
      <c r="R53" s="9"/>
      <c r="S53" s="953" t="s">
        <v>22</v>
      </c>
      <c r="T53" s="311">
        <v>55.1</v>
      </c>
      <c r="U53" s="263">
        <v>41.7</v>
      </c>
      <c r="V53" s="263">
        <v>60.2</v>
      </c>
      <c r="W53" s="263">
        <v>29.3</v>
      </c>
      <c r="X53" s="263">
        <v>31.1</v>
      </c>
      <c r="Y53" s="264">
        <v>30.9</v>
      </c>
      <c r="Z53" s="128"/>
      <c r="AA53" s="969" t="s">
        <v>23</v>
      </c>
      <c r="AB53" s="279">
        <v>16.045190000000002</v>
      </c>
      <c r="AC53" s="310">
        <v>25.1404</v>
      </c>
      <c r="AD53" s="310">
        <v>4.8</v>
      </c>
      <c r="AE53" s="310">
        <v>20.618369999999999</v>
      </c>
      <c r="AF53" s="310">
        <v>4.8</v>
      </c>
      <c r="AG53" s="281">
        <v>14</v>
      </c>
      <c r="AH53" s="9"/>
      <c r="AI53" s="9"/>
      <c r="AJ53" s="218">
        <v>45.2</v>
      </c>
      <c r="AK53" s="219">
        <v>0.43274500000000005</v>
      </c>
      <c r="AL53" s="9"/>
    </row>
    <row r="54" spans="2:38">
      <c r="B54" s="953"/>
      <c r="C54" s="311">
        <v>0.49420130000000001</v>
      </c>
      <c r="D54" s="263">
        <v>0.38884639999999998</v>
      </c>
      <c r="E54" s="263">
        <v>0.55087209999999998</v>
      </c>
      <c r="F54" s="263">
        <v>0.2691867</v>
      </c>
      <c r="G54" s="263">
        <v>0.33168320000000001</v>
      </c>
      <c r="H54" s="264">
        <v>0.28028929999999996</v>
      </c>
      <c r="I54" s="128"/>
      <c r="J54" s="972"/>
      <c r="K54" s="283">
        <v>9.0527789999999997E-2</v>
      </c>
      <c r="L54" s="312">
        <v>0.15967439999999999</v>
      </c>
      <c r="M54" s="312">
        <v>5.1497010000000003E-2</v>
      </c>
      <c r="N54" s="312">
        <v>0.1009901</v>
      </c>
      <c r="O54" s="312">
        <v>8.7645199999999993E-2</v>
      </c>
      <c r="P54" s="285">
        <v>1.48588E-3</v>
      </c>
      <c r="Q54" s="9"/>
      <c r="R54" s="9"/>
      <c r="S54" s="953"/>
      <c r="T54" s="311">
        <v>42.5</v>
      </c>
      <c r="U54" s="263">
        <v>46.6</v>
      </c>
      <c r="V54" s="263">
        <v>51.3</v>
      </c>
      <c r="W54" s="263">
        <v>29.5</v>
      </c>
      <c r="X54" s="263">
        <v>35.9</v>
      </c>
      <c r="Y54" s="264">
        <v>35.799999999999997</v>
      </c>
      <c r="Z54" s="128"/>
      <c r="AA54" s="963"/>
      <c r="AB54" s="283">
        <v>13.80533</v>
      </c>
      <c r="AC54" s="312">
        <v>29.296489999999999</v>
      </c>
      <c r="AD54" s="312">
        <v>4.3</v>
      </c>
      <c r="AE54" s="312">
        <v>25.5884</v>
      </c>
      <c r="AF54" s="312">
        <v>13.3</v>
      </c>
      <c r="AG54" s="285">
        <v>12</v>
      </c>
      <c r="AH54" s="9"/>
      <c r="AI54" s="9"/>
      <c r="AJ54" s="218">
        <v>42.087649999999996</v>
      </c>
      <c r="AK54" s="219">
        <v>0.47845300000000002</v>
      </c>
      <c r="AL54" s="9"/>
    </row>
    <row r="55" spans="2:38" ht="17.25" thickBot="1">
      <c r="B55" s="968"/>
      <c r="C55" s="314">
        <v>0.53164560000000005</v>
      </c>
      <c r="D55" s="315">
        <v>0.40270060000000002</v>
      </c>
      <c r="E55" s="315">
        <v>0.50773769999999996</v>
      </c>
      <c r="F55" s="315">
        <v>0.2265625</v>
      </c>
      <c r="G55" s="315">
        <v>0.46891460000000001</v>
      </c>
      <c r="H55" s="316">
        <v>0.2737752</v>
      </c>
      <c r="I55" s="128"/>
      <c r="J55" s="973"/>
      <c r="K55" s="352">
        <v>0</v>
      </c>
      <c r="L55" s="353">
        <v>0.12867409999999999</v>
      </c>
      <c r="M55" s="353">
        <v>6.0759489999999999E-2</v>
      </c>
      <c r="N55" s="353">
        <v>0.1243243</v>
      </c>
      <c r="O55" s="353">
        <v>0.10139530000000001</v>
      </c>
      <c r="P55" s="354">
        <v>8.108108E-2</v>
      </c>
      <c r="Q55" s="9"/>
      <c r="R55" s="9"/>
      <c r="S55" s="968"/>
      <c r="T55" s="314">
        <v>50.4</v>
      </c>
      <c r="U55" s="315">
        <v>33.700000000000003</v>
      </c>
      <c r="V55" s="315">
        <v>47</v>
      </c>
      <c r="W55" s="315">
        <v>23.7</v>
      </c>
      <c r="X55" s="315">
        <v>58.7</v>
      </c>
      <c r="Y55" s="316">
        <v>28.4</v>
      </c>
      <c r="Z55" s="128"/>
      <c r="AA55" s="963"/>
      <c r="AB55" s="283">
        <v>11.06569</v>
      </c>
      <c r="AC55" s="312">
        <v>23.5106</v>
      </c>
      <c r="AD55" s="312">
        <v>3.3</v>
      </c>
      <c r="AE55" s="312">
        <v>18.313669999999998</v>
      </c>
      <c r="AF55" s="312">
        <v>14</v>
      </c>
      <c r="AG55" s="285">
        <v>1.8</v>
      </c>
      <c r="AH55" s="9"/>
      <c r="AI55" s="9"/>
      <c r="AJ55" s="218">
        <v>47.546599999999998</v>
      </c>
      <c r="AK55" s="219">
        <v>0.39709899999999998</v>
      </c>
      <c r="AL55" s="9"/>
    </row>
    <row r="56" spans="2:38" ht="18" thickBot="1">
      <c r="B56" s="567" t="s">
        <v>242</v>
      </c>
      <c r="C56" s="720">
        <f>AVERAGE(C53:C55)</f>
        <v>0.49509086666666668</v>
      </c>
      <c r="D56" s="712">
        <f t="shared" ref="D56" si="34">AVERAGE(D53:D55)</f>
        <v>0.38980513333333328</v>
      </c>
      <c r="E56" s="712">
        <f t="shared" ref="E56" si="35">AVERAGE(E53:E55)</f>
        <v>0.53354626666666671</v>
      </c>
      <c r="F56" s="712">
        <f t="shared" ref="F56" si="36">AVERAGE(F53:F55)</f>
        <v>0.25597029999999998</v>
      </c>
      <c r="G56" s="712">
        <f t="shared" ref="G56" si="37">AVERAGE(G53:G55)</f>
        <v>0.40348680000000003</v>
      </c>
      <c r="H56" s="713">
        <f t="shared" ref="H56" si="38">AVERAGE(H53:H55)</f>
        <v>0.25558763333333329</v>
      </c>
      <c r="I56" s="11"/>
      <c r="J56" s="567" t="s">
        <v>242</v>
      </c>
      <c r="K56" s="720">
        <f>AVERAGE(K53:K55)</f>
        <v>6.034598E-2</v>
      </c>
      <c r="L56" s="712">
        <f t="shared" ref="L56" si="39">AVERAGE(L53:L55)</f>
        <v>0.14315093333333331</v>
      </c>
      <c r="M56" s="712">
        <f t="shared" ref="M56" si="40">AVERAGE(M53:M55)</f>
        <v>3.7418833333333339E-2</v>
      </c>
      <c r="N56" s="712">
        <f t="shared" ref="N56" si="41">AVERAGE(N53:N55)</f>
        <v>0.11916476666666669</v>
      </c>
      <c r="O56" s="712">
        <f t="shared" ref="O56" si="42">AVERAGE(O53:O55)</f>
        <v>9.6978733333333331E-2</v>
      </c>
      <c r="P56" s="713">
        <f t="shared" ref="P56" si="43">AVERAGE(P53:P55)</f>
        <v>6.2225519999999999E-2</v>
      </c>
      <c r="Q56" s="9"/>
      <c r="R56" s="9"/>
      <c r="S56" s="567" t="s">
        <v>242</v>
      </c>
      <c r="T56" s="720">
        <f>AVERAGE(T53:T55)</f>
        <v>49.333333333333336</v>
      </c>
      <c r="U56" s="712">
        <f t="shared" ref="U56" si="44">AVERAGE(U53:U55)</f>
        <v>40.666666666666671</v>
      </c>
      <c r="V56" s="712">
        <f t="shared" ref="V56" si="45">AVERAGE(V53:V55)</f>
        <v>52.833333333333336</v>
      </c>
      <c r="W56" s="712">
        <f t="shared" ref="W56" si="46">AVERAGE(W53:W55)</f>
        <v>27.5</v>
      </c>
      <c r="X56" s="712">
        <f t="shared" ref="X56" si="47">AVERAGE(X53:X55)</f>
        <v>41.9</v>
      </c>
      <c r="Y56" s="713">
        <f t="shared" ref="Y56" si="48">AVERAGE(Y53:Y55)</f>
        <v>31.7</v>
      </c>
      <c r="Z56" s="128"/>
      <c r="AA56" s="970"/>
      <c r="AB56" s="352">
        <v>18.45373</v>
      </c>
      <c r="AC56" s="315"/>
      <c r="AD56" s="315"/>
      <c r="AE56" s="353">
        <v>17.349540000000001</v>
      </c>
      <c r="AF56" s="315"/>
      <c r="AG56" s="316"/>
      <c r="AH56" s="9"/>
      <c r="AI56" s="9"/>
      <c r="AJ56" s="357">
        <v>60.933329999999998</v>
      </c>
      <c r="AK56" s="358">
        <v>0.45453660000000001</v>
      </c>
      <c r="AL56" s="9"/>
    </row>
    <row r="57" spans="2:38" ht="17.25">
      <c r="B57" s="572" t="s">
        <v>243</v>
      </c>
      <c r="C57" s="721">
        <f>STDEV(C53:C55)</f>
        <v>3.611816697512947E-2</v>
      </c>
      <c r="D57" s="715">
        <f t="shared" ref="D57:H57" si="49">STDEV(D53:D55)</f>
        <v>1.2443830455825637E-2</v>
      </c>
      <c r="E57" s="715">
        <f t="shared" si="49"/>
        <v>2.2784022679134909E-2</v>
      </c>
      <c r="F57" s="715">
        <f t="shared" si="49"/>
        <v>2.5511304981909493E-2</v>
      </c>
      <c r="G57" s="715">
        <f t="shared" si="49"/>
        <v>6.8837507259632766E-2</v>
      </c>
      <c r="H57" s="716">
        <f t="shared" si="49"/>
        <v>3.7285696005886021E-2</v>
      </c>
      <c r="I57" s="9"/>
      <c r="J57" s="572" t="s">
        <v>243</v>
      </c>
      <c r="K57" s="721">
        <f>STDEV(K53:K55)</f>
        <v>5.2261152440533684E-2</v>
      </c>
      <c r="L57" s="715">
        <f t="shared" ref="L57:P57" si="50">STDEV(L53:L55)</f>
        <v>1.5601159605084921E-2</v>
      </c>
      <c r="M57" s="715">
        <f t="shared" si="50"/>
        <v>3.2734923246563949E-2</v>
      </c>
      <c r="N57" s="715">
        <f t="shared" si="50"/>
        <v>1.6222407163344346E-2</v>
      </c>
      <c r="O57" s="715">
        <f t="shared" si="50"/>
        <v>8.0869483368779718E-3</v>
      </c>
      <c r="P57" s="716">
        <f t="shared" si="50"/>
        <v>5.3847526255574631E-2</v>
      </c>
      <c r="Q57" s="9"/>
      <c r="R57" s="9"/>
      <c r="S57" s="572" t="s">
        <v>243</v>
      </c>
      <c r="T57" s="721">
        <f>STDEV(T53:T55)</f>
        <v>6.3673647086792133</v>
      </c>
      <c r="U57" s="715">
        <f t="shared" ref="U57:Y57" si="51">STDEV(U53:U55)</f>
        <v>6.5117841897081279</v>
      </c>
      <c r="V57" s="715">
        <f t="shared" si="51"/>
        <v>6.7322606406268033</v>
      </c>
      <c r="W57" s="715">
        <f t="shared" si="51"/>
        <v>3.2924155266308661</v>
      </c>
      <c r="X57" s="715">
        <f t="shared" si="51"/>
        <v>14.745846872933411</v>
      </c>
      <c r="Y57" s="716">
        <f t="shared" si="51"/>
        <v>3.7643060449437415</v>
      </c>
      <c r="Z57" s="9"/>
      <c r="AA57" s="567" t="s">
        <v>242</v>
      </c>
      <c r="AB57" s="720">
        <f>AVERAGE(AB53:AB56)</f>
        <v>14.842485000000002</v>
      </c>
      <c r="AC57" s="712">
        <f>AVERAGE(AC53:AC55)</f>
        <v>25.982496666666666</v>
      </c>
      <c r="AD57" s="712">
        <f>AVERAGE(AD53:AD55)</f>
        <v>4.1333333333333329</v>
      </c>
      <c r="AE57" s="712">
        <f>AVERAGE(AE53:AE56)</f>
        <v>20.467495</v>
      </c>
      <c r="AF57" s="712">
        <f>AVERAGE(AF53:AF55)</f>
        <v>10.700000000000001</v>
      </c>
      <c r="AG57" s="713">
        <f>AVERAGE(AG53:AG55)</f>
        <v>9.2666666666666675</v>
      </c>
      <c r="AH57" s="9"/>
      <c r="AI57" s="567" t="s">
        <v>242</v>
      </c>
      <c r="AJ57" s="596">
        <f>AVERAGE(AJ3:AJ56)</f>
        <v>30.173983759259276</v>
      </c>
      <c r="AK57" s="597">
        <f>AVERAGE(AK3:AK56)</f>
        <v>0.29960291511111103</v>
      </c>
      <c r="AL57" s="9"/>
    </row>
    <row r="58" spans="2:38" ht="18" thickBot="1">
      <c r="B58" s="579" t="s">
        <v>244</v>
      </c>
      <c r="C58" s="735">
        <f>STDEV(C53:C55)/SQRT(3)</f>
        <v>2.0852833425726851E-2</v>
      </c>
      <c r="D58" s="736">
        <f t="shared" ref="D58:H58" si="52">STDEV(D53:D55)/SQRT(3)</f>
        <v>7.1844488634209957E-3</v>
      </c>
      <c r="E58" s="736">
        <f t="shared" si="52"/>
        <v>1.3154361627021079E-2</v>
      </c>
      <c r="F58" s="736">
        <f t="shared" si="52"/>
        <v>1.4728958798684088E-2</v>
      </c>
      <c r="G58" s="736">
        <f t="shared" si="52"/>
        <v>3.9743353346691795E-2</v>
      </c>
      <c r="H58" s="737">
        <f t="shared" si="52"/>
        <v>2.1526906625920848E-2</v>
      </c>
      <c r="I58" s="195"/>
      <c r="J58" s="579" t="s">
        <v>244</v>
      </c>
      <c r="K58" s="735">
        <f>STDEV(K53:K55)/SQRT(3)</f>
        <v>3.0172990429702191E-2</v>
      </c>
      <c r="L58" s="736">
        <f t="shared" ref="L58:P58" si="53">STDEV(L53:L55)/SQRT(3)</f>
        <v>9.0073336976660961E-3</v>
      </c>
      <c r="M58" s="736">
        <f t="shared" si="53"/>
        <v>1.8899516748305437E-2</v>
      </c>
      <c r="N58" s="736">
        <f t="shared" si="53"/>
        <v>9.3660111426605713E-3</v>
      </c>
      <c r="O58" s="736">
        <f t="shared" si="53"/>
        <v>4.6690017992190936E-3</v>
      </c>
      <c r="P58" s="737">
        <f t="shared" si="53"/>
        <v>3.1088883778851457E-2</v>
      </c>
      <c r="Q58" s="195"/>
      <c r="R58" s="195"/>
      <c r="S58" s="579" t="s">
        <v>244</v>
      </c>
      <c r="T58" s="735">
        <f>STDEV(T53:T55)/SQRT(3)</f>
        <v>3.676199728584467</v>
      </c>
      <c r="U58" s="736">
        <f t="shared" ref="U58:Y58" si="54">STDEV(U53:U55)/SQRT(3)</f>
        <v>3.7595803548327371</v>
      </c>
      <c r="V58" s="736">
        <f t="shared" si="54"/>
        <v>3.8868724931206073</v>
      </c>
      <c r="W58" s="736">
        <f t="shared" si="54"/>
        <v>1.900876990584434</v>
      </c>
      <c r="X58" s="736">
        <f t="shared" si="54"/>
        <v>8.5135186615171072</v>
      </c>
      <c r="Y58" s="737">
        <f t="shared" si="54"/>
        <v>2.173323108360405</v>
      </c>
      <c r="Z58" s="11"/>
      <c r="AA58" s="572" t="s">
        <v>243</v>
      </c>
      <c r="AB58" s="721">
        <f>STDEV(AB53:AB56)</f>
        <v>3.1531709295617416</v>
      </c>
      <c r="AC58" s="715">
        <f>STDEV(AC53:AC55)</f>
        <v>2.983450329741276</v>
      </c>
      <c r="AD58" s="715">
        <f>STDEV(AD53:AD55)</f>
        <v>0.76376261582597726</v>
      </c>
      <c r="AE58" s="715">
        <f>STDEV(AE53:AE56)</f>
        <v>3.6790866981403494</v>
      </c>
      <c r="AF58" s="715">
        <f>STDEV(AF53:AF55)</f>
        <v>5.12152321092075</v>
      </c>
      <c r="AG58" s="716">
        <f>STDEV(AG53:AG55)</f>
        <v>6.5431898439013167</v>
      </c>
      <c r="AH58" s="9"/>
      <c r="AI58" s="572" t="s">
        <v>243</v>
      </c>
      <c r="AJ58" s="730">
        <f>STDEV(AJ3:AJ56)</f>
        <v>27.449551039952699</v>
      </c>
      <c r="AK58" s="731">
        <f>STDEV(AK3:AK56)</f>
        <v>0.24569103929586775</v>
      </c>
      <c r="AL58" s="9"/>
    </row>
    <row r="59" spans="2:38" ht="18" thickBot="1">
      <c r="B59" s="11"/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1"/>
      <c r="AA59" s="579" t="s">
        <v>244</v>
      </c>
      <c r="AB59" s="735">
        <f>STDEV(AB53:AB56)/SQRT(4)</f>
        <v>1.5765854647808708</v>
      </c>
      <c r="AC59" s="736">
        <f>STDEV(AC53:AC55)/SQRT(3)</f>
        <v>1.7224958509900035</v>
      </c>
      <c r="AD59" s="736">
        <f>STDEV(AD53:AD55)/SQRT(3)</f>
        <v>0.44095855184410071</v>
      </c>
      <c r="AE59" s="736">
        <f>STDEV(AE53:AE56)/SQRT(4)</f>
        <v>1.8395433490701747</v>
      </c>
      <c r="AF59" s="736">
        <f>STDEV(AF53:AF55)/SQRT(3)</f>
        <v>2.9569128044860116</v>
      </c>
      <c r="AG59" s="737">
        <f>STDEV(AG53:AG55)/SQRT(3)</f>
        <v>3.777712417735251</v>
      </c>
      <c r="AH59" s="9"/>
      <c r="AI59" s="630" t="s">
        <v>244</v>
      </c>
      <c r="AJ59" s="732">
        <f>STDEV(AJ3:AJ56)/SQRT(54)</f>
        <v>3.7354107620204142</v>
      </c>
      <c r="AK59" s="733">
        <f>STDEV(AK3:AK56)/SQRT(54)</f>
        <v>3.3434315591609268E-2</v>
      </c>
      <c r="AL59" s="9"/>
    </row>
    <row r="60" spans="2:38" ht="33.6" customHeight="1" thickBot="1">
      <c r="B60" s="11"/>
      <c r="C60" s="195"/>
      <c r="D60" s="195"/>
      <c r="E60" s="195"/>
      <c r="F60" s="195"/>
      <c r="G60" s="195"/>
      <c r="H60" s="195"/>
      <c r="I60" s="195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1"/>
      <c r="AA60" s="11"/>
      <c r="AB60" s="11"/>
      <c r="AC60" s="11"/>
      <c r="AD60" s="11"/>
      <c r="AE60" s="11"/>
      <c r="AF60" s="11"/>
      <c r="AG60" s="11"/>
      <c r="AH60" s="9"/>
      <c r="AI60" s="633" t="s">
        <v>249</v>
      </c>
      <c r="AJ60" s="734" t="s">
        <v>250</v>
      </c>
      <c r="AK60" s="614"/>
      <c r="AL60" s="9"/>
    </row>
    <row r="61" spans="2:38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9"/>
      <c r="AI61" s="9"/>
    </row>
    <row r="62" spans="2:38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664" t="s">
        <v>251</v>
      </c>
      <c r="AJ62" s="571"/>
      <c r="AK62" s="571"/>
    </row>
    <row r="63" spans="2:38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2:38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</row>
    <row r="65" spans="2:33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</row>
    <row r="66" spans="2:33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</row>
    <row r="67" spans="2:33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</row>
    <row r="68" spans="2:33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</row>
    <row r="69" spans="2:33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</row>
    <row r="70" spans="2:33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</row>
    <row r="71" spans="2:33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</row>
    <row r="72" spans="2:33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</row>
    <row r="73" spans="2:33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</row>
    <row r="74" spans="2:33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</row>
    <row r="75" spans="2:33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</row>
    <row r="76" spans="2:33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</row>
    <row r="77" spans="2:33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</row>
    <row r="78" spans="2:33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</row>
    <row r="79" spans="2:33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</row>
    <row r="80" spans="2:33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</row>
    <row r="81" spans="2:33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</row>
    <row r="82" spans="2:33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</row>
  </sheetData>
  <mergeCells count="30">
    <mergeCell ref="S23:S26"/>
    <mergeCell ref="S31:S34"/>
    <mergeCell ref="S39:S42"/>
    <mergeCell ref="S51:Y51"/>
    <mergeCell ref="AA51:AG51"/>
    <mergeCell ref="S53:S55"/>
    <mergeCell ref="AA53:AA56"/>
    <mergeCell ref="B53:B55"/>
    <mergeCell ref="J53:J55"/>
    <mergeCell ref="S2:Y2"/>
    <mergeCell ref="AA2:AG2"/>
    <mergeCell ref="S4:S6"/>
    <mergeCell ref="AA4:AA6"/>
    <mergeCell ref="S13:Y13"/>
    <mergeCell ref="AA13:AG13"/>
    <mergeCell ref="S15:S18"/>
    <mergeCell ref="AA15:AA17"/>
    <mergeCell ref="B15:B18"/>
    <mergeCell ref="J15:J17"/>
    <mergeCell ref="B23:B26"/>
    <mergeCell ref="B31:B34"/>
    <mergeCell ref="B39:B42"/>
    <mergeCell ref="B51:H51"/>
    <mergeCell ref="B2:H2"/>
    <mergeCell ref="J2:P2"/>
    <mergeCell ref="B4:B6"/>
    <mergeCell ref="J4:J6"/>
    <mergeCell ref="B13:H13"/>
    <mergeCell ref="J13:P13"/>
    <mergeCell ref="J51:P5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FAF2A-F46E-46C0-8F7B-2426256FDCBC}">
  <dimension ref="B1:AE21"/>
  <sheetViews>
    <sheetView zoomScale="55" zoomScaleNormal="55" workbookViewId="0">
      <selection activeCell="B19" sqref="B19:H21"/>
    </sheetView>
  </sheetViews>
  <sheetFormatPr defaultColWidth="8.75" defaultRowHeight="16.5"/>
  <cols>
    <col min="1" max="14" width="8.75" style="3"/>
    <col min="15" max="15" width="12.5" style="3" bestFit="1" customWidth="1"/>
    <col min="16" max="26" width="8.75" style="3"/>
    <col min="27" max="27" width="12.5" style="3" bestFit="1" customWidth="1"/>
    <col min="28" max="16384" width="8.75" style="3"/>
  </cols>
  <sheetData>
    <row r="1" spans="2:31" ht="18.75" thickBot="1">
      <c r="C1" s="482" t="s">
        <v>17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</row>
    <row r="2" spans="2:31" ht="17.25" thickBot="1">
      <c r="C2" s="1072" t="s">
        <v>5</v>
      </c>
      <c r="D2" s="1073"/>
      <c r="E2" s="1073"/>
      <c r="F2" s="1073"/>
      <c r="G2" s="1074"/>
      <c r="H2" s="481"/>
      <c r="I2" s="1072" t="s">
        <v>6</v>
      </c>
      <c r="J2" s="1073"/>
      <c r="K2" s="1073"/>
      <c r="L2" s="1073"/>
      <c r="M2" s="1074"/>
      <c r="N2" s="481"/>
      <c r="O2" s="1072" t="s">
        <v>7</v>
      </c>
      <c r="P2" s="1073"/>
      <c r="Q2" s="1073"/>
      <c r="R2" s="1073"/>
      <c r="S2" s="1074"/>
      <c r="T2" s="481"/>
      <c r="U2" s="1072" t="s">
        <v>8</v>
      </c>
      <c r="V2" s="1073"/>
      <c r="W2" s="1073"/>
      <c r="X2" s="1073"/>
      <c r="Y2" s="1074"/>
      <c r="Z2" s="481"/>
      <c r="AA2" s="1072" t="s">
        <v>9</v>
      </c>
      <c r="AB2" s="1073"/>
      <c r="AC2" s="1073"/>
      <c r="AD2" s="1073"/>
      <c r="AE2" s="1074"/>
    </row>
    <row r="3" spans="2:31" ht="18" thickBot="1">
      <c r="C3" s="138" t="s">
        <v>0</v>
      </c>
      <c r="D3" s="139" t="s">
        <v>1</v>
      </c>
      <c r="E3" s="139" t="s">
        <v>2</v>
      </c>
      <c r="F3" s="139" t="s">
        <v>3</v>
      </c>
      <c r="G3" s="140" t="s">
        <v>4</v>
      </c>
      <c r="H3" s="157"/>
      <c r="I3" s="163" t="s">
        <v>0</v>
      </c>
      <c r="J3" s="164" t="s">
        <v>1</v>
      </c>
      <c r="K3" s="164" t="s">
        <v>2</v>
      </c>
      <c r="L3" s="164" t="s">
        <v>3</v>
      </c>
      <c r="M3" s="165" t="s">
        <v>4</v>
      </c>
      <c r="N3" s="157"/>
      <c r="O3" s="163" t="s">
        <v>0</v>
      </c>
      <c r="P3" s="164" t="s">
        <v>1</v>
      </c>
      <c r="Q3" s="164" t="s">
        <v>2</v>
      </c>
      <c r="R3" s="164" t="s">
        <v>3</v>
      </c>
      <c r="S3" s="165" t="s">
        <v>4</v>
      </c>
      <c r="T3" s="157"/>
      <c r="U3" s="138" t="s">
        <v>0</v>
      </c>
      <c r="V3" s="139" t="s">
        <v>1</v>
      </c>
      <c r="W3" s="139" t="s">
        <v>2</v>
      </c>
      <c r="X3" s="139" t="s">
        <v>3</v>
      </c>
      <c r="Y3" s="140" t="s">
        <v>4</v>
      </c>
      <c r="Z3" s="157"/>
      <c r="AA3" s="163" t="s">
        <v>0</v>
      </c>
      <c r="AB3" s="164" t="s">
        <v>1</v>
      </c>
      <c r="AC3" s="164" t="s">
        <v>2</v>
      </c>
      <c r="AD3" s="164" t="s">
        <v>3</v>
      </c>
      <c r="AE3" s="165" t="s">
        <v>4</v>
      </c>
    </row>
    <row r="4" spans="2:31">
      <c r="C4" s="279">
        <v>1</v>
      </c>
      <c r="D4" s="310">
        <v>4.2100000000000002E-3</v>
      </c>
      <c r="E4" s="310">
        <v>0.35870999999999997</v>
      </c>
      <c r="F4" s="310">
        <v>1.0120000000000001E-2</v>
      </c>
      <c r="G4" s="281">
        <v>9.4000000000000004E-3</v>
      </c>
      <c r="H4" s="128"/>
      <c r="I4" s="355">
        <v>8.1999999999999998E-4</v>
      </c>
      <c r="J4" s="308">
        <v>1.25E-3</v>
      </c>
      <c r="K4" s="308">
        <v>8.9999999999999998E-4</v>
      </c>
      <c r="L4" s="308">
        <v>5.0199999999999996</v>
      </c>
      <c r="M4" s="309">
        <v>1.1999999999999999E-3</v>
      </c>
      <c r="N4" s="128"/>
      <c r="O4" s="355">
        <v>2.0000000000000002E-5</v>
      </c>
      <c r="P4" s="308">
        <v>7.5010000000000003</v>
      </c>
      <c r="Q4" s="308">
        <v>1.1999999999999999E-3</v>
      </c>
      <c r="R4" s="308">
        <v>2.3E-3</v>
      </c>
      <c r="S4" s="309">
        <v>0.20200000000000001</v>
      </c>
      <c r="T4" s="128"/>
      <c r="U4" s="279">
        <v>0.18073</v>
      </c>
      <c r="V4" s="310">
        <v>0.23674000000000001</v>
      </c>
      <c r="W4" s="310">
        <v>1</v>
      </c>
      <c r="X4" s="310">
        <v>0.57282</v>
      </c>
      <c r="Y4" s="281">
        <v>0.36091000000000001</v>
      </c>
      <c r="Z4" s="128"/>
      <c r="AA4" s="355">
        <v>1E-4</v>
      </c>
      <c r="AB4" s="308">
        <v>1.1E-4</v>
      </c>
      <c r="AC4" s="308">
        <v>2.3000000000000001E-4</v>
      </c>
      <c r="AD4" s="308">
        <v>2.0000000000000001E-4</v>
      </c>
      <c r="AE4" s="309">
        <v>3.0009999999999999</v>
      </c>
    </row>
    <row r="5" spans="2:31">
      <c r="C5" s="283">
        <v>1.0058400000000001</v>
      </c>
      <c r="D5" s="312">
        <v>7.9699999999999997E-3</v>
      </c>
      <c r="E5" s="312">
        <v>9.0329999999999994E-2</v>
      </c>
      <c r="F5" s="312">
        <v>4.9699999999999996E-3</v>
      </c>
      <c r="G5" s="285">
        <v>8.26E-3</v>
      </c>
      <c r="H5" s="128"/>
      <c r="I5" s="262">
        <v>1.0200000000000001E-3</v>
      </c>
      <c r="J5" s="263">
        <v>1.65E-3</v>
      </c>
      <c r="K5" s="263">
        <v>8.1999999999999998E-4</v>
      </c>
      <c r="L5" s="263">
        <v>4.6050000000000004</v>
      </c>
      <c r="M5" s="264">
        <v>1.1000000000000001E-3</v>
      </c>
      <c r="N5" s="128"/>
      <c r="O5" s="262">
        <v>1.0000000000000001E-5</v>
      </c>
      <c r="P5" s="263">
        <v>6.4702000000000002</v>
      </c>
      <c r="Q5" s="263">
        <v>2E-3</v>
      </c>
      <c r="R5" s="263">
        <v>3.2000000000000002E-3</v>
      </c>
      <c r="S5" s="264">
        <v>0.26900000000000002</v>
      </c>
      <c r="T5" s="128"/>
      <c r="U5" s="283">
        <v>0.15129999999999999</v>
      </c>
      <c r="V5" s="312">
        <v>0.27594000000000002</v>
      </c>
      <c r="W5" s="312">
        <v>0.83362000000000003</v>
      </c>
      <c r="X5" s="312">
        <v>0.57547000000000004</v>
      </c>
      <c r="Y5" s="285">
        <v>0.29854999999999998</v>
      </c>
      <c r="Z5" s="128"/>
      <c r="AA5" s="262">
        <v>2.0000000000000001E-4</v>
      </c>
      <c r="AB5" s="263">
        <v>5.9999999999999995E-4</v>
      </c>
      <c r="AC5" s="263">
        <v>1E-4</v>
      </c>
      <c r="AD5" s="263">
        <v>1E-4</v>
      </c>
      <c r="AE5" s="264">
        <v>3</v>
      </c>
    </row>
    <row r="6" spans="2:31" ht="17.25" thickBot="1">
      <c r="C6" s="283">
        <v>1</v>
      </c>
      <c r="D6" s="312">
        <v>5.9800000000000001E-3</v>
      </c>
      <c r="E6" s="312">
        <v>0.57133</v>
      </c>
      <c r="F6" s="312">
        <v>6.6800000000000002E-3</v>
      </c>
      <c r="G6" s="285">
        <v>0</v>
      </c>
      <c r="H6" s="128"/>
      <c r="I6" s="351">
        <v>2.0100000000000001E-4</v>
      </c>
      <c r="J6" s="315">
        <v>3.0100000000000001E-3</v>
      </c>
      <c r="K6" s="315">
        <v>8.7200000000000005E-4</v>
      </c>
      <c r="L6" s="315">
        <v>3.5009999999999999</v>
      </c>
      <c r="M6" s="316">
        <v>2.1000000000000001E-4</v>
      </c>
      <c r="N6" s="128"/>
      <c r="O6" s="351">
        <v>2.0000000000000002E-5</v>
      </c>
      <c r="P6" s="315">
        <v>5.8022999999999998</v>
      </c>
      <c r="Q6" s="315">
        <v>1.4E-3</v>
      </c>
      <c r="R6" s="315">
        <v>2.5999999999999999E-3</v>
      </c>
      <c r="S6" s="316">
        <v>0.19500000000000001</v>
      </c>
      <c r="T6" s="128"/>
      <c r="U6" s="283">
        <v>0.14055000000000001</v>
      </c>
      <c r="V6" s="312">
        <v>0.28672999999999998</v>
      </c>
      <c r="W6" s="312">
        <v>1</v>
      </c>
      <c r="X6" s="312">
        <v>0.46803</v>
      </c>
      <c r="Y6" s="285">
        <v>1.0860700000000001</v>
      </c>
      <c r="Z6" s="128"/>
      <c r="AA6" s="351">
        <v>1E-4</v>
      </c>
      <c r="AB6" s="315">
        <v>2.9999999999999997E-4</v>
      </c>
      <c r="AC6" s="315">
        <v>1E-4</v>
      </c>
      <c r="AD6" s="315">
        <v>9.0000000000000006E-5</v>
      </c>
      <c r="AE6" s="316">
        <v>3.004</v>
      </c>
    </row>
    <row r="7" spans="2:31" ht="18" thickBot="1">
      <c r="C7" s="352">
        <v>1</v>
      </c>
      <c r="D7" s="353">
        <v>6.1199999999999996E-3</v>
      </c>
      <c r="E7" s="353">
        <v>0.14985000000000001</v>
      </c>
      <c r="F7" s="353">
        <v>3.5599999999999998E-3</v>
      </c>
      <c r="G7" s="354">
        <v>7.0400000000000003E-3</v>
      </c>
      <c r="H7" s="567" t="s">
        <v>242</v>
      </c>
      <c r="I7" s="725">
        <f>AVERAGE(I4:I6)</f>
        <v>6.8033333333333346E-4</v>
      </c>
      <c r="J7" s="709">
        <f t="shared" ref="J7:M7" si="0">AVERAGE(J4:J6)</f>
        <v>1.97E-3</v>
      </c>
      <c r="K7" s="709">
        <f t="shared" si="0"/>
        <v>8.6400000000000008E-4</v>
      </c>
      <c r="L7" s="709">
        <f t="shared" si="0"/>
        <v>4.3753333333333329</v>
      </c>
      <c r="M7" s="710">
        <f t="shared" si="0"/>
        <v>8.3666666666666666E-4</v>
      </c>
      <c r="N7" s="662" t="s">
        <v>242</v>
      </c>
      <c r="O7" s="725">
        <f>AVERAGE(O4:O6)</f>
        <v>1.6666666666666671E-5</v>
      </c>
      <c r="P7" s="709">
        <f t="shared" ref="P7" si="1">AVERAGE(P4:P6)</f>
        <v>6.5911666666666662</v>
      </c>
      <c r="Q7" s="709">
        <f t="shared" ref="Q7" si="2">AVERAGE(Q4:Q6)</f>
        <v>1.5333333333333334E-3</v>
      </c>
      <c r="R7" s="709">
        <f t="shared" ref="R7" si="3">AVERAGE(R4:R6)</f>
        <v>2.6999999999999997E-3</v>
      </c>
      <c r="S7" s="710">
        <f t="shared" ref="S7" si="4">AVERAGE(S4:S6)</f>
        <v>0.222</v>
      </c>
      <c r="T7" s="128"/>
      <c r="U7" s="352">
        <v>0.10835</v>
      </c>
      <c r="V7" s="353">
        <v>0.15557000000000001</v>
      </c>
      <c r="W7" s="353">
        <v>1</v>
      </c>
      <c r="X7" s="353">
        <v>0.36736000000000002</v>
      </c>
      <c r="Y7" s="354">
        <v>0.21839</v>
      </c>
      <c r="Z7" s="567" t="s">
        <v>242</v>
      </c>
      <c r="AA7" s="725">
        <f>AVERAGE(AA4:AA6)</f>
        <v>1.3333333333333334E-4</v>
      </c>
      <c r="AB7" s="709">
        <f t="shared" ref="AB7" si="5">AVERAGE(AB4:AB6)</f>
        <v>3.3666666666666659E-4</v>
      </c>
      <c r="AC7" s="709">
        <f t="shared" ref="AC7" si="6">AVERAGE(AC4:AC6)</f>
        <v>1.4333333333333334E-4</v>
      </c>
      <c r="AD7" s="709">
        <f t="shared" ref="AD7" si="7">AVERAGE(AD4:AD6)</f>
        <v>1.3000000000000002E-4</v>
      </c>
      <c r="AE7" s="710">
        <f t="shared" ref="AE7" si="8">AVERAGE(AE4:AE6)</f>
        <v>3.0016666666666665</v>
      </c>
    </row>
    <row r="8" spans="2:31" ht="17.25">
      <c r="B8" s="567" t="s">
        <v>242</v>
      </c>
      <c r="C8" s="720">
        <f>AVERAGE(C4:C7)</f>
        <v>1.00146</v>
      </c>
      <c r="D8" s="712">
        <f t="shared" ref="D8:G8" si="9">AVERAGE(D4:D7)</f>
        <v>6.0699999999999999E-3</v>
      </c>
      <c r="E8" s="712">
        <f t="shared" si="9"/>
        <v>0.29255500000000001</v>
      </c>
      <c r="F8" s="712">
        <f t="shared" si="9"/>
        <v>6.3324999999999996E-3</v>
      </c>
      <c r="G8" s="713">
        <f t="shared" si="9"/>
        <v>6.1750000000000008E-3</v>
      </c>
      <c r="H8" s="575" t="s">
        <v>243</v>
      </c>
      <c r="I8" s="721">
        <f>STDEV(I4:I6)</f>
        <v>4.2698985155777808E-4</v>
      </c>
      <c r="J8" s="715">
        <f t="shared" ref="J8:M8" si="10">STDEV(J4:J6)</f>
        <v>9.2260500757366365E-4</v>
      </c>
      <c r="K8" s="715">
        <f t="shared" si="10"/>
        <v>4.0595566260368883E-5</v>
      </c>
      <c r="L8" s="715">
        <f t="shared" si="10"/>
        <v>0.78511166933967957</v>
      </c>
      <c r="M8" s="716">
        <f t="shared" si="10"/>
        <v>5.450076452063157E-4</v>
      </c>
      <c r="N8" s="575" t="s">
        <v>243</v>
      </c>
      <c r="O8" s="721">
        <f>STDEV(O4:O6)</f>
        <v>5.7735026918962587E-6</v>
      </c>
      <c r="P8" s="715">
        <f t="shared" ref="P8:S8" si="11">STDEV(P4:P6)</f>
        <v>0.85578626030881899</v>
      </c>
      <c r="Q8" s="715">
        <f t="shared" si="11"/>
        <v>4.163331998932266E-4</v>
      </c>
      <c r="R8" s="715">
        <f t="shared" si="11"/>
        <v>4.582575694955841E-4</v>
      </c>
      <c r="S8" s="716">
        <f t="shared" si="11"/>
        <v>4.0853396431631044E-2</v>
      </c>
      <c r="T8" s="662" t="s">
        <v>242</v>
      </c>
      <c r="U8" s="720">
        <f>AVERAGE(U4:U7)</f>
        <v>0.14523249999999999</v>
      </c>
      <c r="V8" s="712">
        <f t="shared" ref="V8" si="12">AVERAGE(V4:V7)</f>
        <v>0.23874499999999999</v>
      </c>
      <c r="W8" s="712">
        <f t="shared" ref="W8" si="13">AVERAGE(W4:W7)</f>
        <v>0.95840499999999995</v>
      </c>
      <c r="X8" s="712">
        <f t="shared" ref="X8" si="14">AVERAGE(X4:X7)</f>
        <v>0.49592000000000003</v>
      </c>
      <c r="Y8" s="713">
        <f t="shared" ref="Y8" si="15">AVERAGE(Y4:Y7)</f>
        <v>0.49098000000000003</v>
      </c>
      <c r="Z8" s="575" t="s">
        <v>243</v>
      </c>
      <c r="AA8" s="721">
        <f>STDEV(AA4:AA6)</f>
        <v>5.7735026918962585E-5</v>
      </c>
      <c r="AB8" s="715">
        <f t="shared" ref="AB8:AE8" si="16">STDEV(AB4:AB6)</f>
        <v>2.4704925284917037E-4</v>
      </c>
      <c r="AC8" s="715">
        <f t="shared" si="16"/>
        <v>7.5055534994651342E-5</v>
      </c>
      <c r="AD8" s="715">
        <f t="shared" si="16"/>
        <v>6.0827625302982203E-5</v>
      </c>
      <c r="AE8" s="716">
        <f t="shared" si="16"/>
        <v>2.0816659994661525E-3</v>
      </c>
    </row>
    <row r="9" spans="2:31" ht="18" thickBot="1">
      <c r="B9" s="572" t="s">
        <v>243</v>
      </c>
      <c r="C9" s="853">
        <f>STDEV(C4:C7)</f>
        <v>2.9200000000000337E-3</v>
      </c>
      <c r="D9" s="854">
        <f t="shared" ref="D9:G9" si="17">STDEV(D4:D7)</f>
        <v>1.5362508475723182E-3</v>
      </c>
      <c r="E9" s="854">
        <f t="shared" si="17"/>
        <v>0.21859525177825795</v>
      </c>
      <c r="F9" s="854">
        <f t="shared" si="17"/>
        <v>2.8289618237084808E-3</v>
      </c>
      <c r="G9" s="855">
        <f t="shared" si="17"/>
        <v>4.2279506461957023E-3</v>
      </c>
      <c r="H9" s="582" t="s">
        <v>244</v>
      </c>
      <c r="I9" s="726">
        <f>I8/SQRT(3)</f>
        <v>2.4652270573812153E-4</v>
      </c>
      <c r="J9" s="718">
        <f t="shared" ref="J9:M9" si="18">J8/SQRT(3)</f>
        <v>5.326662494783515E-4</v>
      </c>
      <c r="K9" s="718">
        <f t="shared" si="18"/>
        <v>2.3437861108329264E-5</v>
      </c>
      <c r="L9" s="718">
        <f t="shared" si="18"/>
        <v>0.45328443363718046</v>
      </c>
      <c r="M9" s="719">
        <f t="shared" si="18"/>
        <v>3.1466031067027046E-4</v>
      </c>
      <c r="N9" s="582" t="s">
        <v>244</v>
      </c>
      <c r="O9" s="726">
        <f>O8/SQRT(3)</f>
        <v>3.3333333333333342E-6</v>
      </c>
      <c r="P9" s="718">
        <f t="shared" ref="P9:S9" si="19">P8/SQRT(3)</f>
        <v>0.49408842775807982</v>
      </c>
      <c r="Q9" s="718">
        <f t="shared" si="19"/>
        <v>2.4037008503093266E-4</v>
      </c>
      <c r="R9" s="718">
        <f t="shared" si="19"/>
        <v>2.6457513110645915E-4</v>
      </c>
      <c r="S9" s="719">
        <f t="shared" si="19"/>
        <v>2.3586719427112681E-2</v>
      </c>
      <c r="T9" s="575" t="s">
        <v>243</v>
      </c>
      <c r="U9" s="721">
        <f>STDEV(U4:U7)</f>
        <v>2.9883839975255462E-2</v>
      </c>
      <c r="V9" s="715">
        <f t="shared" ref="V9:Y9" si="20">STDEV(V4:V7)</f>
        <v>5.9464636269523086E-2</v>
      </c>
      <c r="W9" s="715">
        <f t="shared" si="20"/>
        <v>8.3189999999999986E-2</v>
      </c>
      <c r="X9" s="715">
        <f t="shared" si="20"/>
        <v>9.9242696120839705E-2</v>
      </c>
      <c r="Y9" s="716">
        <f t="shared" si="20"/>
        <v>0.40099248787643565</v>
      </c>
      <c r="Z9" s="582" t="s">
        <v>244</v>
      </c>
      <c r="AA9" s="726">
        <f>AA8/SQRT(3)</f>
        <v>3.3333333333333342E-5</v>
      </c>
      <c r="AB9" s="718">
        <f t="shared" ref="AB9:AE9" si="21">AB8/SQRT(3)</f>
        <v>1.4263395263556443E-4</v>
      </c>
      <c r="AC9" s="718">
        <f t="shared" si="21"/>
        <v>4.3333333333333334E-5</v>
      </c>
      <c r="AD9" s="718">
        <f t="shared" si="21"/>
        <v>3.5118845842842468E-5</v>
      </c>
      <c r="AE9" s="719">
        <f t="shared" si="21"/>
        <v>1.2018504251546747E-3</v>
      </c>
    </row>
    <row r="10" spans="2:31" ht="18" thickBot="1">
      <c r="B10" s="579" t="s">
        <v>244</v>
      </c>
      <c r="C10" s="722">
        <f>C9/SQRT(4)</f>
        <v>1.4600000000000168E-3</v>
      </c>
      <c r="D10" s="723">
        <f t="shared" ref="D10:G10" si="22">D9/SQRT(4)</f>
        <v>7.6812542378615909E-4</v>
      </c>
      <c r="E10" s="723">
        <f t="shared" si="22"/>
        <v>0.10929762588912897</v>
      </c>
      <c r="F10" s="723">
        <f t="shared" si="22"/>
        <v>1.4144809118542404E-3</v>
      </c>
      <c r="G10" s="724">
        <f t="shared" si="22"/>
        <v>2.1139753230978511E-3</v>
      </c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579" t="s">
        <v>244</v>
      </c>
      <c r="U10" s="726">
        <f>U9/SQRT(4)</f>
        <v>1.4941919987627731E-2</v>
      </c>
      <c r="V10" s="718">
        <f t="shared" ref="V10:Y10" si="23">V9/SQRT(4)</f>
        <v>2.9732318134761543E-2</v>
      </c>
      <c r="W10" s="718">
        <f t="shared" si="23"/>
        <v>4.1594999999999993E-2</v>
      </c>
      <c r="X10" s="718">
        <f t="shared" si="23"/>
        <v>4.9621348060419852E-2</v>
      </c>
      <c r="Y10" s="719">
        <f t="shared" si="23"/>
        <v>0.20049624393821783</v>
      </c>
      <c r="Z10" s="128"/>
      <c r="AA10" s="128"/>
      <c r="AB10" s="128"/>
      <c r="AC10" s="128"/>
      <c r="AD10" s="128"/>
      <c r="AE10" s="128"/>
    </row>
    <row r="11" spans="2:31"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</row>
    <row r="12" spans="2:31"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</row>
    <row r="13" spans="2:31" ht="18.75" thickBot="1">
      <c r="C13" s="482" t="s">
        <v>18</v>
      </c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</row>
    <row r="14" spans="2:31" ht="18" thickBot="1">
      <c r="C14" s="983" t="s">
        <v>10</v>
      </c>
      <c r="D14" s="984"/>
      <c r="E14" s="984"/>
      <c r="F14" s="984"/>
      <c r="G14" s="984"/>
      <c r="H14" s="985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</row>
    <row r="15" spans="2:31" ht="18" thickBot="1">
      <c r="C15" s="163" t="s">
        <v>11</v>
      </c>
      <c r="D15" s="164" t="s">
        <v>12</v>
      </c>
      <c r="E15" s="164" t="s">
        <v>13</v>
      </c>
      <c r="F15" s="164" t="s">
        <v>14</v>
      </c>
      <c r="G15" s="164" t="s">
        <v>15</v>
      </c>
      <c r="H15" s="165" t="s">
        <v>16</v>
      </c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</row>
    <row r="16" spans="2:31">
      <c r="C16" s="279">
        <v>0.26300000000000001</v>
      </c>
      <c r="D16" s="259">
        <v>0.76200000000000001</v>
      </c>
      <c r="E16" s="310">
        <v>0.69499999999999995</v>
      </c>
      <c r="F16" s="310">
        <v>0.31</v>
      </c>
      <c r="G16" s="310">
        <v>0.64600000000000002</v>
      </c>
      <c r="H16" s="281">
        <v>0.91700000000000004</v>
      </c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</row>
    <row r="17" spans="2:27">
      <c r="C17" s="283">
        <v>0.23</v>
      </c>
      <c r="D17" s="263">
        <v>0.77800000000000002</v>
      </c>
      <c r="E17" s="312">
        <v>0.72299999999999998</v>
      </c>
      <c r="F17" s="312">
        <v>0.36299999999999999</v>
      </c>
      <c r="G17" s="312">
        <v>0.53100000000000003</v>
      </c>
      <c r="H17" s="285">
        <v>0.87</v>
      </c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</row>
    <row r="18" spans="2:27" ht="17.25" thickBot="1">
      <c r="C18" s="352">
        <v>0.22600000000000001</v>
      </c>
      <c r="D18" s="315">
        <v>0.79</v>
      </c>
      <c r="E18" s="353">
        <v>0.57899999999999996</v>
      </c>
      <c r="F18" s="353">
        <v>0.377</v>
      </c>
      <c r="G18" s="353">
        <v>0.77500000000000002</v>
      </c>
      <c r="H18" s="354">
        <v>0.93400000000000005</v>
      </c>
    </row>
    <row r="19" spans="2:27" ht="17.25">
      <c r="B19" s="567" t="s">
        <v>242</v>
      </c>
      <c r="C19" s="725">
        <f>AVERAGE(C16:C18)</f>
        <v>0.23966666666666667</v>
      </c>
      <c r="D19" s="709">
        <f t="shared" ref="D19" si="24">AVERAGE(D16:D18)</f>
        <v>0.77666666666666673</v>
      </c>
      <c r="E19" s="709">
        <f t="shared" ref="E19" si="25">AVERAGE(E16:E18)</f>
        <v>0.66566666666666663</v>
      </c>
      <c r="F19" s="709">
        <f t="shared" ref="F19" si="26">AVERAGE(F16:F18)</f>
        <v>0.35000000000000003</v>
      </c>
      <c r="G19" s="709">
        <f t="shared" ref="G19:H19" si="27">AVERAGE(G16:G18)</f>
        <v>0.65066666666666662</v>
      </c>
      <c r="H19" s="710">
        <f t="shared" si="27"/>
        <v>0.90700000000000003</v>
      </c>
    </row>
    <row r="20" spans="2:27" ht="17.25">
      <c r="B20" s="572" t="s">
        <v>243</v>
      </c>
      <c r="C20" s="721">
        <f>STDEV(C16:C18)</f>
        <v>2.030599254735738E-2</v>
      </c>
      <c r="D20" s="715">
        <f t="shared" ref="D20:H20" si="28">STDEV(D16:D18)</f>
        <v>1.4047538337136999E-2</v>
      </c>
      <c r="E20" s="715">
        <f t="shared" si="28"/>
        <v>7.6350070945175513E-2</v>
      </c>
      <c r="F20" s="715">
        <f t="shared" si="28"/>
        <v>3.5341194094144587E-2</v>
      </c>
      <c r="G20" s="715">
        <f t="shared" si="28"/>
        <v>0.12206692153623522</v>
      </c>
      <c r="H20" s="716">
        <f t="shared" si="28"/>
        <v>3.3151168908501581E-2</v>
      </c>
    </row>
    <row r="21" spans="2:27" ht="18" thickBot="1">
      <c r="B21" s="579" t="s">
        <v>244</v>
      </c>
      <c r="C21" s="856">
        <f>C20/SQRT(3)</f>
        <v>1.1723670263379319E-2</v>
      </c>
      <c r="D21" s="857">
        <f t="shared" ref="D21:H21" si="29">D20/SQRT(3)</f>
        <v>8.1103500403976354E-3</v>
      </c>
      <c r="E21" s="857">
        <f t="shared" si="29"/>
        <v>4.4080734012844111E-2</v>
      </c>
      <c r="F21" s="857">
        <f t="shared" si="29"/>
        <v>2.0404247923737191E-2</v>
      </c>
      <c r="G21" s="857">
        <f t="shared" si="29"/>
        <v>7.047537000809434E-2</v>
      </c>
      <c r="H21" s="858">
        <f t="shared" si="29"/>
        <v>1.9139836293274141E-2</v>
      </c>
    </row>
  </sheetData>
  <mergeCells count="6">
    <mergeCell ref="AA2:AE2"/>
    <mergeCell ref="C14:H14"/>
    <mergeCell ref="C2:G2"/>
    <mergeCell ref="I2:M2"/>
    <mergeCell ref="O2:S2"/>
    <mergeCell ref="U2:Y2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67805-DA0F-4D89-9EE8-4FC7A172DC8E}">
  <dimension ref="B1:AN32"/>
  <sheetViews>
    <sheetView topLeftCell="B1" zoomScale="55" zoomScaleNormal="55" workbookViewId="0">
      <selection activeCell="AG5" sqref="AG5:AG9"/>
    </sheetView>
  </sheetViews>
  <sheetFormatPr defaultColWidth="8.75" defaultRowHeight="16.5"/>
  <cols>
    <col min="1" max="16384" width="8.75" style="530"/>
  </cols>
  <sheetData>
    <row r="1" spans="2:40" ht="18.75" thickBot="1">
      <c r="B1" s="531" t="s">
        <v>31</v>
      </c>
      <c r="C1" s="531"/>
      <c r="D1" s="531"/>
      <c r="E1" s="531"/>
      <c r="F1" s="531"/>
      <c r="G1" s="531"/>
      <c r="H1" s="531"/>
      <c r="I1" s="531"/>
      <c r="J1" s="531" t="s">
        <v>32</v>
      </c>
      <c r="K1" s="531"/>
      <c r="L1" s="531"/>
      <c r="M1" s="531"/>
      <c r="N1" s="531"/>
      <c r="O1" s="531"/>
      <c r="P1" s="531"/>
      <c r="Q1" s="531"/>
      <c r="R1" s="531" t="s">
        <v>33</v>
      </c>
      <c r="S1" s="531"/>
      <c r="T1" s="531"/>
      <c r="U1" s="531"/>
      <c r="V1" s="531"/>
      <c r="W1" s="531"/>
      <c r="X1" s="531"/>
      <c r="Y1" s="531"/>
      <c r="Z1" s="531" t="s">
        <v>34</v>
      </c>
      <c r="AA1" s="531"/>
      <c r="AB1" s="531"/>
      <c r="AC1" s="531"/>
      <c r="AD1" s="531"/>
      <c r="AE1" s="531"/>
      <c r="AF1" s="531"/>
      <c r="AG1" s="531"/>
      <c r="AH1" s="531" t="s">
        <v>35</v>
      </c>
      <c r="AI1" s="531"/>
    </row>
    <row r="2" spans="2:40" ht="18" thickBot="1">
      <c r="B2" s="1075" t="s">
        <v>19</v>
      </c>
      <c r="C2" s="1076"/>
      <c r="D2" s="1076"/>
      <c r="E2" s="1076"/>
      <c r="F2" s="1076"/>
      <c r="G2" s="1076"/>
      <c r="H2" s="1077"/>
      <c r="I2" s="535"/>
      <c r="J2" s="1075" t="s">
        <v>19</v>
      </c>
      <c r="K2" s="1076"/>
      <c r="L2" s="1076"/>
      <c r="M2" s="1076"/>
      <c r="N2" s="1076"/>
      <c r="O2" s="1076"/>
      <c r="P2" s="1077"/>
      <c r="Q2" s="535"/>
      <c r="R2" s="1075" t="s">
        <v>19</v>
      </c>
      <c r="S2" s="1076"/>
      <c r="T2" s="1076"/>
      <c r="U2" s="1076"/>
      <c r="V2" s="1076"/>
      <c r="W2" s="1076"/>
      <c r="X2" s="1077"/>
      <c r="Y2" s="535"/>
      <c r="Z2" s="1084" t="s">
        <v>19</v>
      </c>
      <c r="AA2" s="1085"/>
      <c r="AB2" s="1085"/>
      <c r="AC2" s="1085"/>
      <c r="AD2" s="1085"/>
      <c r="AE2" s="1085"/>
      <c r="AF2" s="1086"/>
      <c r="AG2" s="535"/>
      <c r="AH2" s="532" t="s">
        <v>19</v>
      </c>
      <c r="AI2" s="533"/>
      <c r="AJ2" s="533"/>
      <c r="AK2" s="533"/>
      <c r="AL2" s="533"/>
      <c r="AM2" s="533"/>
      <c r="AN2" s="534"/>
    </row>
    <row r="3" spans="2:40" ht="18" thickBot="1">
      <c r="B3" s="538" t="s">
        <v>20</v>
      </c>
      <c r="C3" s="539" t="s">
        <v>0</v>
      </c>
      <c r="D3" s="540" t="s">
        <v>21</v>
      </c>
      <c r="E3" s="540" t="s">
        <v>1</v>
      </c>
      <c r="F3" s="540" t="s">
        <v>2</v>
      </c>
      <c r="G3" s="540" t="s">
        <v>3</v>
      </c>
      <c r="H3" s="541" t="s">
        <v>4</v>
      </c>
      <c r="I3" s="535"/>
      <c r="J3" s="538" t="s">
        <v>20</v>
      </c>
      <c r="K3" s="539" t="s">
        <v>0</v>
      </c>
      <c r="L3" s="540" t="s">
        <v>21</v>
      </c>
      <c r="M3" s="540" t="s">
        <v>1</v>
      </c>
      <c r="N3" s="540" t="s">
        <v>2</v>
      </c>
      <c r="O3" s="540" t="s">
        <v>3</v>
      </c>
      <c r="P3" s="541" t="s">
        <v>4</v>
      </c>
      <c r="Q3" s="535"/>
      <c r="R3" s="542" t="s">
        <v>24</v>
      </c>
      <c r="S3" s="539" t="s">
        <v>0</v>
      </c>
      <c r="T3" s="540" t="s">
        <v>21</v>
      </c>
      <c r="U3" s="540" t="s">
        <v>1</v>
      </c>
      <c r="V3" s="540" t="s">
        <v>2</v>
      </c>
      <c r="W3" s="540" t="s">
        <v>3</v>
      </c>
      <c r="X3" s="541" t="s">
        <v>4</v>
      </c>
      <c r="Y3" s="535"/>
      <c r="Z3" s="538" t="s">
        <v>29</v>
      </c>
      <c r="AA3" s="543" t="s">
        <v>0</v>
      </c>
      <c r="AB3" s="536" t="s">
        <v>21</v>
      </c>
      <c r="AC3" s="536" t="s">
        <v>1</v>
      </c>
      <c r="AD3" s="536" t="s">
        <v>2</v>
      </c>
      <c r="AE3" s="536" t="s">
        <v>3</v>
      </c>
      <c r="AF3" s="537" t="s">
        <v>4</v>
      </c>
      <c r="AG3" s="535"/>
      <c r="AH3" s="538" t="s">
        <v>30</v>
      </c>
      <c r="AI3" s="539" t="s">
        <v>0</v>
      </c>
      <c r="AJ3" s="540" t="s">
        <v>21</v>
      </c>
      <c r="AK3" s="540" t="s">
        <v>1</v>
      </c>
      <c r="AL3" s="540" t="s">
        <v>2</v>
      </c>
      <c r="AM3" s="540" t="s">
        <v>3</v>
      </c>
      <c r="AN3" s="541" t="s">
        <v>4</v>
      </c>
    </row>
    <row r="4" spans="2:40">
      <c r="B4" s="1078" t="s">
        <v>22</v>
      </c>
      <c r="C4" s="544">
        <v>4.2546017018406813E-3</v>
      </c>
      <c r="D4" s="545">
        <v>6.7944720383416118E-2</v>
      </c>
      <c r="E4" s="545">
        <v>5.6124375305274862E-3</v>
      </c>
      <c r="F4" s="545">
        <v>7.8302381207428513E-3</v>
      </c>
      <c r="G4" s="545">
        <v>1.7964999999999998E-2</v>
      </c>
      <c r="H4" s="546">
        <v>5.0152785957219932E-3</v>
      </c>
      <c r="J4" s="1078" t="s">
        <v>23</v>
      </c>
      <c r="K4" s="544">
        <v>0.24346100000000001</v>
      </c>
      <c r="L4" s="545">
        <v>0.35178399999999999</v>
      </c>
      <c r="M4" s="545">
        <v>0.33426400000000001</v>
      </c>
      <c r="N4" s="545">
        <v>0.26150200000000001</v>
      </c>
      <c r="O4" s="545">
        <v>0.295159</v>
      </c>
      <c r="P4" s="546">
        <v>0.37786199999999998</v>
      </c>
      <c r="R4" s="1081" t="s">
        <v>23</v>
      </c>
      <c r="S4" s="547">
        <v>0.896783</v>
      </c>
      <c r="T4" s="548">
        <v>0.87141000000000002</v>
      </c>
      <c r="U4" s="548">
        <v>0.76338700000000004</v>
      </c>
      <c r="V4" s="548">
        <v>0.82001199999999996</v>
      </c>
      <c r="W4" s="548">
        <v>0.77193999999999996</v>
      </c>
      <c r="X4" s="549">
        <v>0.72482500000000005</v>
      </c>
      <c r="Z4" s="1078" t="s">
        <v>22</v>
      </c>
      <c r="AA4" s="544">
        <v>0.435282</v>
      </c>
      <c r="AB4" s="545">
        <v>0.35177399999999998</v>
      </c>
      <c r="AC4" s="545">
        <v>0.55316100000000001</v>
      </c>
      <c r="AD4" s="545">
        <v>0.23665700000000001</v>
      </c>
      <c r="AE4" s="545">
        <v>0.36651600000000001</v>
      </c>
      <c r="AF4" s="546">
        <v>0.169659</v>
      </c>
      <c r="AH4" s="1081" t="s">
        <v>23</v>
      </c>
      <c r="AI4" s="544">
        <v>0.11139499999999999</v>
      </c>
      <c r="AJ4" s="545">
        <v>0.15034500000000001</v>
      </c>
      <c r="AK4" s="545">
        <v>0.121725</v>
      </c>
      <c r="AL4" s="545">
        <v>0.12612100000000001</v>
      </c>
      <c r="AM4" s="545">
        <v>0.130632</v>
      </c>
      <c r="AN4" s="546">
        <v>0.130219</v>
      </c>
    </row>
    <row r="5" spans="2:40">
      <c r="B5" s="1079"/>
      <c r="C5" s="550">
        <v>4.2749302992451214E-3</v>
      </c>
      <c r="D5" s="551">
        <v>7.8025999999999998E-2</v>
      </c>
      <c r="E5" s="551">
        <v>8.612791808686281E-3</v>
      </c>
      <c r="F5" s="551">
        <v>5.0525423241694692E-3</v>
      </c>
      <c r="G5" s="551">
        <v>4.8560995143900488E-3</v>
      </c>
      <c r="H5" s="552">
        <v>1.2632605053042022E-2</v>
      </c>
      <c r="J5" s="1079"/>
      <c r="K5" s="550">
        <v>0.22537399999999999</v>
      </c>
      <c r="L5" s="551">
        <v>0.387185</v>
      </c>
      <c r="M5" s="551">
        <v>0.45842899999999998</v>
      </c>
      <c r="N5" s="551">
        <v>0.35521200000000003</v>
      </c>
      <c r="O5" s="551">
        <v>0.38062499999999999</v>
      </c>
      <c r="P5" s="552">
        <v>0.439581</v>
      </c>
      <c r="R5" s="1082"/>
      <c r="S5" s="553">
        <v>0.88625200000000004</v>
      </c>
      <c r="T5" s="554">
        <v>0.87606499999999998</v>
      </c>
      <c r="U5" s="554">
        <v>0.78871000000000002</v>
      </c>
      <c r="V5" s="554">
        <v>0.77845299999999995</v>
      </c>
      <c r="W5" s="554">
        <v>0.75614000000000003</v>
      </c>
      <c r="X5" s="555">
        <v>0.77532400000000001</v>
      </c>
      <c r="Z5" s="1079"/>
      <c r="AA5" s="550">
        <v>0.47052699999999997</v>
      </c>
      <c r="AB5" s="551">
        <v>0.35091699999999998</v>
      </c>
      <c r="AC5" s="551">
        <v>0.48111900000000002</v>
      </c>
      <c r="AD5" s="551">
        <v>0.18112800000000001</v>
      </c>
      <c r="AE5" s="551">
        <v>0.317971</v>
      </c>
      <c r="AF5" s="552">
        <v>0.190693</v>
      </c>
      <c r="AH5" s="1082"/>
      <c r="AI5" s="550">
        <v>8.9488999999999999E-2</v>
      </c>
      <c r="AJ5" s="551">
        <v>0.157196</v>
      </c>
      <c r="AK5" s="551">
        <v>9.9173090082690998E-2</v>
      </c>
      <c r="AL5" s="551">
        <v>9.8896180220763963E-2</v>
      </c>
      <c r="AM5" s="551">
        <v>0.105915</v>
      </c>
      <c r="AN5" s="552">
        <v>0.117217</v>
      </c>
    </row>
    <row r="6" spans="2:40" ht="17.25" thickBot="1">
      <c r="B6" s="1080"/>
      <c r="C6" s="556">
        <v>4.5035321166600941E-3</v>
      </c>
      <c r="D6" s="557">
        <v>7.7400815480163102E-2</v>
      </c>
      <c r="E6" s="557">
        <v>1.351980270396054E-2</v>
      </c>
      <c r="F6" s="557">
        <v>4.1674182496843348E-3</v>
      </c>
      <c r="G6" s="557">
        <v>8.6579107792119706E-3</v>
      </c>
      <c r="H6" s="558">
        <v>1.0019197996160401E-2</v>
      </c>
      <c r="J6" s="1080"/>
      <c r="K6" s="556">
        <v>0.230966</v>
      </c>
      <c r="L6" s="557">
        <v>0.405254</v>
      </c>
      <c r="M6" s="557">
        <v>0.44128099999999998</v>
      </c>
      <c r="N6" s="557">
        <v>0.366068</v>
      </c>
      <c r="O6" s="557">
        <v>0.403387</v>
      </c>
      <c r="P6" s="558">
        <v>0.40273999999999999</v>
      </c>
      <c r="R6" s="1083"/>
      <c r="S6" s="559">
        <v>0.89251199999999997</v>
      </c>
      <c r="T6" s="560">
        <v>0.84270999999999996</v>
      </c>
      <c r="U6" s="560">
        <v>0.79553499999999999</v>
      </c>
      <c r="V6" s="560">
        <v>0.757274</v>
      </c>
      <c r="W6" s="560">
        <v>0.74753199999999997</v>
      </c>
      <c r="X6" s="561">
        <v>0.784385</v>
      </c>
      <c r="Z6" s="1080"/>
      <c r="AA6" s="556">
        <v>0.48707499999999998</v>
      </c>
      <c r="AB6" s="557">
        <v>0.34950799999999999</v>
      </c>
      <c r="AC6" s="557">
        <v>0.42970999999999998</v>
      </c>
      <c r="AD6" s="557">
        <v>0.19364000000000001</v>
      </c>
      <c r="AE6" s="557">
        <v>0.42848700000000001</v>
      </c>
      <c r="AF6" s="558">
        <v>0.181896</v>
      </c>
      <c r="AH6" s="1083"/>
      <c r="AI6" s="556">
        <v>9.1056454471772769E-2</v>
      </c>
      <c r="AJ6" s="557">
        <v>0.13591300000000001</v>
      </c>
      <c r="AK6" s="557">
        <v>9.3980090601990945E-2</v>
      </c>
      <c r="AL6" s="557">
        <v>0.117756</v>
      </c>
      <c r="AM6" s="557">
        <v>0.110322</v>
      </c>
      <c r="AN6" s="558">
        <v>0.103697</v>
      </c>
    </row>
    <row r="7" spans="2:40" ht="17.25">
      <c r="B7" s="859" t="s">
        <v>242</v>
      </c>
      <c r="C7" s="860">
        <f>AVERAGE(C4:C6)</f>
        <v>4.3443547059152992E-3</v>
      </c>
      <c r="D7" s="861">
        <f t="shared" ref="D7:H7" si="0">AVERAGE(D4:D6)</f>
        <v>7.4457178621193068E-2</v>
      </c>
      <c r="E7" s="861">
        <f t="shared" si="0"/>
        <v>9.2483440143914363E-3</v>
      </c>
      <c r="F7" s="861">
        <f t="shared" si="0"/>
        <v>5.6833995648655515E-3</v>
      </c>
      <c r="G7" s="861">
        <f t="shared" si="0"/>
        <v>1.0493003431200673E-2</v>
      </c>
      <c r="H7" s="862">
        <f t="shared" si="0"/>
        <v>9.2223605483081391E-3</v>
      </c>
      <c r="J7" s="859" t="s">
        <v>242</v>
      </c>
      <c r="K7" s="860">
        <f>AVERAGE(K4:K6)</f>
        <v>0.233267</v>
      </c>
      <c r="L7" s="861">
        <f t="shared" ref="L7" si="1">AVERAGE(L4:L6)</f>
        <v>0.38140766666666664</v>
      </c>
      <c r="M7" s="861">
        <f t="shared" ref="M7" si="2">AVERAGE(M4:M6)</f>
        <v>0.41132466666666662</v>
      </c>
      <c r="N7" s="861">
        <f t="shared" ref="N7" si="3">AVERAGE(N4:N6)</f>
        <v>0.327594</v>
      </c>
      <c r="O7" s="861">
        <f t="shared" ref="O7" si="4">AVERAGE(O4:O6)</f>
        <v>0.35972366666666661</v>
      </c>
      <c r="P7" s="862">
        <f t="shared" ref="P7" si="5">AVERAGE(P4:P6)</f>
        <v>0.40672766666666665</v>
      </c>
      <c r="R7" s="859" t="s">
        <v>242</v>
      </c>
      <c r="S7" s="860">
        <f>AVERAGE(S4:S6)</f>
        <v>0.891849</v>
      </c>
      <c r="T7" s="861">
        <f t="shared" ref="T7" si="6">AVERAGE(T4:T6)</f>
        <v>0.86339500000000002</v>
      </c>
      <c r="U7" s="861">
        <f t="shared" ref="U7" si="7">AVERAGE(U4:U6)</f>
        <v>0.78254400000000002</v>
      </c>
      <c r="V7" s="861">
        <f t="shared" ref="V7" si="8">AVERAGE(V4:V6)</f>
        <v>0.78524633333333327</v>
      </c>
      <c r="W7" s="861">
        <f t="shared" ref="W7" si="9">AVERAGE(W4:W6)</f>
        <v>0.7585373333333334</v>
      </c>
      <c r="X7" s="862">
        <f t="shared" ref="X7" si="10">AVERAGE(X4:X6)</f>
        <v>0.76151133333333332</v>
      </c>
      <c r="Z7" s="859" t="s">
        <v>242</v>
      </c>
      <c r="AA7" s="860">
        <f>AVERAGE(AA4:AA6)</f>
        <v>0.46429466666666669</v>
      </c>
      <c r="AB7" s="861">
        <f t="shared" ref="AB7" si="11">AVERAGE(AB4:AB6)</f>
        <v>0.35073299999999996</v>
      </c>
      <c r="AC7" s="861">
        <f t="shared" ref="AC7" si="12">AVERAGE(AC4:AC6)</f>
        <v>0.48799666666666669</v>
      </c>
      <c r="AD7" s="861">
        <f t="shared" ref="AD7" si="13">AVERAGE(AD4:AD6)</f>
        <v>0.20380833333333334</v>
      </c>
      <c r="AE7" s="861">
        <f t="shared" ref="AE7" si="14">AVERAGE(AE4:AE6)</f>
        <v>0.3709913333333334</v>
      </c>
      <c r="AF7" s="862">
        <f t="shared" ref="AF7" si="15">AVERAGE(AF4:AF6)</f>
        <v>0.18074933333333335</v>
      </c>
      <c r="AH7" s="859" t="s">
        <v>242</v>
      </c>
      <c r="AI7" s="860">
        <f>AVERAGE(AI4:AI6)</f>
        <v>9.7313484823924254E-2</v>
      </c>
      <c r="AJ7" s="861">
        <f t="shared" ref="AJ7" si="16">AVERAGE(AJ4:AJ6)</f>
        <v>0.147818</v>
      </c>
      <c r="AK7" s="861">
        <f t="shared" ref="AK7" si="17">AVERAGE(AK4:AK6)</f>
        <v>0.10495939356156066</v>
      </c>
      <c r="AL7" s="861">
        <f t="shared" ref="AL7" si="18">AVERAGE(AL4:AL6)</f>
        <v>0.11425772674025465</v>
      </c>
      <c r="AM7" s="861">
        <f t="shared" ref="AM7" si="19">AVERAGE(AM4:AM6)</f>
        <v>0.11562299999999999</v>
      </c>
      <c r="AN7" s="862">
        <f t="shared" ref="AN7" si="20">AVERAGE(AN4:AN6)</f>
        <v>0.11704433333333332</v>
      </c>
    </row>
    <row r="8" spans="2:40" ht="17.25">
      <c r="B8" s="863" t="s">
        <v>243</v>
      </c>
      <c r="C8" s="864">
        <f>STDEV(C4:C6)</f>
        <v>1.3822589857429352E-4</v>
      </c>
      <c r="D8" s="865">
        <f t="shared" ref="D8:H8" si="21">STDEV(D4:D6)</f>
        <v>5.6486102844020497E-3</v>
      </c>
      <c r="E8" s="865">
        <f t="shared" si="21"/>
        <v>3.9918104853735245E-3</v>
      </c>
      <c r="F8" s="865">
        <f t="shared" si="21"/>
        <v>1.9111640420328361E-3</v>
      </c>
      <c r="G8" s="865">
        <f t="shared" si="21"/>
        <v>6.7443674103983536E-3</v>
      </c>
      <c r="H8" s="866">
        <f t="shared" si="21"/>
        <v>3.8706753968876938E-3</v>
      </c>
      <c r="J8" s="863" t="s">
        <v>243</v>
      </c>
      <c r="K8" s="864">
        <f>STDEV(K4:K6)</f>
        <v>9.2604450756969652E-3</v>
      </c>
      <c r="L8" s="865">
        <f t="shared" ref="L8:P8" si="22">STDEV(L4:L6)</f>
        <v>2.7199143558820631E-2</v>
      </c>
      <c r="M8" s="865">
        <f t="shared" si="22"/>
        <v>6.7285014946371194E-2</v>
      </c>
      <c r="N8" s="865">
        <f t="shared" si="22"/>
        <v>5.7494152154806175E-2</v>
      </c>
      <c r="O8" s="865">
        <f t="shared" si="22"/>
        <v>5.7061145250804447E-2</v>
      </c>
      <c r="P8" s="866">
        <f t="shared" si="22"/>
        <v>3.1052131236572699E-2</v>
      </c>
      <c r="R8" s="863" t="s">
        <v>243</v>
      </c>
      <c r="S8" s="864">
        <f>STDEV(S4:S6)</f>
        <v>5.2967128485504802E-3</v>
      </c>
      <c r="T8" s="865">
        <f t="shared" ref="T8:X8" si="23">STDEV(T4:T6)</f>
        <v>1.8064306657051655E-2</v>
      </c>
      <c r="U8" s="865">
        <f t="shared" si="23"/>
        <v>1.6937772669391903E-2</v>
      </c>
      <c r="V8" s="865">
        <f t="shared" si="23"/>
        <v>3.1915923836438327E-2</v>
      </c>
      <c r="W8" s="865">
        <f t="shared" si="23"/>
        <v>1.2379338485288017E-2</v>
      </c>
      <c r="X8" s="866">
        <f t="shared" si="23"/>
        <v>3.2092689515422851E-2</v>
      </c>
      <c r="Z8" s="863" t="s">
        <v>243</v>
      </c>
      <c r="AA8" s="864">
        <f>STDEV(AA4:AA6)</f>
        <v>2.6452980859126871E-2</v>
      </c>
      <c r="AB8" s="865">
        <f t="shared" ref="AB8:AF8" si="24">STDEV(AB4:AB6)</f>
        <v>1.1441507767772517E-3</v>
      </c>
      <c r="AC8" s="865">
        <f t="shared" si="24"/>
        <v>6.2012209074772617E-2</v>
      </c>
      <c r="AD8" s="865">
        <f t="shared" si="24"/>
        <v>2.912754216087134E-2</v>
      </c>
      <c r="AE8" s="865">
        <f t="shared" si="24"/>
        <v>5.5393754344089025E-2</v>
      </c>
      <c r="AF8" s="866">
        <f t="shared" si="24"/>
        <v>1.056377879043921E-2</v>
      </c>
      <c r="AH8" s="863" t="s">
        <v>243</v>
      </c>
      <c r="AI8" s="864">
        <f>STDEV(AI4:AI6)</f>
        <v>1.2220107635402011E-2</v>
      </c>
      <c r="AJ8" s="865">
        <f t="shared" ref="AJ8:AN8" si="25">STDEV(AJ4:AJ6)</f>
        <v>1.086419895804564E-2</v>
      </c>
      <c r="AK8" s="865">
        <f t="shared" si="25"/>
        <v>1.4749778992856604E-2</v>
      </c>
      <c r="AL8" s="865">
        <f t="shared" si="25"/>
        <v>1.3945470227025605E-2</v>
      </c>
      <c r="AM8" s="865">
        <f t="shared" si="25"/>
        <v>1.3183625184295859E-2</v>
      </c>
      <c r="AN8" s="866">
        <f t="shared" si="25"/>
        <v>1.3261843059444391E-2</v>
      </c>
    </row>
    <row r="9" spans="2:40" ht="18" thickBot="1">
      <c r="B9" s="867" t="s">
        <v>244</v>
      </c>
      <c r="C9" s="868">
        <f>C8/SQRT(3)</f>
        <v>7.9804759750846271E-5</v>
      </c>
      <c r="D9" s="869">
        <f t="shared" ref="D9" si="26">D8/SQRT(3)</f>
        <v>3.2612266682468124E-3</v>
      </c>
      <c r="E9" s="869">
        <f t="shared" ref="E9" si="27">E8/SQRT(3)</f>
        <v>2.3046728582843752E-3</v>
      </c>
      <c r="F9" s="869">
        <f t="shared" ref="F9" si="28">F8/SQRT(3)</f>
        <v>1.1034110741331912E-3</v>
      </c>
      <c r="G9" s="869">
        <f t="shared" ref="G9" si="29">G8/SQRT(3)</f>
        <v>3.8938623399072288E-3</v>
      </c>
      <c r="H9" s="870">
        <f t="shared" ref="H9" si="30">H8/SQRT(3)</f>
        <v>2.2347354823387716E-3</v>
      </c>
      <c r="J9" s="867" t="s">
        <v>244</v>
      </c>
      <c r="K9" s="868">
        <f>K8/SQRT(3)</f>
        <v>5.3465204572693877E-3</v>
      </c>
      <c r="L9" s="869">
        <f t="shared" ref="L9" si="31">L8/SQRT(3)</f>
        <v>1.5703432855412369E-2</v>
      </c>
      <c r="M9" s="869">
        <f t="shared" ref="M9" si="32">M8/SQRT(3)</f>
        <v>3.8847021491715407E-2</v>
      </c>
      <c r="N9" s="869">
        <f t="shared" ref="N9" si="33">N8/SQRT(3)</f>
        <v>3.3194264223406648E-2</v>
      </c>
      <c r="O9" s="869">
        <f t="shared" ref="O9" si="34">O8/SQRT(3)</f>
        <v>3.2944267570820286E-2</v>
      </c>
      <c r="P9" s="870">
        <f t="shared" ref="P9" si="35">P8/SQRT(3)</f>
        <v>1.7927956328346834E-2</v>
      </c>
      <c r="R9" s="867" t="s">
        <v>244</v>
      </c>
      <c r="S9" s="868">
        <f>S8/SQRT(3)</f>
        <v>3.0580585889307694E-3</v>
      </c>
      <c r="T9" s="869">
        <f t="shared" ref="T9" si="36">T8/SQRT(3)</f>
        <v>1.0429432311172722E-2</v>
      </c>
      <c r="U9" s="869">
        <f t="shared" ref="U9" si="37">U8/SQRT(3)</f>
        <v>9.7790276101461012E-3</v>
      </c>
      <c r="V9" s="869">
        <f t="shared" ref="V9" si="38">V8/SQRT(3)</f>
        <v>1.8426667218403261E-2</v>
      </c>
      <c r="W9" s="869">
        <f t="shared" ref="W9" si="39">W8/SQRT(3)</f>
        <v>7.147214406870531E-3</v>
      </c>
      <c r="X9" s="870">
        <f t="shared" ref="X9" si="40">X8/SQRT(3)</f>
        <v>1.8528722930748465E-2</v>
      </c>
      <c r="Z9" s="867" t="s">
        <v>244</v>
      </c>
      <c r="AA9" s="868">
        <f>AA8/SQRT(3)</f>
        <v>1.5272635619884917E-2</v>
      </c>
      <c r="AB9" s="869">
        <f t="shared" ref="AB9" si="41">AB8/SQRT(3)</f>
        <v>6.6057575896586568E-4</v>
      </c>
      <c r="AC9" s="869">
        <f t="shared" ref="AC9" si="42">AC8/SQRT(3)</f>
        <v>3.5802765602363326E-2</v>
      </c>
      <c r="AD9" s="869">
        <f t="shared" ref="AD9" si="43">AD8/SQRT(3)</f>
        <v>1.6816794307411242E-2</v>
      </c>
      <c r="AE9" s="869">
        <f t="shared" ref="AE9" si="44">AE8/SQRT(3)</f>
        <v>3.19815989819838E-2</v>
      </c>
      <c r="AF9" s="870">
        <f t="shared" ref="AF9" si="45">AF8/SQRT(3)</f>
        <v>6.0990005283197372E-3</v>
      </c>
      <c r="AH9" s="867" t="s">
        <v>244</v>
      </c>
      <c r="AI9" s="868">
        <f>AI8/SQRT(3)</f>
        <v>7.0552824328255527E-3</v>
      </c>
      <c r="AJ9" s="869">
        <f t="shared" ref="AJ9:AN9" si="46">AJ8/SQRT(3)</f>
        <v>6.272448192957302E-3</v>
      </c>
      <c r="AK9" s="869">
        <f t="shared" si="46"/>
        <v>8.5157888720132479E-3</v>
      </c>
      <c r="AL9" s="869">
        <f t="shared" si="46"/>
        <v>8.0514209895491441E-3</v>
      </c>
      <c r="AM9" s="869">
        <f t="shared" si="46"/>
        <v>7.6115695490483444E-3</v>
      </c>
      <c r="AN9" s="870">
        <f t="shared" si="46"/>
        <v>7.65672866032079E-3</v>
      </c>
    </row>
    <row r="11" spans="2:40">
      <c r="S11" s="562"/>
      <c r="T11" s="562"/>
    </row>
    <row r="12" spans="2:40">
      <c r="S12" s="562"/>
      <c r="T12" s="562"/>
    </row>
    <row r="13" spans="2:40">
      <c r="J13" s="563"/>
      <c r="K13" s="563"/>
      <c r="S13" s="562"/>
      <c r="T13" s="562"/>
      <c r="Z13" s="563"/>
      <c r="AA13" s="563"/>
    </row>
    <row r="14" spans="2:40">
      <c r="B14" s="563"/>
      <c r="C14" s="563"/>
      <c r="D14" s="563"/>
      <c r="J14" s="563"/>
      <c r="K14" s="563"/>
      <c r="S14" s="562"/>
      <c r="T14" s="562"/>
      <c r="Z14" s="563"/>
      <c r="AA14" s="563"/>
      <c r="AH14" s="563"/>
      <c r="AI14" s="563"/>
    </row>
    <row r="15" spans="2:40">
      <c r="B15" s="563"/>
      <c r="C15" s="563"/>
      <c r="D15" s="563"/>
      <c r="J15" s="563"/>
      <c r="K15" s="563"/>
      <c r="S15" s="562"/>
      <c r="T15" s="562"/>
      <c r="Z15" s="563"/>
      <c r="AA15" s="563"/>
      <c r="AH15" s="563"/>
      <c r="AI15" s="563"/>
    </row>
    <row r="16" spans="2:40">
      <c r="B16" s="563"/>
      <c r="C16" s="563"/>
      <c r="D16" s="563"/>
      <c r="J16" s="563"/>
      <c r="K16" s="563"/>
      <c r="S16" s="562"/>
      <c r="T16" s="562"/>
      <c r="Z16" s="563"/>
      <c r="AA16" s="563"/>
      <c r="AH16" s="563"/>
      <c r="AI16" s="563"/>
    </row>
    <row r="17" spans="2:35">
      <c r="B17" s="563"/>
      <c r="C17" s="563"/>
      <c r="D17" s="563"/>
      <c r="J17" s="563"/>
      <c r="K17" s="563"/>
      <c r="S17" s="562"/>
      <c r="T17" s="562"/>
      <c r="Z17" s="563"/>
      <c r="AA17" s="563"/>
      <c r="AH17" s="563"/>
      <c r="AI17" s="563"/>
    </row>
    <row r="18" spans="2:35">
      <c r="B18" s="563"/>
      <c r="C18" s="563"/>
      <c r="D18" s="563"/>
      <c r="J18" s="563"/>
      <c r="K18" s="563"/>
      <c r="S18" s="562"/>
      <c r="T18" s="562"/>
      <c r="Z18" s="563"/>
      <c r="AA18" s="563"/>
      <c r="AH18" s="563"/>
      <c r="AI18" s="563"/>
    </row>
    <row r="19" spans="2:35">
      <c r="B19" s="563"/>
      <c r="C19" s="563"/>
      <c r="D19" s="563"/>
      <c r="J19" s="563"/>
      <c r="K19" s="563"/>
      <c r="S19" s="562"/>
      <c r="T19" s="562"/>
      <c r="Z19" s="563"/>
      <c r="AA19" s="563"/>
      <c r="AH19" s="563"/>
      <c r="AI19" s="563"/>
    </row>
    <row r="20" spans="2:35">
      <c r="B20" s="563"/>
      <c r="C20" s="563"/>
      <c r="D20" s="563"/>
      <c r="J20" s="563"/>
      <c r="K20" s="563"/>
      <c r="S20" s="562"/>
      <c r="T20" s="562"/>
      <c r="Z20" s="563"/>
      <c r="AA20" s="563"/>
      <c r="AH20" s="563"/>
      <c r="AI20" s="563"/>
    </row>
    <row r="21" spans="2:35">
      <c r="B21" s="563"/>
      <c r="C21" s="563"/>
      <c r="D21" s="563"/>
      <c r="J21" s="563"/>
      <c r="K21" s="563"/>
      <c r="S21" s="562"/>
      <c r="T21" s="562"/>
      <c r="Z21" s="563"/>
      <c r="AA21" s="563"/>
      <c r="AH21" s="563"/>
      <c r="AI21" s="563"/>
    </row>
    <row r="22" spans="2:35">
      <c r="B22" s="563"/>
      <c r="C22" s="563"/>
      <c r="D22" s="563"/>
      <c r="J22" s="563"/>
      <c r="K22" s="563"/>
      <c r="S22" s="562"/>
      <c r="T22" s="562"/>
      <c r="Z22" s="563"/>
      <c r="AA22" s="563"/>
      <c r="AH22" s="563"/>
      <c r="AI22" s="563"/>
    </row>
    <row r="23" spans="2:35">
      <c r="B23" s="563"/>
      <c r="C23" s="563"/>
      <c r="D23" s="563"/>
      <c r="J23" s="563"/>
      <c r="K23" s="563"/>
      <c r="S23" s="562"/>
      <c r="T23" s="562"/>
      <c r="Z23" s="563"/>
      <c r="AA23" s="563"/>
      <c r="AH23" s="563"/>
      <c r="AI23" s="563"/>
    </row>
    <row r="24" spans="2:35">
      <c r="B24" s="563"/>
      <c r="C24" s="563"/>
      <c r="D24" s="563"/>
      <c r="J24" s="563"/>
      <c r="K24" s="563"/>
      <c r="S24" s="562"/>
      <c r="T24" s="562"/>
      <c r="Z24" s="563"/>
      <c r="AA24" s="563"/>
      <c r="AH24" s="563"/>
      <c r="AI24" s="563"/>
    </row>
    <row r="25" spans="2:35">
      <c r="B25" s="563"/>
      <c r="C25" s="563"/>
      <c r="D25" s="563"/>
      <c r="J25" s="563"/>
      <c r="K25" s="563"/>
      <c r="S25" s="562"/>
      <c r="T25" s="562"/>
      <c r="Z25" s="563"/>
      <c r="AA25" s="563"/>
      <c r="AH25" s="563"/>
      <c r="AI25" s="563"/>
    </row>
    <row r="26" spans="2:35">
      <c r="B26" s="563"/>
      <c r="C26" s="563"/>
      <c r="D26" s="563"/>
      <c r="J26" s="563"/>
      <c r="K26" s="563"/>
      <c r="S26" s="562"/>
      <c r="T26" s="562"/>
      <c r="Z26" s="563"/>
      <c r="AA26" s="563"/>
      <c r="AH26" s="563"/>
      <c r="AI26" s="563"/>
    </row>
    <row r="27" spans="2:35">
      <c r="B27" s="563"/>
      <c r="C27" s="563"/>
      <c r="D27" s="563"/>
      <c r="J27" s="563"/>
      <c r="K27" s="563"/>
      <c r="S27" s="562"/>
      <c r="T27" s="562"/>
      <c r="Z27" s="563"/>
      <c r="AA27" s="563"/>
      <c r="AH27" s="563"/>
      <c r="AI27" s="563"/>
    </row>
    <row r="28" spans="2:35">
      <c r="B28" s="563"/>
      <c r="C28" s="563"/>
      <c r="D28" s="563"/>
      <c r="J28" s="563"/>
      <c r="K28" s="563"/>
      <c r="S28" s="562"/>
      <c r="T28" s="562"/>
      <c r="Z28" s="563"/>
      <c r="AA28" s="563"/>
      <c r="AH28" s="563"/>
      <c r="AI28" s="563"/>
    </row>
    <row r="29" spans="2:35">
      <c r="B29" s="563"/>
      <c r="C29" s="563"/>
      <c r="D29" s="563"/>
      <c r="J29" s="563"/>
      <c r="K29" s="563"/>
      <c r="Z29" s="563"/>
      <c r="AA29" s="563"/>
      <c r="AH29" s="563"/>
      <c r="AI29" s="563"/>
    </row>
    <row r="30" spans="2:35">
      <c r="B30" s="563"/>
      <c r="C30" s="563"/>
      <c r="D30" s="563"/>
      <c r="J30" s="563"/>
      <c r="K30" s="563"/>
      <c r="Z30" s="563"/>
      <c r="AA30" s="563"/>
      <c r="AH30" s="563"/>
      <c r="AI30" s="563"/>
    </row>
    <row r="31" spans="2:35">
      <c r="B31" s="563"/>
      <c r="C31" s="563"/>
      <c r="D31" s="563"/>
      <c r="AH31" s="563"/>
      <c r="AI31" s="563"/>
    </row>
    <row r="32" spans="2:35">
      <c r="B32" s="563"/>
      <c r="C32" s="563"/>
      <c r="D32" s="563"/>
    </row>
  </sheetData>
  <mergeCells count="9">
    <mergeCell ref="B2:H2"/>
    <mergeCell ref="J2:P2"/>
    <mergeCell ref="B4:B6"/>
    <mergeCell ref="J4:J6"/>
    <mergeCell ref="AH4:AH6"/>
    <mergeCell ref="R2:X2"/>
    <mergeCell ref="R4:R6"/>
    <mergeCell ref="Z2:AF2"/>
    <mergeCell ref="Z4:Z6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3E36F-E295-495D-9268-BFBCDF59BD66}">
  <dimension ref="B1:P55"/>
  <sheetViews>
    <sheetView zoomScale="55" zoomScaleNormal="55" workbookViewId="0">
      <selection activeCell="O38" sqref="O38"/>
    </sheetView>
  </sheetViews>
  <sheetFormatPr defaultColWidth="8.75" defaultRowHeight="16.5"/>
  <cols>
    <col min="1" max="16384" width="8.75" style="479"/>
  </cols>
  <sheetData>
    <row r="1" spans="2:16" ht="18.75" thickBot="1">
      <c r="B1" s="480" t="s">
        <v>41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</row>
    <row r="2" spans="2:16" ht="18" thickBot="1">
      <c r="B2" s="977" t="s">
        <v>220</v>
      </c>
      <c r="C2" s="955" t="s">
        <v>36</v>
      </c>
      <c r="D2" s="956"/>
      <c r="E2" s="957"/>
      <c r="F2" s="1087" t="s">
        <v>37</v>
      </c>
      <c r="G2" s="956"/>
      <c r="H2" s="957"/>
      <c r="I2" s="128"/>
      <c r="J2" s="977" t="s">
        <v>220</v>
      </c>
      <c r="K2" s="955" t="s">
        <v>36</v>
      </c>
      <c r="L2" s="956"/>
      <c r="M2" s="957"/>
      <c r="N2" s="1087" t="s">
        <v>37</v>
      </c>
      <c r="O2" s="956"/>
      <c r="P2" s="957"/>
    </row>
    <row r="3" spans="2:16" ht="18" thickBot="1">
      <c r="B3" s="978"/>
      <c r="C3" s="135" t="s">
        <v>0</v>
      </c>
      <c r="D3" s="132" t="s">
        <v>1</v>
      </c>
      <c r="E3" s="158" t="s">
        <v>38</v>
      </c>
      <c r="F3" s="135" t="s">
        <v>0</v>
      </c>
      <c r="G3" s="132" t="s">
        <v>1</v>
      </c>
      <c r="H3" s="141" t="s">
        <v>38</v>
      </c>
      <c r="I3" s="128"/>
      <c r="J3" s="978"/>
      <c r="K3" s="135" t="s">
        <v>0</v>
      </c>
      <c r="L3" s="132" t="s">
        <v>1</v>
      </c>
      <c r="M3" s="158" t="s">
        <v>38</v>
      </c>
      <c r="N3" s="135" t="s">
        <v>0</v>
      </c>
      <c r="O3" s="132" t="s">
        <v>1</v>
      </c>
      <c r="P3" s="141" t="s">
        <v>38</v>
      </c>
    </row>
    <row r="4" spans="2:16">
      <c r="B4" s="977" t="s">
        <v>39</v>
      </c>
      <c r="C4" s="142">
        <v>1.3</v>
      </c>
      <c r="D4" s="143">
        <v>0.4</v>
      </c>
      <c r="E4" s="490">
        <v>0.7</v>
      </c>
      <c r="F4" s="142">
        <v>1.3</v>
      </c>
      <c r="G4" s="143">
        <v>0.2</v>
      </c>
      <c r="H4" s="144">
        <v>0.9</v>
      </c>
      <c r="I4" s="128"/>
      <c r="J4" s="977" t="s">
        <v>40</v>
      </c>
      <c r="K4" s="142">
        <v>23.5</v>
      </c>
      <c r="L4" s="145">
        <v>41.325491999999997</v>
      </c>
      <c r="M4" s="490">
        <v>15.7</v>
      </c>
      <c r="N4" s="142">
        <v>23</v>
      </c>
      <c r="O4" s="143">
        <v>56.01728</v>
      </c>
      <c r="P4" s="144">
        <v>22.7</v>
      </c>
    </row>
    <row r="5" spans="2:16">
      <c r="B5" s="978"/>
      <c r="C5" s="146">
        <v>1.8</v>
      </c>
      <c r="D5" s="147">
        <v>0.5</v>
      </c>
      <c r="E5" s="491">
        <v>0.8</v>
      </c>
      <c r="F5" s="146">
        <v>2.5</v>
      </c>
      <c r="G5" s="147">
        <v>0.2</v>
      </c>
      <c r="H5" s="148">
        <v>1.6</v>
      </c>
      <c r="I5" s="128"/>
      <c r="J5" s="978"/>
      <c r="K5" s="146">
        <v>25.5</v>
      </c>
      <c r="L5" s="149">
        <v>45.370370000000001</v>
      </c>
      <c r="M5" s="491">
        <v>23.3</v>
      </c>
      <c r="N5" s="146">
        <v>24.4</v>
      </c>
      <c r="O5" s="147">
        <v>50.569850000000002</v>
      </c>
      <c r="P5" s="148">
        <v>29.6</v>
      </c>
    </row>
    <row r="6" spans="2:16">
      <c r="B6" s="978"/>
      <c r="C6" s="146">
        <v>1.3</v>
      </c>
      <c r="D6" s="147">
        <v>1.5</v>
      </c>
      <c r="E6" s="491">
        <v>0.9</v>
      </c>
      <c r="F6" s="146">
        <v>1.2</v>
      </c>
      <c r="G6" s="147">
        <v>0.3</v>
      </c>
      <c r="H6" s="148">
        <v>0.5</v>
      </c>
      <c r="I6" s="128"/>
      <c r="J6" s="978"/>
      <c r="K6" s="146">
        <v>21.8</v>
      </c>
      <c r="L6" s="149">
        <v>47.742209000000003</v>
      </c>
      <c r="M6" s="491">
        <v>21.5</v>
      </c>
      <c r="N6" s="146">
        <v>26.6</v>
      </c>
      <c r="O6" s="147">
        <v>45.062460000000002</v>
      </c>
      <c r="P6" s="148">
        <v>27</v>
      </c>
    </row>
    <row r="7" spans="2:16" ht="17.25" thickBot="1">
      <c r="B7" s="979"/>
      <c r="C7" s="483"/>
      <c r="D7" s="484"/>
      <c r="E7" s="386"/>
      <c r="F7" s="483"/>
      <c r="G7" s="484"/>
      <c r="H7" s="485"/>
      <c r="I7" s="128"/>
      <c r="J7" s="979"/>
      <c r="K7" s="483"/>
      <c r="L7" s="484">
        <v>43.904784999999997</v>
      </c>
      <c r="M7" s="386"/>
      <c r="N7" s="483"/>
      <c r="O7" s="486">
        <v>49.750369999999997</v>
      </c>
      <c r="P7" s="485"/>
    </row>
    <row r="8" spans="2:16" ht="17.25">
      <c r="B8" s="567" t="s">
        <v>242</v>
      </c>
      <c r="C8" s="725">
        <f>AVERAGE(C4:C6)</f>
        <v>1.4666666666666668</v>
      </c>
      <c r="D8" s="709">
        <f t="shared" ref="D8:H8" si="0">AVERAGE(D4:D6)</f>
        <v>0.79999999999999993</v>
      </c>
      <c r="E8" s="871">
        <f t="shared" si="0"/>
        <v>0.79999999999999993</v>
      </c>
      <c r="F8" s="725">
        <f t="shared" si="0"/>
        <v>1.6666666666666667</v>
      </c>
      <c r="G8" s="709">
        <f t="shared" si="0"/>
        <v>0.23333333333333331</v>
      </c>
      <c r="H8" s="710">
        <f t="shared" si="0"/>
        <v>1</v>
      </c>
      <c r="I8" s="128"/>
      <c r="J8" s="567" t="s">
        <v>242</v>
      </c>
      <c r="K8" s="725">
        <f>AVERAGE(K4:K6)</f>
        <v>23.599999999999998</v>
      </c>
      <c r="L8" s="709">
        <f>AVERAGE(L4:L7)</f>
        <v>44.585714000000003</v>
      </c>
      <c r="M8" s="871">
        <f>AVERAGE(M4:M6)</f>
        <v>20.166666666666668</v>
      </c>
      <c r="N8" s="725">
        <f>AVERAGE(N4:N6)</f>
        <v>24.666666666666668</v>
      </c>
      <c r="O8" s="709">
        <f>AVERAGE(O4:O7)</f>
        <v>50.349989999999998</v>
      </c>
      <c r="P8" s="710">
        <f>AVERAGE(P4:P6)</f>
        <v>26.433333333333334</v>
      </c>
    </row>
    <row r="9" spans="2:16" ht="17.25">
      <c r="B9" s="572" t="s">
        <v>243</v>
      </c>
      <c r="C9" s="721">
        <f>STDEV(C4:C6)</f>
        <v>0.28867513459481314</v>
      </c>
      <c r="D9" s="715">
        <f t="shared" ref="D9:H9" si="1">STDEV(D4:D6)</f>
        <v>0.60827625302982202</v>
      </c>
      <c r="E9" s="872">
        <f t="shared" si="1"/>
        <v>0.1000000000000006</v>
      </c>
      <c r="F9" s="721">
        <f t="shared" si="1"/>
        <v>0.72341781380702352</v>
      </c>
      <c r="G9" s="715">
        <f t="shared" si="1"/>
        <v>5.7735026918962762E-2</v>
      </c>
      <c r="H9" s="716">
        <f t="shared" si="1"/>
        <v>0.55677643628300244</v>
      </c>
      <c r="I9" s="128"/>
      <c r="J9" s="572" t="s">
        <v>243</v>
      </c>
      <c r="K9" s="721">
        <f>STDEV(K4:K6)</f>
        <v>1.8520259177452132</v>
      </c>
      <c r="L9" s="877">
        <f>STDEV(L4:L7)</f>
        <v>2.6877411529439885</v>
      </c>
      <c r="M9" s="872">
        <f>STDEV(M4:M6)</f>
        <v>3.9715656022950729</v>
      </c>
      <c r="N9" s="721">
        <f>STDEV(N4:N6)</f>
        <v>1.8147543451754942</v>
      </c>
      <c r="O9" s="877">
        <f>STDEV(O4:O7)</f>
        <v>4.4901385282639108</v>
      </c>
      <c r="P9" s="716">
        <f>STDEV(P4:P6)</f>
        <v>3.4847285881877808</v>
      </c>
    </row>
    <row r="10" spans="2:16" ht="18" thickBot="1">
      <c r="B10" s="579" t="s">
        <v>244</v>
      </c>
      <c r="C10" s="726">
        <f>C9/SQRT(3)</f>
        <v>0.16666666666666682</v>
      </c>
      <c r="D10" s="718">
        <f t="shared" ref="D10:H10" si="2">D9/SQRT(3)</f>
        <v>0.35118845842842467</v>
      </c>
      <c r="E10" s="873">
        <f t="shared" si="2"/>
        <v>5.7735026918962928E-2</v>
      </c>
      <c r="F10" s="726">
        <f t="shared" si="2"/>
        <v>0.41766546953805561</v>
      </c>
      <c r="G10" s="718">
        <f t="shared" si="2"/>
        <v>3.3333333333333444E-2</v>
      </c>
      <c r="H10" s="719">
        <f t="shared" si="2"/>
        <v>0.321455025366432</v>
      </c>
      <c r="I10" s="128"/>
      <c r="J10" s="579" t="s">
        <v>244</v>
      </c>
      <c r="K10" s="726">
        <f>K9/SQRT(3)</f>
        <v>1.0692676621563626</v>
      </c>
      <c r="L10" s="718">
        <f>L9/SQRT(4)</f>
        <v>1.3438705764719943</v>
      </c>
      <c r="M10" s="873">
        <f>M9/SQRT(3)</f>
        <v>2.2929844695893187</v>
      </c>
      <c r="N10" s="726">
        <f>N9/SQRT(3)</f>
        <v>1.0477489097001147</v>
      </c>
      <c r="O10" s="718">
        <f>O9/SQRT(4)</f>
        <v>2.2450692641319554</v>
      </c>
      <c r="P10" s="719">
        <f>P9/SQRT(3)</f>
        <v>2.0119089884429999</v>
      </c>
    </row>
    <row r="11" spans="2:16" ht="18" thickBot="1">
      <c r="B11" s="157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</row>
    <row r="12" spans="2:16" ht="18" thickBot="1">
      <c r="B12" s="977" t="s">
        <v>219</v>
      </c>
      <c r="C12" s="955" t="s">
        <v>36</v>
      </c>
      <c r="D12" s="956"/>
      <c r="E12" s="957"/>
      <c r="F12" s="1087" t="s">
        <v>37</v>
      </c>
      <c r="G12" s="956"/>
      <c r="H12" s="957"/>
      <c r="I12" s="128"/>
      <c r="J12" s="977" t="s">
        <v>219</v>
      </c>
      <c r="K12" s="955" t="s">
        <v>36</v>
      </c>
      <c r="L12" s="956"/>
      <c r="M12" s="957"/>
      <c r="N12" s="1087" t="s">
        <v>37</v>
      </c>
      <c r="O12" s="956"/>
      <c r="P12" s="957"/>
    </row>
    <row r="13" spans="2:16" ht="18" thickBot="1">
      <c r="B13" s="978"/>
      <c r="C13" s="135" t="s">
        <v>0</v>
      </c>
      <c r="D13" s="132" t="s">
        <v>1</v>
      </c>
      <c r="E13" s="158" t="s">
        <v>38</v>
      </c>
      <c r="F13" s="135" t="s">
        <v>0</v>
      </c>
      <c r="G13" s="132" t="s">
        <v>1</v>
      </c>
      <c r="H13" s="141" t="s">
        <v>38</v>
      </c>
      <c r="I13" s="128"/>
      <c r="J13" s="978"/>
      <c r="K13" s="135" t="s">
        <v>0</v>
      </c>
      <c r="L13" s="132" t="s">
        <v>1</v>
      </c>
      <c r="M13" s="158" t="s">
        <v>38</v>
      </c>
      <c r="N13" s="135" t="s">
        <v>0</v>
      </c>
      <c r="O13" s="132" t="s">
        <v>1</v>
      </c>
      <c r="P13" s="141" t="s">
        <v>38</v>
      </c>
    </row>
    <row r="14" spans="2:16">
      <c r="B14" s="969" t="s">
        <v>25</v>
      </c>
      <c r="C14" s="151">
        <v>21.7621</v>
      </c>
      <c r="D14" s="143">
        <v>9.6999999999999993</v>
      </c>
      <c r="E14" s="152">
        <v>15.605655</v>
      </c>
      <c r="F14" s="151">
        <v>39.790064408318479</v>
      </c>
      <c r="G14" s="143">
        <v>4.8</v>
      </c>
      <c r="H14" s="153">
        <v>13.929397895472215</v>
      </c>
      <c r="I14" s="128"/>
      <c r="J14" s="969" t="s">
        <v>40</v>
      </c>
      <c r="K14" s="142">
        <v>98.8</v>
      </c>
      <c r="L14" s="143">
        <v>99.8</v>
      </c>
      <c r="M14" s="490">
        <v>98.5</v>
      </c>
      <c r="N14" s="142">
        <v>98.8</v>
      </c>
      <c r="O14" s="143">
        <v>99.8</v>
      </c>
      <c r="P14" s="144">
        <v>98.7</v>
      </c>
    </row>
    <row r="15" spans="2:16">
      <c r="B15" s="963"/>
      <c r="C15" s="154">
        <v>28.074342999999999</v>
      </c>
      <c r="D15" s="147">
        <v>6.2</v>
      </c>
      <c r="E15" s="155">
        <v>8.1203909999999997</v>
      </c>
      <c r="F15" s="154">
        <v>47.2683896772906</v>
      </c>
      <c r="G15" s="147">
        <v>4.7</v>
      </c>
      <c r="H15" s="156">
        <v>14.093030961592811</v>
      </c>
      <c r="I15" s="128"/>
      <c r="J15" s="963"/>
      <c r="K15" s="146">
        <v>98.5</v>
      </c>
      <c r="L15" s="147">
        <v>99.8</v>
      </c>
      <c r="M15" s="491">
        <v>96.4</v>
      </c>
      <c r="N15" s="146">
        <v>96.7</v>
      </c>
      <c r="O15" s="147">
        <v>99.6</v>
      </c>
      <c r="P15" s="148">
        <v>99</v>
      </c>
    </row>
    <row r="16" spans="2:16">
      <c r="B16" s="964"/>
      <c r="C16" s="154">
        <v>39.889327999999999</v>
      </c>
      <c r="D16" s="147">
        <v>4.3</v>
      </c>
      <c r="E16" s="155">
        <v>17.359788999999999</v>
      </c>
      <c r="F16" s="154">
        <v>44.740222926126464</v>
      </c>
      <c r="G16" s="147">
        <v>4.5999999999999996</v>
      </c>
      <c r="H16" s="156">
        <v>13.405766585249451</v>
      </c>
      <c r="I16" s="128"/>
      <c r="J16" s="964"/>
      <c r="K16" s="146">
        <v>98</v>
      </c>
      <c r="L16" s="147">
        <v>99.8</v>
      </c>
      <c r="M16" s="491">
        <v>97.5</v>
      </c>
      <c r="N16" s="146">
        <v>96.9</v>
      </c>
      <c r="O16" s="147">
        <v>99.8</v>
      </c>
      <c r="P16" s="148">
        <v>99.3</v>
      </c>
    </row>
    <row r="17" spans="2:16" ht="17.25" thickBot="1">
      <c r="B17" s="970"/>
      <c r="C17" s="483">
        <v>43.916961999999998</v>
      </c>
      <c r="D17" s="484"/>
      <c r="E17" s="386">
        <v>5.6944369999999997</v>
      </c>
      <c r="F17" s="483">
        <v>47.405675085749913</v>
      </c>
      <c r="G17" s="484"/>
      <c r="H17" s="485">
        <v>13.88111346689854</v>
      </c>
      <c r="I17" s="128"/>
      <c r="J17" s="970"/>
      <c r="K17" s="483"/>
      <c r="L17" s="484"/>
      <c r="M17" s="386"/>
      <c r="N17" s="483"/>
      <c r="O17" s="484"/>
      <c r="P17" s="485"/>
    </row>
    <row r="18" spans="2:16" ht="17.25">
      <c r="B18" s="567" t="s">
        <v>242</v>
      </c>
      <c r="C18" s="725">
        <f>AVERAGE(C14:C17)</f>
        <v>33.410683250000005</v>
      </c>
      <c r="D18" s="709">
        <f>AVERAGE(D14:D16)</f>
        <v>6.7333333333333334</v>
      </c>
      <c r="E18" s="871">
        <f>AVERAGE(E14:E17)</f>
        <v>11.695068000000001</v>
      </c>
      <c r="F18" s="725">
        <f>AVERAGE(F14:F17)</f>
        <v>44.801088024371367</v>
      </c>
      <c r="G18" s="709">
        <f>AVERAGE(G14:G16)</f>
        <v>4.7</v>
      </c>
      <c r="H18" s="710">
        <f>AVERAGE(H14:H17)</f>
        <v>13.827327227303254</v>
      </c>
      <c r="I18" s="128"/>
      <c r="J18" s="567" t="s">
        <v>242</v>
      </c>
      <c r="K18" s="725">
        <f>AVERAGE(K14:K16)</f>
        <v>98.433333333333337</v>
      </c>
      <c r="L18" s="709">
        <f t="shared" ref="L18:P18" si="3">AVERAGE(L14:L16)</f>
        <v>99.8</v>
      </c>
      <c r="M18" s="871">
        <f t="shared" si="3"/>
        <v>97.466666666666654</v>
      </c>
      <c r="N18" s="725">
        <f t="shared" si="3"/>
        <v>97.466666666666654</v>
      </c>
      <c r="O18" s="709">
        <f t="shared" si="3"/>
        <v>99.733333333333334</v>
      </c>
      <c r="P18" s="710">
        <f t="shared" si="3"/>
        <v>99</v>
      </c>
    </row>
    <row r="19" spans="2:16" ht="17.25">
      <c r="B19" s="572" t="s">
        <v>243</v>
      </c>
      <c r="C19" s="874">
        <f>STDEV(C14:C17)</f>
        <v>10.271655984071788</v>
      </c>
      <c r="D19" s="715">
        <f>STDEV(D14:D16)</f>
        <v>2.7392213005402364</v>
      </c>
      <c r="E19" s="875">
        <f>STDEV(E14:E17)</f>
        <v>5.6617913167977711</v>
      </c>
      <c r="F19" s="874">
        <f>STDEV(F14:F17)</f>
        <v>3.5583476243720495</v>
      </c>
      <c r="G19" s="715">
        <f>STDEV(G14:G16)</f>
        <v>0.10000000000000009</v>
      </c>
      <c r="H19" s="876">
        <f>STDEV(H14:H17)</f>
        <v>0.29530957215239428</v>
      </c>
      <c r="I19" s="128"/>
      <c r="J19" s="572" t="s">
        <v>243</v>
      </c>
      <c r="K19" s="721">
        <f>STDEV(K14:K16)</f>
        <v>0.40414518843273678</v>
      </c>
      <c r="L19" s="715">
        <f t="shared" ref="L19:P19" si="4">STDEV(L14:L16)</f>
        <v>0</v>
      </c>
      <c r="M19" s="872">
        <f t="shared" si="4"/>
        <v>1.0503967504392457</v>
      </c>
      <c r="N19" s="721">
        <f t="shared" si="4"/>
        <v>1.1590225767142435</v>
      </c>
      <c r="O19" s="715">
        <f t="shared" si="4"/>
        <v>0.1154700538379268</v>
      </c>
      <c r="P19" s="716">
        <f t="shared" si="4"/>
        <v>0.29999999999999716</v>
      </c>
    </row>
    <row r="20" spans="2:16" ht="18" thickBot="1">
      <c r="B20" s="579" t="s">
        <v>244</v>
      </c>
      <c r="C20" s="726">
        <f>C19/SQRT(4)</f>
        <v>5.1358279920358942</v>
      </c>
      <c r="D20" s="718">
        <f>D19/SQRT(3)</f>
        <v>1.5814901552368623</v>
      </c>
      <c r="E20" s="873">
        <f>E19/SQRT(4)</f>
        <v>2.8308956583988856</v>
      </c>
      <c r="F20" s="726">
        <f>F19/SQRT(4)</f>
        <v>1.7791738121860248</v>
      </c>
      <c r="G20" s="718">
        <f>G19/SQRT(3)</f>
        <v>5.773502691896263E-2</v>
      </c>
      <c r="H20" s="719">
        <f>H19/SQRT(4)</f>
        <v>0.14765478607619714</v>
      </c>
      <c r="I20" s="128"/>
      <c r="J20" s="579" t="s">
        <v>244</v>
      </c>
      <c r="K20" s="726">
        <f>K19/SQRT(3)</f>
        <v>0.23333333333333262</v>
      </c>
      <c r="L20" s="718">
        <f t="shared" ref="L20" si="5">L19/SQRT(3)</f>
        <v>0</v>
      </c>
      <c r="M20" s="873">
        <f t="shared" ref="M20" si="6">M19/SQRT(3)</f>
        <v>0.60644684662200676</v>
      </c>
      <c r="N20" s="726">
        <f t="shared" ref="N20" si="7">N19/SQRT(3)</f>
        <v>0.66916199666282217</v>
      </c>
      <c r="O20" s="718">
        <f t="shared" ref="O20" si="8">O19/SQRT(3)</f>
        <v>6.6666666666667623E-2</v>
      </c>
      <c r="P20" s="719">
        <f t="shared" ref="P20" si="9">P19/SQRT(3)</f>
        <v>0.17320508075688609</v>
      </c>
    </row>
    <row r="21" spans="2:16">
      <c r="B21" s="977" t="s">
        <v>26</v>
      </c>
      <c r="C21" s="487">
        <v>0.17041600000000001</v>
      </c>
      <c r="D21" s="488">
        <v>0.8</v>
      </c>
      <c r="E21" s="385">
        <v>2.7811140000000001</v>
      </c>
      <c r="F21" s="487">
        <v>16.214251409548744</v>
      </c>
      <c r="G21" s="488">
        <v>1.2</v>
      </c>
      <c r="H21" s="489">
        <v>11.609832772999177</v>
      </c>
      <c r="I21" s="128"/>
      <c r="J21" s="128"/>
      <c r="K21" s="128"/>
      <c r="L21" s="128"/>
      <c r="M21" s="128"/>
      <c r="N21" s="128"/>
      <c r="O21" s="128"/>
      <c r="P21" s="128"/>
    </row>
    <row r="22" spans="2:16">
      <c r="B22" s="978"/>
      <c r="C22" s="154">
        <v>0.433203</v>
      </c>
      <c r="D22" s="147">
        <v>0.1</v>
      </c>
      <c r="E22" s="155">
        <v>6.131024</v>
      </c>
      <c r="F22" s="154">
        <v>11.8453589648117</v>
      </c>
      <c r="G22" s="147">
        <v>0.7</v>
      </c>
      <c r="H22" s="156">
        <v>9.9506875481186192</v>
      </c>
      <c r="I22" s="128"/>
      <c r="J22" s="128"/>
      <c r="K22" s="128"/>
      <c r="L22" s="128"/>
      <c r="M22" s="128"/>
      <c r="N22" s="128"/>
      <c r="O22" s="128"/>
      <c r="P22" s="128"/>
    </row>
    <row r="23" spans="2:16">
      <c r="B23" s="978"/>
      <c r="C23" s="154">
        <v>0.22134400000000001</v>
      </c>
      <c r="D23" s="147">
        <v>0.2</v>
      </c>
      <c r="E23" s="155">
        <v>3.5437110000000001</v>
      </c>
      <c r="F23" s="154">
        <v>14.201528131030214</v>
      </c>
      <c r="G23" s="147">
        <v>0.7</v>
      </c>
      <c r="H23" s="156">
        <v>10.807233699510292</v>
      </c>
      <c r="I23" s="128"/>
      <c r="J23" s="128"/>
      <c r="K23" s="128"/>
      <c r="L23" s="128"/>
      <c r="M23" s="128"/>
      <c r="N23" s="128"/>
      <c r="O23" s="128"/>
      <c r="P23" s="128"/>
    </row>
    <row r="24" spans="2:16" ht="17.25" thickBot="1">
      <c r="B24" s="979"/>
      <c r="C24" s="483">
        <v>0.67589299999999997</v>
      </c>
      <c r="D24" s="484"/>
      <c r="E24" s="386">
        <v>2.1398510000000002</v>
      </c>
      <c r="F24" s="483">
        <v>13.620725496310154</v>
      </c>
      <c r="G24" s="484"/>
      <c r="H24" s="485">
        <v>9.037091740715157</v>
      </c>
      <c r="I24" s="128"/>
      <c r="J24" s="128"/>
      <c r="K24" s="128"/>
      <c r="L24" s="128"/>
      <c r="M24" s="128"/>
      <c r="N24" s="128"/>
      <c r="O24" s="128"/>
      <c r="P24" s="128"/>
    </row>
    <row r="25" spans="2:16" ht="17.25">
      <c r="B25" s="567" t="s">
        <v>242</v>
      </c>
      <c r="C25" s="725">
        <f>AVERAGE(C21:C24)</f>
        <v>0.37521399999999999</v>
      </c>
      <c r="D25" s="709">
        <f>AVERAGE(D21:D23)</f>
        <v>0.3666666666666667</v>
      </c>
      <c r="E25" s="871">
        <f>AVERAGE(E21:E24)</f>
        <v>3.6489250000000002</v>
      </c>
      <c r="F25" s="725">
        <f>AVERAGE(F21:F24)</f>
        <v>13.970466000425205</v>
      </c>
      <c r="G25" s="709">
        <f>AVERAGE(G21:G23)</f>
        <v>0.86666666666666659</v>
      </c>
      <c r="H25" s="710">
        <f>AVERAGE(H21:H24)</f>
        <v>10.35121144033581</v>
      </c>
      <c r="I25" s="128"/>
      <c r="J25" s="128"/>
      <c r="K25" s="128"/>
      <c r="L25" s="128"/>
      <c r="M25" s="128"/>
      <c r="N25" s="128"/>
      <c r="O25" s="128"/>
      <c r="P25" s="128"/>
    </row>
    <row r="26" spans="2:16" ht="17.25">
      <c r="B26" s="572" t="s">
        <v>243</v>
      </c>
      <c r="C26" s="874">
        <f>STDEV(C21:C24)</f>
        <v>0.2304985776282939</v>
      </c>
      <c r="D26" s="715">
        <f>STDEV(D21:D23)</f>
        <v>0.37859388972001834</v>
      </c>
      <c r="E26" s="875">
        <f>STDEV(E21:E24)</f>
        <v>1.7514075958871855</v>
      </c>
      <c r="F26" s="874">
        <f>STDEV(F21:F24)</f>
        <v>1.800588885469407</v>
      </c>
      <c r="G26" s="715">
        <f>STDEV(G21:G23)</f>
        <v>0.28867513459481353</v>
      </c>
      <c r="H26" s="876">
        <f>STDEV(H21:H24)</f>
        <v>1.1074616521676632</v>
      </c>
      <c r="I26" s="128"/>
      <c r="J26" s="128"/>
      <c r="K26" s="128"/>
      <c r="L26" s="128"/>
      <c r="M26" s="128"/>
      <c r="N26" s="128"/>
      <c r="O26" s="128"/>
      <c r="P26" s="128"/>
    </row>
    <row r="27" spans="2:16" ht="18" thickBot="1">
      <c r="B27" s="579" t="s">
        <v>244</v>
      </c>
      <c r="C27" s="726">
        <f>C26/SQRT(4)</f>
        <v>0.11524928881414695</v>
      </c>
      <c r="D27" s="718">
        <f>D26/SQRT(3)</f>
        <v>0.21858128414340008</v>
      </c>
      <c r="E27" s="873">
        <f>E26/SQRT(4)</f>
        <v>0.87570379794359277</v>
      </c>
      <c r="F27" s="726">
        <f>F26/SQRT(4)</f>
        <v>0.90029444273470349</v>
      </c>
      <c r="G27" s="718">
        <f>G26/SQRT(3)</f>
        <v>0.16666666666666705</v>
      </c>
      <c r="H27" s="719">
        <f>H26/SQRT(4)</f>
        <v>0.55373082608383162</v>
      </c>
      <c r="I27" s="128"/>
      <c r="J27" s="128"/>
      <c r="K27" s="128"/>
      <c r="L27" s="128"/>
      <c r="M27" s="128"/>
      <c r="N27" s="128"/>
      <c r="O27" s="128"/>
      <c r="P27" s="128"/>
    </row>
    <row r="28" spans="2:16">
      <c r="B28" s="977" t="s">
        <v>27</v>
      </c>
      <c r="C28" s="487">
        <v>41.308793000000001</v>
      </c>
      <c r="D28" s="488">
        <v>25.9</v>
      </c>
      <c r="E28" s="385">
        <v>46.595213999999999</v>
      </c>
      <c r="F28" s="487">
        <v>14.302067776761691</v>
      </c>
      <c r="G28" s="488">
        <v>41.6</v>
      </c>
      <c r="H28" s="489">
        <v>36.309653757149711</v>
      </c>
      <c r="I28" s="128"/>
      <c r="J28" s="128"/>
      <c r="K28" s="128"/>
      <c r="L28" s="128"/>
      <c r="M28" s="128"/>
      <c r="N28" s="128"/>
      <c r="O28" s="128"/>
      <c r="P28" s="128"/>
    </row>
    <row r="29" spans="2:16">
      <c r="B29" s="978"/>
      <c r="C29" s="154">
        <v>26.089994000000001</v>
      </c>
      <c r="D29" s="147">
        <v>41</v>
      </c>
      <c r="E29" s="155">
        <v>52.767963999999999</v>
      </c>
      <c r="F29" s="154">
        <v>15.976170095158398</v>
      </c>
      <c r="G29" s="147">
        <v>44</v>
      </c>
      <c r="H29" s="156">
        <v>37.206537310814632</v>
      </c>
      <c r="I29" s="128"/>
      <c r="J29" s="128"/>
      <c r="K29" s="128"/>
      <c r="L29" s="128"/>
      <c r="M29" s="128"/>
      <c r="N29" s="128"/>
      <c r="O29" s="128"/>
      <c r="P29" s="128"/>
    </row>
    <row r="30" spans="2:16" ht="17.25">
      <c r="B30" s="978"/>
      <c r="C30" s="154">
        <v>17.913042999999998</v>
      </c>
      <c r="D30" s="147">
        <v>35.1</v>
      </c>
      <c r="E30" s="155">
        <v>41.823107</v>
      </c>
      <c r="F30" s="154">
        <v>14.59318322488701</v>
      </c>
      <c r="G30" s="147">
        <v>39.6</v>
      </c>
      <c r="H30" s="156">
        <v>35.627454047398459</v>
      </c>
      <c r="I30" s="128"/>
      <c r="J30" s="157"/>
      <c r="K30" s="128"/>
      <c r="L30" s="128"/>
      <c r="M30" s="128"/>
      <c r="N30" s="128"/>
      <c r="O30" s="269"/>
      <c r="P30" s="128"/>
    </row>
    <row r="31" spans="2:16" ht="18" thickBot="1">
      <c r="B31" s="979"/>
      <c r="C31" s="483">
        <v>11.989057000000001</v>
      </c>
      <c r="D31" s="484"/>
      <c r="E31" s="386">
        <v>49.510167000000003</v>
      </c>
      <c r="F31" s="483">
        <v>12.672279388836923</v>
      </c>
      <c r="G31" s="484"/>
      <c r="H31" s="485">
        <v>36.103699645043712</v>
      </c>
      <c r="I31" s="128"/>
      <c r="J31" s="157"/>
      <c r="K31" s="128"/>
      <c r="L31" s="128"/>
      <c r="M31" s="128"/>
      <c r="N31" s="128"/>
      <c r="O31" s="269"/>
      <c r="P31" s="128"/>
    </row>
    <row r="32" spans="2:16" ht="17.25">
      <c r="B32" s="567" t="s">
        <v>242</v>
      </c>
      <c r="C32" s="725">
        <f>AVERAGE(C28:C31)</f>
        <v>24.325221750000001</v>
      </c>
      <c r="D32" s="709">
        <f>AVERAGE(D28:D30)</f>
        <v>34</v>
      </c>
      <c r="E32" s="871">
        <f>AVERAGE(E28:E31)</f>
        <v>47.674112999999998</v>
      </c>
      <c r="F32" s="725">
        <f>AVERAGE(F28:F31)</f>
        <v>14.385925121411006</v>
      </c>
      <c r="G32" s="709">
        <f>AVERAGE(G28:G30)</f>
        <v>41.733333333333327</v>
      </c>
      <c r="H32" s="710">
        <f>AVERAGE(H28:H31)</f>
        <v>36.31183619010163</v>
      </c>
      <c r="I32" s="128"/>
      <c r="J32" s="157"/>
      <c r="K32" s="128"/>
      <c r="L32" s="128"/>
      <c r="M32" s="128"/>
      <c r="N32" s="128"/>
      <c r="O32" s="269"/>
      <c r="P32" s="128"/>
    </row>
    <row r="33" spans="2:16" ht="17.25">
      <c r="B33" s="572" t="s">
        <v>243</v>
      </c>
      <c r="C33" s="874">
        <f>STDEV(C28:C31)</f>
        <v>12.712895166710199</v>
      </c>
      <c r="D33" s="715">
        <f>STDEV(D28:D30)</f>
        <v>7.6098620224022362</v>
      </c>
      <c r="E33" s="875">
        <f>STDEV(E28:E31)</f>
        <v>4.644592072699675</v>
      </c>
      <c r="F33" s="874">
        <f>STDEV(F28:F31)</f>
        <v>1.355906676853329</v>
      </c>
      <c r="G33" s="715">
        <f>STDEV(G28:G30)</f>
        <v>2.2030282189144401</v>
      </c>
      <c r="H33" s="876">
        <f>STDEV(H28:H31)</f>
        <v>0.66136086898110369</v>
      </c>
      <c r="I33" s="128"/>
      <c r="J33" s="128"/>
      <c r="K33" s="128"/>
      <c r="L33" s="128"/>
      <c r="M33" s="128"/>
      <c r="N33" s="128"/>
      <c r="O33" s="128"/>
      <c r="P33" s="128"/>
    </row>
    <row r="34" spans="2:16" ht="18" thickBot="1">
      <c r="B34" s="579" t="s">
        <v>244</v>
      </c>
      <c r="C34" s="726">
        <f>C33/SQRT(4)</f>
        <v>6.3564475833550995</v>
      </c>
      <c r="D34" s="718">
        <f>D33/SQRT(3)</f>
        <v>4.3935558871298417</v>
      </c>
      <c r="E34" s="873">
        <f>E33/SQRT(4)</f>
        <v>2.3222960363498375</v>
      </c>
      <c r="F34" s="726">
        <f>F33/SQRT(4)</f>
        <v>0.6779533384266645</v>
      </c>
      <c r="G34" s="718">
        <f>G33/SQRT(3)</f>
        <v>1.2719189352225939</v>
      </c>
      <c r="H34" s="719">
        <f>H33/SQRT(4)</f>
        <v>0.33068043449055184</v>
      </c>
      <c r="I34" s="128"/>
    </row>
    <row r="35" spans="2:16">
      <c r="B35" s="977" t="s">
        <v>28</v>
      </c>
      <c r="C35" s="487">
        <v>36.758690999999999</v>
      </c>
      <c r="D35" s="488">
        <v>63.6</v>
      </c>
      <c r="E35" s="385">
        <v>35.018017</v>
      </c>
      <c r="F35" s="487">
        <v>29.693616405371088</v>
      </c>
      <c r="G35" s="488">
        <v>52.5</v>
      </c>
      <c r="H35" s="489">
        <v>38.151115574378899</v>
      </c>
      <c r="I35" s="128"/>
    </row>
    <row r="36" spans="2:16">
      <c r="B36" s="978"/>
      <c r="C36" s="154">
        <v>45.402459</v>
      </c>
      <c r="D36" s="147">
        <v>52.7</v>
      </c>
      <c r="E36" s="155">
        <v>32.980620999999999</v>
      </c>
      <c r="F36" s="154">
        <v>24.910081262739286</v>
      </c>
      <c r="G36" s="147">
        <v>50.6</v>
      </c>
      <c r="H36" s="156">
        <v>38.749744179473943</v>
      </c>
      <c r="I36" s="128"/>
    </row>
    <row r="37" spans="2:16">
      <c r="B37" s="978"/>
      <c r="C37" s="154">
        <v>41.976284999999997</v>
      </c>
      <c r="D37" s="147">
        <v>60.5</v>
      </c>
      <c r="E37" s="155">
        <v>37.273392999999999</v>
      </c>
      <c r="F37" s="154">
        <v>26.465065717956321</v>
      </c>
      <c r="G37" s="147">
        <v>55.1</v>
      </c>
      <c r="H37" s="156">
        <v>40.159545667841797</v>
      </c>
      <c r="I37" s="128"/>
    </row>
    <row r="38" spans="2:16" ht="17.25" thickBot="1">
      <c r="B38" s="979"/>
      <c r="C38" s="483">
        <v>43.418087999999997</v>
      </c>
      <c r="D38" s="484"/>
      <c r="E38" s="386">
        <v>42.655544999999996</v>
      </c>
      <c r="F38" s="483">
        <v>26.301320029103003</v>
      </c>
      <c r="G38" s="484"/>
      <c r="H38" s="485">
        <v>40.978095147342586</v>
      </c>
      <c r="I38" s="128"/>
    </row>
    <row r="39" spans="2:16" ht="17.25">
      <c r="B39" s="567" t="s">
        <v>242</v>
      </c>
      <c r="C39" s="725">
        <f>AVERAGE(C35:C38)</f>
        <v>41.888880749999998</v>
      </c>
      <c r="D39" s="709">
        <f>AVERAGE(D35:D37)</f>
        <v>58.933333333333337</v>
      </c>
      <c r="E39" s="871">
        <f>AVERAGE(E35:E38)</f>
        <v>36.981893999999997</v>
      </c>
      <c r="F39" s="725">
        <f>AVERAGE(F35:F38)</f>
        <v>26.842520853792422</v>
      </c>
      <c r="G39" s="709">
        <f>AVERAGE(G35:G37)</f>
        <v>52.733333333333327</v>
      </c>
      <c r="H39" s="710">
        <f>AVERAGE(H35:H38)</f>
        <v>39.50962514225931</v>
      </c>
      <c r="I39" s="128"/>
    </row>
    <row r="40" spans="2:16" ht="17.25">
      <c r="B40" s="572" t="s">
        <v>243</v>
      </c>
      <c r="C40" s="874">
        <f>STDEV(C35:C38)</f>
        <v>3.6973050233130955</v>
      </c>
      <c r="D40" s="715">
        <f>STDEV(D35:D37)</f>
        <v>5.6163451935696864</v>
      </c>
      <c r="E40" s="875">
        <f>STDEV(E35:E38)</f>
        <v>4.1690240995729431</v>
      </c>
      <c r="F40" s="874">
        <f>STDEV(F35:F38)</f>
        <v>2.0247172090207912</v>
      </c>
      <c r="G40" s="715">
        <f>STDEV(G35:G37)</f>
        <v>2.2590558499809901</v>
      </c>
      <c r="H40" s="876">
        <f>STDEV(H35:H38)</f>
        <v>1.2912226981984853</v>
      </c>
      <c r="I40" s="128"/>
      <c r="J40" s="128"/>
      <c r="K40" s="128"/>
      <c r="L40" s="128"/>
      <c r="M40" s="128"/>
      <c r="N40" s="128"/>
      <c r="O40" s="128"/>
      <c r="P40" s="128"/>
    </row>
    <row r="41" spans="2:16" ht="18" thickBot="1">
      <c r="B41" s="579" t="s">
        <v>244</v>
      </c>
      <c r="C41" s="726">
        <f>C40/SQRT(4)</f>
        <v>1.8486525116565478</v>
      </c>
      <c r="D41" s="718">
        <f>D40/SQRT(3)</f>
        <v>3.2425984093693194</v>
      </c>
      <c r="E41" s="873">
        <f>E40/SQRT(4)</f>
        <v>2.0845120497864715</v>
      </c>
      <c r="F41" s="726">
        <f>F40/SQRT(4)</f>
        <v>1.0123586045103956</v>
      </c>
      <c r="G41" s="718">
        <f>G40/SQRT(3)</f>
        <v>1.3042665031009235</v>
      </c>
      <c r="H41" s="719">
        <f>H40/SQRT(4)</f>
        <v>0.64561134909924267</v>
      </c>
      <c r="I41" s="128"/>
    </row>
    <row r="42" spans="2:16" ht="17.25" thickBot="1">
      <c r="B42" s="128"/>
      <c r="C42" s="128"/>
      <c r="D42" s="128"/>
      <c r="E42" s="128"/>
      <c r="F42" s="128"/>
      <c r="G42" s="128"/>
      <c r="H42" s="128"/>
      <c r="I42" s="128"/>
    </row>
    <row r="43" spans="2:16" ht="18" thickBot="1">
      <c r="B43" s="1088" t="s">
        <v>29</v>
      </c>
      <c r="C43" s="955" t="s">
        <v>36</v>
      </c>
      <c r="D43" s="956"/>
      <c r="E43" s="957"/>
      <c r="F43" s="1087" t="s">
        <v>37</v>
      </c>
      <c r="G43" s="956"/>
      <c r="H43" s="957"/>
      <c r="I43" s="128"/>
    </row>
    <row r="44" spans="2:16" ht="18" thickBot="1">
      <c r="B44" s="978"/>
      <c r="C44" s="135" t="s">
        <v>0</v>
      </c>
      <c r="D44" s="132" t="s">
        <v>1</v>
      </c>
      <c r="E44" s="158" t="s">
        <v>38</v>
      </c>
      <c r="F44" s="135" t="s">
        <v>0</v>
      </c>
      <c r="G44" s="132" t="s">
        <v>1</v>
      </c>
      <c r="H44" s="159" t="s">
        <v>38</v>
      </c>
      <c r="I44" s="128"/>
    </row>
    <row r="45" spans="2:16" ht="17.25" thickBot="1">
      <c r="B45" s="977" t="s">
        <v>39</v>
      </c>
      <c r="C45" s="142">
        <v>33.9</v>
      </c>
      <c r="D45" s="145">
        <v>38.405549999999998</v>
      </c>
      <c r="E45" s="490">
        <v>15</v>
      </c>
      <c r="F45" s="142">
        <v>55.8</v>
      </c>
      <c r="G45" s="143">
        <v>55.97945</v>
      </c>
      <c r="H45" s="144">
        <v>8.4</v>
      </c>
      <c r="I45" s="128"/>
    </row>
    <row r="46" spans="2:16" ht="18" thickBot="1">
      <c r="B46" s="978"/>
      <c r="C46" s="146">
        <v>36.6</v>
      </c>
      <c r="D46" s="149">
        <v>55.493988000000002</v>
      </c>
      <c r="E46" s="491">
        <v>14.7</v>
      </c>
      <c r="F46" s="146">
        <v>55.6</v>
      </c>
      <c r="G46" s="147">
        <v>54.818950000000001</v>
      </c>
      <c r="H46" s="148">
        <v>8.1</v>
      </c>
      <c r="I46" s="128"/>
      <c r="J46" s="1088" t="s">
        <v>29</v>
      </c>
      <c r="K46" s="955" t="s">
        <v>36</v>
      </c>
      <c r="L46" s="956"/>
      <c r="M46" s="957"/>
      <c r="N46" s="1087" t="s">
        <v>37</v>
      </c>
      <c r="O46" s="956"/>
      <c r="P46" s="957"/>
    </row>
    <row r="47" spans="2:16" ht="18" thickBot="1">
      <c r="B47" s="978"/>
      <c r="C47" s="146">
        <v>35.1</v>
      </c>
      <c r="D47" s="149">
        <v>58.753233000000002</v>
      </c>
      <c r="E47" s="491">
        <v>3.2</v>
      </c>
      <c r="F47" s="146">
        <v>55</v>
      </c>
      <c r="G47" s="147">
        <v>52.171950000000002</v>
      </c>
      <c r="H47" s="148">
        <v>5.8</v>
      </c>
      <c r="I47" s="128"/>
      <c r="J47" s="978"/>
      <c r="K47" s="135" t="s">
        <v>0</v>
      </c>
      <c r="L47" s="132" t="s">
        <v>1</v>
      </c>
      <c r="M47" s="158" t="s">
        <v>38</v>
      </c>
      <c r="N47" s="135" t="s">
        <v>0</v>
      </c>
      <c r="O47" s="132" t="s">
        <v>1</v>
      </c>
      <c r="P47" s="141" t="s">
        <v>38</v>
      </c>
    </row>
    <row r="48" spans="2:16" ht="17.25" thickBot="1">
      <c r="B48" s="979"/>
      <c r="C48" s="483"/>
      <c r="D48" s="484">
        <v>45.082147999999997</v>
      </c>
      <c r="E48" s="386"/>
      <c r="F48" s="483"/>
      <c r="G48" s="486">
        <v>44.805419999999998</v>
      </c>
      <c r="H48" s="485"/>
      <c r="I48" s="128"/>
      <c r="J48" s="977" t="s">
        <v>40</v>
      </c>
      <c r="K48" s="142">
        <v>2.1</v>
      </c>
      <c r="L48" s="143">
        <v>7.4</v>
      </c>
      <c r="M48" s="490">
        <v>3.1</v>
      </c>
      <c r="N48" s="142">
        <v>8</v>
      </c>
      <c r="O48" s="143">
        <v>4.8</v>
      </c>
      <c r="P48" s="144">
        <v>6.8</v>
      </c>
    </row>
    <row r="49" spans="2:16" ht="17.25">
      <c r="B49" s="567" t="s">
        <v>242</v>
      </c>
      <c r="C49" s="725">
        <f>AVERAGE(C45:C47)</f>
        <v>35.199999999999996</v>
      </c>
      <c r="D49" s="709">
        <f>AVERAGE(D45:D48)</f>
        <v>49.433729749999998</v>
      </c>
      <c r="E49" s="871">
        <f>AVERAGE(E45:E47)</f>
        <v>10.966666666666667</v>
      </c>
      <c r="F49" s="725">
        <f>AVERAGE(F45:F47)</f>
        <v>55.466666666666669</v>
      </c>
      <c r="G49" s="709">
        <f>AVERAGE(G45:G48)</f>
        <v>51.943942499999999</v>
      </c>
      <c r="H49" s="710">
        <f>AVERAGE(H45:H47)</f>
        <v>7.4333333333333336</v>
      </c>
      <c r="I49" s="128"/>
      <c r="J49" s="978"/>
      <c r="K49" s="146">
        <v>1.2</v>
      </c>
      <c r="L49" s="147">
        <v>2.6</v>
      </c>
      <c r="M49" s="491">
        <v>2.2000000000000002</v>
      </c>
      <c r="N49" s="146">
        <v>4.2</v>
      </c>
      <c r="O49" s="147">
        <v>2.2999999999999998</v>
      </c>
      <c r="P49" s="148">
        <v>7.2</v>
      </c>
    </row>
    <row r="50" spans="2:16" ht="17.25">
      <c r="B50" s="572" t="s">
        <v>243</v>
      </c>
      <c r="C50" s="721">
        <f>STDEV(C45:C47)</f>
        <v>1.3527749258468695</v>
      </c>
      <c r="D50" s="877">
        <f>STDEV(D45:D48)</f>
        <v>9.3832631709993333</v>
      </c>
      <c r="E50" s="872">
        <f>STDEV(E45:E47)</f>
        <v>6.7278030094030958</v>
      </c>
      <c r="F50" s="721">
        <f>STDEV(F45:F47)</f>
        <v>0.41633319989322565</v>
      </c>
      <c r="G50" s="877">
        <f>STDEV(G45:G48)</f>
        <v>5.0186810953567953</v>
      </c>
      <c r="H50" s="716">
        <f>STDEV(H45:H47)</f>
        <v>1.4224392195567888</v>
      </c>
      <c r="I50" s="128"/>
      <c r="J50" s="978"/>
      <c r="K50" s="146">
        <v>7.2</v>
      </c>
      <c r="L50" s="147">
        <v>3.4</v>
      </c>
      <c r="M50" s="491">
        <v>5.2</v>
      </c>
      <c r="N50" s="146">
        <v>13.6</v>
      </c>
      <c r="O50" s="147">
        <v>2.1</v>
      </c>
      <c r="P50" s="148">
        <v>12.1</v>
      </c>
    </row>
    <row r="51" spans="2:16" ht="18" thickBot="1">
      <c r="B51" s="579" t="s">
        <v>244</v>
      </c>
      <c r="C51" s="726">
        <f>C50/SQRT(3)</f>
        <v>0.7810249675906662</v>
      </c>
      <c r="D51" s="718">
        <f>D50/SQRT(4)</f>
        <v>4.6916315854996666</v>
      </c>
      <c r="E51" s="873">
        <f>E50/SQRT(3)</f>
        <v>3.8842988785336519</v>
      </c>
      <c r="F51" s="726">
        <f>F50/SQRT(3)</f>
        <v>0.2403700850309321</v>
      </c>
      <c r="G51" s="718">
        <f>G50/SQRT(4)</f>
        <v>2.5093405476783976</v>
      </c>
      <c r="H51" s="719">
        <f>H50/SQRT(3)</f>
        <v>0.82124566631699325</v>
      </c>
      <c r="I51" s="128"/>
      <c r="J51" s="979"/>
      <c r="K51" s="483"/>
      <c r="L51" s="484"/>
      <c r="M51" s="386"/>
      <c r="N51" s="483"/>
      <c r="O51" s="484"/>
      <c r="P51" s="485"/>
    </row>
    <row r="52" spans="2:16" ht="17.25">
      <c r="B52" s="3"/>
      <c r="C52" s="3"/>
      <c r="D52" s="3"/>
      <c r="E52" s="3"/>
      <c r="F52" s="3"/>
      <c r="G52" s="3"/>
      <c r="H52" s="3"/>
      <c r="I52" s="128"/>
      <c r="J52" s="567" t="s">
        <v>242</v>
      </c>
      <c r="K52" s="725">
        <f>AVERAGE(K48:K50)</f>
        <v>3.5</v>
      </c>
      <c r="L52" s="709">
        <f t="shared" ref="L52:P52" si="10">AVERAGE(L48:L50)</f>
        <v>4.4666666666666668</v>
      </c>
      <c r="M52" s="871">
        <f t="shared" si="10"/>
        <v>3.5</v>
      </c>
      <c r="N52" s="725">
        <f t="shared" si="10"/>
        <v>8.6</v>
      </c>
      <c r="O52" s="709">
        <f t="shared" si="10"/>
        <v>3.0666666666666664</v>
      </c>
      <c r="P52" s="710">
        <f t="shared" si="10"/>
        <v>8.7000000000000011</v>
      </c>
    </row>
    <row r="53" spans="2:16" ht="17.25">
      <c r="J53" s="572" t="s">
        <v>243</v>
      </c>
      <c r="K53" s="721">
        <f>STDEV(K48:K50)</f>
        <v>3.2357379374726878</v>
      </c>
      <c r="L53" s="715">
        <f t="shared" ref="L53:P53" si="11">STDEV(L48:L50)</f>
        <v>2.5716402029314547</v>
      </c>
      <c r="M53" s="872">
        <f t="shared" si="11"/>
        <v>1.5394804318340667</v>
      </c>
      <c r="N53" s="721">
        <f t="shared" si="11"/>
        <v>4.7286361670147556</v>
      </c>
      <c r="O53" s="715">
        <f t="shared" si="11"/>
        <v>1.5044378795195679</v>
      </c>
      <c r="P53" s="716">
        <f t="shared" si="11"/>
        <v>2.9512709126747403</v>
      </c>
    </row>
    <row r="54" spans="2:16" ht="18" thickBot="1">
      <c r="J54" s="579" t="s">
        <v>244</v>
      </c>
      <c r="K54" s="726">
        <f>K53/SQRT(3)</f>
        <v>1.8681541692269408</v>
      </c>
      <c r="L54" s="718">
        <f t="shared" ref="L54:P54" si="12">L53/SQRT(3)</f>
        <v>1.4847371634213393</v>
      </c>
      <c r="M54" s="873">
        <f t="shared" si="12"/>
        <v>0.8888194417315598</v>
      </c>
      <c r="N54" s="726">
        <f t="shared" si="12"/>
        <v>2.7300793639257694</v>
      </c>
      <c r="O54" s="718">
        <f t="shared" si="12"/>
        <v>0.86858761471969237</v>
      </c>
      <c r="P54" s="719">
        <f t="shared" si="12"/>
        <v>1.703917055884274</v>
      </c>
    </row>
    <row r="55" spans="2:16">
      <c r="J55" s="3"/>
      <c r="K55" s="3"/>
      <c r="L55" s="3"/>
      <c r="M55" s="3"/>
      <c r="N55" s="3"/>
      <c r="O55" s="3"/>
      <c r="P55" s="3"/>
    </row>
  </sheetData>
  <mergeCells count="27">
    <mergeCell ref="N46:P46"/>
    <mergeCell ref="B45:B48"/>
    <mergeCell ref="J48:J51"/>
    <mergeCell ref="B35:B38"/>
    <mergeCell ref="B43:B44"/>
    <mergeCell ref="C43:E43"/>
    <mergeCell ref="F43:H43"/>
    <mergeCell ref="J46:J47"/>
    <mergeCell ref="K46:M46"/>
    <mergeCell ref="K12:M12"/>
    <mergeCell ref="N12:P12"/>
    <mergeCell ref="B14:B17"/>
    <mergeCell ref="J14:J17"/>
    <mergeCell ref="B21:B24"/>
    <mergeCell ref="B28:B31"/>
    <mergeCell ref="B4:B7"/>
    <mergeCell ref="J4:J7"/>
    <mergeCell ref="B12:B13"/>
    <mergeCell ref="C12:E12"/>
    <mergeCell ref="F12:H12"/>
    <mergeCell ref="J12:J13"/>
    <mergeCell ref="N2:P2"/>
    <mergeCell ref="B2:B3"/>
    <mergeCell ref="C2:E2"/>
    <mergeCell ref="F2:H2"/>
    <mergeCell ref="J2:J3"/>
    <mergeCell ref="K2:M2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0B92C-F2EF-465E-8518-716566A75D72}">
  <dimension ref="B1:AW54"/>
  <sheetViews>
    <sheetView topLeftCell="M1" zoomScale="55" zoomScaleNormal="55" workbookViewId="0">
      <selection activeCell="AW52" sqref="AW52"/>
    </sheetView>
  </sheetViews>
  <sheetFormatPr defaultColWidth="8.75" defaultRowHeight="16.5"/>
  <cols>
    <col min="1" max="1" width="8.75" style="3"/>
    <col min="2" max="2" width="10.125" style="3" customWidth="1"/>
    <col min="3" max="9" width="8.75" style="3"/>
    <col min="10" max="10" width="10.25" style="3" customWidth="1"/>
    <col min="11" max="17" width="8.75" style="3"/>
    <col min="18" max="18" width="11.125" style="3" customWidth="1"/>
    <col min="19" max="25" width="8.75" style="3"/>
    <col min="26" max="26" width="10.25" style="3" customWidth="1"/>
    <col min="27" max="33" width="8.75" style="3"/>
    <col min="34" max="34" width="10.25" style="3" customWidth="1"/>
    <col min="35" max="41" width="8.75" style="3"/>
    <col min="42" max="42" width="11" style="3" customWidth="1"/>
    <col min="43" max="16384" width="8.75" style="3"/>
  </cols>
  <sheetData>
    <row r="1" spans="2:49" ht="18.75" thickBot="1">
      <c r="B1" s="482" t="s">
        <v>42</v>
      </c>
      <c r="C1" s="502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</row>
    <row r="2" spans="2:49" ht="18" thickBot="1">
      <c r="B2" s="971" t="s">
        <v>230</v>
      </c>
      <c r="C2" s="983" t="s">
        <v>43</v>
      </c>
      <c r="D2" s="985"/>
      <c r="E2" s="983" t="s">
        <v>44</v>
      </c>
      <c r="F2" s="985"/>
      <c r="G2" s="983" t="s">
        <v>45</v>
      </c>
      <c r="H2" s="985"/>
      <c r="I2" s="128"/>
      <c r="J2" s="971" t="s">
        <v>218</v>
      </c>
      <c r="K2" s="983" t="s">
        <v>43</v>
      </c>
      <c r="L2" s="985"/>
      <c r="M2" s="983" t="s">
        <v>44</v>
      </c>
      <c r="N2" s="985"/>
      <c r="O2" s="983" t="s">
        <v>45</v>
      </c>
      <c r="P2" s="985"/>
      <c r="Q2" s="128"/>
      <c r="R2" s="971" t="s">
        <v>217</v>
      </c>
      <c r="S2" s="983" t="s">
        <v>43</v>
      </c>
      <c r="T2" s="984"/>
      <c r="U2" s="983" t="s">
        <v>44</v>
      </c>
      <c r="V2" s="985"/>
      <c r="W2" s="984" t="s">
        <v>45</v>
      </c>
      <c r="X2" s="985"/>
      <c r="Y2" s="128"/>
      <c r="Z2" s="971" t="s">
        <v>215</v>
      </c>
      <c r="AA2" s="983" t="s">
        <v>43</v>
      </c>
      <c r="AB2" s="985"/>
      <c r="AC2" s="983" t="s">
        <v>44</v>
      </c>
      <c r="AD2" s="985"/>
      <c r="AE2" s="983" t="s">
        <v>45</v>
      </c>
      <c r="AF2" s="985"/>
      <c r="AG2" s="128"/>
      <c r="AH2" s="971" t="s">
        <v>216</v>
      </c>
      <c r="AI2" s="983" t="s">
        <v>43</v>
      </c>
      <c r="AJ2" s="985"/>
      <c r="AK2" s="983" t="s">
        <v>44</v>
      </c>
      <c r="AL2" s="985"/>
      <c r="AM2" s="983" t="s">
        <v>45</v>
      </c>
      <c r="AN2" s="985"/>
      <c r="AO2" s="128"/>
      <c r="AP2" s="971" t="s">
        <v>227</v>
      </c>
      <c r="AQ2" s="983" t="s">
        <v>43</v>
      </c>
      <c r="AR2" s="985"/>
      <c r="AS2" s="983" t="s">
        <v>44</v>
      </c>
      <c r="AT2" s="985"/>
      <c r="AU2" s="983" t="s">
        <v>45</v>
      </c>
      <c r="AV2" s="985"/>
      <c r="AW2" s="128"/>
    </row>
    <row r="3" spans="2:49" ht="18" thickBot="1">
      <c r="B3" s="1024"/>
      <c r="C3" s="133" t="s">
        <v>47</v>
      </c>
      <c r="D3" s="134" t="s">
        <v>48</v>
      </c>
      <c r="E3" s="133" t="s">
        <v>47</v>
      </c>
      <c r="F3" s="134" t="s">
        <v>48</v>
      </c>
      <c r="G3" s="133" t="s">
        <v>47</v>
      </c>
      <c r="H3" s="134" t="s">
        <v>48</v>
      </c>
      <c r="I3" s="128"/>
      <c r="J3" s="1024"/>
      <c r="K3" s="133" t="s">
        <v>47</v>
      </c>
      <c r="L3" s="134" t="s">
        <v>48</v>
      </c>
      <c r="M3" s="133" t="s">
        <v>47</v>
      </c>
      <c r="N3" s="134" t="s">
        <v>48</v>
      </c>
      <c r="O3" s="133" t="s">
        <v>47</v>
      </c>
      <c r="P3" s="134" t="s">
        <v>48</v>
      </c>
      <c r="Q3" s="128"/>
      <c r="R3" s="1024"/>
      <c r="S3" s="133" t="s">
        <v>47</v>
      </c>
      <c r="T3" s="512" t="s">
        <v>48</v>
      </c>
      <c r="U3" s="133" t="s">
        <v>47</v>
      </c>
      <c r="V3" s="134" t="s">
        <v>48</v>
      </c>
      <c r="W3" s="513" t="s">
        <v>47</v>
      </c>
      <c r="X3" s="134" t="s">
        <v>48</v>
      </c>
      <c r="Y3" s="128"/>
      <c r="Z3" s="1024"/>
      <c r="AA3" s="133" t="s">
        <v>47</v>
      </c>
      <c r="AB3" s="134" t="s">
        <v>48</v>
      </c>
      <c r="AC3" s="133" t="s">
        <v>47</v>
      </c>
      <c r="AD3" s="134" t="s">
        <v>48</v>
      </c>
      <c r="AE3" s="133" t="s">
        <v>47</v>
      </c>
      <c r="AF3" s="134" t="s">
        <v>48</v>
      </c>
      <c r="AG3" s="128"/>
      <c r="AH3" s="1024"/>
      <c r="AI3" s="133" t="s">
        <v>47</v>
      </c>
      <c r="AJ3" s="134" t="s">
        <v>48</v>
      </c>
      <c r="AK3" s="133" t="s">
        <v>47</v>
      </c>
      <c r="AL3" s="134" t="s">
        <v>48</v>
      </c>
      <c r="AM3" s="133" t="s">
        <v>47</v>
      </c>
      <c r="AN3" s="134" t="s">
        <v>48</v>
      </c>
      <c r="AO3" s="128"/>
      <c r="AP3" s="1024"/>
      <c r="AQ3" s="133" t="s">
        <v>47</v>
      </c>
      <c r="AR3" s="134" t="s">
        <v>48</v>
      </c>
      <c r="AS3" s="133" t="s">
        <v>47</v>
      </c>
      <c r="AT3" s="134" t="s">
        <v>48</v>
      </c>
      <c r="AU3" s="133" t="s">
        <v>47</v>
      </c>
      <c r="AV3" s="134" t="s">
        <v>48</v>
      </c>
      <c r="AW3" s="128"/>
    </row>
    <row r="4" spans="2:49">
      <c r="B4" s="977" t="s">
        <v>25</v>
      </c>
      <c r="C4" s="279">
        <v>0.5</v>
      </c>
      <c r="D4" s="280">
        <v>0.2</v>
      </c>
      <c r="E4" s="279">
        <v>0.3</v>
      </c>
      <c r="F4" s="281">
        <v>0.2</v>
      </c>
      <c r="G4" s="282">
        <v>0.4</v>
      </c>
      <c r="H4" s="281">
        <v>0.5</v>
      </c>
      <c r="I4" s="128"/>
      <c r="J4" s="977" t="s">
        <v>49</v>
      </c>
      <c r="K4" s="279">
        <v>99.8</v>
      </c>
      <c r="L4" s="280">
        <v>99.4</v>
      </c>
      <c r="M4" s="279">
        <v>99.6</v>
      </c>
      <c r="N4" s="281">
        <v>99</v>
      </c>
      <c r="O4" s="282">
        <v>99.5</v>
      </c>
      <c r="P4" s="281">
        <v>99.8</v>
      </c>
      <c r="Q4" s="128"/>
      <c r="R4" s="977" t="s">
        <v>25</v>
      </c>
      <c r="S4" s="279">
        <v>4.5</v>
      </c>
      <c r="T4" s="280">
        <v>9.6</v>
      </c>
      <c r="U4" s="279">
        <v>12.9</v>
      </c>
      <c r="V4" s="281">
        <v>31.5</v>
      </c>
      <c r="W4" s="282">
        <v>1.6</v>
      </c>
      <c r="X4" s="281">
        <v>16.600000000000001</v>
      </c>
      <c r="Y4" s="128"/>
      <c r="Z4" s="977" t="s">
        <v>49</v>
      </c>
      <c r="AA4" s="279">
        <v>98.8</v>
      </c>
      <c r="AB4" s="280">
        <v>93.1</v>
      </c>
      <c r="AC4" s="279">
        <v>89.4</v>
      </c>
      <c r="AD4" s="281">
        <v>98.7</v>
      </c>
      <c r="AE4" s="282">
        <v>91.1</v>
      </c>
      <c r="AF4" s="281">
        <v>90.8</v>
      </c>
      <c r="AG4" s="128"/>
      <c r="AH4" s="977" t="s">
        <v>39</v>
      </c>
      <c r="AI4" s="279">
        <v>0.4</v>
      </c>
      <c r="AJ4" s="280">
        <v>17.8</v>
      </c>
      <c r="AK4" s="279">
        <v>0.1</v>
      </c>
      <c r="AL4" s="281">
        <v>0.1</v>
      </c>
      <c r="AM4" s="282">
        <v>1</v>
      </c>
      <c r="AN4" s="281">
        <v>0.3</v>
      </c>
      <c r="AO4" s="128"/>
      <c r="AP4" s="977" t="s">
        <v>49</v>
      </c>
      <c r="AQ4" s="492">
        <v>1.2</v>
      </c>
      <c r="AR4" s="493">
        <v>1.4</v>
      </c>
      <c r="AS4" s="492">
        <v>1.1000000000000001</v>
      </c>
      <c r="AT4" s="494">
        <v>1.5</v>
      </c>
      <c r="AU4" s="495">
        <v>1.8</v>
      </c>
      <c r="AV4" s="494">
        <v>1.4</v>
      </c>
      <c r="AW4" s="128"/>
    </row>
    <row r="5" spans="2:49">
      <c r="B5" s="978"/>
      <c r="C5" s="283">
        <v>1.2</v>
      </c>
      <c r="D5" s="284">
        <v>0.3</v>
      </c>
      <c r="E5" s="283">
        <v>1</v>
      </c>
      <c r="F5" s="285">
        <v>0.5</v>
      </c>
      <c r="G5" s="286">
        <v>0.2</v>
      </c>
      <c r="H5" s="285">
        <v>0.1</v>
      </c>
      <c r="I5" s="128"/>
      <c r="J5" s="978"/>
      <c r="K5" s="283">
        <v>99.8</v>
      </c>
      <c r="L5" s="284">
        <v>99.2</v>
      </c>
      <c r="M5" s="283">
        <v>99.7</v>
      </c>
      <c r="N5" s="285">
        <v>98.9</v>
      </c>
      <c r="O5" s="286">
        <v>99.5</v>
      </c>
      <c r="P5" s="285">
        <v>99.9</v>
      </c>
      <c r="Q5" s="128"/>
      <c r="R5" s="978"/>
      <c r="S5" s="283">
        <v>0.7</v>
      </c>
      <c r="T5" s="284">
        <v>11.6</v>
      </c>
      <c r="U5" s="283">
        <v>9.9</v>
      </c>
      <c r="V5" s="285">
        <v>34.1</v>
      </c>
      <c r="W5" s="286">
        <v>7.1</v>
      </c>
      <c r="X5" s="285">
        <v>19.2</v>
      </c>
      <c r="Y5" s="128"/>
      <c r="Z5" s="978"/>
      <c r="AA5" s="283">
        <v>98</v>
      </c>
      <c r="AB5" s="284">
        <v>98.3</v>
      </c>
      <c r="AC5" s="283">
        <v>97.7</v>
      </c>
      <c r="AD5" s="285">
        <v>98.4</v>
      </c>
      <c r="AE5" s="286">
        <v>98.6</v>
      </c>
      <c r="AF5" s="285">
        <v>87.8</v>
      </c>
      <c r="AG5" s="128"/>
      <c r="AH5" s="978"/>
      <c r="AI5" s="283">
        <v>0.5</v>
      </c>
      <c r="AJ5" s="284">
        <v>17.5</v>
      </c>
      <c r="AK5" s="283">
        <v>0.1</v>
      </c>
      <c r="AL5" s="285">
        <v>0.1</v>
      </c>
      <c r="AM5" s="286">
        <v>0.8</v>
      </c>
      <c r="AN5" s="285">
        <v>0.7</v>
      </c>
      <c r="AO5" s="128"/>
      <c r="AP5" s="978"/>
      <c r="AQ5" s="496">
        <v>1.4</v>
      </c>
      <c r="AR5" s="497">
        <v>1.3</v>
      </c>
      <c r="AS5" s="496">
        <v>1.2</v>
      </c>
      <c r="AT5" s="498">
        <v>1.3</v>
      </c>
      <c r="AU5" s="499">
        <v>1.6</v>
      </c>
      <c r="AV5" s="498">
        <v>1.5</v>
      </c>
      <c r="AW5" s="128"/>
    </row>
    <row r="6" spans="2:49" ht="17.25" thickBot="1">
      <c r="B6" s="979"/>
      <c r="C6" s="352">
        <v>0.5</v>
      </c>
      <c r="D6" s="356">
        <v>0.4</v>
      </c>
      <c r="E6" s="352">
        <v>0.8</v>
      </c>
      <c r="F6" s="354">
        <v>1.2</v>
      </c>
      <c r="G6" s="503">
        <v>0.2</v>
      </c>
      <c r="H6" s="354">
        <v>0.1</v>
      </c>
      <c r="I6" s="128"/>
      <c r="J6" s="979"/>
      <c r="K6" s="352">
        <v>99.4</v>
      </c>
      <c r="L6" s="356">
        <v>99.8</v>
      </c>
      <c r="M6" s="352">
        <v>99.8</v>
      </c>
      <c r="N6" s="354">
        <v>99.8</v>
      </c>
      <c r="O6" s="503">
        <v>99.8</v>
      </c>
      <c r="P6" s="354">
        <v>99.2</v>
      </c>
      <c r="Q6" s="128"/>
      <c r="R6" s="979"/>
      <c r="S6" s="352">
        <v>3.5</v>
      </c>
      <c r="T6" s="356">
        <v>9.1</v>
      </c>
      <c r="U6" s="352">
        <v>10.5</v>
      </c>
      <c r="V6" s="354">
        <v>34.5</v>
      </c>
      <c r="W6" s="503">
        <v>7.8</v>
      </c>
      <c r="X6" s="354">
        <v>20.2</v>
      </c>
      <c r="Y6" s="128"/>
      <c r="Z6" s="979"/>
      <c r="AA6" s="352">
        <v>97.8</v>
      </c>
      <c r="AB6" s="356">
        <v>98.9</v>
      </c>
      <c r="AC6" s="352">
        <v>98.3</v>
      </c>
      <c r="AD6" s="354">
        <v>98.5</v>
      </c>
      <c r="AE6" s="503">
        <v>90.5</v>
      </c>
      <c r="AF6" s="354">
        <v>98.8</v>
      </c>
      <c r="AG6" s="128"/>
      <c r="AH6" s="979"/>
      <c r="AI6" s="352">
        <v>0.2</v>
      </c>
      <c r="AJ6" s="356">
        <v>18.3</v>
      </c>
      <c r="AK6" s="352">
        <v>0.1</v>
      </c>
      <c r="AL6" s="354">
        <v>0.1</v>
      </c>
      <c r="AM6" s="503">
        <v>1.3</v>
      </c>
      <c r="AN6" s="354">
        <v>1.2</v>
      </c>
      <c r="AO6" s="128"/>
      <c r="AP6" s="979"/>
      <c r="AQ6" s="508">
        <v>1.9</v>
      </c>
      <c r="AR6" s="509">
        <v>1.2</v>
      </c>
      <c r="AS6" s="508">
        <v>1.5</v>
      </c>
      <c r="AT6" s="510">
        <v>1.6</v>
      </c>
      <c r="AU6" s="511">
        <v>1.5</v>
      </c>
      <c r="AV6" s="510">
        <v>1.9</v>
      </c>
      <c r="AW6" s="128"/>
    </row>
    <row r="7" spans="2:49" ht="17.25">
      <c r="B7" s="567" t="s">
        <v>242</v>
      </c>
      <c r="C7" s="725">
        <f>AVERAGE(C4:C6)</f>
        <v>0.73333333333333339</v>
      </c>
      <c r="D7" s="709">
        <f t="shared" ref="D7:H7" si="0">AVERAGE(D4:D6)</f>
        <v>0.3</v>
      </c>
      <c r="E7" s="709">
        <f t="shared" si="0"/>
        <v>0.70000000000000007</v>
      </c>
      <c r="F7" s="709">
        <f t="shared" si="0"/>
        <v>0.6333333333333333</v>
      </c>
      <c r="G7" s="709">
        <f t="shared" si="0"/>
        <v>0.26666666666666666</v>
      </c>
      <c r="H7" s="710">
        <f t="shared" si="0"/>
        <v>0.23333333333333331</v>
      </c>
      <c r="I7" s="711"/>
      <c r="J7" s="567" t="s">
        <v>242</v>
      </c>
      <c r="K7" s="725">
        <f>AVERAGE(K4:K6)</f>
        <v>99.666666666666671</v>
      </c>
      <c r="L7" s="709">
        <f t="shared" ref="L7" si="1">AVERAGE(L4:L6)</f>
        <v>99.466666666666683</v>
      </c>
      <c r="M7" s="709">
        <f t="shared" ref="M7" si="2">AVERAGE(M4:M6)</f>
        <v>99.7</v>
      </c>
      <c r="N7" s="709">
        <f t="shared" ref="N7" si="3">AVERAGE(N4:N6)</f>
        <v>99.233333333333334</v>
      </c>
      <c r="O7" s="709">
        <f t="shared" ref="O7" si="4">AVERAGE(O4:O6)</f>
        <v>99.600000000000009</v>
      </c>
      <c r="P7" s="710">
        <f t="shared" ref="P7" si="5">AVERAGE(P4:P6)</f>
        <v>99.633333333333326</v>
      </c>
      <c r="Q7" s="128"/>
      <c r="R7" s="567" t="s">
        <v>242</v>
      </c>
      <c r="S7" s="725">
        <f>AVERAGE(S4:S6)</f>
        <v>2.9</v>
      </c>
      <c r="T7" s="871">
        <f t="shared" ref="T7" si="6">AVERAGE(T4:T6)</f>
        <v>10.1</v>
      </c>
      <c r="U7" s="725">
        <f t="shared" ref="U7" si="7">AVERAGE(U4:U6)</f>
        <v>11.1</v>
      </c>
      <c r="V7" s="710">
        <f t="shared" ref="V7" si="8">AVERAGE(V4:V6)</f>
        <v>33.366666666666667</v>
      </c>
      <c r="W7" s="878">
        <f t="shared" ref="W7" si="9">AVERAGE(W4:W6)</f>
        <v>5.5</v>
      </c>
      <c r="X7" s="710">
        <f t="shared" ref="X7" si="10">AVERAGE(X4:X6)</f>
        <v>18.666666666666668</v>
      </c>
      <c r="Y7" s="128"/>
      <c r="Z7" s="567" t="s">
        <v>242</v>
      </c>
      <c r="AA7" s="725">
        <f>AVERAGE(AA4:AA6)</f>
        <v>98.2</v>
      </c>
      <c r="AB7" s="871">
        <f t="shared" ref="AB7" si="11">AVERAGE(AB4:AB6)</f>
        <v>96.766666666666652</v>
      </c>
      <c r="AC7" s="725">
        <f t="shared" ref="AC7" si="12">AVERAGE(AC4:AC6)</f>
        <v>95.13333333333334</v>
      </c>
      <c r="AD7" s="710">
        <f t="shared" ref="AD7" si="13">AVERAGE(AD4:AD6)</f>
        <v>98.533333333333346</v>
      </c>
      <c r="AE7" s="878">
        <f t="shared" ref="AE7" si="14">AVERAGE(AE4:AE6)</f>
        <v>93.399999999999991</v>
      </c>
      <c r="AF7" s="710">
        <f t="shared" ref="AF7" si="15">AVERAGE(AF4:AF6)</f>
        <v>92.466666666666654</v>
      </c>
      <c r="AG7" s="128"/>
      <c r="AH7" s="567" t="s">
        <v>242</v>
      </c>
      <c r="AI7" s="725">
        <f>AVERAGE(AI4:AI6)</f>
        <v>0.3666666666666667</v>
      </c>
      <c r="AJ7" s="871">
        <f t="shared" ref="AJ7" si="16">AVERAGE(AJ4:AJ6)</f>
        <v>17.866666666666664</v>
      </c>
      <c r="AK7" s="725">
        <f t="shared" ref="AK7" si="17">AVERAGE(AK4:AK6)</f>
        <v>0.10000000000000002</v>
      </c>
      <c r="AL7" s="710">
        <f t="shared" ref="AL7" si="18">AVERAGE(AL4:AL6)</f>
        <v>0.10000000000000002</v>
      </c>
      <c r="AM7" s="878">
        <f t="shared" ref="AM7" si="19">AVERAGE(AM4:AM6)</f>
        <v>1.0333333333333334</v>
      </c>
      <c r="AN7" s="710">
        <f t="shared" ref="AN7" si="20">AVERAGE(AN4:AN6)</f>
        <v>0.73333333333333339</v>
      </c>
      <c r="AO7" s="128"/>
      <c r="AP7" s="567" t="s">
        <v>242</v>
      </c>
      <c r="AQ7" s="725">
        <f>AVERAGE(AQ4:AQ6)</f>
        <v>1.5</v>
      </c>
      <c r="AR7" s="871">
        <f t="shared" ref="AR7" si="21">AVERAGE(AR4:AR6)</f>
        <v>1.3</v>
      </c>
      <c r="AS7" s="725">
        <f t="shared" ref="AS7" si="22">AVERAGE(AS4:AS6)</f>
        <v>1.2666666666666666</v>
      </c>
      <c r="AT7" s="710">
        <f t="shared" ref="AT7" si="23">AVERAGE(AT4:AT6)</f>
        <v>1.4666666666666668</v>
      </c>
      <c r="AU7" s="878">
        <f t="shared" ref="AU7" si="24">AVERAGE(AU4:AU6)</f>
        <v>1.6333333333333335</v>
      </c>
      <c r="AV7" s="710">
        <f t="shared" ref="AV7" si="25">AVERAGE(AV4:AV6)</f>
        <v>1.5999999999999999</v>
      </c>
      <c r="AW7" s="128"/>
    </row>
    <row r="8" spans="2:49" ht="17.25">
      <c r="B8" s="572" t="s">
        <v>243</v>
      </c>
      <c r="C8" s="721">
        <f>STDEV(C4:C6)</f>
        <v>0.40414518843273789</v>
      </c>
      <c r="D8" s="715">
        <f t="shared" ref="D8:H8" si="26">STDEV(D4:D6)</f>
        <v>0.10000000000000005</v>
      </c>
      <c r="E8" s="715">
        <f t="shared" si="26"/>
        <v>0.36055512754639907</v>
      </c>
      <c r="F8" s="715">
        <f t="shared" si="26"/>
        <v>0.51316014394468834</v>
      </c>
      <c r="G8" s="715">
        <f t="shared" si="26"/>
        <v>0.11547005383792516</v>
      </c>
      <c r="H8" s="716">
        <f t="shared" si="26"/>
        <v>0.23094010767585035</v>
      </c>
      <c r="I8" s="711"/>
      <c r="J8" s="572" t="s">
        <v>243</v>
      </c>
      <c r="K8" s="721">
        <f>STDEV(K4:K6)</f>
        <v>0.23094010767584539</v>
      </c>
      <c r="L8" s="715">
        <f t="shared" ref="L8:P8" si="27">STDEV(L4:L6)</f>
        <v>0.30550504633038589</v>
      </c>
      <c r="M8" s="715">
        <f t="shared" si="27"/>
        <v>0.10000000000000142</v>
      </c>
      <c r="N8" s="715">
        <f t="shared" si="27"/>
        <v>0.49328828623162119</v>
      </c>
      <c r="O8" s="715">
        <f t="shared" si="27"/>
        <v>0.17320508075688609</v>
      </c>
      <c r="P8" s="716">
        <f t="shared" si="27"/>
        <v>0.37859388972001801</v>
      </c>
      <c r="Q8" s="128"/>
      <c r="R8" s="572" t="s">
        <v>243</v>
      </c>
      <c r="S8" s="721">
        <f>STDEV(S4:S6)</f>
        <v>1.9697715603592212</v>
      </c>
      <c r="T8" s="872">
        <f t="shared" ref="T8:X8" si="28">STDEV(T4:T6)</f>
        <v>1.322875655532306</v>
      </c>
      <c r="U8" s="721">
        <f t="shared" si="28"/>
        <v>1.5874507866387666</v>
      </c>
      <c r="V8" s="716">
        <f t="shared" si="28"/>
        <v>1.6289055630494158</v>
      </c>
      <c r="W8" s="879">
        <f t="shared" si="28"/>
        <v>3.3955853692699289</v>
      </c>
      <c r="X8" s="716">
        <f t="shared" si="28"/>
        <v>1.8583146486355127</v>
      </c>
      <c r="Y8" s="128"/>
      <c r="Z8" s="572" t="s">
        <v>243</v>
      </c>
      <c r="AA8" s="721">
        <f>STDEV(AA4:AA6)</f>
        <v>0.52915026221291761</v>
      </c>
      <c r="AB8" s="872">
        <f t="shared" ref="AB8:AF8" si="29">STDEV(AB4:AB6)</f>
        <v>3.1895663237081875</v>
      </c>
      <c r="AC8" s="721">
        <f t="shared" si="29"/>
        <v>4.9742671151973026</v>
      </c>
      <c r="AD8" s="716">
        <f t="shared" si="29"/>
        <v>0.15275252316519375</v>
      </c>
      <c r="AE8" s="879">
        <f t="shared" si="29"/>
        <v>4.5133136385587012</v>
      </c>
      <c r="AF8" s="716">
        <f t="shared" si="29"/>
        <v>5.6862407030773268</v>
      </c>
      <c r="AG8" s="128"/>
      <c r="AH8" s="572" t="s">
        <v>243</v>
      </c>
      <c r="AI8" s="721">
        <f>STDEV(AI4:AI6)</f>
        <v>0.15275252316519469</v>
      </c>
      <c r="AJ8" s="872">
        <f t="shared" ref="AJ8:AN8" si="30">STDEV(AJ4:AJ6)</f>
        <v>0.40414518843273839</v>
      </c>
      <c r="AK8" s="721">
        <f t="shared" si="30"/>
        <v>1.6996749443881478E-17</v>
      </c>
      <c r="AL8" s="716">
        <f t="shared" si="30"/>
        <v>1.6996749443881478E-17</v>
      </c>
      <c r="AM8" s="879">
        <f t="shared" si="30"/>
        <v>0.25166114784235816</v>
      </c>
      <c r="AN8" s="716">
        <f t="shared" si="30"/>
        <v>0.45092497528228936</v>
      </c>
      <c r="AO8" s="128"/>
      <c r="AP8" s="572" t="s">
        <v>243</v>
      </c>
      <c r="AQ8" s="721">
        <f>STDEV(AQ4:AQ6)</f>
        <v>0.36055512754639879</v>
      </c>
      <c r="AR8" s="872">
        <f t="shared" ref="AR8:AV8" si="31">STDEV(AR4:AR6)</f>
        <v>9.9999999999999978E-2</v>
      </c>
      <c r="AS8" s="721">
        <f t="shared" si="31"/>
        <v>0.20816659994661355</v>
      </c>
      <c r="AT8" s="716">
        <f t="shared" si="31"/>
        <v>0.15275252316519469</v>
      </c>
      <c r="AU8" s="879">
        <f t="shared" si="31"/>
        <v>0.15275252316519469</v>
      </c>
      <c r="AV8" s="716">
        <f t="shared" si="31"/>
        <v>0.26457513110645958</v>
      </c>
      <c r="AW8" s="128"/>
    </row>
    <row r="9" spans="2:49" ht="18" thickBot="1">
      <c r="B9" s="579" t="s">
        <v>244</v>
      </c>
      <c r="C9" s="726">
        <f>C8/SQRT(3)</f>
        <v>0.23333333333333325</v>
      </c>
      <c r="D9" s="718">
        <f t="shared" ref="D9" si="32">D8/SQRT(3)</f>
        <v>5.7735026918962609E-2</v>
      </c>
      <c r="E9" s="718">
        <f t="shared" ref="E9" si="33">E8/SQRT(3)</f>
        <v>0.20816659994661338</v>
      </c>
      <c r="F9" s="718">
        <f t="shared" ref="F9" si="34">F8/SQRT(3)</f>
        <v>0.29627314724385295</v>
      </c>
      <c r="G9" s="718">
        <f t="shared" ref="G9" si="35">G8/SQRT(3)</f>
        <v>6.666666666666668E-2</v>
      </c>
      <c r="H9" s="719">
        <f t="shared" ref="H9" si="36">H8/SQRT(3)</f>
        <v>0.13333333333333336</v>
      </c>
      <c r="I9" s="711"/>
      <c r="J9" s="579" t="s">
        <v>244</v>
      </c>
      <c r="K9" s="726">
        <f>K8/SQRT(3)</f>
        <v>0.1333333333333305</v>
      </c>
      <c r="L9" s="718">
        <f t="shared" ref="L9" si="37">L8/SQRT(3)</f>
        <v>0.17638342073763738</v>
      </c>
      <c r="M9" s="718">
        <f t="shared" ref="M9" si="38">M8/SQRT(3)</f>
        <v>5.77350269189634E-2</v>
      </c>
      <c r="N9" s="718">
        <f t="shared" ref="N9" si="39">N8/SQRT(3)</f>
        <v>0.28480012484391565</v>
      </c>
      <c r="O9" s="718">
        <f t="shared" ref="O9" si="40">O8/SQRT(3)</f>
        <v>9.9999999999999062E-2</v>
      </c>
      <c r="P9" s="719">
        <f t="shared" ref="P9" si="41">P8/SQRT(3)</f>
        <v>0.21858128414339989</v>
      </c>
      <c r="Q9" s="128"/>
      <c r="R9" s="579" t="s">
        <v>244</v>
      </c>
      <c r="S9" s="726">
        <f>S8/SQRT(3)</f>
        <v>1.1372481406154655</v>
      </c>
      <c r="T9" s="873">
        <f t="shared" ref="T9" si="42">T8/SQRT(3)</f>
        <v>0.7637626158259796</v>
      </c>
      <c r="U9" s="726">
        <f t="shared" ref="U9" si="43">U8/SQRT(3)</f>
        <v>0.91651513899117509</v>
      </c>
      <c r="V9" s="719">
        <f t="shared" ref="V9" si="44">V8/SQRT(3)</f>
        <v>0.94044906531105921</v>
      </c>
      <c r="W9" s="880">
        <f t="shared" ref="W9" si="45">W8/SQRT(3)</f>
        <v>1.9604421270043484</v>
      </c>
      <c r="X9" s="719">
        <f t="shared" ref="X9" si="46">X8/SQRT(3)</f>
        <v>1.0728984626287381</v>
      </c>
      <c r="Y9" s="128"/>
      <c r="Z9" s="579" t="s">
        <v>244</v>
      </c>
      <c r="AA9" s="726">
        <f>AA8/SQRT(3)</f>
        <v>0.30550504633038905</v>
      </c>
      <c r="AB9" s="873">
        <f t="shared" ref="AB9" si="47">AB8/SQRT(3)</f>
        <v>1.8414969755910873</v>
      </c>
      <c r="AC9" s="726">
        <f t="shared" ref="AC9" si="48">AC8/SQRT(3)</f>
        <v>2.8718944579802659</v>
      </c>
      <c r="AD9" s="719">
        <f t="shared" ref="AD9" si="49">AD8/SQRT(3)</f>
        <v>8.8191710368819162E-2</v>
      </c>
      <c r="AE9" s="880">
        <f t="shared" ref="AE9" si="50">AE8/SQRT(3)</f>
        <v>2.6057628441590754</v>
      </c>
      <c r="AF9" s="719">
        <f t="shared" ref="AF9" si="51">AF8/SQRT(3)</f>
        <v>3.2829526005987018</v>
      </c>
      <c r="AG9" s="128"/>
      <c r="AH9" s="579" t="s">
        <v>244</v>
      </c>
      <c r="AI9" s="726">
        <f>AI8/SQRT(3)</f>
        <v>8.8191710368819703E-2</v>
      </c>
      <c r="AJ9" s="873">
        <f t="shared" ref="AJ9" si="52">AJ8/SQRT(3)</f>
        <v>0.23333333333333356</v>
      </c>
      <c r="AK9" s="726">
        <f t="shared" ref="AK9" si="53">AK8/SQRT(3)</f>
        <v>9.8130778667735933E-18</v>
      </c>
      <c r="AL9" s="719">
        <f t="shared" ref="AL9" si="54">AL8/SQRT(3)</f>
        <v>9.8130778667735933E-18</v>
      </c>
      <c r="AM9" s="880">
        <f t="shared" ref="AM9" si="55">AM8/SQRT(3)</f>
        <v>0.14529663145135568</v>
      </c>
      <c r="AN9" s="719">
        <f t="shared" ref="AN9" si="56">AN8/SQRT(3)</f>
        <v>0.26034165586355512</v>
      </c>
      <c r="AO9" s="128"/>
      <c r="AP9" s="579" t="s">
        <v>244</v>
      </c>
      <c r="AQ9" s="726">
        <f>AQ8/SQRT(3)</f>
        <v>0.20816659994661321</v>
      </c>
      <c r="AR9" s="873">
        <f t="shared" ref="AR9" si="57">AR8/SQRT(3)</f>
        <v>5.7735026918962568E-2</v>
      </c>
      <c r="AS9" s="726">
        <f t="shared" ref="AS9" si="58">AS8/SQRT(3)</f>
        <v>0.12018504251546647</v>
      </c>
      <c r="AT9" s="719">
        <f t="shared" ref="AT9" si="59">AT8/SQRT(3)</f>
        <v>8.8191710368819703E-2</v>
      </c>
      <c r="AU9" s="880">
        <f t="shared" ref="AU9" si="60">AU8/SQRT(3)</f>
        <v>8.8191710368819703E-2</v>
      </c>
      <c r="AV9" s="719">
        <f t="shared" ref="AV9" si="61">AV8/SQRT(3)</f>
        <v>0.15275252316519497</v>
      </c>
      <c r="AW9" s="128"/>
    </row>
    <row r="10" spans="2:49"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971" t="s">
        <v>26</v>
      </c>
      <c r="S10" s="504">
        <v>0.6</v>
      </c>
      <c r="T10" s="505">
        <v>0.9</v>
      </c>
      <c r="U10" s="504">
        <v>1.1000000000000001</v>
      </c>
      <c r="V10" s="506">
        <v>0.6</v>
      </c>
      <c r="W10" s="507">
        <v>0.4</v>
      </c>
      <c r="X10" s="506">
        <v>0.4</v>
      </c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</row>
    <row r="11" spans="2:49"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089"/>
      <c r="S11" s="283">
        <v>0.1</v>
      </c>
      <c r="T11" s="284">
        <v>0.3</v>
      </c>
      <c r="U11" s="283">
        <v>0.4</v>
      </c>
      <c r="V11" s="285">
        <v>0.4</v>
      </c>
      <c r="W11" s="286">
        <v>0.2</v>
      </c>
      <c r="X11" s="285">
        <v>0.4</v>
      </c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</row>
    <row r="12" spans="2:49" ht="17.25" thickBot="1"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024"/>
      <c r="S12" s="352">
        <v>1.7</v>
      </c>
      <c r="T12" s="356">
        <v>0.4</v>
      </c>
      <c r="U12" s="352">
        <v>0.2</v>
      </c>
      <c r="V12" s="354">
        <v>1.4</v>
      </c>
      <c r="W12" s="503">
        <v>0</v>
      </c>
      <c r="X12" s="354">
        <v>0.2</v>
      </c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</row>
    <row r="13" spans="2:49" ht="17.25"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567" t="s">
        <v>242</v>
      </c>
      <c r="S13" s="725">
        <f>AVERAGE(S10:S12)</f>
        <v>0.79999999999999993</v>
      </c>
      <c r="T13" s="871">
        <f t="shared" ref="T13" si="62">AVERAGE(T10:T12)</f>
        <v>0.53333333333333333</v>
      </c>
      <c r="U13" s="725">
        <f t="shared" ref="U13" si="63">AVERAGE(U10:U12)</f>
        <v>0.56666666666666665</v>
      </c>
      <c r="V13" s="710">
        <f t="shared" ref="V13" si="64">AVERAGE(V10:V12)</f>
        <v>0.79999999999999993</v>
      </c>
      <c r="W13" s="878">
        <f t="shared" ref="W13" si="65">AVERAGE(W10:W12)</f>
        <v>0.20000000000000004</v>
      </c>
      <c r="X13" s="710">
        <f t="shared" ref="X13" si="66">AVERAGE(X10:X12)</f>
        <v>0.33333333333333331</v>
      </c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</row>
    <row r="14" spans="2:49" ht="17.25"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572" t="s">
        <v>243</v>
      </c>
      <c r="S14" s="721">
        <f>STDEV(S10:S12)</f>
        <v>0.81853527718724495</v>
      </c>
      <c r="T14" s="872">
        <f t="shared" ref="T14:X14" si="67">STDEV(T10:T12)</f>
        <v>0.32145502536643172</v>
      </c>
      <c r="U14" s="721">
        <f t="shared" si="67"/>
        <v>0.47258156262526096</v>
      </c>
      <c r="V14" s="716">
        <f t="shared" si="67"/>
        <v>0.52915026221291794</v>
      </c>
      <c r="W14" s="879">
        <f t="shared" si="67"/>
        <v>0.2</v>
      </c>
      <c r="X14" s="716">
        <f t="shared" si="67"/>
        <v>0.1154700538379254</v>
      </c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</row>
    <row r="15" spans="2:49" ht="18" thickBot="1"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579" t="s">
        <v>244</v>
      </c>
      <c r="S15" s="726">
        <f>S14/SQRT(3)</f>
        <v>0.47258156262526085</v>
      </c>
      <c r="T15" s="873">
        <f t="shared" ref="T15" si="68">T14/SQRT(3)</f>
        <v>0.18559214542766733</v>
      </c>
      <c r="U15" s="726">
        <f t="shared" ref="U15" si="69">U14/SQRT(3)</f>
        <v>0.27284509239574845</v>
      </c>
      <c r="V15" s="719">
        <f t="shared" ref="V15" si="70">V14/SQRT(3)</f>
        <v>0.30550504633038927</v>
      </c>
      <c r="W15" s="880">
        <f t="shared" ref="W15" si="71">W14/SQRT(3)</f>
        <v>0.11547005383792516</v>
      </c>
      <c r="X15" s="719">
        <f t="shared" ref="X15" si="72">X14/SQRT(3)</f>
        <v>6.6666666666666818E-2</v>
      </c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</row>
    <row r="16" spans="2:49" ht="17.25" thickBot="1"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977" t="s">
        <v>27</v>
      </c>
      <c r="S16" s="504">
        <v>24.4</v>
      </c>
      <c r="T16" s="505">
        <v>10.1</v>
      </c>
      <c r="U16" s="504">
        <v>5.0999999999999996</v>
      </c>
      <c r="V16" s="506">
        <v>3.8</v>
      </c>
      <c r="W16" s="507">
        <v>4.5999999999999996</v>
      </c>
      <c r="X16" s="506">
        <v>2.6</v>
      </c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</row>
    <row r="17" spans="2:49" ht="18" thickBot="1">
      <c r="B17" s="971" t="s">
        <v>230</v>
      </c>
      <c r="C17" s="983" t="s">
        <v>43</v>
      </c>
      <c r="D17" s="985"/>
      <c r="E17" s="983" t="s">
        <v>44</v>
      </c>
      <c r="F17" s="985"/>
      <c r="G17" s="983" t="s">
        <v>45</v>
      </c>
      <c r="H17" s="985"/>
      <c r="I17" s="128"/>
      <c r="J17" s="971" t="s">
        <v>218</v>
      </c>
      <c r="K17" s="983" t="s">
        <v>43</v>
      </c>
      <c r="L17" s="985"/>
      <c r="M17" s="983" t="s">
        <v>44</v>
      </c>
      <c r="N17" s="985"/>
      <c r="O17" s="983" t="s">
        <v>45</v>
      </c>
      <c r="P17" s="985"/>
      <c r="Q17" s="128"/>
      <c r="R17" s="978"/>
      <c r="S17" s="283">
        <v>9.1999999999999993</v>
      </c>
      <c r="T17" s="284">
        <v>5.3</v>
      </c>
      <c r="U17" s="283">
        <v>4.5</v>
      </c>
      <c r="V17" s="285">
        <v>3.9</v>
      </c>
      <c r="W17" s="286">
        <v>10.1</v>
      </c>
      <c r="X17" s="285">
        <v>4.3</v>
      </c>
      <c r="Y17" s="128"/>
      <c r="Z17" s="971" t="s">
        <v>215</v>
      </c>
      <c r="AA17" s="983" t="s">
        <v>43</v>
      </c>
      <c r="AB17" s="985"/>
      <c r="AC17" s="983" t="s">
        <v>44</v>
      </c>
      <c r="AD17" s="985"/>
      <c r="AE17" s="983" t="s">
        <v>45</v>
      </c>
      <c r="AF17" s="985"/>
      <c r="AG17" s="128"/>
      <c r="AH17" s="971" t="s">
        <v>216</v>
      </c>
      <c r="AI17" s="983" t="s">
        <v>43</v>
      </c>
      <c r="AJ17" s="985"/>
      <c r="AK17" s="983" t="s">
        <v>44</v>
      </c>
      <c r="AL17" s="985"/>
      <c r="AM17" s="983" t="s">
        <v>45</v>
      </c>
      <c r="AN17" s="985"/>
      <c r="AO17" s="128"/>
      <c r="AP17" s="971" t="s">
        <v>227</v>
      </c>
      <c r="AQ17" s="983" t="s">
        <v>43</v>
      </c>
      <c r="AR17" s="985"/>
      <c r="AS17" s="983" t="s">
        <v>44</v>
      </c>
      <c r="AT17" s="985"/>
      <c r="AU17" s="983" t="s">
        <v>45</v>
      </c>
      <c r="AV17" s="985"/>
      <c r="AW17" s="128"/>
    </row>
    <row r="18" spans="2:49" ht="18" thickBot="1">
      <c r="B18" s="1024"/>
      <c r="C18" s="133" t="s">
        <v>47</v>
      </c>
      <c r="D18" s="134" t="s">
        <v>48</v>
      </c>
      <c r="E18" s="133" t="s">
        <v>47</v>
      </c>
      <c r="F18" s="134" t="s">
        <v>48</v>
      </c>
      <c r="G18" s="133" t="s">
        <v>47</v>
      </c>
      <c r="H18" s="134" t="s">
        <v>48</v>
      </c>
      <c r="I18" s="128"/>
      <c r="J18" s="1024"/>
      <c r="K18" s="133" t="s">
        <v>47</v>
      </c>
      <c r="L18" s="134" t="s">
        <v>48</v>
      </c>
      <c r="M18" s="133" t="s">
        <v>47</v>
      </c>
      <c r="N18" s="134" t="s">
        <v>48</v>
      </c>
      <c r="O18" s="133" t="s">
        <v>47</v>
      </c>
      <c r="P18" s="134" t="s">
        <v>48</v>
      </c>
      <c r="Q18" s="128"/>
      <c r="R18" s="979"/>
      <c r="S18" s="352">
        <v>10.8</v>
      </c>
      <c r="T18" s="356">
        <v>8.6</v>
      </c>
      <c r="U18" s="352">
        <v>2.2999999999999998</v>
      </c>
      <c r="V18" s="354">
        <v>2.6</v>
      </c>
      <c r="W18" s="503">
        <v>8.6999999999999993</v>
      </c>
      <c r="X18" s="354">
        <v>5.9</v>
      </c>
      <c r="Y18" s="128"/>
      <c r="Z18" s="1024"/>
      <c r="AA18" s="133" t="s">
        <v>47</v>
      </c>
      <c r="AB18" s="134" t="s">
        <v>48</v>
      </c>
      <c r="AC18" s="133" t="s">
        <v>47</v>
      </c>
      <c r="AD18" s="134" t="s">
        <v>48</v>
      </c>
      <c r="AE18" s="133" t="s">
        <v>47</v>
      </c>
      <c r="AF18" s="134" t="s">
        <v>48</v>
      </c>
      <c r="AG18" s="128"/>
      <c r="AH18" s="1024"/>
      <c r="AI18" s="133" t="s">
        <v>47</v>
      </c>
      <c r="AJ18" s="134" t="s">
        <v>48</v>
      </c>
      <c r="AK18" s="133" t="s">
        <v>47</v>
      </c>
      <c r="AL18" s="134" t="s">
        <v>48</v>
      </c>
      <c r="AM18" s="133" t="s">
        <v>47</v>
      </c>
      <c r="AN18" s="134" t="s">
        <v>48</v>
      </c>
      <c r="AO18" s="128"/>
      <c r="AP18" s="1024"/>
      <c r="AQ18" s="133" t="s">
        <v>47</v>
      </c>
      <c r="AR18" s="134" t="s">
        <v>48</v>
      </c>
      <c r="AS18" s="133" t="s">
        <v>47</v>
      </c>
      <c r="AT18" s="134" t="s">
        <v>48</v>
      </c>
      <c r="AU18" s="133" t="s">
        <v>47</v>
      </c>
      <c r="AV18" s="134" t="s">
        <v>48</v>
      </c>
      <c r="AW18" s="128"/>
    </row>
    <row r="19" spans="2:49" ht="17.25" customHeight="1">
      <c r="B19" s="977" t="s">
        <v>25</v>
      </c>
      <c r="C19" s="279">
        <v>1.7</v>
      </c>
      <c r="D19" s="280">
        <v>0.6</v>
      </c>
      <c r="E19" s="279">
        <v>0.4</v>
      </c>
      <c r="F19" s="281">
        <v>0.8</v>
      </c>
      <c r="G19" s="282">
        <v>0.8</v>
      </c>
      <c r="H19" s="281">
        <v>1.1000000000000001</v>
      </c>
      <c r="I19" s="128"/>
      <c r="J19" s="977" t="s">
        <v>49</v>
      </c>
      <c r="K19" s="279">
        <v>99.8</v>
      </c>
      <c r="L19" s="280">
        <v>99.4</v>
      </c>
      <c r="M19" s="279">
        <v>99.3</v>
      </c>
      <c r="N19" s="281">
        <v>99.8</v>
      </c>
      <c r="O19" s="282">
        <v>99.9</v>
      </c>
      <c r="P19" s="281">
        <v>99.5</v>
      </c>
      <c r="Q19" s="128"/>
      <c r="R19" s="567" t="s">
        <v>242</v>
      </c>
      <c r="S19" s="725">
        <f>AVERAGE(S16:S18)</f>
        <v>14.799999999999997</v>
      </c>
      <c r="T19" s="871">
        <f t="shared" ref="T19" si="73">AVERAGE(T16:T18)</f>
        <v>8</v>
      </c>
      <c r="U19" s="725">
        <f t="shared" ref="U19" si="74">AVERAGE(U16:U18)</f>
        <v>3.9666666666666663</v>
      </c>
      <c r="V19" s="710">
        <f t="shared" ref="V19" si="75">AVERAGE(V16:V18)</f>
        <v>3.4333333333333331</v>
      </c>
      <c r="W19" s="878">
        <f t="shared" ref="W19" si="76">AVERAGE(W16:W18)</f>
        <v>7.8</v>
      </c>
      <c r="X19" s="710">
        <f t="shared" ref="X19" si="77">AVERAGE(X16:X18)</f>
        <v>4.2666666666666666</v>
      </c>
      <c r="Y19" s="128"/>
      <c r="Z19" s="977" t="s">
        <v>49</v>
      </c>
      <c r="AA19" s="279">
        <v>92.7</v>
      </c>
      <c r="AB19" s="280">
        <v>92.7</v>
      </c>
      <c r="AC19" s="279">
        <v>98.3</v>
      </c>
      <c r="AD19" s="281">
        <v>98.7</v>
      </c>
      <c r="AE19" s="282">
        <v>87.5</v>
      </c>
      <c r="AF19" s="281">
        <v>96.8</v>
      </c>
      <c r="AG19" s="128"/>
      <c r="AH19" s="977" t="s">
        <v>39</v>
      </c>
      <c r="AI19" s="279">
        <v>1.6</v>
      </c>
      <c r="AJ19" s="280">
        <v>2.4</v>
      </c>
      <c r="AK19" s="279">
        <v>3.2</v>
      </c>
      <c r="AL19" s="281">
        <v>15.3</v>
      </c>
      <c r="AM19" s="282">
        <v>0.6</v>
      </c>
      <c r="AN19" s="281">
        <v>6.8</v>
      </c>
      <c r="AO19" s="128"/>
      <c r="AP19" s="977" t="s">
        <v>49</v>
      </c>
      <c r="AQ19" s="492">
        <v>1.1000000000000001</v>
      </c>
      <c r="AR19" s="493">
        <v>1.8</v>
      </c>
      <c r="AS19" s="492">
        <v>1.4</v>
      </c>
      <c r="AT19" s="494">
        <v>1.6</v>
      </c>
      <c r="AU19" s="495">
        <v>1.9</v>
      </c>
      <c r="AV19" s="494">
        <v>1.1000000000000001</v>
      </c>
      <c r="AW19" s="128"/>
    </row>
    <row r="20" spans="2:49" ht="17.25">
      <c r="B20" s="978"/>
      <c r="C20" s="283">
        <v>0.4</v>
      </c>
      <c r="D20" s="284">
        <v>0.5</v>
      </c>
      <c r="E20" s="283">
        <v>0.4</v>
      </c>
      <c r="F20" s="285">
        <v>0.3</v>
      </c>
      <c r="G20" s="286">
        <v>0.5</v>
      </c>
      <c r="H20" s="285">
        <v>0.8</v>
      </c>
      <c r="I20" s="128"/>
      <c r="J20" s="978"/>
      <c r="K20" s="283">
        <v>99.8</v>
      </c>
      <c r="L20" s="284">
        <v>99</v>
      </c>
      <c r="M20" s="283">
        <v>99.8</v>
      </c>
      <c r="N20" s="285">
        <v>99.6</v>
      </c>
      <c r="O20" s="286">
        <v>99.7</v>
      </c>
      <c r="P20" s="285">
        <v>99.6</v>
      </c>
      <c r="Q20" s="128"/>
      <c r="R20" s="572" t="s">
        <v>243</v>
      </c>
      <c r="S20" s="721">
        <f>STDEV(S16:S18)</f>
        <v>8.3522452071284423</v>
      </c>
      <c r="T20" s="872">
        <f t="shared" ref="T20:X20" si="78">STDEV(T16:T18)</f>
        <v>2.4556058315617353</v>
      </c>
      <c r="U20" s="721">
        <f t="shared" si="78"/>
        <v>1.4742229591664007</v>
      </c>
      <c r="V20" s="716">
        <f t="shared" si="78"/>
        <v>0.72341781380702608</v>
      </c>
      <c r="W20" s="879">
        <f t="shared" si="78"/>
        <v>2.8583211855912882</v>
      </c>
      <c r="X20" s="716">
        <f t="shared" si="78"/>
        <v>1.6502525059315405</v>
      </c>
      <c r="Y20" s="128"/>
      <c r="Z20" s="978"/>
      <c r="AA20" s="283">
        <v>98.5</v>
      </c>
      <c r="AB20" s="284">
        <v>98</v>
      </c>
      <c r="AC20" s="283">
        <v>89</v>
      </c>
      <c r="AD20" s="285">
        <v>98.6</v>
      </c>
      <c r="AE20" s="286">
        <v>97.2</v>
      </c>
      <c r="AF20" s="285">
        <v>98.4</v>
      </c>
      <c r="AG20" s="128"/>
      <c r="AH20" s="978"/>
      <c r="AI20" s="283">
        <v>4.2</v>
      </c>
      <c r="AJ20" s="284">
        <v>1</v>
      </c>
      <c r="AK20" s="283">
        <v>3.1</v>
      </c>
      <c r="AL20" s="285">
        <v>15.2</v>
      </c>
      <c r="AM20" s="286">
        <v>0.2</v>
      </c>
      <c r="AN20" s="285">
        <v>2</v>
      </c>
      <c r="AO20" s="128"/>
      <c r="AP20" s="978"/>
      <c r="AQ20" s="496">
        <v>1.5</v>
      </c>
      <c r="AR20" s="497">
        <v>1.2</v>
      </c>
      <c r="AS20" s="496">
        <v>1.3</v>
      </c>
      <c r="AT20" s="498">
        <v>1.2</v>
      </c>
      <c r="AU20" s="499">
        <v>1.2</v>
      </c>
      <c r="AV20" s="498">
        <v>1.7</v>
      </c>
      <c r="AW20" s="128"/>
    </row>
    <row r="21" spans="2:49" ht="18" thickBot="1">
      <c r="B21" s="979"/>
      <c r="C21" s="352">
        <v>1.4</v>
      </c>
      <c r="D21" s="356">
        <v>0.8</v>
      </c>
      <c r="E21" s="352">
        <v>1.3</v>
      </c>
      <c r="F21" s="354">
        <v>0.8</v>
      </c>
      <c r="G21" s="503">
        <v>2.2000000000000002</v>
      </c>
      <c r="H21" s="354">
        <v>0.8</v>
      </c>
      <c r="I21" s="128"/>
      <c r="J21" s="979"/>
      <c r="K21" s="352">
        <v>99.9</v>
      </c>
      <c r="L21" s="356">
        <v>99.6</v>
      </c>
      <c r="M21" s="352">
        <v>99.6</v>
      </c>
      <c r="N21" s="354">
        <v>99.8</v>
      </c>
      <c r="O21" s="503">
        <v>99.7</v>
      </c>
      <c r="P21" s="354">
        <v>99.7</v>
      </c>
      <c r="Q21" s="128"/>
      <c r="R21" s="579" t="s">
        <v>244</v>
      </c>
      <c r="S21" s="726">
        <f>S20/SQRT(3)</f>
        <v>4.8221710186733677</v>
      </c>
      <c r="T21" s="873">
        <f t="shared" ref="T21" si="79">T20/SQRT(3)</f>
        <v>1.4177446878757827</v>
      </c>
      <c r="U21" s="726">
        <f t="shared" ref="U21" si="80">U20/SQRT(3)</f>
        <v>0.85114302232024819</v>
      </c>
      <c r="V21" s="719">
        <f t="shared" ref="V21" si="81">V20/SQRT(3)</f>
        <v>0.41766546953805711</v>
      </c>
      <c r="W21" s="880">
        <f t="shared" ref="W21" si="82">W20/SQRT(3)</f>
        <v>1.6502525059315407</v>
      </c>
      <c r="X21" s="719">
        <f t="shared" ref="X21" si="83">X20/SQRT(3)</f>
        <v>0.95277372853042941</v>
      </c>
      <c r="Y21" s="128"/>
      <c r="Z21" s="979"/>
      <c r="AA21" s="352">
        <v>90.8</v>
      </c>
      <c r="AB21" s="356">
        <v>89.1</v>
      </c>
      <c r="AC21" s="352">
        <v>98.5</v>
      </c>
      <c r="AD21" s="354">
        <v>88.7</v>
      </c>
      <c r="AE21" s="503">
        <v>96.9</v>
      </c>
      <c r="AF21" s="354">
        <v>96.9</v>
      </c>
      <c r="AG21" s="128"/>
      <c r="AH21" s="979"/>
      <c r="AI21" s="352">
        <v>1.6</v>
      </c>
      <c r="AJ21" s="356">
        <v>2.1</v>
      </c>
      <c r="AK21" s="352">
        <v>1.1000000000000001</v>
      </c>
      <c r="AL21" s="354">
        <v>15</v>
      </c>
      <c r="AM21" s="503">
        <v>0.5</v>
      </c>
      <c r="AN21" s="354">
        <v>8.5</v>
      </c>
      <c r="AO21" s="128"/>
      <c r="AP21" s="979"/>
      <c r="AQ21" s="508">
        <v>1.8</v>
      </c>
      <c r="AR21" s="509">
        <v>2</v>
      </c>
      <c r="AS21" s="500">
        <v>1.8</v>
      </c>
      <c r="AT21" s="501">
        <v>1.8</v>
      </c>
      <c r="AU21" s="511">
        <v>1.1000000000000001</v>
      </c>
      <c r="AV21" s="510">
        <v>1.4</v>
      </c>
      <c r="AW21" s="128"/>
    </row>
    <row r="22" spans="2:49" ht="17.25">
      <c r="B22" s="567" t="s">
        <v>242</v>
      </c>
      <c r="C22" s="725">
        <f>AVERAGE(C19:C21)</f>
        <v>1.1666666666666667</v>
      </c>
      <c r="D22" s="709">
        <f t="shared" ref="D22" si="84">AVERAGE(D19:D21)</f>
        <v>0.63333333333333341</v>
      </c>
      <c r="E22" s="709">
        <f t="shared" ref="E22" si="85">AVERAGE(E19:E21)</f>
        <v>0.70000000000000007</v>
      </c>
      <c r="F22" s="709">
        <f t="shared" ref="F22" si="86">AVERAGE(F19:F21)</f>
        <v>0.63333333333333341</v>
      </c>
      <c r="G22" s="709">
        <f t="shared" ref="G22" si="87">AVERAGE(G19:G21)</f>
        <v>1.1666666666666667</v>
      </c>
      <c r="H22" s="710">
        <f t="shared" ref="H22" si="88">AVERAGE(H19:H21)</f>
        <v>0.9</v>
      </c>
      <c r="I22" s="711"/>
      <c r="J22" s="567" t="s">
        <v>242</v>
      </c>
      <c r="K22" s="725">
        <f>AVERAGE(K19:K21)</f>
        <v>99.833333333333329</v>
      </c>
      <c r="L22" s="709">
        <f t="shared" ref="L22" si="89">AVERAGE(L19:L21)</f>
        <v>99.333333333333329</v>
      </c>
      <c r="M22" s="709">
        <f t="shared" ref="M22" si="90">AVERAGE(M19:M21)</f>
        <v>99.566666666666663</v>
      </c>
      <c r="N22" s="709">
        <f t="shared" ref="N22" si="91">AVERAGE(N19:N21)</f>
        <v>99.733333333333334</v>
      </c>
      <c r="O22" s="709">
        <f t="shared" ref="O22" si="92">AVERAGE(O19:O21)</f>
        <v>99.766666666666666</v>
      </c>
      <c r="P22" s="710">
        <f t="shared" ref="P22" si="93">AVERAGE(P19:P21)</f>
        <v>99.600000000000009</v>
      </c>
      <c r="Q22" s="128"/>
      <c r="R22" s="977" t="s">
        <v>28</v>
      </c>
      <c r="S22" s="504">
        <v>70.5</v>
      </c>
      <c r="T22" s="505">
        <v>79.400000000000006</v>
      </c>
      <c r="U22" s="504">
        <v>80.900000000000006</v>
      </c>
      <c r="V22" s="506">
        <v>64.099999999999994</v>
      </c>
      <c r="W22" s="507">
        <v>93.4</v>
      </c>
      <c r="X22" s="506">
        <v>80.5</v>
      </c>
      <c r="Y22" s="128"/>
      <c r="Z22" s="567" t="s">
        <v>242</v>
      </c>
      <c r="AA22" s="725">
        <f>AVERAGE(AA19:AA21)</f>
        <v>94</v>
      </c>
      <c r="AB22" s="871">
        <f t="shared" ref="AB22" si="94">AVERAGE(AB19:AB21)</f>
        <v>93.266666666666652</v>
      </c>
      <c r="AC22" s="725">
        <f t="shared" ref="AC22" si="95">AVERAGE(AC19:AC21)</f>
        <v>95.266666666666666</v>
      </c>
      <c r="AD22" s="710">
        <f t="shared" ref="AD22" si="96">AVERAGE(AD19:AD21)</f>
        <v>95.333333333333329</v>
      </c>
      <c r="AE22" s="878">
        <f t="shared" ref="AE22" si="97">AVERAGE(AE19:AE21)</f>
        <v>93.866666666666674</v>
      </c>
      <c r="AF22" s="710">
        <f t="shared" ref="AF22" si="98">AVERAGE(AF19:AF21)</f>
        <v>97.366666666666674</v>
      </c>
      <c r="AG22" s="128"/>
      <c r="AH22" s="567" t="s">
        <v>242</v>
      </c>
      <c r="AI22" s="725">
        <f>AVERAGE(AI19:AI21)</f>
        <v>2.4666666666666668</v>
      </c>
      <c r="AJ22" s="871">
        <f t="shared" ref="AJ22" si="99">AVERAGE(AJ19:AJ21)</f>
        <v>1.8333333333333333</v>
      </c>
      <c r="AK22" s="725">
        <f t="shared" ref="AK22" si="100">AVERAGE(AK19:AK21)</f>
        <v>2.4666666666666668</v>
      </c>
      <c r="AL22" s="710">
        <f t="shared" ref="AL22" si="101">AVERAGE(AL19:AL21)</f>
        <v>15.166666666666666</v>
      </c>
      <c r="AM22" s="878">
        <f t="shared" ref="AM22" si="102">AVERAGE(AM19:AM21)</f>
        <v>0.43333333333333335</v>
      </c>
      <c r="AN22" s="710">
        <f t="shared" ref="AN22" si="103">AVERAGE(AN19:AN21)</f>
        <v>5.7666666666666666</v>
      </c>
      <c r="AO22" s="128"/>
      <c r="AP22" s="567" t="s">
        <v>242</v>
      </c>
      <c r="AQ22" s="725">
        <f>AVERAGE(AQ19:AQ21)</f>
        <v>1.4666666666666668</v>
      </c>
      <c r="AR22" s="871">
        <f t="shared" ref="AR22" si="104">AVERAGE(AR19:AR21)</f>
        <v>1.6666666666666667</v>
      </c>
      <c r="AS22" s="725">
        <f t="shared" ref="AS22" si="105">AVERAGE(AS19:AS21)</f>
        <v>1.5</v>
      </c>
      <c r="AT22" s="710">
        <f t="shared" ref="AT22" si="106">AVERAGE(AT19:AT21)</f>
        <v>1.5333333333333332</v>
      </c>
      <c r="AU22" s="878">
        <f t="shared" ref="AU22" si="107">AVERAGE(AU19:AU21)</f>
        <v>1.3999999999999997</v>
      </c>
      <c r="AV22" s="710">
        <f t="shared" ref="AV22" si="108">AVERAGE(AV19:AV21)</f>
        <v>1.3999999999999997</v>
      </c>
      <c r="AW22" s="128"/>
    </row>
    <row r="23" spans="2:49" ht="17.25">
      <c r="B23" s="572" t="s">
        <v>243</v>
      </c>
      <c r="C23" s="721">
        <f>STDEV(C19:C21)</f>
        <v>0.68068592855540455</v>
      </c>
      <c r="D23" s="715">
        <f t="shared" ref="D23:H23" si="109">STDEV(D19:D21)</f>
        <v>0.15275252316519461</v>
      </c>
      <c r="E23" s="715">
        <f t="shared" si="109"/>
        <v>0.51961524227066336</v>
      </c>
      <c r="F23" s="715">
        <f t="shared" si="109"/>
        <v>0.28867513459481292</v>
      </c>
      <c r="G23" s="715">
        <f t="shared" si="109"/>
        <v>0.90737717258774686</v>
      </c>
      <c r="H23" s="716">
        <f t="shared" si="109"/>
        <v>0.17320508075688781</v>
      </c>
      <c r="I23" s="711"/>
      <c r="J23" s="572" t="s">
        <v>243</v>
      </c>
      <c r="K23" s="721">
        <f>STDEV(K19:K21)</f>
        <v>5.7735026918967501E-2</v>
      </c>
      <c r="L23" s="715">
        <f t="shared" ref="L23:P23" si="110">STDEV(L19:L21)</f>
        <v>0.3055050463303875</v>
      </c>
      <c r="M23" s="715">
        <f t="shared" si="110"/>
        <v>0.25166114784235816</v>
      </c>
      <c r="N23" s="715">
        <f t="shared" si="110"/>
        <v>0.1154700538379268</v>
      </c>
      <c r="O23" s="715">
        <f t="shared" si="110"/>
        <v>0.1154700538379268</v>
      </c>
      <c r="P23" s="716">
        <f t="shared" si="110"/>
        <v>0.10000000000000142</v>
      </c>
      <c r="Q23" s="128"/>
      <c r="R23" s="978"/>
      <c r="S23" s="283">
        <v>90</v>
      </c>
      <c r="T23" s="284">
        <v>82.8</v>
      </c>
      <c r="U23" s="283">
        <v>85.2</v>
      </c>
      <c r="V23" s="285">
        <v>61.6</v>
      </c>
      <c r="W23" s="286">
        <v>82.6</v>
      </c>
      <c r="X23" s="285">
        <v>76</v>
      </c>
      <c r="Y23" s="128"/>
      <c r="Z23" s="572" t="s">
        <v>243</v>
      </c>
      <c r="AA23" s="721">
        <f>STDEV(AA19:AA21)</f>
        <v>4.0112342240263166</v>
      </c>
      <c r="AB23" s="872">
        <f t="shared" ref="AB23:AF23" si="111">STDEV(AB19:AB21)</f>
        <v>4.4769781475157275</v>
      </c>
      <c r="AC23" s="721">
        <f t="shared" si="111"/>
        <v>5.428013755816516</v>
      </c>
      <c r="AD23" s="716">
        <f t="shared" si="111"/>
        <v>5.7448527686384878</v>
      </c>
      <c r="AE23" s="879">
        <f t="shared" si="111"/>
        <v>5.5157350673625869</v>
      </c>
      <c r="AF23" s="716">
        <f t="shared" si="111"/>
        <v>0.89628864398325292</v>
      </c>
      <c r="AG23" s="128"/>
      <c r="AH23" s="572" t="s">
        <v>243</v>
      </c>
      <c r="AI23" s="721">
        <f>STDEV(AI19:AI21)</f>
        <v>1.5011106998930277</v>
      </c>
      <c r="AJ23" s="872">
        <f t="shared" ref="AJ23:AN23" si="112">STDEV(AJ19:AJ21)</f>
        <v>0.73711147958319911</v>
      </c>
      <c r="AK23" s="721">
        <f t="shared" si="112"/>
        <v>1.1846237095944578</v>
      </c>
      <c r="AL23" s="716">
        <f t="shared" si="112"/>
        <v>0.15275252316519491</v>
      </c>
      <c r="AM23" s="879">
        <f t="shared" si="112"/>
        <v>0.20816659994661327</v>
      </c>
      <c r="AN23" s="716">
        <f t="shared" si="112"/>
        <v>3.3709543653590641</v>
      </c>
      <c r="AO23" s="128"/>
      <c r="AP23" s="572" t="s">
        <v>243</v>
      </c>
      <c r="AQ23" s="721">
        <f>STDEV(AQ19:AQ21)</f>
        <v>0.35118845842842428</v>
      </c>
      <c r="AR23" s="872">
        <f t="shared" ref="AR23:AV23" si="113">STDEV(AR19:AR21)</f>
        <v>0.41633319989322604</v>
      </c>
      <c r="AS23" s="721">
        <f t="shared" si="113"/>
        <v>0.26457513110645958</v>
      </c>
      <c r="AT23" s="716">
        <f t="shared" si="113"/>
        <v>0.30550504633039066</v>
      </c>
      <c r="AU23" s="879">
        <f t="shared" si="113"/>
        <v>0.43588989435406833</v>
      </c>
      <c r="AV23" s="716">
        <f t="shared" si="113"/>
        <v>0.30000000000000127</v>
      </c>
      <c r="AW23" s="128"/>
    </row>
    <row r="24" spans="2:49" ht="18" thickBot="1">
      <c r="B24" s="579" t="s">
        <v>244</v>
      </c>
      <c r="C24" s="726">
        <f>C23/SQRT(3)</f>
        <v>0.3929942040850532</v>
      </c>
      <c r="D24" s="718">
        <f t="shared" ref="D24" si="114">D23/SQRT(3)</f>
        <v>8.8191710368819662E-2</v>
      </c>
      <c r="E24" s="718">
        <f t="shared" ref="E24" si="115">E23/SQRT(3)</f>
        <v>0.3000000000000001</v>
      </c>
      <c r="F24" s="718">
        <f t="shared" ref="F24" si="116">F23/SQRT(3)</f>
        <v>0.16666666666666669</v>
      </c>
      <c r="G24" s="718">
        <f t="shared" ref="G24" si="117">G23/SQRT(3)</f>
        <v>0.52387445485005724</v>
      </c>
      <c r="H24" s="719">
        <f t="shared" ref="H24" si="118">H23/SQRT(3)</f>
        <v>0.10000000000000006</v>
      </c>
      <c r="I24" s="711"/>
      <c r="J24" s="579" t="s">
        <v>244</v>
      </c>
      <c r="K24" s="726">
        <f>K23/SQRT(3)</f>
        <v>3.3333333333336178E-2</v>
      </c>
      <c r="L24" s="718">
        <f t="shared" ref="L24" si="119">L23/SQRT(3)</f>
        <v>0.17638342073763832</v>
      </c>
      <c r="M24" s="718">
        <f t="shared" ref="M24" si="120">M23/SQRT(3)</f>
        <v>0.14529663145135568</v>
      </c>
      <c r="N24" s="718">
        <f t="shared" ref="N24" si="121">N23/SQRT(3)</f>
        <v>6.6666666666667623E-2</v>
      </c>
      <c r="O24" s="718">
        <f t="shared" ref="O24" si="122">O23/SQRT(3)</f>
        <v>6.6666666666667623E-2</v>
      </c>
      <c r="P24" s="719">
        <f t="shared" ref="P24" si="123">P23/SQRT(3)</f>
        <v>5.77350269189634E-2</v>
      </c>
      <c r="Q24" s="128"/>
      <c r="R24" s="979"/>
      <c r="S24" s="352">
        <v>84</v>
      </c>
      <c r="T24" s="356">
        <v>81.900000000000006</v>
      </c>
      <c r="U24" s="352">
        <v>87</v>
      </c>
      <c r="V24" s="354">
        <v>61.4</v>
      </c>
      <c r="W24" s="503">
        <v>83.5</v>
      </c>
      <c r="X24" s="354">
        <v>73.7</v>
      </c>
      <c r="Y24" s="128"/>
      <c r="Z24" s="579" t="s">
        <v>244</v>
      </c>
      <c r="AA24" s="726">
        <f>AA23/SQRT(3)</f>
        <v>2.3158871590242338</v>
      </c>
      <c r="AB24" s="873">
        <f t="shared" ref="AB24" si="124">AB23/SQRT(3)</f>
        <v>2.5847845386242776</v>
      </c>
      <c r="AC24" s="726">
        <f t="shared" ref="AC24" si="125">AC23/SQRT(3)</f>
        <v>3.1338652030856573</v>
      </c>
      <c r="AD24" s="719">
        <f t="shared" ref="AD24" si="126">AD23/SQRT(3)</f>
        <v>3.3167922924281981</v>
      </c>
      <c r="AE24" s="880">
        <f t="shared" ref="AE24" si="127">AE23/SQRT(3)</f>
        <v>3.1845111259204484</v>
      </c>
      <c r="AF24" s="719">
        <f t="shared" ref="AF24" si="128">AF23/SQRT(3)</f>
        <v>0.51747248987533578</v>
      </c>
      <c r="AG24" s="128"/>
      <c r="AH24" s="579" t="s">
        <v>244</v>
      </c>
      <c r="AI24" s="726">
        <f>AI23/SQRT(3)</f>
        <v>0.86666666666666714</v>
      </c>
      <c r="AJ24" s="873">
        <f t="shared" ref="AJ24" si="129">AJ23/SQRT(3)</f>
        <v>0.42557151116012337</v>
      </c>
      <c r="AK24" s="726">
        <f t="shared" ref="AK24" si="130">AK23/SQRT(3)</f>
        <v>0.68394281762277331</v>
      </c>
      <c r="AL24" s="719">
        <f t="shared" ref="AL24" si="131">AL23/SQRT(3)</f>
        <v>8.8191710368819828E-2</v>
      </c>
      <c r="AM24" s="880">
        <f t="shared" ref="AM24" si="132">AM23/SQRT(3)</f>
        <v>0.12018504251546631</v>
      </c>
      <c r="AN24" s="719">
        <f t="shared" ref="AN24" si="133">AN23/SQRT(3)</f>
        <v>1.9462214102659998</v>
      </c>
      <c r="AO24" s="128"/>
      <c r="AP24" s="579" t="s">
        <v>244</v>
      </c>
      <c r="AQ24" s="726">
        <f>AQ23/SQRT(3)</f>
        <v>0.20275875100994045</v>
      </c>
      <c r="AR24" s="873">
        <f t="shared" ref="AR24:AV24" si="134">AR23/SQRT(3)</f>
        <v>0.24037008503093235</v>
      </c>
      <c r="AS24" s="726">
        <f t="shared" si="134"/>
        <v>0.15275252316519497</v>
      </c>
      <c r="AT24" s="719">
        <f t="shared" si="134"/>
        <v>0.17638342073764016</v>
      </c>
      <c r="AU24" s="880">
        <f t="shared" si="134"/>
        <v>0.25166114784235888</v>
      </c>
      <c r="AV24" s="719">
        <f t="shared" si="134"/>
        <v>0.17320508075688848</v>
      </c>
      <c r="AW24" s="128"/>
    </row>
    <row r="25" spans="2:49" ht="17.25"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567" t="s">
        <v>242</v>
      </c>
      <c r="S25" s="725">
        <f>AVERAGE(S22:S24)</f>
        <v>81.5</v>
      </c>
      <c r="T25" s="871">
        <f t="shared" ref="T25" si="135">AVERAGE(T22:T24)</f>
        <v>81.36666666666666</v>
      </c>
      <c r="U25" s="725">
        <f t="shared" ref="U25" si="136">AVERAGE(U22:U24)</f>
        <v>84.366666666666674</v>
      </c>
      <c r="V25" s="710">
        <f t="shared" ref="V25" si="137">AVERAGE(V22:V24)</f>
        <v>62.366666666666667</v>
      </c>
      <c r="W25" s="878">
        <f t="shared" ref="W25" si="138">AVERAGE(W22:W24)</f>
        <v>86.5</v>
      </c>
      <c r="X25" s="710">
        <f t="shared" ref="X25" si="139">AVERAGE(X22:X24)</f>
        <v>76.733333333333334</v>
      </c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</row>
    <row r="26" spans="2:49" ht="17.25"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572" t="s">
        <v>243</v>
      </c>
      <c r="S26" s="721">
        <f>STDEV(S22:S24)</f>
        <v>9.9874921777190888</v>
      </c>
      <c r="T26" s="872">
        <f t="shared" ref="T26:X26" si="140">STDEV(T22:T24)</f>
        <v>1.7616280348965048</v>
      </c>
      <c r="U26" s="721">
        <f t="shared" si="140"/>
        <v>3.1342197327777317</v>
      </c>
      <c r="V26" s="716">
        <f t="shared" si="140"/>
        <v>1.5044378795195645</v>
      </c>
      <c r="W26" s="879">
        <f t="shared" si="140"/>
        <v>5.9924953066314588</v>
      </c>
      <c r="X26" s="716">
        <f t="shared" si="140"/>
        <v>3.4588051886935354</v>
      </c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</row>
    <row r="27" spans="2:49" ht="18" thickBot="1"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R27" s="579" t="s">
        <v>244</v>
      </c>
      <c r="S27" s="726">
        <f>S26/SQRT(3)</f>
        <v>5.7662812973353983</v>
      </c>
      <c r="T27" s="873">
        <f t="shared" ref="T27" si="141">T26/SQRT(3)</f>
        <v>1.0170764201594886</v>
      </c>
      <c r="U27" s="726">
        <f t="shared" ref="U27" si="142">U26/SQRT(3)</f>
        <v>1.8095426064186604</v>
      </c>
      <c r="V27" s="719">
        <f t="shared" ref="V27" si="143">V26/SQRT(3)</f>
        <v>0.86858761471969037</v>
      </c>
      <c r="W27" s="880">
        <f t="shared" ref="W27" si="144">W26/SQRT(3)</f>
        <v>3.4597687784012421</v>
      </c>
      <c r="X27" s="719">
        <f t="shared" ref="X27" si="145">X26/SQRT(3)</f>
        <v>1.996942106766687</v>
      </c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</row>
    <row r="28" spans="2:49" ht="18" thickBot="1"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57"/>
      <c r="S28" s="269"/>
      <c r="T28" s="269"/>
      <c r="U28" s="269"/>
      <c r="V28" s="269"/>
      <c r="W28" s="269"/>
      <c r="X28" s="269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</row>
    <row r="29" spans="2:49" ht="18" thickBot="1"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971" t="s">
        <v>217</v>
      </c>
      <c r="S29" s="983" t="s">
        <v>43</v>
      </c>
      <c r="T29" s="985"/>
      <c r="U29" s="983" t="s">
        <v>44</v>
      </c>
      <c r="V29" s="985"/>
      <c r="W29" s="983" t="s">
        <v>45</v>
      </c>
      <c r="X29" s="985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</row>
    <row r="30" spans="2:49" ht="18" thickBot="1"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024"/>
      <c r="S30" s="133" t="s">
        <v>47</v>
      </c>
      <c r="T30" s="134" t="s">
        <v>48</v>
      </c>
      <c r="U30" s="133" t="s">
        <v>47</v>
      </c>
      <c r="V30" s="134" t="s">
        <v>48</v>
      </c>
      <c r="W30" s="133" t="s">
        <v>47</v>
      </c>
      <c r="X30" s="134" t="s">
        <v>48</v>
      </c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</row>
    <row r="31" spans="2:49">
      <c r="Q31" s="128"/>
      <c r="R31" s="977" t="s">
        <v>25</v>
      </c>
      <c r="S31" s="279">
        <v>12.4</v>
      </c>
      <c r="T31" s="281">
        <v>1.8</v>
      </c>
      <c r="U31" s="282">
        <v>0.4</v>
      </c>
      <c r="V31" s="281">
        <v>2</v>
      </c>
      <c r="W31" s="279">
        <v>2.2999999999999998</v>
      </c>
      <c r="X31" s="281">
        <v>8.6999999999999993</v>
      </c>
      <c r="Y31" s="128"/>
    </row>
    <row r="32" spans="2:49">
      <c r="Q32" s="128"/>
      <c r="R32" s="978"/>
      <c r="S32" s="283">
        <v>12.1</v>
      </c>
      <c r="T32" s="285">
        <v>1.7</v>
      </c>
      <c r="U32" s="286">
        <v>0.2</v>
      </c>
      <c r="V32" s="285">
        <v>3.5</v>
      </c>
      <c r="W32" s="283">
        <v>2.6</v>
      </c>
      <c r="X32" s="285">
        <v>5.8</v>
      </c>
      <c r="Y32" s="128"/>
    </row>
    <row r="33" spans="17:25" ht="17.25" thickBot="1">
      <c r="Q33" s="128"/>
      <c r="R33" s="979"/>
      <c r="S33" s="287">
        <v>12.9</v>
      </c>
      <c r="T33" s="288">
        <v>1.8</v>
      </c>
      <c r="U33" s="289">
        <v>0.3</v>
      </c>
      <c r="V33" s="288">
        <v>3</v>
      </c>
      <c r="W33" s="287">
        <v>2.4</v>
      </c>
      <c r="X33" s="288">
        <v>3</v>
      </c>
      <c r="Y33" s="128"/>
    </row>
    <row r="34" spans="17:25" ht="17.25">
      <c r="Q34" s="128"/>
      <c r="R34" s="567" t="s">
        <v>242</v>
      </c>
      <c r="S34" s="881">
        <f>AVERAGE(S31:S33)</f>
        <v>12.466666666666667</v>
      </c>
      <c r="T34" s="882">
        <f t="shared" ref="T34" si="146">AVERAGE(T31:T33)</f>
        <v>1.7666666666666666</v>
      </c>
      <c r="U34" s="883">
        <f t="shared" ref="U34" si="147">AVERAGE(U31:U33)</f>
        <v>0.30000000000000004</v>
      </c>
      <c r="V34" s="884">
        <f t="shared" ref="V34" si="148">AVERAGE(V31:V33)</f>
        <v>2.8333333333333335</v>
      </c>
      <c r="W34" s="881">
        <f t="shared" ref="W34" si="149">AVERAGE(W31:W33)</f>
        <v>2.4333333333333336</v>
      </c>
      <c r="X34" s="882">
        <f t="shared" ref="X34" si="150">AVERAGE(X31:X33)</f>
        <v>5.833333333333333</v>
      </c>
      <c r="Y34" s="128"/>
    </row>
    <row r="35" spans="17:25" ht="17.25">
      <c r="Q35" s="128"/>
      <c r="R35" s="572" t="s">
        <v>243</v>
      </c>
      <c r="S35" s="721">
        <f>STDEV(S31:S33)</f>
        <v>0.40414518843273839</v>
      </c>
      <c r="T35" s="716">
        <f t="shared" ref="T35:X35" si="151">STDEV(T31:T33)</f>
        <v>5.773502691896263E-2</v>
      </c>
      <c r="U35" s="879">
        <f t="shared" si="151"/>
        <v>9.9999999999999908E-2</v>
      </c>
      <c r="V35" s="715">
        <f t="shared" si="151"/>
        <v>0.76376261582597371</v>
      </c>
      <c r="W35" s="721">
        <f t="shared" si="151"/>
        <v>0.1527525231651948</v>
      </c>
      <c r="X35" s="716">
        <f t="shared" si="151"/>
        <v>2.8501461950807592</v>
      </c>
      <c r="Y35" s="128"/>
    </row>
    <row r="36" spans="17:25" ht="18" thickBot="1">
      <c r="Q36" s="128"/>
      <c r="R36" s="579" t="s">
        <v>244</v>
      </c>
      <c r="S36" s="885">
        <f>S35/SQRT(3)</f>
        <v>0.23333333333333356</v>
      </c>
      <c r="T36" s="886">
        <f t="shared" ref="T36" si="152">T35/SQRT(3)</f>
        <v>3.3333333333333368E-2</v>
      </c>
      <c r="U36" s="887">
        <f t="shared" ref="U36" si="153">U35/SQRT(3)</f>
        <v>5.7735026918962526E-2</v>
      </c>
      <c r="V36" s="888">
        <f t="shared" ref="V36" si="154">V35/SQRT(3)</f>
        <v>0.44095855184409866</v>
      </c>
      <c r="W36" s="885">
        <f t="shared" ref="W36" si="155">W35/SQRT(3)</f>
        <v>8.8191710368819773E-2</v>
      </c>
      <c r="X36" s="886">
        <f t="shared" ref="X36" si="156">X35/SQRT(3)</f>
        <v>1.645532672959664</v>
      </c>
      <c r="Y36" s="128"/>
    </row>
    <row r="37" spans="17:25">
      <c r="Q37" s="128"/>
      <c r="R37" s="977" t="s">
        <v>26</v>
      </c>
      <c r="S37" s="279">
        <v>0.7</v>
      </c>
      <c r="T37" s="281">
        <v>1.4</v>
      </c>
      <c r="U37" s="282">
        <v>3</v>
      </c>
      <c r="V37" s="281">
        <v>2.9</v>
      </c>
      <c r="W37" s="279">
        <v>0.9</v>
      </c>
      <c r="X37" s="281">
        <v>1.4</v>
      </c>
      <c r="Y37" s="128"/>
    </row>
    <row r="38" spans="17:25">
      <c r="Q38" s="128"/>
      <c r="R38" s="978"/>
      <c r="S38" s="283">
        <v>4.0999999999999996</v>
      </c>
      <c r="T38" s="285">
        <v>0.5</v>
      </c>
      <c r="U38" s="286">
        <v>0.8</v>
      </c>
      <c r="V38" s="285">
        <v>3.4</v>
      </c>
      <c r="W38" s="283">
        <v>0.6</v>
      </c>
      <c r="X38" s="285">
        <v>3.3</v>
      </c>
      <c r="Y38" s="128"/>
    </row>
    <row r="39" spans="17:25" ht="17.25" thickBot="1">
      <c r="Q39" s="128"/>
      <c r="R39" s="979"/>
      <c r="S39" s="287">
        <v>0.6</v>
      </c>
      <c r="T39" s="288">
        <v>1.2</v>
      </c>
      <c r="U39" s="289">
        <v>2.4</v>
      </c>
      <c r="V39" s="288">
        <v>3.7</v>
      </c>
      <c r="W39" s="287">
        <v>1.4</v>
      </c>
      <c r="X39" s="288">
        <v>3.1</v>
      </c>
      <c r="Y39" s="128"/>
    </row>
    <row r="40" spans="17:25" ht="17.25">
      <c r="Q40" s="128"/>
      <c r="R40" s="567" t="s">
        <v>242</v>
      </c>
      <c r="S40" s="881">
        <f>AVERAGE(S37:S39)</f>
        <v>1.7999999999999998</v>
      </c>
      <c r="T40" s="882">
        <f t="shared" ref="T40" si="157">AVERAGE(T37:T39)</f>
        <v>1.0333333333333332</v>
      </c>
      <c r="U40" s="883">
        <f t="shared" ref="U40" si="158">AVERAGE(U37:U39)</f>
        <v>2.0666666666666664</v>
      </c>
      <c r="V40" s="884">
        <f t="shared" ref="V40" si="159">AVERAGE(V37:V39)</f>
        <v>3.3333333333333335</v>
      </c>
      <c r="W40" s="881">
        <f t="shared" ref="W40" si="160">AVERAGE(W37:W39)</f>
        <v>0.96666666666666667</v>
      </c>
      <c r="X40" s="882">
        <f t="shared" ref="X40" si="161">AVERAGE(X37:X39)</f>
        <v>2.5999999999999996</v>
      </c>
      <c r="Y40" s="128"/>
    </row>
    <row r="41" spans="17:25" ht="17.25">
      <c r="Q41" s="128"/>
      <c r="R41" s="572" t="s">
        <v>243</v>
      </c>
      <c r="S41" s="721">
        <f>STDEV(S37:S39)</f>
        <v>1.9924858845171274</v>
      </c>
      <c r="T41" s="716">
        <f t="shared" ref="T41:X41" si="162">STDEV(T37:T39)</f>
        <v>0.47258156262526113</v>
      </c>
      <c r="U41" s="879">
        <f t="shared" si="162"/>
        <v>1.137248140615466</v>
      </c>
      <c r="V41" s="715">
        <f t="shared" si="162"/>
        <v>0.40414518843273817</v>
      </c>
      <c r="W41" s="721">
        <f t="shared" si="162"/>
        <v>0.40414518843273806</v>
      </c>
      <c r="X41" s="716">
        <f t="shared" si="162"/>
        <v>1.0440306508910566</v>
      </c>
      <c r="Y41" s="128"/>
    </row>
    <row r="42" spans="17:25" ht="18" thickBot="1">
      <c r="Q42" s="128"/>
      <c r="R42" s="579" t="s">
        <v>244</v>
      </c>
      <c r="S42" s="885">
        <f>S41/SQRT(3)</f>
        <v>1.1503622617824931</v>
      </c>
      <c r="T42" s="886">
        <f t="shared" ref="T42" si="163">T41/SQRT(3)</f>
        <v>0.2728450923957485</v>
      </c>
      <c r="U42" s="887">
        <f t="shared" ref="U42" si="164">U41/SQRT(3)</f>
        <v>0.65659052011974073</v>
      </c>
      <c r="V42" s="888">
        <f t="shared" ref="V42" si="165">V41/SQRT(3)</f>
        <v>0.23333333333333342</v>
      </c>
      <c r="W42" s="885">
        <f t="shared" ref="W42" si="166">W41/SQRT(3)</f>
        <v>0.23333333333333336</v>
      </c>
      <c r="X42" s="886">
        <f t="shared" ref="X42" si="167">X41/SQRT(3)</f>
        <v>0.60277137733417174</v>
      </c>
      <c r="Y42" s="128"/>
    </row>
    <row r="43" spans="17:25">
      <c r="Q43" s="128"/>
      <c r="R43" s="977" t="s">
        <v>27</v>
      </c>
      <c r="S43" s="279">
        <v>1.2</v>
      </c>
      <c r="T43" s="281">
        <v>1.1000000000000001</v>
      </c>
      <c r="U43" s="282">
        <v>4.5999999999999996</v>
      </c>
      <c r="V43" s="281">
        <v>1.6</v>
      </c>
      <c r="W43" s="279">
        <v>0.9</v>
      </c>
      <c r="X43" s="281">
        <v>0.7</v>
      </c>
      <c r="Y43" s="128"/>
    </row>
    <row r="44" spans="17:25">
      <c r="Q44" s="128"/>
      <c r="R44" s="978"/>
      <c r="S44" s="283">
        <v>0.1</v>
      </c>
      <c r="T44" s="285">
        <v>1.5</v>
      </c>
      <c r="U44" s="286">
        <v>4.7</v>
      </c>
      <c r="V44" s="285">
        <v>1.5</v>
      </c>
      <c r="W44" s="283">
        <v>2.4</v>
      </c>
      <c r="X44" s="285">
        <v>1</v>
      </c>
      <c r="Y44" s="128"/>
    </row>
    <row r="45" spans="17:25" ht="17.25" thickBot="1">
      <c r="Q45" s="128"/>
      <c r="R45" s="979"/>
      <c r="S45" s="287">
        <v>2.7</v>
      </c>
      <c r="T45" s="288">
        <v>1.5</v>
      </c>
      <c r="U45" s="289">
        <v>2.9</v>
      </c>
      <c r="V45" s="288">
        <v>1.3</v>
      </c>
      <c r="W45" s="287">
        <v>1.8</v>
      </c>
      <c r="X45" s="288">
        <v>0.5</v>
      </c>
      <c r="Y45" s="128"/>
    </row>
    <row r="46" spans="17:25" ht="17.25">
      <c r="Q46" s="128"/>
      <c r="R46" s="567" t="s">
        <v>242</v>
      </c>
      <c r="S46" s="881">
        <f>AVERAGE(S43:S45)</f>
        <v>1.3333333333333333</v>
      </c>
      <c r="T46" s="882">
        <f t="shared" ref="T46" si="168">AVERAGE(T43:T45)</f>
        <v>1.3666666666666665</v>
      </c>
      <c r="U46" s="883">
        <f t="shared" ref="U46" si="169">AVERAGE(U43:U45)</f>
        <v>4.0666666666666673</v>
      </c>
      <c r="V46" s="884">
        <f t="shared" ref="V46" si="170">AVERAGE(V43:V45)</f>
        <v>1.4666666666666668</v>
      </c>
      <c r="W46" s="881">
        <f t="shared" ref="W46" si="171">AVERAGE(W43:W45)</f>
        <v>1.7</v>
      </c>
      <c r="X46" s="882">
        <f t="shared" ref="X46" si="172">AVERAGE(X43:X45)</f>
        <v>0.73333333333333339</v>
      </c>
      <c r="Y46" s="128"/>
    </row>
    <row r="47" spans="17:25" ht="17.25">
      <c r="Q47" s="128"/>
      <c r="R47" s="572" t="s">
        <v>243</v>
      </c>
      <c r="S47" s="721">
        <f>STDEV(S43:S45)</f>
        <v>1.3051181300301262</v>
      </c>
      <c r="T47" s="716">
        <f t="shared" ref="T47:X47" si="173">STDEV(T43:T45)</f>
        <v>0.23094010767585105</v>
      </c>
      <c r="U47" s="879">
        <f t="shared" si="173"/>
        <v>1.0115993936995644</v>
      </c>
      <c r="V47" s="715">
        <f t="shared" si="173"/>
        <v>0.15275252316519469</v>
      </c>
      <c r="W47" s="721">
        <f t="shared" si="173"/>
        <v>0.75498344352707514</v>
      </c>
      <c r="X47" s="716">
        <f t="shared" si="173"/>
        <v>0.25166114784235816</v>
      </c>
      <c r="Y47" s="128"/>
    </row>
    <row r="48" spans="17:25" ht="18" thickBot="1">
      <c r="Q48" s="128"/>
      <c r="R48" s="579" t="s">
        <v>244</v>
      </c>
      <c r="S48" s="885">
        <f>S47/SQRT(3)</f>
        <v>0.75351030369715444</v>
      </c>
      <c r="T48" s="886">
        <f t="shared" ref="T48" si="174">T47/SQRT(3)</f>
        <v>0.13333333333333378</v>
      </c>
      <c r="U48" s="887">
        <f t="shared" ref="U48" si="175">U47/SQRT(3)</f>
        <v>0.5840471822645058</v>
      </c>
      <c r="V48" s="888">
        <f t="shared" ref="V48" si="176">V47/SQRT(3)</f>
        <v>8.8191710368819703E-2</v>
      </c>
      <c r="W48" s="885">
        <f t="shared" ref="W48" si="177">W47/SQRT(3)</f>
        <v>0.4358898943540675</v>
      </c>
      <c r="X48" s="886">
        <f t="shared" ref="X48" si="178">X47/SQRT(3)</f>
        <v>0.14529663145135568</v>
      </c>
      <c r="Y48" s="128"/>
    </row>
    <row r="49" spans="17:25">
      <c r="Q49" s="128"/>
      <c r="R49" s="977" t="s">
        <v>28</v>
      </c>
      <c r="S49" s="279">
        <v>85.6</v>
      </c>
      <c r="T49" s="281">
        <v>95.7</v>
      </c>
      <c r="U49" s="282">
        <v>92</v>
      </c>
      <c r="V49" s="281">
        <v>93.5</v>
      </c>
      <c r="W49" s="279">
        <v>96</v>
      </c>
      <c r="X49" s="281">
        <v>89.2</v>
      </c>
      <c r="Y49" s="128"/>
    </row>
    <row r="50" spans="17:25">
      <c r="Q50" s="128"/>
      <c r="R50" s="978"/>
      <c r="S50" s="283">
        <v>83.1</v>
      </c>
      <c r="T50" s="285">
        <v>96.3</v>
      </c>
      <c r="U50" s="286">
        <v>94.4</v>
      </c>
      <c r="V50" s="285">
        <v>91.6</v>
      </c>
      <c r="W50" s="283">
        <v>94.4</v>
      </c>
      <c r="X50" s="285">
        <v>90.1</v>
      </c>
      <c r="Y50" s="128"/>
    </row>
    <row r="51" spans="17:25" ht="17.25" thickBot="1">
      <c r="Q51" s="128"/>
      <c r="R51" s="979"/>
      <c r="S51" s="287">
        <v>83.8</v>
      </c>
      <c r="T51" s="288">
        <v>95.5</v>
      </c>
      <c r="U51" s="289">
        <v>94.4</v>
      </c>
      <c r="V51" s="288">
        <v>92</v>
      </c>
      <c r="W51" s="287">
        <v>94.5</v>
      </c>
      <c r="X51" s="288">
        <v>93.4</v>
      </c>
      <c r="Y51" s="128"/>
    </row>
    <row r="52" spans="17:25" ht="17.25">
      <c r="R52" s="567" t="s">
        <v>242</v>
      </c>
      <c r="S52" s="725">
        <f>AVERAGE(S49:S51)</f>
        <v>84.166666666666671</v>
      </c>
      <c r="T52" s="710">
        <f t="shared" ref="T52" si="179">AVERAGE(T49:T51)</f>
        <v>95.833333333333329</v>
      </c>
      <c r="U52" s="878">
        <f t="shared" ref="U52" si="180">AVERAGE(U49:U51)</f>
        <v>93.600000000000009</v>
      </c>
      <c r="V52" s="709">
        <f t="shared" ref="V52" si="181">AVERAGE(V49:V51)</f>
        <v>92.366666666666674</v>
      </c>
      <c r="W52" s="725">
        <f t="shared" ref="W52" si="182">AVERAGE(W49:W51)</f>
        <v>94.966666666666654</v>
      </c>
      <c r="X52" s="710">
        <f t="shared" ref="X52" si="183">AVERAGE(X49:X51)</f>
        <v>90.90000000000002</v>
      </c>
    </row>
    <row r="53" spans="17:25" ht="17.25">
      <c r="R53" s="572" t="s">
        <v>243</v>
      </c>
      <c r="S53" s="721">
        <f>STDEV(S49:S51)</f>
        <v>1.28970280814354</v>
      </c>
      <c r="T53" s="716">
        <f t="shared" ref="T53:X53" si="184">STDEV(T49:T51)</f>
        <v>0.41633319989322448</v>
      </c>
      <c r="U53" s="879">
        <f t="shared" si="184"/>
        <v>1.385640646055105</v>
      </c>
      <c r="V53" s="715">
        <f t="shared" si="184"/>
        <v>1.0016652800877834</v>
      </c>
      <c r="W53" s="721">
        <f t="shared" si="184"/>
        <v>0.89628864398324837</v>
      </c>
      <c r="X53" s="716">
        <f t="shared" si="184"/>
        <v>2.2113344387496014</v>
      </c>
    </row>
    <row r="54" spans="17:25" ht="18" thickBot="1">
      <c r="R54" s="579" t="s">
        <v>244</v>
      </c>
      <c r="S54" s="726">
        <f>S53/SQRT(3)</f>
        <v>0.74461026345628911</v>
      </c>
      <c r="T54" s="719">
        <f t="shared" ref="T54" si="185">T53/SQRT(3)</f>
        <v>0.24037008503093144</v>
      </c>
      <c r="U54" s="880">
        <f t="shared" ref="U54" si="186">U53/SQRT(3)</f>
        <v>0.80000000000000182</v>
      </c>
      <c r="V54" s="718">
        <f t="shared" ref="V54" si="187">V53/SQRT(3)</f>
        <v>0.57831171909658374</v>
      </c>
      <c r="W54" s="726">
        <f t="shared" ref="W54" si="188">W53/SQRT(3)</f>
        <v>0.51747248987533312</v>
      </c>
      <c r="X54" s="719">
        <f t="shared" ref="X54" si="189">X53/SQRT(3)</f>
        <v>1.2767145334803724</v>
      </c>
    </row>
  </sheetData>
  <mergeCells count="66">
    <mergeCell ref="AP19:AP21"/>
    <mergeCell ref="AQ17:AR17"/>
    <mergeCell ref="AS17:AT17"/>
    <mergeCell ref="AU17:AV17"/>
    <mergeCell ref="AK17:AL17"/>
    <mergeCell ref="AM17:AN17"/>
    <mergeCell ref="AP17:AP18"/>
    <mergeCell ref="AH19:AH21"/>
    <mergeCell ref="AH17:AH18"/>
    <mergeCell ref="AH2:AH3"/>
    <mergeCell ref="AI2:AJ2"/>
    <mergeCell ref="AK2:AL2"/>
    <mergeCell ref="R10:R12"/>
    <mergeCell ref="AA2:AB2"/>
    <mergeCell ref="AC2:AD2"/>
    <mergeCell ref="AI17:AJ17"/>
    <mergeCell ref="AU2:AV2"/>
    <mergeCell ref="AP2:AP3"/>
    <mergeCell ref="AH4:AH6"/>
    <mergeCell ref="AM2:AN2"/>
    <mergeCell ref="AP4:AP6"/>
    <mergeCell ref="AQ2:AR2"/>
    <mergeCell ref="AS2:AT2"/>
    <mergeCell ref="R43:R45"/>
    <mergeCell ref="R49:R51"/>
    <mergeCell ref="AA17:AB17"/>
    <mergeCell ref="AC17:AD17"/>
    <mergeCell ref="AE17:AF17"/>
    <mergeCell ref="R37:R39"/>
    <mergeCell ref="B19:B21"/>
    <mergeCell ref="J19:J21"/>
    <mergeCell ref="R31:R33"/>
    <mergeCell ref="Z19:Z21"/>
    <mergeCell ref="O17:P17"/>
    <mergeCell ref="R29:R30"/>
    <mergeCell ref="S29:T29"/>
    <mergeCell ref="U29:V29"/>
    <mergeCell ref="W29:X29"/>
    <mergeCell ref="Z17:Z18"/>
    <mergeCell ref="R16:R18"/>
    <mergeCell ref="R22:R24"/>
    <mergeCell ref="B17:B18"/>
    <mergeCell ref="C17:D17"/>
    <mergeCell ref="E17:F17"/>
    <mergeCell ref="G17:H17"/>
    <mergeCell ref="J17:J18"/>
    <mergeCell ref="K17:L17"/>
    <mergeCell ref="M17:N17"/>
    <mergeCell ref="AE2:AF2"/>
    <mergeCell ref="B4:B6"/>
    <mergeCell ref="J4:J6"/>
    <mergeCell ref="R4:R6"/>
    <mergeCell ref="Z4:Z6"/>
    <mergeCell ref="M2:N2"/>
    <mergeCell ref="O2:P2"/>
    <mergeCell ref="R2:R3"/>
    <mergeCell ref="S2:T2"/>
    <mergeCell ref="U2:V2"/>
    <mergeCell ref="W2:X2"/>
    <mergeCell ref="B2:B3"/>
    <mergeCell ref="C2:D2"/>
    <mergeCell ref="E2:F2"/>
    <mergeCell ref="G2:H2"/>
    <mergeCell ref="J2:J3"/>
    <mergeCell ref="K2:L2"/>
    <mergeCell ref="Z2:Z3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6B679-516E-4858-8183-6312F05350DC}">
  <dimension ref="B1:BK102"/>
  <sheetViews>
    <sheetView topLeftCell="A62" zoomScale="55" zoomScaleNormal="55" workbookViewId="0">
      <selection activeCell="AH92" sqref="AH92:AH96"/>
    </sheetView>
  </sheetViews>
  <sheetFormatPr defaultRowHeight="16.5"/>
  <cols>
    <col min="2" max="2" width="9.875" customWidth="1"/>
    <col min="3" max="3" width="13.5" customWidth="1"/>
  </cols>
  <sheetData>
    <row r="1" spans="3:60" ht="18">
      <c r="C1" s="8" t="s">
        <v>55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</row>
    <row r="2" spans="3:60" ht="18" thickBot="1">
      <c r="C2" s="1090" t="s">
        <v>51</v>
      </c>
      <c r="D2" s="1090"/>
      <c r="E2" s="1090"/>
      <c r="F2" s="1090"/>
      <c r="G2" s="1090"/>
      <c r="H2" s="1090"/>
      <c r="I2" s="1090"/>
      <c r="J2" s="1090"/>
      <c r="K2" s="1090"/>
      <c r="L2" s="1090"/>
      <c r="M2" s="1090"/>
      <c r="N2" s="1090"/>
      <c r="O2" s="1090"/>
      <c r="P2" s="1090"/>
      <c r="Q2" s="1090"/>
      <c r="R2" s="1090"/>
      <c r="S2" s="1090"/>
      <c r="T2" s="1090"/>
      <c r="U2" s="1090"/>
      <c r="V2" s="1090"/>
      <c r="W2" s="1090"/>
      <c r="X2" s="1090"/>
      <c r="Y2" s="1090"/>
      <c r="Z2" s="1090"/>
      <c r="AA2" s="1090"/>
      <c r="AB2" s="1090"/>
      <c r="AC2" s="1090"/>
      <c r="AD2" s="1090"/>
      <c r="AE2" s="1090"/>
      <c r="AF2" s="1090"/>
      <c r="AG2" s="1090"/>
      <c r="AH2" s="1090"/>
      <c r="AI2" s="1090"/>
      <c r="AJ2" s="1090"/>
      <c r="AK2" s="1090"/>
      <c r="AL2" s="1090"/>
      <c r="AM2" s="1091"/>
      <c r="AN2" s="1091"/>
      <c r="AO2" s="1091"/>
      <c r="AP2" s="1091"/>
      <c r="AQ2" s="1091"/>
      <c r="AR2" s="1091"/>
      <c r="AS2" s="1091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</row>
    <row r="3" spans="3:60" ht="18" thickBot="1">
      <c r="C3" s="18" t="s">
        <v>52</v>
      </c>
      <c r="D3" s="1058" t="s">
        <v>53</v>
      </c>
      <c r="E3" s="1035"/>
      <c r="F3" s="1035"/>
      <c r="G3" s="1035"/>
      <c r="H3" s="1035"/>
      <c r="I3" s="1035"/>
      <c r="J3" s="1035"/>
      <c r="K3" s="1035"/>
      <c r="L3" s="1035"/>
      <c r="M3" s="1035"/>
      <c r="N3" s="1035"/>
      <c r="O3" s="1035"/>
      <c r="P3" s="1035"/>
      <c r="Q3" s="1035"/>
      <c r="R3" s="1035"/>
      <c r="S3" s="1035"/>
      <c r="T3" s="1036"/>
      <c r="U3" s="640" t="s">
        <v>242</v>
      </c>
      <c r="V3" s="641" t="s">
        <v>243</v>
      </c>
      <c r="W3" s="642" t="s">
        <v>244</v>
      </c>
      <c r="X3" s="331"/>
      <c r="Y3" s="1058" t="s">
        <v>54</v>
      </c>
      <c r="Z3" s="1035"/>
      <c r="AA3" s="1035"/>
      <c r="AB3" s="1035"/>
      <c r="AC3" s="1035"/>
      <c r="AD3" s="1035"/>
      <c r="AE3" s="1035"/>
      <c r="AF3" s="1035"/>
      <c r="AG3" s="1035"/>
      <c r="AH3" s="1035"/>
      <c r="AI3" s="1035"/>
      <c r="AJ3" s="1035"/>
      <c r="AK3" s="1035"/>
      <c r="AL3" s="1035"/>
      <c r="AM3" s="1035"/>
      <c r="AN3" s="1035"/>
      <c r="AO3" s="1035"/>
      <c r="AP3" s="1096"/>
      <c r="AQ3" s="640" t="s">
        <v>242</v>
      </c>
      <c r="AR3" s="641" t="s">
        <v>243</v>
      </c>
      <c r="AS3" s="642" t="s">
        <v>244</v>
      </c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</row>
    <row r="4" spans="3:60" ht="17.25">
      <c r="C4" s="94">
        <v>10</v>
      </c>
      <c r="D4" s="95">
        <v>92.366540000000001</v>
      </c>
      <c r="E4" s="96">
        <v>100.9115</v>
      </c>
      <c r="F4" s="96">
        <v>20.751950000000001</v>
      </c>
      <c r="G4" s="96">
        <v>16.276039999999998</v>
      </c>
      <c r="H4" s="96">
        <v>53.710940000000001</v>
      </c>
      <c r="I4" s="96">
        <v>143.43260000000001</v>
      </c>
      <c r="J4" s="96">
        <v>126.95310000000001</v>
      </c>
      <c r="K4" s="96">
        <v>48.014319999999998</v>
      </c>
      <c r="L4" s="96">
        <v>59.00065</v>
      </c>
      <c r="M4" s="96">
        <v>215.6576</v>
      </c>
      <c r="N4" s="96">
        <v>28.279620000000001</v>
      </c>
      <c r="O4" s="96">
        <v>188.39519999999999</v>
      </c>
      <c r="P4" s="96">
        <v>197.14359999999999</v>
      </c>
      <c r="Q4" s="96">
        <v>80.973309999999998</v>
      </c>
      <c r="R4" s="96">
        <v>103.55629999999999</v>
      </c>
      <c r="S4" s="96">
        <v>33.976239999999997</v>
      </c>
      <c r="T4" s="97">
        <v>101.92870000000001</v>
      </c>
      <c r="U4" s="654">
        <f>AVERAGE(D4:T4)</f>
        <v>94.784012352941161</v>
      </c>
      <c r="V4" s="655">
        <f>STDEV(D4:T4)</f>
        <v>62.517068795419661</v>
      </c>
      <c r="W4" s="795">
        <f>V4/SQRT(17)</f>
        <v>15.162616355736535</v>
      </c>
      <c r="X4" s="440"/>
      <c r="Y4" s="98">
        <v>50.455730000000003</v>
      </c>
      <c r="Z4" s="96">
        <v>20.1416</v>
      </c>
      <c r="AA4" s="96">
        <v>84.228520000000003</v>
      </c>
      <c r="AB4" s="96">
        <v>95.011390000000006</v>
      </c>
      <c r="AC4" s="96">
        <v>47.810870000000001</v>
      </c>
      <c r="AD4" s="96">
        <v>21.565760000000001</v>
      </c>
      <c r="AE4" s="96">
        <v>280.15140000000002</v>
      </c>
      <c r="AF4" s="96">
        <v>42.928060000000002</v>
      </c>
      <c r="AG4" s="96">
        <v>167.03290000000001</v>
      </c>
      <c r="AH4" s="96">
        <v>55.135089999999998</v>
      </c>
      <c r="AI4" s="96">
        <v>231.32320000000001</v>
      </c>
      <c r="AJ4" s="96">
        <v>304.56540000000001</v>
      </c>
      <c r="AK4" s="96">
        <v>718.18029999999999</v>
      </c>
      <c r="AL4" s="96">
        <v>128.58070000000001</v>
      </c>
      <c r="AM4" s="96">
        <v>17.089839999999999</v>
      </c>
      <c r="AN4" s="96">
        <v>325.92770000000002</v>
      </c>
      <c r="AO4" s="96">
        <v>170.69499999999999</v>
      </c>
      <c r="AP4" s="97">
        <v>121.8669</v>
      </c>
      <c r="AQ4" s="635">
        <f>AVERAGE(Y4:AP4)</f>
        <v>160.14946444444445</v>
      </c>
      <c r="AR4" s="685">
        <f>STDEV(Y4:AP4)</f>
        <v>171.5887538610566</v>
      </c>
      <c r="AS4" s="636">
        <f>AR4/SQRT(18)</f>
        <v>40.443857143500843</v>
      </c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</row>
    <row r="5" spans="3:60" ht="17.25">
      <c r="C5" s="100">
        <v>20</v>
      </c>
      <c r="D5" s="101">
        <v>270.58920000000001</v>
      </c>
      <c r="E5" s="102">
        <v>161.33629999999999</v>
      </c>
      <c r="F5" s="102">
        <v>84.635419999999996</v>
      </c>
      <c r="G5" s="102">
        <v>461.42579999999998</v>
      </c>
      <c r="H5" s="102">
        <v>513.91600000000005</v>
      </c>
      <c r="I5" s="102">
        <v>230.91630000000001</v>
      </c>
      <c r="J5" s="102">
        <v>235.18879999999999</v>
      </c>
      <c r="K5" s="102">
        <v>141.60159999999999</v>
      </c>
      <c r="L5" s="102">
        <v>429.48399999999998</v>
      </c>
      <c r="M5" s="102">
        <v>491.53649999999999</v>
      </c>
      <c r="N5" s="102">
        <v>346.88310000000001</v>
      </c>
      <c r="O5" s="102">
        <v>488.89159999999998</v>
      </c>
      <c r="P5" s="102">
        <v>408.93549999999999</v>
      </c>
      <c r="Q5" s="102">
        <v>236.40950000000001</v>
      </c>
      <c r="R5" s="102">
        <v>446.37040000000002</v>
      </c>
      <c r="S5" s="102">
        <v>454.71190000000001</v>
      </c>
      <c r="T5" s="103">
        <v>267.53739999999999</v>
      </c>
      <c r="U5" s="656">
        <f t="shared" ref="U5:U9" si="0">AVERAGE(D5:T5)</f>
        <v>333.55113647058823</v>
      </c>
      <c r="V5" s="657">
        <f t="shared" ref="V5:V9" si="1">STDEV(D5:T5)</f>
        <v>138.49061488186888</v>
      </c>
      <c r="W5" s="803">
        <f t="shared" ref="W5:W9" si="2">V5/SQRT(17)</f>
        <v>33.588907842040143</v>
      </c>
      <c r="X5" s="514"/>
      <c r="Y5" s="104">
        <v>166.626</v>
      </c>
      <c r="Z5" s="102">
        <v>134.07390000000001</v>
      </c>
      <c r="AA5" s="102">
        <v>189.41239999999999</v>
      </c>
      <c r="AB5" s="102">
        <v>288.2894</v>
      </c>
      <c r="AC5" s="102">
        <v>107.6253</v>
      </c>
      <c r="AD5" s="102">
        <v>198.97460000000001</v>
      </c>
      <c r="AE5" s="102">
        <v>380.45249999999999</v>
      </c>
      <c r="AF5" s="102">
        <v>873.20960000000002</v>
      </c>
      <c r="AG5" s="102">
        <v>475.66730000000001</v>
      </c>
      <c r="AH5" s="102">
        <v>465.4948</v>
      </c>
      <c r="AI5" s="102">
        <v>385.74220000000003</v>
      </c>
      <c r="AJ5" s="102">
        <v>642.08979999999997</v>
      </c>
      <c r="AK5" s="102">
        <v>1158.2439999999999</v>
      </c>
      <c r="AL5" s="102">
        <v>366.21089999999998</v>
      </c>
      <c r="AM5" s="102">
        <v>83.821610000000007</v>
      </c>
      <c r="AN5" s="102">
        <v>423.38049999999998</v>
      </c>
      <c r="AO5" s="102">
        <v>217.2852</v>
      </c>
      <c r="AP5" s="103">
        <v>183.51240000000001</v>
      </c>
      <c r="AQ5" s="637">
        <f t="shared" ref="AQ5:AQ9" si="3">AVERAGE(Y5:AP5)</f>
        <v>374.45068944444444</v>
      </c>
      <c r="AR5" s="686">
        <f t="shared" ref="AR5:AR9" si="4">STDEV(Y5:AP5)</f>
        <v>281.39660511262667</v>
      </c>
      <c r="AS5" s="629">
        <f t="shared" ref="AS5:AS9" si="5">AR5/SQRT(18)</f>
        <v>66.325815892670477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</row>
    <row r="6" spans="3:60" ht="17.25">
      <c r="C6" s="100">
        <v>30</v>
      </c>
      <c r="D6" s="101">
        <v>270.99610000000001</v>
      </c>
      <c r="E6" s="102">
        <v>361.73500000000001</v>
      </c>
      <c r="F6" s="102">
        <v>159.09829999999999</v>
      </c>
      <c r="G6" s="102">
        <v>940.34829999999999</v>
      </c>
      <c r="H6" s="102">
        <v>585.12369999999999</v>
      </c>
      <c r="I6" s="102">
        <v>393.47329999999999</v>
      </c>
      <c r="J6" s="102">
        <v>245.9717</v>
      </c>
      <c r="K6" s="102">
        <v>151.97749999999999</v>
      </c>
      <c r="L6" s="102">
        <v>854.28869999999995</v>
      </c>
      <c r="M6" s="102">
        <v>694.17319999999995</v>
      </c>
      <c r="N6" s="102">
        <v>571.89940000000001</v>
      </c>
      <c r="O6" s="102">
        <v>700.27670000000001</v>
      </c>
      <c r="P6" s="102">
        <v>562.33720000000005</v>
      </c>
      <c r="Q6" s="102">
        <v>352.17290000000003</v>
      </c>
      <c r="R6" s="102">
        <v>631.91729999999995</v>
      </c>
      <c r="S6" s="102">
        <v>628.66210000000001</v>
      </c>
      <c r="T6" s="103">
        <v>326.74149999999997</v>
      </c>
      <c r="U6" s="656">
        <f t="shared" si="0"/>
        <v>495.95252352941185</v>
      </c>
      <c r="V6" s="657">
        <f t="shared" si="1"/>
        <v>235.03503810400653</v>
      </c>
      <c r="W6" s="803">
        <f t="shared" si="2"/>
        <v>57.004369871993561</v>
      </c>
      <c r="X6" s="514"/>
      <c r="Y6" s="104">
        <v>228.47489999999999</v>
      </c>
      <c r="Z6" s="102">
        <v>135.9049</v>
      </c>
      <c r="AA6" s="102">
        <v>344.44170000000003</v>
      </c>
      <c r="AB6" s="102">
        <v>420.9391</v>
      </c>
      <c r="AC6" s="102">
        <v>150.96029999999999</v>
      </c>
      <c r="AD6" s="102">
        <v>799.15359999999998</v>
      </c>
      <c r="AE6" s="102">
        <v>544.84050000000002</v>
      </c>
      <c r="AF6" s="102">
        <v>978.39359999999999</v>
      </c>
      <c r="AG6" s="102">
        <v>559.08199999999999</v>
      </c>
      <c r="AH6" s="102">
        <v>680.13509999999997</v>
      </c>
      <c r="AI6" s="102">
        <v>517.78160000000003</v>
      </c>
      <c r="AJ6" s="102">
        <v>679.9316</v>
      </c>
      <c r="AK6" s="102">
        <v>1350.9110000000001</v>
      </c>
      <c r="AL6" s="102">
        <v>503.33659999999998</v>
      </c>
      <c r="AM6" s="102">
        <v>163.16730000000001</v>
      </c>
      <c r="AN6" s="102">
        <v>555.01300000000003</v>
      </c>
      <c r="AO6" s="102">
        <v>466.30860000000001</v>
      </c>
      <c r="AP6" s="103">
        <v>322.67250000000001</v>
      </c>
      <c r="AQ6" s="637">
        <f t="shared" si="3"/>
        <v>522.30266111111121</v>
      </c>
      <c r="AR6" s="686">
        <f t="shared" si="4"/>
        <v>307.90887573576833</v>
      </c>
      <c r="AS6" s="629">
        <f t="shared" si="5"/>
        <v>72.574818006762598</v>
      </c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</row>
    <row r="7" spans="3:60" ht="17.25">
      <c r="C7" s="100">
        <v>40</v>
      </c>
      <c r="D7" s="101">
        <v>346.88310000000001</v>
      </c>
      <c r="E7" s="102">
        <v>355.63150000000002</v>
      </c>
      <c r="F7" s="102">
        <v>224.20249999999999</v>
      </c>
      <c r="G7" s="102">
        <v>836.38509999999997</v>
      </c>
      <c r="H7" s="102">
        <v>590.21</v>
      </c>
      <c r="I7" s="102">
        <v>491.53649999999999</v>
      </c>
      <c r="J7" s="102">
        <v>284.42380000000003</v>
      </c>
      <c r="K7" s="102">
        <v>168.8639</v>
      </c>
      <c r="L7" s="102">
        <v>982.0557</v>
      </c>
      <c r="M7" s="102">
        <v>754.80139999999994</v>
      </c>
      <c r="N7" s="102">
        <v>794.27080000000001</v>
      </c>
      <c r="O7" s="102">
        <v>727.53909999999996</v>
      </c>
      <c r="P7" s="102">
        <v>550.53710000000001</v>
      </c>
      <c r="Q7" s="102">
        <v>375.36619999999999</v>
      </c>
      <c r="R7" s="102">
        <v>899.65819999999997</v>
      </c>
      <c r="S7" s="102">
        <v>840.04719999999998</v>
      </c>
      <c r="T7" s="103">
        <v>348.71420000000001</v>
      </c>
      <c r="U7" s="656">
        <f t="shared" si="0"/>
        <v>563.00742941176486</v>
      </c>
      <c r="V7" s="657">
        <f t="shared" si="1"/>
        <v>260.09079764468225</v>
      </c>
      <c r="W7" s="803">
        <f t="shared" si="2"/>
        <v>63.081284172951413</v>
      </c>
      <c r="X7" s="514"/>
      <c r="Y7" s="104">
        <v>280.35480000000001</v>
      </c>
      <c r="Z7" s="102">
        <v>163.16730000000001</v>
      </c>
      <c r="AA7" s="102">
        <v>378.41800000000001</v>
      </c>
      <c r="AB7" s="102">
        <v>526.5299</v>
      </c>
      <c r="AC7" s="102">
        <v>154.6224</v>
      </c>
      <c r="AD7" s="102">
        <v>927.73440000000005</v>
      </c>
      <c r="AE7" s="102">
        <v>499.87790000000001</v>
      </c>
      <c r="AF7" s="102">
        <v>1182.6579999999999</v>
      </c>
      <c r="AG7" s="102">
        <v>781.65689999999995</v>
      </c>
      <c r="AH7" s="102">
        <v>878.49929999999995</v>
      </c>
      <c r="AI7" s="102">
        <v>564.77859999999998</v>
      </c>
      <c r="AJ7" s="102">
        <v>1001.994</v>
      </c>
      <c r="AK7" s="102">
        <v>1434.326</v>
      </c>
      <c r="AL7" s="102">
        <v>545.45079999999996</v>
      </c>
      <c r="AM7" s="102">
        <v>290.93419999999998</v>
      </c>
      <c r="AN7" s="102">
        <v>662.84180000000003</v>
      </c>
      <c r="AO7" s="102">
        <v>682.57650000000001</v>
      </c>
      <c r="AP7" s="103">
        <v>293.7826</v>
      </c>
      <c r="AQ7" s="637">
        <f t="shared" si="3"/>
        <v>625.01129999999989</v>
      </c>
      <c r="AR7" s="686">
        <f t="shared" si="4"/>
        <v>356.78738008792072</v>
      </c>
      <c r="AS7" s="629">
        <f t="shared" si="5"/>
        <v>84.095591967316977</v>
      </c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</row>
    <row r="8" spans="3:60" ht="17.25">
      <c r="C8" s="100">
        <v>50</v>
      </c>
      <c r="D8" s="101">
        <v>425.82190000000003</v>
      </c>
      <c r="E8" s="102">
        <v>384.31799999999998</v>
      </c>
      <c r="F8" s="102">
        <v>222.57490000000001</v>
      </c>
      <c r="G8" s="102">
        <v>1217.4480000000001</v>
      </c>
      <c r="H8" s="102">
        <v>653.89</v>
      </c>
      <c r="I8" s="102">
        <v>508.01600000000002</v>
      </c>
      <c r="J8" s="102">
        <v>326.33460000000002</v>
      </c>
      <c r="K8" s="102">
        <v>141.3981</v>
      </c>
      <c r="L8" s="102">
        <v>1045.7360000000001</v>
      </c>
      <c r="M8" s="102">
        <v>741.98400000000004</v>
      </c>
      <c r="N8" s="102">
        <v>937.90689999999995</v>
      </c>
      <c r="O8" s="102">
        <v>767.00850000000003</v>
      </c>
      <c r="P8" s="102">
        <v>468.75</v>
      </c>
      <c r="Q8" s="102">
        <v>521.64710000000002</v>
      </c>
      <c r="R8" s="102">
        <v>1055.7049999999999</v>
      </c>
      <c r="S8" s="102">
        <v>974.32449999999994</v>
      </c>
      <c r="T8" s="103">
        <v>548.09569999999997</v>
      </c>
      <c r="U8" s="656">
        <f t="shared" si="0"/>
        <v>643.58583529411771</v>
      </c>
      <c r="V8" s="657">
        <f t="shared" si="1"/>
        <v>316.18679360639982</v>
      </c>
      <c r="W8" s="803">
        <f t="shared" si="2"/>
        <v>76.686561615562184</v>
      </c>
      <c r="X8" s="514"/>
      <c r="Y8" s="104">
        <v>373.53519999999997</v>
      </c>
      <c r="Z8" s="102">
        <v>187.17449999999999</v>
      </c>
      <c r="AA8" s="102">
        <v>505.77800000000002</v>
      </c>
      <c r="AB8" s="102">
        <v>576.78219999999999</v>
      </c>
      <c r="AC8" s="102">
        <v>192.26070000000001</v>
      </c>
      <c r="AD8" s="102">
        <v>1269.9380000000001</v>
      </c>
      <c r="AE8" s="102">
        <v>554.40269999999998</v>
      </c>
      <c r="AF8" s="102">
        <v>1314.29</v>
      </c>
      <c r="AG8" s="102">
        <v>765.17740000000003</v>
      </c>
      <c r="AH8" s="102">
        <v>927.53089999999997</v>
      </c>
      <c r="AI8" s="102">
        <v>583.49609999999996</v>
      </c>
      <c r="AJ8" s="102">
        <v>1056.3150000000001</v>
      </c>
      <c r="AK8" s="102">
        <v>1468.3019999999999</v>
      </c>
      <c r="AL8" s="102">
        <v>586.54790000000003</v>
      </c>
      <c r="AM8" s="102">
        <v>306.80340000000001</v>
      </c>
      <c r="AN8" s="102">
        <v>785.31899999999996</v>
      </c>
      <c r="AO8" s="102">
        <v>668.13149999999996</v>
      </c>
      <c r="AP8" s="103">
        <v>332.8451</v>
      </c>
      <c r="AQ8" s="637">
        <f t="shared" si="3"/>
        <v>691.92386666666664</v>
      </c>
      <c r="AR8" s="686">
        <f t="shared" si="4"/>
        <v>383.47419901825737</v>
      </c>
      <c r="AS8" s="629">
        <f t="shared" si="5"/>
        <v>90.385735511963176</v>
      </c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</row>
    <row r="9" spans="3:60" ht="18" thickBot="1">
      <c r="C9" s="106">
        <v>60</v>
      </c>
      <c r="D9" s="107">
        <v>460.4085</v>
      </c>
      <c r="E9" s="108">
        <v>394.49059999999997</v>
      </c>
      <c r="F9" s="108">
        <v>219.72659999999999</v>
      </c>
      <c r="G9" s="108">
        <v>1376.75</v>
      </c>
      <c r="H9" s="108">
        <v>600.17899999999997</v>
      </c>
      <c r="I9" s="108">
        <v>542.39909999999998</v>
      </c>
      <c r="J9" s="108">
        <v>368.65230000000003</v>
      </c>
      <c r="K9" s="108">
        <v>134.2773</v>
      </c>
      <c r="L9" s="108">
        <v>1041.6669999999999</v>
      </c>
      <c r="M9" s="108">
        <v>781.25</v>
      </c>
      <c r="N9" s="108">
        <v>1021.1180000000001</v>
      </c>
      <c r="O9" s="108">
        <v>733.64260000000002</v>
      </c>
      <c r="P9" s="108">
        <v>424.1943</v>
      </c>
      <c r="Q9" s="108">
        <v>464.47750000000002</v>
      </c>
      <c r="R9" s="108">
        <v>1028.8489999999999</v>
      </c>
      <c r="S9" s="108">
        <v>995.48339999999996</v>
      </c>
      <c r="T9" s="109">
        <v>554.40269999999998</v>
      </c>
      <c r="U9" s="658">
        <f t="shared" si="0"/>
        <v>655.4098764705883</v>
      </c>
      <c r="V9" s="659">
        <f t="shared" si="1"/>
        <v>339.66941558968864</v>
      </c>
      <c r="W9" s="804">
        <f t="shared" si="2"/>
        <v>82.38193401577108</v>
      </c>
      <c r="X9" s="515"/>
      <c r="Y9" s="110">
        <v>361.12470000000002</v>
      </c>
      <c r="Z9" s="108">
        <v>245.9717</v>
      </c>
      <c r="AA9" s="108">
        <v>510.86430000000001</v>
      </c>
      <c r="AB9" s="108">
        <v>614.62400000000002</v>
      </c>
      <c r="AC9" s="108">
        <v>193.48140000000001</v>
      </c>
      <c r="AD9" s="108">
        <v>1498.617</v>
      </c>
      <c r="AE9" s="108">
        <v>573.73050000000001</v>
      </c>
      <c r="AF9" s="108">
        <v>1250.4069999999999</v>
      </c>
      <c r="AG9" s="108">
        <v>824.17809999999997</v>
      </c>
      <c r="AH9" s="108">
        <v>1002.401</v>
      </c>
      <c r="AI9" s="108">
        <v>589.59960000000001</v>
      </c>
      <c r="AJ9" s="108">
        <v>1077.4739999999999</v>
      </c>
      <c r="AK9" s="108">
        <v>1562.0930000000001</v>
      </c>
      <c r="AL9" s="108">
        <v>630.4932</v>
      </c>
      <c r="AM9" s="108">
        <v>293.17219999999998</v>
      </c>
      <c r="AN9" s="108">
        <v>866.29229999999995</v>
      </c>
      <c r="AO9" s="108">
        <v>688.88350000000003</v>
      </c>
      <c r="AP9" s="109">
        <v>311.68619999999999</v>
      </c>
      <c r="AQ9" s="638">
        <f t="shared" si="3"/>
        <v>727.50520555555556</v>
      </c>
      <c r="AR9" s="811">
        <f t="shared" si="4"/>
        <v>414.25440361994322</v>
      </c>
      <c r="AS9" s="639">
        <f t="shared" si="5"/>
        <v>97.640699312016991</v>
      </c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</row>
    <row r="10" spans="3:60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</row>
    <row r="11" spans="3:60" ht="18.75" thickBot="1">
      <c r="C11" s="8" t="s">
        <v>58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</row>
    <row r="12" spans="3:60" ht="18" thickBot="1">
      <c r="C12" s="958" t="s">
        <v>56</v>
      </c>
      <c r="D12" s="960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</row>
    <row r="13" spans="3:60" ht="18" thickBot="1">
      <c r="C13" s="10" t="s">
        <v>57</v>
      </c>
      <c r="D13" s="40" t="s">
        <v>54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</row>
    <row r="14" spans="3:60">
      <c r="C14" s="111">
        <v>8.4896999999999991</v>
      </c>
      <c r="D14" s="112">
        <v>6.8406000000000002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</row>
    <row r="15" spans="3:60">
      <c r="C15" s="113">
        <v>7.9339000000000004</v>
      </c>
      <c r="D15" s="114">
        <v>4.1322999999999999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</row>
    <row r="16" spans="3:60">
      <c r="C16" s="113">
        <v>4.3905000000000003</v>
      </c>
      <c r="D16" s="114">
        <v>9.4550999999999998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</row>
    <row r="17" spans="2:56">
      <c r="C17" s="113">
        <v>23.574999999999999</v>
      </c>
      <c r="D17" s="114">
        <v>11.662000000000001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</row>
    <row r="18" spans="2:56">
      <c r="C18" s="113">
        <v>13.262</v>
      </c>
      <c r="D18" s="114">
        <v>3.7985000000000002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</row>
    <row r="19" spans="2:56">
      <c r="C19" s="113">
        <v>10.49</v>
      </c>
      <c r="D19" s="114">
        <v>24.032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</row>
    <row r="20" spans="2:56">
      <c r="C20" s="113">
        <v>6.9412000000000003</v>
      </c>
      <c r="D20" s="114">
        <v>11.965999999999999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</row>
    <row r="21" spans="2:56">
      <c r="C21" s="113">
        <v>3.2694999999999999</v>
      </c>
      <c r="D21" s="114">
        <v>25.856000000000002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</row>
    <row r="22" spans="2:56">
      <c r="C22" s="113">
        <v>20.756</v>
      </c>
      <c r="D22" s="114">
        <v>16.146000000000001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</row>
    <row r="23" spans="2:56">
      <c r="C23" s="113">
        <v>16.152000000000001</v>
      </c>
      <c r="D23" s="114">
        <v>18.893000000000001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</row>
    <row r="24" spans="2:56">
      <c r="C24" s="113">
        <v>18.056000000000001</v>
      </c>
      <c r="D24" s="114">
        <v>12.385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</row>
    <row r="25" spans="2:56">
      <c r="C25" s="113">
        <v>15.84</v>
      </c>
      <c r="D25" s="114">
        <v>21.3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</row>
    <row r="26" spans="2:56">
      <c r="C26" s="113">
        <v>10.762</v>
      </c>
      <c r="D26" s="114">
        <v>32.46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</row>
    <row r="27" spans="2:56">
      <c r="C27" s="113">
        <v>9.3482000000000003</v>
      </c>
      <c r="D27" s="114">
        <v>12.382999999999999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</row>
    <row r="28" spans="2:56">
      <c r="C28" s="113">
        <v>19.716999999999999</v>
      </c>
      <c r="D28" s="114">
        <v>5.6384999999999996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</row>
    <row r="29" spans="2:56">
      <c r="C29" s="113">
        <v>18.719000000000001</v>
      </c>
      <c r="D29" s="114">
        <v>11.13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</row>
    <row r="30" spans="2:56">
      <c r="C30" s="113">
        <v>9.9769000000000005</v>
      </c>
      <c r="D30" s="114">
        <v>13.416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</row>
    <row r="31" spans="2:56" ht="17.25" thickBot="1">
      <c r="C31" s="517"/>
      <c r="D31" s="518">
        <v>6.7762000000000002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</row>
    <row r="32" spans="2:56" ht="17.25">
      <c r="B32" s="567" t="s">
        <v>242</v>
      </c>
      <c r="C32" s="654">
        <f>AVERAGE(C14:C30)</f>
        <v>12.804641176470588</v>
      </c>
      <c r="D32" s="795">
        <f>AVERAGE(D14:D31)</f>
        <v>13.792788888888888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</row>
    <row r="33" spans="2:63" ht="17.25">
      <c r="B33" s="572" t="s">
        <v>243</v>
      </c>
      <c r="C33" s="656">
        <f>STDEV(C14:C30)</f>
        <v>6.0109367141339556</v>
      </c>
      <c r="D33" s="803">
        <f>STDEV(D14:D31)</f>
        <v>7.9775373525690298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</row>
    <row r="34" spans="2:63" ht="18" thickBot="1">
      <c r="B34" s="579" t="s">
        <v>244</v>
      </c>
      <c r="C34" s="658">
        <f>C33/SQRT(17)</f>
        <v>1.4578662930163204</v>
      </c>
      <c r="D34" s="804">
        <f>D33/SQRT(18)</f>
        <v>1.8803235863901797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</row>
    <row r="35" spans="2:63">
      <c r="C35" s="438"/>
      <c r="D35" s="43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</row>
    <row r="36" spans="2:63"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</row>
    <row r="37" spans="2:63" ht="18">
      <c r="C37" s="8" t="s">
        <v>60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</row>
    <row r="38" spans="2:63" ht="18" thickBot="1">
      <c r="C38" s="1018" t="s">
        <v>235</v>
      </c>
      <c r="D38" s="1090"/>
      <c r="E38" s="1090"/>
      <c r="F38" s="1090"/>
      <c r="G38" s="1090"/>
      <c r="H38" s="1090"/>
      <c r="I38" s="1090"/>
      <c r="J38" s="1090"/>
      <c r="K38" s="1090"/>
      <c r="L38" s="1090"/>
      <c r="M38" s="1090"/>
      <c r="N38" s="1090"/>
      <c r="O38" s="1090"/>
      <c r="P38" s="1090"/>
      <c r="Q38" s="1090"/>
      <c r="R38" s="1090"/>
      <c r="S38" s="1090"/>
      <c r="T38" s="1090"/>
      <c r="U38" s="1090"/>
      <c r="V38" s="1090"/>
      <c r="W38" s="1090"/>
      <c r="X38" s="1090"/>
      <c r="Y38" s="1090"/>
      <c r="Z38" s="1090"/>
      <c r="AA38" s="1090"/>
      <c r="AB38" s="1090"/>
      <c r="AC38" s="1090"/>
      <c r="AD38" s="1090"/>
      <c r="AE38" s="1090"/>
      <c r="AF38" s="1090"/>
      <c r="AG38" s="1090"/>
      <c r="AH38" s="1090"/>
      <c r="AI38" s="1090"/>
      <c r="AJ38" s="1090"/>
      <c r="AK38" s="1090"/>
      <c r="AL38" s="1090"/>
      <c r="AM38" s="1091"/>
      <c r="AN38" s="1091"/>
      <c r="AO38" s="1091"/>
      <c r="AP38" s="1091"/>
      <c r="AQ38" s="1091"/>
      <c r="AR38" s="1091"/>
      <c r="AS38" s="1091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</row>
    <row r="39" spans="2:63" ht="18" thickBot="1">
      <c r="C39" s="17" t="s">
        <v>59</v>
      </c>
      <c r="D39" s="1058" t="s">
        <v>57</v>
      </c>
      <c r="E39" s="1035"/>
      <c r="F39" s="1035"/>
      <c r="G39" s="1035"/>
      <c r="H39" s="1035"/>
      <c r="I39" s="1035"/>
      <c r="J39" s="1035"/>
      <c r="K39" s="1035"/>
      <c r="L39" s="1035"/>
      <c r="M39" s="1035"/>
      <c r="N39" s="1035"/>
      <c r="O39" s="1035"/>
      <c r="P39" s="1035"/>
      <c r="Q39" s="1035"/>
      <c r="R39" s="1035"/>
      <c r="S39" s="1035"/>
      <c r="T39" s="1096"/>
      <c r="U39" s="640" t="s">
        <v>242</v>
      </c>
      <c r="V39" s="641" t="s">
        <v>243</v>
      </c>
      <c r="W39" s="642" t="s">
        <v>244</v>
      </c>
      <c r="X39" s="331"/>
      <c r="Y39" s="1097" t="s">
        <v>54</v>
      </c>
      <c r="Z39" s="1035"/>
      <c r="AA39" s="1035"/>
      <c r="AB39" s="1035"/>
      <c r="AC39" s="1035"/>
      <c r="AD39" s="1035"/>
      <c r="AE39" s="1035"/>
      <c r="AF39" s="1035"/>
      <c r="AG39" s="1035"/>
      <c r="AH39" s="1035"/>
      <c r="AI39" s="1035"/>
      <c r="AJ39" s="1035"/>
      <c r="AK39" s="1035"/>
      <c r="AL39" s="1035"/>
      <c r="AM39" s="1035"/>
      <c r="AN39" s="1035"/>
      <c r="AO39" s="1035"/>
      <c r="AP39" s="1096"/>
      <c r="AQ39" s="640" t="s">
        <v>242</v>
      </c>
      <c r="AR39" s="641" t="s">
        <v>243</v>
      </c>
      <c r="AS39" s="642" t="s">
        <v>244</v>
      </c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</row>
    <row r="40" spans="2:63" ht="17.25">
      <c r="C40" s="116">
        <v>50</v>
      </c>
      <c r="D40" s="98">
        <v>0.62479600000000002</v>
      </c>
      <c r="E40" s="96">
        <v>0.57780600000000004</v>
      </c>
      <c r="F40" s="96">
        <v>0.74940799999999996</v>
      </c>
      <c r="G40" s="96">
        <v>0.61169300000000004</v>
      </c>
      <c r="H40" s="96">
        <v>0.54671400000000003</v>
      </c>
      <c r="I40" s="96">
        <v>0.72437099999999999</v>
      </c>
      <c r="J40" s="96">
        <v>0.61185500000000004</v>
      </c>
      <c r="K40" s="96">
        <v>0.85897400000000002</v>
      </c>
      <c r="L40" s="96">
        <v>0.63770700000000002</v>
      </c>
      <c r="M40" s="96">
        <v>0.49569000000000002</v>
      </c>
      <c r="N40" s="96">
        <v>0.41914200000000001</v>
      </c>
      <c r="O40" s="96">
        <v>0.61169300000000004</v>
      </c>
      <c r="P40" s="96">
        <v>0.43746000000000002</v>
      </c>
      <c r="Q40" s="96">
        <v>0.52899099999999999</v>
      </c>
      <c r="R40" s="96">
        <v>0.67107600000000001</v>
      </c>
      <c r="S40" s="96">
        <v>0.61567700000000003</v>
      </c>
      <c r="T40" s="97">
        <v>0.38938099999999998</v>
      </c>
      <c r="U40" s="654">
        <f>AVERAGE(D40:T40)</f>
        <v>0.59484905882352934</v>
      </c>
      <c r="V40" s="655">
        <f>STDEV(D40:T40)</f>
        <v>0.12116611972230118</v>
      </c>
      <c r="W40" s="795">
        <f>V40/SQRT(17)</f>
        <v>2.938710058007547E-2</v>
      </c>
      <c r="X40" s="440"/>
      <c r="Y40" s="95">
        <v>0.53724899999999998</v>
      </c>
      <c r="Z40" s="96">
        <v>0.53998400000000002</v>
      </c>
      <c r="AA40" s="96">
        <v>0.63928200000000002</v>
      </c>
      <c r="AB40" s="96">
        <v>0.57402399999999998</v>
      </c>
      <c r="AC40" s="96">
        <v>0.53674500000000003</v>
      </c>
      <c r="AD40" s="96">
        <v>0.57561399999999996</v>
      </c>
      <c r="AE40" s="96">
        <v>0.67848900000000001</v>
      </c>
      <c r="AF40" s="96">
        <v>0.65640600000000004</v>
      </c>
      <c r="AG40" s="96">
        <v>0.65599700000000005</v>
      </c>
      <c r="AH40" s="96">
        <v>0.500834</v>
      </c>
      <c r="AI40" s="96">
        <v>0.72254399999999996</v>
      </c>
      <c r="AJ40" s="96">
        <v>0.59695299999999996</v>
      </c>
      <c r="AK40" s="96">
        <v>0.58548299999999998</v>
      </c>
      <c r="AL40" s="96">
        <v>0.50101600000000002</v>
      </c>
      <c r="AM40" s="96">
        <v>0.725796</v>
      </c>
      <c r="AN40" s="96">
        <v>0.43718499999999999</v>
      </c>
      <c r="AO40" s="96">
        <v>0.46084999999999998</v>
      </c>
      <c r="AP40" s="97">
        <v>0.43045099999999997</v>
      </c>
      <c r="AQ40" s="635">
        <f>AVERAGE(Y40:AP40)</f>
        <v>0.57527233333333339</v>
      </c>
      <c r="AR40" s="685">
        <f>STDEV(Y40:AP40)</f>
        <v>9.1116159977573344E-2</v>
      </c>
      <c r="AS40" s="795">
        <f>AR40/SQRT(18)</f>
        <v>2.1476284865273473E-2</v>
      </c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</row>
    <row r="41" spans="2:63" ht="17.25">
      <c r="C41" s="117">
        <v>100</v>
      </c>
      <c r="D41" s="104">
        <v>0.52506699999999995</v>
      </c>
      <c r="E41" s="102">
        <v>0.56332700000000002</v>
      </c>
      <c r="F41" s="102">
        <v>0.759243</v>
      </c>
      <c r="G41" s="102">
        <v>0.66305400000000003</v>
      </c>
      <c r="H41" s="102">
        <v>0.54139599999999999</v>
      </c>
      <c r="I41" s="102">
        <v>0.57670900000000003</v>
      </c>
      <c r="J41" s="102">
        <v>0.66609499999999999</v>
      </c>
      <c r="K41" s="102">
        <v>0.74206499999999997</v>
      </c>
      <c r="L41" s="102">
        <v>0.668435</v>
      </c>
      <c r="M41" s="102">
        <v>0.58697600000000005</v>
      </c>
      <c r="N41" s="102">
        <v>0.66872399999999999</v>
      </c>
      <c r="O41" s="102">
        <v>0.53055099999999999</v>
      </c>
      <c r="P41" s="102">
        <v>0.49788199999999999</v>
      </c>
      <c r="Q41" s="102">
        <v>0.66042999999999996</v>
      </c>
      <c r="R41" s="102">
        <v>0.65687600000000002</v>
      </c>
      <c r="S41" s="102">
        <v>0.58472400000000002</v>
      </c>
      <c r="T41" s="103">
        <v>0.486653</v>
      </c>
      <c r="U41" s="656">
        <f t="shared" ref="U41:U43" si="6">AVERAGE(D41:T41)</f>
        <v>0.61048276470588247</v>
      </c>
      <c r="V41" s="657">
        <f t="shared" ref="V41:V43" si="7">STDEV(D41:T41)</f>
        <v>8.2062700282717102E-2</v>
      </c>
      <c r="W41" s="803">
        <f t="shared" ref="W41:W43" si="8">V41/SQRT(17)</f>
        <v>1.9903128305238049E-2</v>
      </c>
      <c r="X41" s="514"/>
      <c r="Y41" s="101">
        <v>0.56000899999999998</v>
      </c>
      <c r="Z41" s="102">
        <v>0.60379000000000005</v>
      </c>
      <c r="AA41" s="102">
        <v>0.61104499999999995</v>
      </c>
      <c r="AB41" s="102">
        <v>0.64178999999999997</v>
      </c>
      <c r="AC41" s="102">
        <v>0.51644100000000004</v>
      </c>
      <c r="AD41" s="102">
        <v>0.66305400000000003</v>
      </c>
      <c r="AE41" s="102">
        <v>0.74437299999999995</v>
      </c>
      <c r="AF41" s="102">
        <v>0.72264499999999998</v>
      </c>
      <c r="AG41" s="102">
        <v>0.62140700000000004</v>
      </c>
      <c r="AH41" s="102">
        <v>0.80047400000000002</v>
      </c>
      <c r="AI41" s="102">
        <v>0.67147699999999999</v>
      </c>
      <c r="AJ41" s="102">
        <v>0.598271</v>
      </c>
      <c r="AK41" s="102">
        <v>0.60064499999999998</v>
      </c>
      <c r="AL41" s="102">
        <v>0.49558200000000002</v>
      </c>
      <c r="AM41" s="102">
        <v>0.692249</v>
      </c>
      <c r="AN41" s="102">
        <v>0.68885300000000005</v>
      </c>
      <c r="AO41" s="102">
        <v>0.65558899999999998</v>
      </c>
      <c r="AP41" s="103">
        <v>0.64720900000000003</v>
      </c>
      <c r="AQ41" s="637">
        <f t="shared" ref="AQ41:AQ43" si="9">AVERAGE(Y41:AP41)</f>
        <v>0.64082794444444446</v>
      </c>
      <c r="AR41" s="686">
        <f t="shared" ref="AR41:AR43" si="10">STDEV(Y41:AP41)</f>
        <v>7.6199376351062706E-2</v>
      </c>
      <c r="AS41" s="803">
        <f t="shared" ref="AS41:AS43" si="11">AR41/SQRT(18)</f>
        <v>1.7960365246674097E-2</v>
      </c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</row>
    <row r="42" spans="2:63" ht="17.25">
      <c r="C42" s="117">
        <v>200</v>
      </c>
      <c r="D42" s="104">
        <v>0.68005099999999996</v>
      </c>
      <c r="E42" s="102">
        <v>0.62479899999999999</v>
      </c>
      <c r="F42" s="102">
        <v>0.73945899999999998</v>
      </c>
      <c r="G42" s="102">
        <v>0.63316399999999995</v>
      </c>
      <c r="H42" s="102">
        <v>0.69014799999999998</v>
      </c>
      <c r="I42" s="102">
        <v>0.73499099999999995</v>
      </c>
      <c r="J42" s="102">
        <v>0.61317299999999997</v>
      </c>
      <c r="K42" s="102">
        <v>0.69129799999999997</v>
      </c>
      <c r="L42" s="102">
        <v>0.78093199999999996</v>
      </c>
      <c r="M42" s="102">
        <v>0.73246199999999995</v>
      </c>
      <c r="N42" s="102">
        <v>0.56490899999999999</v>
      </c>
      <c r="O42" s="102">
        <v>0.64213500000000001</v>
      </c>
      <c r="P42" s="102">
        <v>0.61531400000000003</v>
      </c>
      <c r="Q42" s="102">
        <v>0.70879199999999998</v>
      </c>
      <c r="R42" s="102">
        <v>0.72444200000000003</v>
      </c>
      <c r="S42" s="102">
        <v>0.64783900000000005</v>
      </c>
      <c r="T42" s="103">
        <v>0.53200700000000001</v>
      </c>
      <c r="U42" s="656">
        <f t="shared" si="6"/>
        <v>0.66799500000000001</v>
      </c>
      <c r="V42" s="657">
        <f t="shared" si="7"/>
        <v>6.6890962879898791E-2</v>
      </c>
      <c r="W42" s="803">
        <f t="shared" si="8"/>
        <v>1.62234414913584E-2</v>
      </c>
      <c r="X42" s="514"/>
      <c r="Y42" s="101">
        <v>0.63959100000000002</v>
      </c>
      <c r="Z42" s="102">
        <v>0.62479899999999999</v>
      </c>
      <c r="AA42" s="102">
        <v>0.68546300000000004</v>
      </c>
      <c r="AB42" s="102">
        <v>0.65784299999999996</v>
      </c>
      <c r="AC42" s="102">
        <v>0.59220300000000003</v>
      </c>
      <c r="AD42" s="102">
        <v>0.66433799999999998</v>
      </c>
      <c r="AE42" s="102">
        <v>0.66896500000000003</v>
      </c>
      <c r="AF42" s="102">
        <v>0.75695599999999996</v>
      </c>
      <c r="AG42" s="102">
        <v>0.72729200000000005</v>
      </c>
      <c r="AH42" s="102">
        <v>0.65005599999999997</v>
      </c>
      <c r="AI42" s="102">
        <v>0.68874199999999997</v>
      </c>
      <c r="AJ42" s="102">
        <v>0.75259299999999996</v>
      </c>
      <c r="AK42" s="102">
        <v>0.70318099999999994</v>
      </c>
      <c r="AL42" s="102">
        <v>0.77227400000000002</v>
      </c>
      <c r="AM42" s="102">
        <v>0.71935499999999997</v>
      </c>
      <c r="AN42" s="102">
        <v>0.67983300000000002</v>
      </c>
      <c r="AO42" s="102">
        <v>0.66676800000000003</v>
      </c>
      <c r="AP42" s="103">
        <v>0.59136999999999995</v>
      </c>
      <c r="AQ42" s="637">
        <f t="shared" si="9"/>
        <v>0.68009011111111095</v>
      </c>
      <c r="AR42" s="686">
        <f t="shared" si="10"/>
        <v>5.2192334484367567E-2</v>
      </c>
      <c r="AS42" s="803">
        <f t="shared" si="11"/>
        <v>1.2301851213284266E-2</v>
      </c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</row>
    <row r="43" spans="2:63" ht="18" thickBot="1">
      <c r="C43" s="118">
        <v>500</v>
      </c>
      <c r="D43" s="110">
        <v>0.64522999999999997</v>
      </c>
      <c r="E43" s="108">
        <v>0.89782899999999999</v>
      </c>
      <c r="F43" s="108">
        <v>0.69455500000000003</v>
      </c>
      <c r="G43" s="108">
        <v>0.77174600000000004</v>
      </c>
      <c r="H43" s="108">
        <v>0.68047500000000005</v>
      </c>
      <c r="I43" s="108">
        <v>0.76909000000000005</v>
      </c>
      <c r="J43" s="108">
        <v>0.62612299999999999</v>
      </c>
      <c r="K43" s="108">
        <v>0.79866000000000004</v>
      </c>
      <c r="L43" s="108">
        <v>0.84231999999999996</v>
      </c>
      <c r="M43" s="108">
        <v>0.699133</v>
      </c>
      <c r="N43" s="108">
        <v>0.72061500000000001</v>
      </c>
      <c r="O43" s="108">
        <v>0.64248099999999997</v>
      </c>
      <c r="P43" s="108">
        <v>0.76349100000000003</v>
      </c>
      <c r="Q43" s="108">
        <v>0.78783700000000001</v>
      </c>
      <c r="R43" s="108">
        <v>0.81904999999999994</v>
      </c>
      <c r="S43" s="108">
        <v>0.75797300000000001</v>
      </c>
      <c r="T43" s="109">
        <v>0.68255100000000002</v>
      </c>
      <c r="U43" s="658">
        <f t="shared" si="6"/>
        <v>0.74112699999999998</v>
      </c>
      <c r="V43" s="659">
        <f t="shared" si="7"/>
        <v>7.6025893244505843E-2</v>
      </c>
      <c r="W43" s="804">
        <f t="shared" si="8"/>
        <v>1.8438987537001749E-2</v>
      </c>
      <c r="X43" s="515"/>
      <c r="Y43" s="107">
        <v>0.69826100000000002</v>
      </c>
      <c r="Z43" s="108">
        <v>0.64478800000000003</v>
      </c>
      <c r="AA43" s="108">
        <v>0.69666499999999998</v>
      </c>
      <c r="AB43" s="108">
        <v>0.71815399999999996</v>
      </c>
      <c r="AC43" s="108">
        <v>0.66560900000000001</v>
      </c>
      <c r="AD43" s="108">
        <v>0.64964299999999997</v>
      </c>
      <c r="AE43" s="108">
        <v>0.80018500000000004</v>
      </c>
      <c r="AF43" s="108">
        <v>0.829762</v>
      </c>
      <c r="AG43" s="108">
        <v>0.81845599999999996</v>
      </c>
      <c r="AH43" s="108">
        <v>0.72851100000000002</v>
      </c>
      <c r="AI43" s="108">
        <v>0.96365999999999996</v>
      </c>
      <c r="AJ43" s="108">
        <v>0.75565199999999999</v>
      </c>
      <c r="AK43" s="108">
        <v>0.846001</v>
      </c>
      <c r="AL43" s="108">
        <v>0.85509599999999997</v>
      </c>
      <c r="AM43" s="108">
        <v>0.94116200000000005</v>
      </c>
      <c r="AN43" s="108">
        <v>0.77602300000000002</v>
      </c>
      <c r="AO43" s="108">
        <v>0.68255100000000002</v>
      </c>
      <c r="AP43" s="109">
        <v>0.78194900000000001</v>
      </c>
      <c r="AQ43" s="638">
        <f t="shared" si="9"/>
        <v>0.76956266666666673</v>
      </c>
      <c r="AR43" s="811">
        <f t="shared" si="10"/>
        <v>9.4144042162559324E-2</v>
      </c>
      <c r="AS43" s="804">
        <f t="shared" si="11"/>
        <v>2.2189963540485982E-2</v>
      </c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</row>
    <row r="44" spans="2:63"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</row>
    <row r="45" spans="2:63" ht="18">
      <c r="C45" s="8" t="s">
        <v>62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</row>
    <row r="46" spans="2:63" ht="18" thickBot="1">
      <c r="C46" s="1018" t="s">
        <v>61</v>
      </c>
      <c r="D46" s="1090"/>
      <c r="E46" s="1090"/>
      <c r="F46" s="1090"/>
      <c r="G46" s="1090"/>
      <c r="H46" s="1090"/>
      <c r="I46" s="1090"/>
      <c r="J46" s="1090"/>
      <c r="K46" s="1090"/>
      <c r="L46" s="1090"/>
      <c r="M46" s="1090"/>
      <c r="N46" s="1090"/>
      <c r="O46" s="1090"/>
      <c r="P46" s="1090"/>
      <c r="Q46" s="1090"/>
      <c r="R46" s="1090"/>
      <c r="S46" s="1090"/>
      <c r="T46" s="1090"/>
      <c r="U46" s="1090"/>
      <c r="V46" s="1090"/>
      <c r="W46" s="1090"/>
      <c r="X46" s="1090"/>
      <c r="Y46" s="1090"/>
      <c r="Z46" s="1090"/>
      <c r="AA46" s="1090"/>
      <c r="AB46" s="1090"/>
      <c r="AC46" s="1090"/>
      <c r="AD46" s="1090"/>
      <c r="AE46" s="1090"/>
      <c r="AF46" s="1090"/>
      <c r="AG46" s="1090"/>
      <c r="AH46" s="1090"/>
      <c r="AI46" s="1090"/>
      <c r="AJ46" s="1090"/>
      <c r="AK46" s="1090"/>
      <c r="AL46" s="1090"/>
      <c r="AM46" s="1090"/>
      <c r="AN46" s="1090"/>
      <c r="AO46" s="1090"/>
      <c r="AP46" s="1090"/>
      <c r="AQ46" s="1090"/>
      <c r="AR46" s="1090"/>
      <c r="AS46" s="1090"/>
      <c r="AT46" s="1090"/>
      <c r="AU46" s="1090"/>
      <c r="AV46" s="1090"/>
      <c r="AW46" s="1090"/>
      <c r="AX46" s="1090"/>
      <c r="AY46" s="1090"/>
      <c r="AZ46" s="1090"/>
      <c r="BA46" s="1090"/>
      <c r="BB46" s="1090"/>
      <c r="BC46" s="1090"/>
      <c r="BD46" s="1090"/>
      <c r="BE46" s="1091"/>
      <c r="BF46" s="1091"/>
      <c r="BG46" s="1091"/>
      <c r="BH46" s="1091"/>
      <c r="BI46" s="1091"/>
      <c r="BJ46" s="1091"/>
      <c r="BK46" s="1091"/>
    </row>
    <row r="47" spans="2:63" ht="18" thickBot="1">
      <c r="C47" s="18" t="s">
        <v>52</v>
      </c>
      <c r="D47" s="1058" t="s">
        <v>53</v>
      </c>
      <c r="E47" s="1035"/>
      <c r="F47" s="1035"/>
      <c r="G47" s="1035"/>
      <c r="H47" s="1035"/>
      <c r="I47" s="1035"/>
      <c r="J47" s="1035"/>
      <c r="K47" s="1035"/>
      <c r="L47" s="1035"/>
      <c r="M47" s="1035"/>
      <c r="N47" s="1035"/>
      <c r="O47" s="1035"/>
      <c r="P47" s="1035"/>
      <c r="Q47" s="1035"/>
      <c r="R47" s="1035"/>
      <c r="S47" s="1035"/>
      <c r="T47" s="1035"/>
      <c r="U47" s="1035"/>
      <c r="V47" s="1035"/>
      <c r="W47" s="1035"/>
      <c r="X47" s="1035"/>
      <c r="Y47" s="1035"/>
      <c r="Z47" s="1035"/>
      <c r="AA47" s="1035"/>
      <c r="AB47" s="1035"/>
      <c r="AC47" s="1035"/>
      <c r="AD47" s="1035"/>
      <c r="AE47" s="640" t="s">
        <v>242</v>
      </c>
      <c r="AF47" s="641" t="s">
        <v>243</v>
      </c>
      <c r="AG47" s="642" t="s">
        <v>244</v>
      </c>
      <c r="AH47" s="333"/>
      <c r="AI47" s="1035" t="s">
        <v>54</v>
      </c>
      <c r="AJ47" s="1035"/>
      <c r="AK47" s="1035"/>
      <c r="AL47" s="1035"/>
      <c r="AM47" s="1035"/>
      <c r="AN47" s="1035"/>
      <c r="AO47" s="1035"/>
      <c r="AP47" s="1035"/>
      <c r="AQ47" s="1035"/>
      <c r="AR47" s="1035"/>
      <c r="AS47" s="1035"/>
      <c r="AT47" s="1035"/>
      <c r="AU47" s="1035"/>
      <c r="AV47" s="1035"/>
      <c r="AW47" s="1035"/>
      <c r="AX47" s="1035"/>
      <c r="AY47" s="1035"/>
      <c r="AZ47" s="1035"/>
      <c r="BA47" s="1035"/>
      <c r="BB47" s="1035"/>
      <c r="BC47" s="1035"/>
      <c r="BD47" s="1035"/>
      <c r="BE47" s="1035"/>
      <c r="BF47" s="1035"/>
      <c r="BG47" s="1035"/>
      <c r="BH47" s="1096"/>
      <c r="BI47" s="640" t="s">
        <v>242</v>
      </c>
      <c r="BJ47" s="641" t="s">
        <v>243</v>
      </c>
      <c r="BK47" s="642" t="s">
        <v>244</v>
      </c>
    </row>
    <row r="48" spans="2:63" ht="17.25">
      <c r="C48" s="94">
        <v>10</v>
      </c>
      <c r="D48" s="95">
        <v>24.210609999999999</v>
      </c>
      <c r="E48" s="96">
        <v>69.173180000000002</v>
      </c>
      <c r="F48" s="96">
        <v>26.85547</v>
      </c>
      <c r="G48" s="96">
        <v>25.83822</v>
      </c>
      <c r="H48" s="96">
        <v>18.513999999999999</v>
      </c>
      <c r="I48" s="96">
        <v>13.02083</v>
      </c>
      <c r="J48" s="97">
        <v>18.310549999999999</v>
      </c>
      <c r="K48" s="96">
        <v>9.3587240000000005</v>
      </c>
      <c r="L48" s="95">
        <v>16.682939999999999</v>
      </c>
      <c r="M48" s="96">
        <v>9.9690759999999994</v>
      </c>
      <c r="N48" s="96">
        <v>17.496739999999999</v>
      </c>
      <c r="O48" s="96">
        <v>51.87988</v>
      </c>
      <c r="P48" s="96">
        <v>10.57943</v>
      </c>
      <c r="Q48" s="96">
        <v>23.396809999999999</v>
      </c>
      <c r="R48" s="96">
        <v>14.444990000000001</v>
      </c>
      <c r="S48" s="96">
        <v>38.859050000000003</v>
      </c>
      <c r="T48" s="96">
        <v>51.87988</v>
      </c>
      <c r="U48" s="96">
        <v>13.42773</v>
      </c>
      <c r="V48" s="96">
        <v>19.7347</v>
      </c>
      <c r="W48" s="96">
        <v>31.331379999999999</v>
      </c>
      <c r="X48" s="96">
        <v>12.41048</v>
      </c>
      <c r="Y48" s="96">
        <v>21.565760000000001</v>
      </c>
      <c r="Z48" s="96">
        <v>15.66569</v>
      </c>
      <c r="AA48" s="96">
        <v>15.66569</v>
      </c>
      <c r="AB48" s="96">
        <v>38.248699999999999</v>
      </c>
      <c r="AC48" s="96">
        <v>33.569339999999997</v>
      </c>
      <c r="AD48" s="97">
        <v>27.669270000000001</v>
      </c>
      <c r="AE48" s="654">
        <f>AVERAGE(D48:AD48)</f>
        <v>24.805893333333334</v>
      </c>
      <c r="AF48" s="655">
        <f>STDEV(D48:AD48)</f>
        <v>14.600858897535849</v>
      </c>
      <c r="AG48" s="795">
        <f>AF48/SQRT(27)</f>
        <v>2.8099366049640215</v>
      </c>
      <c r="AH48" s="95"/>
      <c r="AI48" s="96">
        <v>42.114260000000002</v>
      </c>
      <c r="AJ48" s="96">
        <v>23.600259999999999</v>
      </c>
      <c r="AK48" s="96">
        <v>25.431319999999999</v>
      </c>
      <c r="AL48" s="96">
        <v>32.552079999999997</v>
      </c>
      <c r="AM48" s="96">
        <v>48.014319999999998</v>
      </c>
      <c r="AN48" s="96">
        <v>54.117840000000001</v>
      </c>
      <c r="AO48" s="96">
        <v>28.686520000000002</v>
      </c>
      <c r="AP48" s="96">
        <v>14.648440000000001</v>
      </c>
      <c r="AQ48" s="96">
        <v>72.631839999999997</v>
      </c>
      <c r="AR48" s="96">
        <v>30.314129999999999</v>
      </c>
      <c r="AS48" s="96">
        <v>18.9209</v>
      </c>
      <c r="AT48" s="96">
        <v>25.63477</v>
      </c>
      <c r="AU48" s="96">
        <v>33.162430000000001</v>
      </c>
      <c r="AV48" s="96">
        <v>26.04167</v>
      </c>
      <c r="AW48" s="96">
        <v>12.41048</v>
      </c>
      <c r="AX48" s="96">
        <v>31.331379999999999</v>
      </c>
      <c r="AY48" s="96">
        <v>22.176110000000001</v>
      </c>
      <c r="AZ48" s="96">
        <v>47.810870000000001</v>
      </c>
      <c r="BA48" s="96">
        <v>20.345050000000001</v>
      </c>
      <c r="BB48" s="96">
        <v>44.962569999999999</v>
      </c>
      <c r="BC48" s="96">
        <v>14.851889999999999</v>
      </c>
      <c r="BD48" s="96">
        <v>24.414059999999999</v>
      </c>
      <c r="BE48" s="96">
        <v>28.076170000000001</v>
      </c>
      <c r="BF48" s="96">
        <v>22.176110000000001</v>
      </c>
      <c r="BG48" s="96">
        <v>12.41048</v>
      </c>
      <c r="BH48" s="97">
        <v>31.534829999999999</v>
      </c>
      <c r="BI48" s="568">
        <f>AVERAGE(AI48:BH48)</f>
        <v>30.321953076923084</v>
      </c>
      <c r="BJ48" s="754">
        <f>STDEV(AI48:BH48)</f>
        <v>14.120988507360432</v>
      </c>
      <c r="BK48" s="795">
        <f>BJ48/SQRT(26)</f>
        <v>2.7693536903942424</v>
      </c>
    </row>
    <row r="49" spans="3:63" ht="17.25">
      <c r="C49" s="100">
        <v>20</v>
      </c>
      <c r="D49" s="101">
        <v>36.214190000000002</v>
      </c>
      <c r="E49" s="102">
        <v>151.7741</v>
      </c>
      <c r="F49" s="102">
        <v>62.255859999999998</v>
      </c>
      <c r="G49" s="102">
        <v>50.862630000000003</v>
      </c>
      <c r="H49" s="102">
        <v>46.386719999999997</v>
      </c>
      <c r="I49" s="102">
        <v>28.279620000000001</v>
      </c>
      <c r="J49" s="102">
        <v>43.131509999999999</v>
      </c>
      <c r="K49" s="96">
        <v>44.148760000000003</v>
      </c>
      <c r="L49" s="102">
        <v>52.693680000000001</v>
      </c>
      <c r="M49" s="102">
        <v>16.072590000000002</v>
      </c>
      <c r="N49" s="102">
        <v>42.928060000000002</v>
      </c>
      <c r="O49" s="102">
        <v>128.37729999999999</v>
      </c>
      <c r="P49" s="102">
        <v>18.107099999999999</v>
      </c>
      <c r="Q49" s="102">
        <v>31.331379999999999</v>
      </c>
      <c r="R49" s="102">
        <v>32.145180000000003</v>
      </c>
      <c r="S49" s="102">
        <v>64.290360000000007</v>
      </c>
      <c r="T49" s="102">
        <v>88.094080000000005</v>
      </c>
      <c r="U49" s="102">
        <v>51.066079999999999</v>
      </c>
      <c r="V49" s="102">
        <v>64.900720000000007</v>
      </c>
      <c r="W49" s="102">
        <v>60.017899999999997</v>
      </c>
      <c r="X49" s="102">
        <v>35.196939999999998</v>
      </c>
      <c r="Y49" s="102">
        <v>40.690100000000001</v>
      </c>
      <c r="Z49" s="102">
        <v>29.296880000000002</v>
      </c>
      <c r="AA49" s="102">
        <v>64.086910000000003</v>
      </c>
      <c r="AB49" s="102">
        <v>105.79430000000001</v>
      </c>
      <c r="AC49" s="102">
        <v>117.7979</v>
      </c>
      <c r="AD49" s="103">
        <v>77.514650000000003</v>
      </c>
      <c r="AE49" s="656">
        <f t="shared" ref="AE49:AE53" si="12">AVERAGE(D49:AD49)</f>
        <v>58.64650000000001</v>
      </c>
      <c r="AF49" s="657">
        <f t="shared" ref="AF49:AF53" si="13">STDEV(D49:AD49)</f>
        <v>33.7757448691384</v>
      </c>
      <c r="AG49" s="803">
        <f t="shared" ref="AG49:AG53" si="14">AF49/SQRT(27)</f>
        <v>6.5001451307590585</v>
      </c>
      <c r="AH49" s="101"/>
      <c r="AI49" s="102">
        <v>73.649090000000001</v>
      </c>
      <c r="AJ49" s="102">
        <v>50.455730000000003</v>
      </c>
      <c r="AK49" s="102">
        <v>92.976889999999997</v>
      </c>
      <c r="AL49" s="102">
        <v>33.976239999999997</v>
      </c>
      <c r="AM49" s="102">
        <v>179.64680000000001</v>
      </c>
      <c r="AN49" s="102">
        <v>90.738929999999996</v>
      </c>
      <c r="AO49" s="102">
        <v>47.810870000000001</v>
      </c>
      <c r="AP49" s="102">
        <v>32.75553</v>
      </c>
      <c r="AQ49" s="102">
        <v>114.33920000000001</v>
      </c>
      <c r="AR49" s="102">
        <v>48.014319999999998</v>
      </c>
      <c r="AS49" s="102">
        <v>56.152340000000002</v>
      </c>
      <c r="AT49" s="102">
        <v>58.18685</v>
      </c>
      <c r="AU49" s="102">
        <v>84.635419999999996</v>
      </c>
      <c r="AV49" s="102">
        <v>56.966149999999999</v>
      </c>
      <c r="AW49" s="102">
        <v>50.048830000000002</v>
      </c>
      <c r="AX49" s="102">
        <v>77.311199999999999</v>
      </c>
      <c r="AY49" s="102">
        <v>42.928060000000002</v>
      </c>
      <c r="AZ49" s="102">
        <v>110.0667</v>
      </c>
      <c r="BA49" s="102">
        <v>40.283200000000001</v>
      </c>
      <c r="BB49" s="102">
        <v>111.28740000000001</v>
      </c>
      <c r="BC49" s="102">
        <v>27.058920000000001</v>
      </c>
      <c r="BD49" s="102">
        <v>67.342119999999994</v>
      </c>
      <c r="BE49" s="102">
        <v>60.424799999999998</v>
      </c>
      <c r="BF49" s="102">
        <v>36.214190000000002</v>
      </c>
      <c r="BG49" s="102">
        <v>53.100589999999997</v>
      </c>
      <c r="BH49" s="103">
        <v>23.803709999999999</v>
      </c>
      <c r="BI49" s="576">
        <f t="shared" ref="BI49:BI53" si="15">AVERAGE(AI49:BH49)</f>
        <v>66.160541538461544</v>
      </c>
      <c r="BJ49" s="707">
        <f t="shared" ref="BJ49:BJ53" si="16">STDEV(AI49:BH49)</f>
        <v>34.76535146164904</v>
      </c>
      <c r="BK49" s="803">
        <f t="shared" ref="BK49:BK53" si="17">BJ49/SQRT(26)</f>
        <v>6.8180463653792271</v>
      </c>
    </row>
    <row r="50" spans="3:63" ht="17.25">
      <c r="C50" s="100">
        <v>30</v>
      </c>
      <c r="D50" s="101">
        <v>42.114260000000002</v>
      </c>
      <c r="E50" s="102">
        <v>187.98830000000001</v>
      </c>
      <c r="F50" s="102">
        <v>85.449219999999997</v>
      </c>
      <c r="G50" s="102">
        <v>74.462890000000002</v>
      </c>
      <c r="H50" s="102">
        <v>63.069659999999999</v>
      </c>
      <c r="I50" s="102">
        <v>35.400390000000002</v>
      </c>
      <c r="J50" s="102">
        <v>76.293949999999995</v>
      </c>
      <c r="K50" s="102">
        <v>68.359380000000002</v>
      </c>
      <c r="L50" s="102">
        <v>64.086910000000003</v>
      </c>
      <c r="M50" s="102">
        <v>16.072590000000002</v>
      </c>
      <c r="N50" s="102">
        <v>53.100589999999997</v>
      </c>
      <c r="O50" s="102">
        <v>216.2679</v>
      </c>
      <c r="P50" s="102">
        <v>23.803709999999999</v>
      </c>
      <c r="Q50" s="102">
        <v>44.555660000000003</v>
      </c>
      <c r="R50" s="102">
        <v>33.772790000000001</v>
      </c>
      <c r="S50" s="102">
        <v>72.428389999999993</v>
      </c>
      <c r="T50" s="102">
        <v>154.41890000000001</v>
      </c>
      <c r="U50" s="102">
        <v>78.328450000000004</v>
      </c>
      <c r="V50" s="102">
        <v>86.466470000000001</v>
      </c>
      <c r="W50" s="102">
        <v>77.107749999999996</v>
      </c>
      <c r="X50" s="102">
        <v>35.400390000000002</v>
      </c>
      <c r="Y50" s="102">
        <v>70.800780000000003</v>
      </c>
      <c r="Z50" s="102">
        <v>41.300460000000001</v>
      </c>
      <c r="AA50" s="102">
        <v>89.721680000000006</v>
      </c>
      <c r="AB50" s="102">
        <v>113.3219</v>
      </c>
      <c r="AC50" s="102">
        <v>219.72659999999999</v>
      </c>
      <c r="AD50" s="103">
        <v>158.08109999999999</v>
      </c>
      <c r="AE50" s="656">
        <f t="shared" si="12"/>
        <v>84.514854444444452</v>
      </c>
      <c r="AF50" s="657">
        <f t="shared" si="13"/>
        <v>55.905294761450435</v>
      </c>
      <c r="AG50" s="803">
        <f t="shared" si="14"/>
        <v>10.75897899321626</v>
      </c>
      <c r="AH50" s="101"/>
      <c r="AI50" s="102">
        <v>66.935220000000001</v>
      </c>
      <c r="AJ50" s="102">
        <v>45.572920000000003</v>
      </c>
      <c r="AK50" s="102">
        <v>58.390300000000003</v>
      </c>
      <c r="AL50" s="102">
        <v>59.00065</v>
      </c>
      <c r="AM50" s="102">
        <v>330.2002</v>
      </c>
      <c r="AN50" s="102">
        <v>208.74019999999999</v>
      </c>
      <c r="AO50" s="102">
        <v>90.128579999999999</v>
      </c>
      <c r="AP50" s="102">
        <v>50.455730000000003</v>
      </c>
      <c r="AQ50" s="102">
        <v>128.58070000000001</v>
      </c>
      <c r="AR50" s="102">
        <v>78.735349999999997</v>
      </c>
      <c r="AS50" s="102">
        <v>66.528319999999994</v>
      </c>
      <c r="AT50" s="102">
        <v>61.848959999999998</v>
      </c>
      <c r="AU50" s="102">
        <v>146.48439999999999</v>
      </c>
      <c r="AV50" s="102">
        <v>113.1185</v>
      </c>
      <c r="AW50" s="102">
        <v>54.321289999999998</v>
      </c>
      <c r="AX50" s="102">
        <v>132.24279999999999</v>
      </c>
      <c r="AY50" s="102">
        <v>78.125</v>
      </c>
      <c r="AZ50" s="102">
        <v>127.1566</v>
      </c>
      <c r="BA50" s="102">
        <v>57.779949999999999</v>
      </c>
      <c r="BB50" s="102">
        <v>108.846</v>
      </c>
      <c r="BC50" s="102">
        <v>46.386719999999997</v>
      </c>
      <c r="BD50" s="102">
        <v>109.2529</v>
      </c>
      <c r="BE50" s="102">
        <v>103.35290000000001</v>
      </c>
      <c r="BF50" s="102">
        <v>47.810870000000001</v>
      </c>
      <c r="BG50" s="102">
        <v>201.8229</v>
      </c>
      <c r="BH50" s="103">
        <v>37.434899999999999</v>
      </c>
      <c r="BI50" s="576">
        <f t="shared" si="15"/>
        <v>100.35587923076923</v>
      </c>
      <c r="BJ50" s="707">
        <f t="shared" si="16"/>
        <v>65.480136642058298</v>
      </c>
      <c r="BK50" s="803">
        <f t="shared" si="17"/>
        <v>12.841711326560661</v>
      </c>
    </row>
    <row r="51" spans="3:63" ht="17.25">
      <c r="C51" s="100">
        <v>40</v>
      </c>
      <c r="D51" s="101">
        <v>44.352209999999999</v>
      </c>
      <c r="E51" s="102">
        <v>218.09899999999999</v>
      </c>
      <c r="F51" s="102">
        <v>151.97749999999999</v>
      </c>
      <c r="G51" s="102">
        <v>95.011390000000006</v>
      </c>
      <c r="H51" s="102">
        <v>66.121420000000001</v>
      </c>
      <c r="I51" s="102">
        <v>36.621090000000002</v>
      </c>
      <c r="J51" s="102">
        <v>106.8115</v>
      </c>
      <c r="K51" s="102">
        <v>66.731769999999997</v>
      </c>
      <c r="L51" s="102">
        <v>59.00065</v>
      </c>
      <c r="M51" s="102">
        <v>37.027990000000003</v>
      </c>
      <c r="N51" s="102">
        <v>59.00065</v>
      </c>
      <c r="O51" s="102">
        <v>274.45479999999998</v>
      </c>
      <c r="P51" s="102">
        <v>51.47298</v>
      </c>
      <c r="Q51" s="102">
        <v>49.845379999999999</v>
      </c>
      <c r="R51" s="102">
        <v>44.352209999999999</v>
      </c>
      <c r="S51" s="102">
        <v>88.907880000000006</v>
      </c>
      <c r="T51" s="102">
        <v>143.22919999999999</v>
      </c>
      <c r="U51" s="102">
        <v>103.9632</v>
      </c>
      <c r="V51" s="102">
        <v>115.35639999999999</v>
      </c>
      <c r="W51" s="102">
        <v>82.804360000000003</v>
      </c>
      <c r="X51" s="102">
        <v>45.77637</v>
      </c>
      <c r="Y51" s="102">
        <v>67.545569999999998</v>
      </c>
      <c r="Z51" s="102">
        <v>59.407550000000001</v>
      </c>
      <c r="AA51" s="102">
        <v>72.021479999999997</v>
      </c>
      <c r="AB51" s="102">
        <v>118.6117</v>
      </c>
      <c r="AC51" s="102">
        <v>234.17150000000001</v>
      </c>
      <c r="AD51" s="103">
        <v>185.9538</v>
      </c>
      <c r="AE51" s="656">
        <f t="shared" si="12"/>
        <v>99.208501851851835</v>
      </c>
      <c r="AF51" s="657">
        <f t="shared" si="13"/>
        <v>64.001163245740557</v>
      </c>
      <c r="AG51" s="803">
        <f t="shared" si="14"/>
        <v>12.317029609459164</v>
      </c>
      <c r="AH51" s="101"/>
      <c r="AI51" s="102">
        <v>93.587239999999994</v>
      </c>
      <c r="AJ51" s="102">
        <v>57.576500000000003</v>
      </c>
      <c r="AK51" s="102">
        <v>72.428389999999993</v>
      </c>
      <c r="AL51" s="102">
        <v>53.914389999999997</v>
      </c>
      <c r="AM51" s="102">
        <v>372.72140000000002</v>
      </c>
      <c r="AN51" s="102">
        <v>277.70999999999998</v>
      </c>
      <c r="AO51" s="102">
        <v>97.452799999999996</v>
      </c>
      <c r="AP51" s="102">
        <v>42.724609999999998</v>
      </c>
      <c r="AQ51" s="102">
        <v>153.60509999999999</v>
      </c>
      <c r="AR51" s="102">
        <v>96.638999999999996</v>
      </c>
      <c r="AS51" s="102">
        <v>72.428389999999993</v>
      </c>
      <c r="AT51" s="102">
        <v>72.835290000000001</v>
      </c>
      <c r="AU51" s="102">
        <v>151.97749999999999</v>
      </c>
      <c r="AV51" s="102">
        <v>180.25720000000001</v>
      </c>
      <c r="AW51" s="102">
        <v>110.2702</v>
      </c>
      <c r="AX51" s="102">
        <v>130.81870000000001</v>
      </c>
      <c r="AY51" s="102">
        <v>97.65625</v>
      </c>
      <c r="AZ51" s="102">
        <v>138.95670000000001</v>
      </c>
      <c r="BA51" s="102">
        <v>63.476559999999999</v>
      </c>
      <c r="BB51" s="102">
        <v>99.283850000000001</v>
      </c>
      <c r="BC51" s="102">
        <v>54.524740000000001</v>
      </c>
      <c r="BD51" s="102">
        <v>101.5218</v>
      </c>
      <c r="BE51" s="102">
        <v>106.4046</v>
      </c>
      <c r="BF51" s="102">
        <v>65.30762</v>
      </c>
      <c r="BG51" s="102">
        <v>261.23050000000001</v>
      </c>
      <c r="BH51" s="103">
        <v>38.859050000000003</v>
      </c>
      <c r="BI51" s="576">
        <f t="shared" si="15"/>
        <v>117.85263</v>
      </c>
      <c r="BJ51" s="707">
        <f t="shared" si="16"/>
        <v>79.036734693392745</v>
      </c>
      <c r="BK51" s="803">
        <f t="shared" si="17"/>
        <v>15.500378942010212</v>
      </c>
    </row>
    <row r="52" spans="3:63" ht="17.25">
      <c r="C52" s="100">
        <v>50</v>
      </c>
      <c r="D52" s="101">
        <v>54.931640000000002</v>
      </c>
      <c r="E52" s="102">
        <v>224.20249999999999</v>
      </c>
      <c r="F52" s="102">
        <v>183.91929999999999</v>
      </c>
      <c r="G52" s="102">
        <v>105.5908</v>
      </c>
      <c r="H52" s="102">
        <v>68.969729999999998</v>
      </c>
      <c r="I52" s="102">
        <v>44.555660000000003</v>
      </c>
      <c r="J52" s="102">
        <v>147.29820000000001</v>
      </c>
      <c r="K52" s="102">
        <v>75.073239999999998</v>
      </c>
      <c r="L52" s="102">
        <v>66.935220000000001</v>
      </c>
      <c r="M52" s="102">
        <v>65.30762</v>
      </c>
      <c r="N52" s="102">
        <v>66.528319999999994</v>
      </c>
      <c r="O52" s="102">
        <v>281.98239999999998</v>
      </c>
      <c r="P52" s="102">
        <v>57.373049999999999</v>
      </c>
      <c r="Q52" s="102">
        <v>76.090490000000003</v>
      </c>
      <c r="R52" s="102">
        <v>45.572920000000003</v>
      </c>
      <c r="S52" s="102">
        <v>87.890630000000002</v>
      </c>
      <c r="T52" s="102">
        <v>155.43620000000001</v>
      </c>
      <c r="U52" s="102">
        <v>114.33920000000001</v>
      </c>
      <c r="V52" s="102">
        <v>136.71879999999999</v>
      </c>
      <c r="W52" s="102">
        <v>88.500979999999998</v>
      </c>
      <c r="X52" s="102">
        <v>44.148760000000003</v>
      </c>
      <c r="Y52" s="102">
        <v>59.00065</v>
      </c>
      <c r="Z52" s="102">
        <v>37.027990000000003</v>
      </c>
      <c r="AA52" s="102">
        <v>90.94238</v>
      </c>
      <c r="AB52" s="102">
        <v>110.6771</v>
      </c>
      <c r="AC52" s="102">
        <v>270.38569999999999</v>
      </c>
      <c r="AD52" s="103">
        <v>201.416</v>
      </c>
      <c r="AE52" s="656">
        <f t="shared" si="12"/>
        <v>109.65983259259258</v>
      </c>
      <c r="AF52" s="657">
        <f t="shared" si="13"/>
        <v>69.053256068655259</v>
      </c>
      <c r="AG52" s="803">
        <f t="shared" si="14"/>
        <v>13.289305326552757</v>
      </c>
      <c r="AH52" s="101"/>
      <c r="AI52" s="102">
        <v>127.5635</v>
      </c>
      <c r="AJ52" s="102">
        <v>82.600909999999999</v>
      </c>
      <c r="AK52" s="102">
        <v>79.752600000000001</v>
      </c>
      <c r="AL52" s="102">
        <v>53.914389999999997</v>
      </c>
      <c r="AM52" s="102">
        <v>424.60120000000001</v>
      </c>
      <c r="AN52" s="102">
        <v>280.55829999999997</v>
      </c>
      <c r="AO52" s="102">
        <v>91.552729999999997</v>
      </c>
      <c r="AP52" s="102">
        <v>41.910809999999998</v>
      </c>
      <c r="AQ52" s="102">
        <v>194.09180000000001</v>
      </c>
      <c r="AR52" s="102">
        <v>123.291</v>
      </c>
      <c r="AS52" s="102">
        <v>120.03579999999999</v>
      </c>
      <c r="AT52" s="102">
        <v>89.925129999999996</v>
      </c>
      <c r="AU52" s="102">
        <v>189.00550000000001</v>
      </c>
      <c r="AV52" s="102">
        <v>189.61590000000001</v>
      </c>
      <c r="AW52" s="102">
        <v>105.5908</v>
      </c>
      <c r="AX52" s="102">
        <v>144.04300000000001</v>
      </c>
      <c r="AY52" s="102">
        <v>85.652670000000001</v>
      </c>
      <c r="AZ52" s="102">
        <v>128.98759999999999</v>
      </c>
      <c r="BA52" s="102">
        <v>68.766279999999995</v>
      </c>
      <c r="BB52" s="102">
        <v>80.973309999999998</v>
      </c>
      <c r="BC52" s="102">
        <v>54.524740000000001</v>
      </c>
      <c r="BD52" s="102">
        <v>110.8805</v>
      </c>
      <c r="BE52" s="102">
        <v>131.63249999999999</v>
      </c>
      <c r="BF52" s="102">
        <v>101.7253</v>
      </c>
      <c r="BG52" s="102">
        <v>228.47489999999999</v>
      </c>
      <c r="BH52" s="103">
        <v>70.190430000000006</v>
      </c>
      <c r="BI52" s="576">
        <f t="shared" si="15"/>
        <v>130.7639076923077</v>
      </c>
      <c r="BJ52" s="707">
        <f t="shared" si="16"/>
        <v>82.750993985851395</v>
      </c>
      <c r="BK52" s="803">
        <f t="shared" si="17"/>
        <v>16.228805119348287</v>
      </c>
    </row>
    <row r="53" spans="3:63" ht="18" thickBot="1">
      <c r="C53" s="106">
        <v>60</v>
      </c>
      <c r="D53" s="107">
        <v>46.793619999999997</v>
      </c>
      <c r="E53" s="108">
        <v>307.61720000000003</v>
      </c>
      <c r="F53" s="108">
        <v>225.21969999999999</v>
      </c>
      <c r="G53" s="108">
        <v>111.28740000000001</v>
      </c>
      <c r="H53" s="108">
        <v>79.142250000000004</v>
      </c>
      <c r="I53" s="108">
        <v>45.36947</v>
      </c>
      <c r="J53" s="108">
        <v>157.06379999999999</v>
      </c>
      <c r="K53" s="108">
        <v>80.566410000000005</v>
      </c>
      <c r="L53" s="108">
        <v>68.359380000000002</v>
      </c>
      <c r="M53" s="108">
        <v>58.390300000000003</v>
      </c>
      <c r="N53" s="108">
        <v>84.025069999999999</v>
      </c>
      <c r="O53" s="108">
        <v>341.59339999999997</v>
      </c>
      <c r="P53" s="108">
        <v>55.541989999999998</v>
      </c>
      <c r="Q53" s="108">
        <v>69.783529999999999</v>
      </c>
      <c r="R53" s="108">
        <v>71.614580000000004</v>
      </c>
      <c r="S53" s="108">
        <v>112.5081</v>
      </c>
      <c r="T53" s="108">
        <v>158.488</v>
      </c>
      <c r="U53" s="108">
        <v>118.8151</v>
      </c>
      <c r="V53" s="108">
        <v>140.17740000000001</v>
      </c>
      <c r="W53" s="108">
        <v>86.669920000000005</v>
      </c>
      <c r="X53" s="108">
        <v>48.624670000000002</v>
      </c>
      <c r="Y53" s="108">
        <v>83.007810000000006</v>
      </c>
      <c r="Z53" s="108">
        <v>46.590170000000001</v>
      </c>
      <c r="AA53" s="108">
        <v>107.015</v>
      </c>
      <c r="AB53" s="108">
        <v>136.31180000000001</v>
      </c>
      <c r="AC53" s="108">
        <v>267.13049999999998</v>
      </c>
      <c r="AD53" s="109">
        <v>235.59569999999999</v>
      </c>
      <c r="AE53" s="658">
        <f t="shared" si="12"/>
        <v>123.82600999999997</v>
      </c>
      <c r="AF53" s="659">
        <f t="shared" si="13"/>
        <v>82.674116352366454</v>
      </c>
      <c r="AG53" s="804">
        <f t="shared" si="14"/>
        <v>15.910641110351071</v>
      </c>
      <c r="AH53" s="107"/>
      <c r="AI53" s="108">
        <v>119.83240000000001</v>
      </c>
      <c r="AJ53" s="108">
        <v>70.597329999999999</v>
      </c>
      <c r="AK53" s="108">
        <v>75.683589999999995</v>
      </c>
      <c r="AL53" s="108">
        <v>57.169600000000003</v>
      </c>
      <c r="AM53" s="108">
        <v>406.29070000000002</v>
      </c>
      <c r="AN53" s="108">
        <v>334.87959999999998</v>
      </c>
      <c r="AO53" s="108">
        <v>126.13930000000001</v>
      </c>
      <c r="AP53" s="108">
        <v>43.131509999999999</v>
      </c>
      <c r="AQ53" s="108">
        <v>204.0609</v>
      </c>
      <c r="AR53" s="108">
        <v>139.1602</v>
      </c>
      <c r="AS53" s="108">
        <v>129.8014</v>
      </c>
      <c r="AT53" s="108">
        <v>104.777</v>
      </c>
      <c r="AU53" s="108">
        <v>160.7259</v>
      </c>
      <c r="AV53" s="108">
        <v>229.69560000000001</v>
      </c>
      <c r="AW53" s="108">
        <v>131.02209999999999</v>
      </c>
      <c r="AX53" s="108">
        <v>167.43979999999999</v>
      </c>
      <c r="AY53" s="108">
        <v>91.145830000000004</v>
      </c>
      <c r="AZ53" s="108">
        <v>166.82939999999999</v>
      </c>
      <c r="BA53" s="108">
        <v>64.697270000000003</v>
      </c>
      <c r="BB53" s="108">
        <v>114.1357</v>
      </c>
      <c r="BC53" s="108">
        <v>48.624670000000002</v>
      </c>
      <c r="BD53" s="108">
        <v>128.58070000000001</v>
      </c>
      <c r="BE53" s="108">
        <v>482.58460000000002</v>
      </c>
      <c r="BF53" s="108">
        <v>102.3356</v>
      </c>
      <c r="BG53" s="108">
        <v>209.96090000000001</v>
      </c>
      <c r="BH53" s="109">
        <v>80.362960000000001</v>
      </c>
      <c r="BI53" s="583">
        <f t="shared" si="15"/>
        <v>153.44863692307692</v>
      </c>
      <c r="BJ53" s="758">
        <f t="shared" si="16"/>
        <v>107.68476403606257</v>
      </c>
      <c r="BK53" s="804">
        <f t="shared" si="17"/>
        <v>21.118719736019909</v>
      </c>
    </row>
    <row r="54" spans="3:63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</row>
    <row r="55" spans="3:63" ht="18.75" thickBot="1">
      <c r="C55" s="8" t="s">
        <v>63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</row>
    <row r="56" spans="3:63" ht="18" thickBot="1">
      <c r="C56" s="1022" t="s">
        <v>56</v>
      </c>
      <c r="D56" s="1023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</row>
    <row r="57" spans="3:63" ht="18" thickBot="1">
      <c r="C57" s="40" t="s">
        <v>57</v>
      </c>
      <c r="D57" s="12" t="s">
        <v>54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</row>
    <row r="58" spans="3:63">
      <c r="C58" s="112">
        <v>1.0503</v>
      </c>
      <c r="D58" s="119">
        <v>2.3311999999999999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</row>
    <row r="59" spans="3:63">
      <c r="C59" s="114">
        <v>5.2481</v>
      </c>
      <c r="D59" s="120">
        <v>1.4595</v>
      </c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</row>
    <row r="60" spans="3:63">
      <c r="C60" s="114">
        <v>3.6116000000000001</v>
      </c>
      <c r="D60" s="120">
        <v>1.6803999999999999</v>
      </c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</row>
    <row r="61" spans="3:63">
      <c r="C61" s="114">
        <v>2.1172</v>
      </c>
      <c r="D61" s="120">
        <v>1.2151000000000001</v>
      </c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</row>
    <row r="62" spans="3:63">
      <c r="C62" s="114">
        <v>1.5216000000000001</v>
      </c>
      <c r="D62" s="120">
        <v>8.1862999999999992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</row>
    <row r="63" spans="3:63">
      <c r="C63" s="114">
        <v>0.89810000000000001</v>
      </c>
      <c r="D63" s="120">
        <v>5.9173</v>
      </c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</row>
    <row r="64" spans="3:63">
      <c r="C64" s="114">
        <v>2.6808999999999998</v>
      </c>
      <c r="D64" s="120">
        <v>2.1968000000000001</v>
      </c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</row>
    <row r="65" spans="3:56">
      <c r="C65" s="114">
        <v>1.5697000000000001</v>
      </c>
      <c r="D65" s="120">
        <v>0.95689999999999997</v>
      </c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</row>
    <row r="66" spans="3:56">
      <c r="C66" s="114">
        <v>1.4233</v>
      </c>
      <c r="D66" s="120">
        <v>3.8420999999999998</v>
      </c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</row>
    <row r="67" spans="3:56">
      <c r="C67" s="114">
        <v>1.0059</v>
      </c>
      <c r="D67" s="120">
        <v>2.4182000000000001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</row>
    <row r="68" spans="3:56">
      <c r="C68" s="114">
        <v>1.4675</v>
      </c>
      <c r="D68" s="120">
        <v>2.1972999999999998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</row>
    <row r="69" spans="3:56">
      <c r="C69" s="114">
        <v>6.0601000000000003</v>
      </c>
      <c r="D69" s="120">
        <v>1.865</v>
      </c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</row>
    <row r="70" spans="3:56">
      <c r="C70" s="114">
        <v>1.0376000000000001</v>
      </c>
      <c r="D70" s="120">
        <v>3.4761000000000002</v>
      </c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</row>
    <row r="71" spans="3:56">
      <c r="C71" s="114">
        <v>1.3387</v>
      </c>
      <c r="D71" s="120">
        <v>3.8754</v>
      </c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</row>
    <row r="72" spans="3:56">
      <c r="C72" s="114">
        <v>1.1153999999999999</v>
      </c>
      <c r="D72" s="120">
        <v>2.2315</v>
      </c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</row>
    <row r="73" spans="3:56">
      <c r="C73" s="114">
        <v>2.0383</v>
      </c>
      <c r="D73" s="120">
        <v>3.1107</v>
      </c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</row>
    <row r="74" spans="3:56">
      <c r="C74" s="114">
        <v>3.2883</v>
      </c>
      <c r="D74" s="120">
        <v>1.8771</v>
      </c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</row>
    <row r="75" spans="3:56">
      <c r="C75" s="114">
        <v>2.2538</v>
      </c>
      <c r="D75" s="120">
        <v>3.1331000000000002</v>
      </c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</row>
    <row r="76" spans="3:56">
      <c r="C76" s="114">
        <v>2.6318999999999999</v>
      </c>
      <c r="D76" s="120">
        <v>1.3848</v>
      </c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</row>
    <row r="77" spans="3:56">
      <c r="C77" s="114">
        <v>1.8422000000000001</v>
      </c>
      <c r="D77" s="120">
        <v>2.2867000000000002</v>
      </c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</row>
    <row r="78" spans="3:56">
      <c r="C78" s="114">
        <v>0.97209999999999996</v>
      </c>
      <c r="D78" s="120">
        <v>1.0886</v>
      </c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</row>
    <row r="79" spans="3:56">
      <c r="C79" s="114">
        <v>1.5148999999999999</v>
      </c>
      <c r="D79" s="120">
        <v>2.4382999999999999</v>
      </c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</row>
    <row r="80" spans="3:56">
      <c r="C80" s="114">
        <v>0.98950000000000005</v>
      </c>
      <c r="D80" s="120">
        <v>4.8772000000000002</v>
      </c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</row>
    <row r="81" spans="2:63">
      <c r="C81" s="114">
        <v>1.9757</v>
      </c>
      <c r="D81" s="120">
        <v>1.7823</v>
      </c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</row>
    <row r="82" spans="2:63">
      <c r="C82" s="114">
        <v>2.6764000000000001</v>
      </c>
      <c r="D82" s="120">
        <v>4.5872999999999999</v>
      </c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</row>
    <row r="83" spans="2:63">
      <c r="C83" s="114">
        <v>5.2964000000000002</v>
      </c>
      <c r="D83" s="120">
        <v>1.2967</v>
      </c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</row>
    <row r="84" spans="2:63" ht="17.25" thickBot="1">
      <c r="C84" s="518">
        <v>4.1943999999999999</v>
      </c>
      <c r="D84" s="51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</row>
    <row r="85" spans="2:63" ht="17.25">
      <c r="B85" s="567" t="s">
        <v>242</v>
      </c>
      <c r="C85" s="654">
        <f>AVERAGE(C58:C84)</f>
        <v>2.2896259259259262</v>
      </c>
      <c r="D85" s="795">
        <f>AVERAGE(D58:D84)</f>
        <v>2.7581500000000001</v>
      </c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</row>
    <row r="86" spans="2:63" ht="17.25">
      <c r="B86" s="572" t="s">
        <v>243</v>
      </c>
      <c r="C86" s="656">
        <f>STDEV(C58:C84)</f>
        <v>1.450828080148763</v>
      </c>
      <c r="D86" s="803">
        <f>STDEV(D58:D84)</f>
        <v>1.6712066642399432</v>
      </c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</row>
    <row r="87" spans="2:63" ht="18" thickBot="1">
      <c r="B87" s="579" t="s">
        <v>244</v>
      </c>
      <c r="C87" s="658">
        <f>C86/SQRT(27)</f>
        <v>0.27921199420725207</v>
      </c>
      <c r="D87" s="804">
        <f>D86/SQRT(27)</f>
        <v>0.32162387249014257</v>
      </c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</row>
    <row r="88" spans="2:63">
      <c r="C88" s="438"/>
      <c r="D88" s="438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</row>
    <row r="89" spans="2:63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</row>
    <row r="90" spans="2:63" ht="18.75" thickBot="1">
      <c r="C90" s="8" t="s">
        <v>64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</row>
    <row r="91" spans="2:63" ht="18" thickBot="1">
      <c r="C91" s="1022" t="s">
        <v>236</v>
      </c>
      <c r="D91" s="1029"/>
      <c r="E91" s="1029"/>
      <c r="F91" s="1029"/>
      <c r="G91" s="1029"/>
      <c r="H91" s="1029"/>
      <c r="I91" s="1029"/>
      <c r="J91" s="1029"/>
      <c r="K91" s="1029"/>
      <c r="L91" s="1029"/>
      <c r="M91" s="1029"/>
      <c r="N91" s="1029"/>
      <c r="O91" s="1029"/>
      <c r="P91" s="1029"/>
      <c r="Q91" s="1029"/>
      <c r="R91" s="1029"/>
      <c r="S91" s="1029"/>
      <c r="T91" s="1029"/>
      <c r="U91" s="1029"/>
      <c r="V91" s="1029"/>
      <c r="W91" s="1029"/>
      <c r="X91" s="1029"/>
      <c r="Y91" s="1029"/>
      <c r="Z91" s="1029"/>
      <c r="AA91" s="1029"/>
      <c r="AB91" s="1029"/>
      <c r="AC91" s="1029"/>
      <c r="AD91" s="1029"/>
      <c r="AE91" s="1029"/>
      <c r="AF91" s="1029"/>
      <c r="AG91" s="1029"/>
      <c r="AH91" s="1029"/>
      <c r="AI91" s="1029"/>
      <c r="AJ91" s="1029"/>
      <c r="AK91" s="1029"/>
      <c r="AL91" s="1029"/>
      <c r="AM91" s="1029"/>
      <c r="AN91" s="1029"/>
      <c r="AO91" s="1029"/>
      <c r="AP91" s="1029"/>
      <c r="AQ91" s="1029"/>
      <c r="AR91" s="1029"/>
      <c r="AS91" s="1029"/>
      <c r="AT91" s="1029"/>
      <c r="AU91" s="1029"/>
      <c r="AV91" s="1029"/>
      <c r="AW91" s="1029"/>
      <c r="AX91" s="1029"/>
      <c r="AY91" s="1029"/>
      <c r="AZ91" s="1029"/>
      <c r="BA91" s="1029"/>
      <c r="BB91" s="1029"/>
      <c r="BC91" s="1029"/>
      <c r="BD91" s="1023"/>
    </row>
    <row r="92" spans="2:63" ht="18" thickBot="1">
      <c r="C92" s="121" t="s">
        <v>59</v>
      </c>
      <c r="D92" s="1092" t="s">
        <v>57</v>
      </c>
      <c r="E92" s="1093"/>
      <c r="F92" s="1093"/>
      <c r="G92" s="1093"/>
      <c r="H92" s="1093"/>
      <c r="I92" s="1093"/>
      <c r="J92" s="1093"/>
      <c r="K92" s="1093"/>
      <c r="L92" s="1093"/>
      <c r="M92" s="1093"/>
      <c r="N92" s="1093"/>
      <c r="O92" s="1093"/>
      <c r="P92" s="1093"/>
      <c r="Q92" s="1093"/>
      <c r="R92" s="1093"/>
      <c r="S92" s="1093"/>
      <c r="T92" s="1093"/>
      <c r="U92" s="1093"/>
      <c r="V92" s="1093"/>
      <c r="W92" s="1093"/>
      <c r="X92" s="1093"/>
      <c r="Y92" s="1093"/>
      <c r="Z92" s="1093"/>
      <c r="AA92" s="1093"/>
      <c r="AB92" s="1093"/>
      <c r="AC92" s="1093"/>
      <c r="AD92" s="1094"/>
      <c r="AE92" s="640" t="s">
        <v>242</v>
      </c>
      <c r="AF92" s="641" t="s">
        <v>243</v>
      </c>
      <c r="AG92" s="642" t="s">
        <v>244</v>
      </c>
      <c r="AH92" s="516"/>
      <c r="AI92" s="1092" t="s">
        <v>54</v>
      </c>
      <c r="AJ92" s="1093"/>
      <c r="AK92" s="1093"/>
      <c r="AL92" s="1093"/>
      <c r="AM92" s="1093"/>
      <c r="AN92" s="1093"/>
      <c r="AO92" s="1093"/>
      <c r="AP92" s="1093"/>
      <c r="AQ92" s="1093"/>
      <c r="AR92" s="1093"/>
      <c r="AS92" s="1093"/>
      <c r="AT92" s="1093"/>
      <c r="AU92" s="1093"/>
      <c r="AV92" s="1093"/>
      <c r="AW92" s="1093"/>
      <c r="AX92" s="1093"/>
      <c r="AY92" s="1093"/>
      <c r="AZ92" s="1093"/>
      <c r="BA92" s="1093"/>
      <c r="BB92" s="1093"/>
      <c r="BC92" s="1093"/>
      <c r="BD92" s="1093"/>
      <c r="BE92" s="1093"/>
      <c r="BF92" s="1093"/>
      <c r="BG92" s="1093"/>
      <c r="BH92" s="1095"/>
      <c r="BI92" s="640" t="s">
        <v>242</v>
      </c>
      <c r="BJ92" s="641" t="s">
        <v>243</v>
      </c>
      <c r="BK92" s="642" t="s">
        <v>244</v>
      </c>
    </row>
    <row r="93" spans="2:63" ht="17.25">
      <c r="C93" s="122">
        <v>50</v>
      </c>
      <c r="D93" s="96">
        <v>0.31334899999999999</v>
      </c>
      <c r="E93" s="96">
        <v>0.30110799999999999</v>
      </c>
      <c r="F93" s="96">
        <v>0.31680599999999998</v>
      </c>
      <c r="G93" s="96">
        <v>0.38775900000000002</v>
      </c>
      <c r="H93" s="96">
        <v>0.36064299999999999</v>
      </c>
      <c r="I93" s="96">
        <v>0.52634499999999995</v>
      </c>
      <c r="J93" s="96">
        <v>0.38751400000000003</v>
      </c>
      <c r="K93" s="96">
        <v>0.46597300000000003</v>
      </c>
      <c r="L93" s="96">
        <v>0.35823700000000003</v>
      </c>
      <c r="M93" s="96">
        <v>0.65254000000000001</v>
      </c>
      <c r="N93" s="96">
        <v>0.32800600000000002</v>
      </c>
      <c r="O93" s="96">
        <v>0.332204</v>
      </c>
      <c r="P93" s="96">
        <v>0.66333399999999998</v>
      </c>
      <c r="Q93" s="96">
        <v>0.28049000000000002</v>
      </c>
      <c r="R93" s="96">
        <v>0.65318299999999996</v>
      </c>
      <c r="S93" s="96">
        <v>0.25685400000000003</v>
      </c>
      <c r="T93" s="96">
        <v>0.26033299999999998</v>
      </c>
      <c r="U93" s="96">
        <v>0.52614000000000005</v>
      </c>
      <c r="V93" s="96">
        <v>0.260407</v>
      </c>
      <c r="W93" s="96">
        <v>0.43997199999999997</v>
      </c>
      <c r="X93" s="96">
        <v>0.65552600000000005</v>
      </c>
      <c r="Y93" s="96">
        <v>0.45588499999999998</v>
      </c>
      <c r="Z93" s="96">
        <v>0.45428099999999999</v>
      </c>
      <c r="AA93" s="96">
        <v>0.35335499999999997</v>
      </c>
      <c r="AB93" s="96">
        <v>0.235708</v>
      </c>
      <c r="AC93" s="96">
        <v>0.26738299999999998</v>
      </c>
      <c r="AD93" s="97">
        <v>0.223797</v>
      </c>
      <c r="AE93" s="889">
        <f>AVERAGE(D93:AD93)</f>
        <v>0.39693081481481485</v>
      </c>
      <c r="AF93" s="890">
        <f>STDEV(D93:AD93)</f>
        <v>0.13802349774809428</v>
      </c>
      <c r="AG93" s="891">
        <f>AF93/SQRT(27)</f>
        <v>2.6562634526451977E-2</v>
      </c>
      <c r="AH93" s="440"/>
      <c r="AI93" s="98">
        <v>0.45181500000000002</v>
      </c>
      <c r="AJ93" s="96">
        <v>0.52699700000000005</v>
      </c>
      <c r="AK93" s="96">
        <v>0.57254700000000003</v>
      </c>
      <c r="AL93" s="96">
        <v>0.391513</v>
      </c>
      <c r="AM93" s="96">
        <v>0.37670100000000001</v>
      </c>
      <c r="AN93" s="96">
        <v>0.33515800000000001</v>
      </c>
      <c r="AO93" s="96">
        <v>0.26350600000000002</v>
      </c>
      <c r="AP93" s="96">
        <v>0.31031500000000001</v>
      </c>
      <c r="AQ93" s="96">
        <v>0.37362000000000001</v>
      </c>
      <c r="AR93" s="96">
        <v>0.24296799999999999</v>
      </c>
      <c r="AS93" s="96">
        <v>0.23610200000000001</v>
      </c>
      <c r="AT93" s="96">
        <v>0.55313199999999996</v>
      </c>
      <c r="AU93" s="96">
        <v>0.33472000000000002</v>
      </c>
      <c r="AV93" s="96">
        <v>0.571488</v>
      </c>
      <c r="AW93" s="96">
        <v>0.69004299999999996</v>
      </c>
      <c r="AX93" s="96">
        <v>0.36207600000000001</v>
      </c>
      <c r="AY93" s="96">
        <v>0.78145299999999995</v>
      </c>
      <c r="AZ93" s="96">
        <v>0.43707000000000001</v>
      </c>
      <c r="BA93" s="96">
        <v>0.28334999999999999</v>
      </c>
      <c r="BB93" s="96">
        <v>0.400758</v>
      </c>
      <c r="BC93" s="96">
        <v>0.43994299999999997</v>
      </c>
      <c r="BD93" s="96">
        <v>0.46586100000000003</v>
      </c>
      <c r="BE93" s="96">
        <v>0.380297</v>
      </c>
      <c r="BF93" s="96">
        <v>0.47543200000000002</v>
      </c>
      <c r="BG93" s="96">
        <v>0.26681100000000002</v>
      </c>
      <c r="BH93" s="97">
        <v>0.24737300000000001</v>
      </c>
      <c r="BI93" s="568">
        <f>AVERAGE(AI93:BH93)</f>
        <v>0.41427111538461536</v>
      </c>
      <c r="BJ93" s="754">
        <f>STDEV(AI93:BH93)</f>
        <v>0.1390276634332395</v>
      </c>
      <c r="BK93" s="569">
        <f>BJ93/SQRT(26)</f>
        <v>2.7265568029819165E-2</v>
      </c>
    </row>
    <row r="94" spans="2:63" ht="17.25">
      <c r="C94" s="123">
        <v>100</v>
      </c>
      <c r="D94" s="102">
        <v>0.58785600000000005</v>
      </c>
      <c r="E94" s="102">
        <v>0.40240500000000001</v>
      </c>
      <c r="F94" s="102">
        <v>0.33927600000000002</v>
      </c>
      <c r="G94" s="102">
        <v>0.47203299999999998</v>
      </c>
      <c r="H94" s="102">
        <v>0.60072599999999998</v>
      </c>
      <c r="I94" s="102">
        <v>0.52594600000000002</v>
      </c>
      <c r="J94" s="102">
        <v>0.54466700000000001</v>
      </c>
      <c r="K94" s="102">
        <v>0.378832</v>
      </c>
      <c r="L94" s="102">
        <v>0.41172900000000001</v>
      </c>
      <c r="M94" s="102">
        <v>0.53681900000000005</v>
      </c>
      <c r="N94" s="102">
        <v>0.33151700000000001</v>
      </c>
      <c r="O94" s="102">
        <v>0.34334999999999999</v>
      </c>
      <c r="P94" s="102">
        <v>0.60025700000000004</v>
      </c>
      <c r="Q94" s="102">
        <v>0.35545599999999999</v>
      </c>
      <c r="R94" s="102">
        <v>0.84395299999999995</v>
      </c>
      <c r="S94" s="102">
        <v>0.31682900000000003</v>
      </c>
      <c r="T94" s="102">
        <v>0.33701500000000001</v>
      </c>
      <c r="U94" s="102">
        <v>0.58103199999999999</v>
      </c>
      <c r="V94" s="102">
        <v>0.30635600000000002</v>
      </c>
      <c r="W94" s="102">
        <v>0.49110199999999998</v>
      </c>
      <c r="X94" s="102">
        <v>0.68591400000000002</v>
      </c>
      <c r="Y94" s="102">
        <v>0.46402199999999999</v>
      </c>
      <c r="Z94" s="102">
        <v>0.50234699999999999</v>
      </c>
      <c r="AA94" s="102">
        <v>0.415823</v>
      </c>
      <c r="AB94" s="102">
        <v>0.24113100000000001</v>
      </c>
      <c r="AC94" s="102">
        <v>0.334094</v>
      </c>
      <c r="AD94" s="103">
        <v>0.27315099999999998</v>
      </c>
      <c r="AE94" s="892">
        <f t="shared" ref="AE94:AE96" si="18">AVERAGE(D94:AD94)</f>
        <v>0.45272733333333331</v>
      </c>
      <c r="AF94" s="893">
        <f t="shared" ref="AF94:AF96" si="19">STDEV(D94:AD94)</f>
        <v>0.14081425326540054</v>
      </c>
      <c r="AG94" s="894">
        <f t="shared" ref="AG94:AG96" si="20">AF94/SQRT(27)</f>
        <v>2.7099715676171712E-2</v>
      </c>
      <c r="AH94" s="514"/>
      <c r="AI94" s="104">
        <v>0.394868</v>
      </c>
      <c r="AJ94" s="102">
        <v>0.65249000000000001</v>
      </c>
      <c r="AK94" s="102">
        <v>0.55428699999999997</v>
      </c>
      <c r="AL94" s="102">
        <v>0.42953400000000003</v>
      </c>
      <c r="AM94" s="102">
        <v>0.49965799999999999</v>
      </c>
      <c r="AN94" s="102">
        <v>0.48318</v>
      </c>
      <c r="AO94" s="102">
        <v>0.36990400000000001</v>
      </c>
      <c r="AP94" s="102">
        <v>0.38356699999999999</v>
      </c>
      <c r="AQ94" s="102">
        <v>0.43147799999999997</v>
      </c>
      <c r="AR94" s="102">
        <v>0.33235700000000001</v>
      </c>
      <c r="AS94" s="102">
        <v>0.29845500000000003</v>
      </c>
      <c r="AT94" s="102">
        <v>0.56861099999999998</v>
      </c>
      <c r="AU94" s="102">
        <v>0.34980299999999998</v>
      </c>
      <c r="AV94" s="102">
        <v>0.49140699999999998</v>
      </c>
      <c r="AW94" s="102">
        <v>0.66599200000000003</v>
      </c>
      <c r="AX94" s="102">
        <v>0.47425299999999998</v>
      </c>
      <c r="AY94" s="102">
        <v>0.69635999999999998</v>
      </c>
      <c r="AZ94" s="102">
        <v>0.37432799999999999</v>
      </c>
      <c r="BA94" s="102">
        <v>0.28945199999999999</v>
      </c>
      <c r="BB94" s="102">
        <v>0.61233099999999996</v>
      </c>
      <c r="BC94" s="102">
        <v>0.57264999999999999</v>
      </c>
      <c r="BD94" s="102">
        <v>0.52942900000000004</v>
      </c>
      <c r="BE94" s="102">
        <v>0.46368599999999999</v>
      </c>
      <c r="BF94" s="102">
        <v>0.57905899999999999</v>
      </c>
      <c r="BG94" s="102">
        <v>0.31941399999999998</v>
      </c>
      <c r="BH94" s="103">
        <v>0.21707599999999999</v>
      </c>
      <c r="BI94" s="576">
        <f t="shared" ref="BI94:BI96" si="21">AVERAGE(AI94:BH94)</f>
        <v>0.46283188461538455</v>
      </c>
      <c r="BJ94" s="707">
        <f t="shared" ref="BJ94:BJ96" si="22">STDEV(AI94:BH94)</f>
        <v>0.1270765567576734</v>
      </c>
      <c r="BK94" s="577">
        <f t="shared" ref="BK94:BK96" si="23">BJ94/SQRT(26)</f>
        <v>2.4921763177982992E-2</v>
      </c>
    </row>
    <row r="95" spans="2:63" ht="17.25">
      <c r="C95" s="123">
        <v>200</v>
      </c>
      <c r="D95" s="102">
        <v>0.57140100000000005</v>
      </c>
      <c r="E95" s="102">
        <v>0.527918</v>
      </c>
      <c r="F95" s="102">
        <v>0.459787</v>
      </c>
      <c r="G95" s="102">
        <v>0.55425100000000005</v>
      </c>
      <c r="H95" s="102">
        <v>0.54759899999999995</v>
      </c>
      <c r="I95" s="102">
        <v>0.571573</v>
      </c>
      <c r="J95" s="102">
        <v>0.57039099999999998</v>
      </c>
      <c r="K95" s="102">
        <v>0.505139</v>
      </c>
      <c r="L95" s="102">
        <v>0.60541800000000001</v>
      </c>
      <c r="M95" s="102">
        <v>0.46906700000000001</v>
      </c>
      <c r="N95" s="102">
        <v>0.47115600000000002</v>
      </c>
      <c r="O95" s="102">
        <v>0.48457299999999998</v>
      </c>
      <c r="P95" s="102">
        <v>0.702399</v>
      </c>
      <c r="Q95" s="102">
        <v>0.474161</v>
      </c>
      <c r="R95" s="102">
        <v>0.66279200000000005</v>
      </c>
      <c r="S95" s="102">
        <v>0.45721499999999998</v>
      </c>
      <c r="T95" s="102">
        <v>0.61026899999999995</v>
      </c>
      <c r="U95" s="102">
        <v>0.60014500000000004</v>
      </c>
      <c r="V95" s="102">
        <v>0.58536699999999997</v>
      </c>
      <c r="W95" s="102">
        <v>0.54446899999999998</v>
      </c>
      <c r="X95" s="102">
        <v>0.82703499999999996</v>
      </c>
      <c r="Y95" s="102">
        <v>0.49268000000000001</v>
      </c>
      <c r="Z95" s="102">
        <v>0.60889300000000002</v>
      </c>
      <c r="AA95" s="102">
        <v>0.56390799999999996</v>
      </c>
      <c r="AB95" s="102">
        <v>0.37349300000000002</v>
      </c>
      <c r="AC95" s="102">
        <v>0.48067100000000001</v>
      </c>
      <c r="AD95" s="103">
        <v>0.40914400000000001</v>
      </c>
      <c r="AE95" s="892">
        <f t="shared" si="18"/>
        <v>0.54558940740740725</v>
      </c>
      <c r="AF95" s="893">
        <f t="shared" si="19"/>
        <v>9.3814156608962182E-2</v>
      </c>
      <c r="AG95" s="894">
        <f t="shared" si="20"/>
        <v>1.8054542857327341E-2</v>
      </c>
      <c r="AH95" s="514"/>
      <c r="AI95" s="104">
        <v>0.40390599999999999</v>
      </c>
      <c r="AJ95" s="102">
        <v>0.73442600000000002</v>
      </c>
      <c r="AK95" s="102">
        <v>0.76329899999999995</v>
      </c>
      <c r="AL95" s="102">
        <v>0.85428800000000005</v>
      </c>
      <c r="AM95" s="102">
        <v>0.55527800000000005</v>
      </c>
      <c r="AN95" s="102">
        <v>0.47113100000000002</v>
      </c>
      <c r="AO95" s="102">
        <v>0.44962099999999999</v>
      </c>
      <c r="AP95" s="102">
        <v>0.49681399999999998</v>
      </c>
      <c r="AQ95" s="102">
        <v>0.65912099999999996</v>
      </c>
      <c r="AR95" s="102">
        <v>0.39555099999999999</v>
      </c>
      <c r="AS95" s="102">
        <v>0.32123200000000002</v>
      </c>
      <c r="AT95" s="102">
        <v>0.573438</v>
      </c>
      <c r="AU95" s="102">
        <v>0.62668100000000004</v>
      </c>
      <c r="AV95" s="102">
        <v>0.49984499999999998</v>
      </c>
      <c r="AW95" s="102">
        <v>0.56106299999999998</v>
      </c>
      <c r="AX95" s="102">
        <v>0.48026099999999999</v>
      </c>
      <c r="AY95" s="102">
        <v>0.73700500000000002</v>
      </c>
      <c r="AZ95" s="102">
        <v>0.47224100000000002</v>
      </c>
      <c r="BA95" s="102">
        <v>0.41139399999999998</v>
      </c>
      <c r="BB95" s="102">
        <v>0.46226499999999998</v>
      </c>
      <c r="BC95" s="102">
        <v>0.76897400000000005</v>
      </c>
      <c r="BD95" s="102">
        <v>0.55554000000000003</v>
      </c>
      <c r="BE95" s="102">
        <v>0.50048199999999998</v>
      </c>
      <c r="BF95" s="102">
        <v>0.57808099999999996</v>
      </c>
      <c r="BG95" s="102">
        <v>0.53179500000000002</v>
      </c>
      <c r="BH95" s="103">
        <v>0.474804</v>
      </c>
      <c r="BI95" s="576">
        <f t="shared" si="21"/>
        <v>0.55148215384615384</v>
      </c>
      <c r="BJ95" s="707">
        <f t="shared" si="22"/>
        <v>0.13261981420789015</v>
      </c>
      <c r="BK95" s="577">
        <f t="shared" si="23"/>
        <v>2.6008885405195446E-2</v>
      </c>
    </row>
    <row r="96" spans="2:63" ht="18" thickBot="1">
      <c r="C96" s="124">
        <v>500</v>
      </c>
      <c r="D96" s="108">
        <v>0.72478200000000004</v>
      </c>
      <c r="E96" s="108">
        <v>0.74493600000000004</v>
      </c>
      <c r="F96" s="108">
        <v>0.57811999999999997</v>
      </c>
      <c r="G96" s="108">
        <v>0.74376100000000001</v>
      </c>
      <c r="H96" s="108">
        <v>0.688245</v>
      </c>
      <c r="I96" s="108">
        <v>0.84605600000000003</v>
      </c>
      <c r="J96" s="108">
        <v>0.54286900000000005</v>
      </c>
      <c r="K96" s="108">
        <v>0.75380400000000003</v>
      </c>
      <c r="L96" s="108">
        <v>0.82108300000000001</v>
      </c>
      <c r="M96" s="108">
        <v>0.743954</v>
      </c>
      <c r="N96" s="108">
        <v>0.697546</v>
      </c>
      <c r="O96" s="108">
        <v>0.75701600000000002</v>
      </c>
      <c r="P96" s="108">
        <v>0.59502900000000003</v>
      </c>
      <c r="Q96" s="108">
        <v>0.62776399999999999</v>
      </c>
      <c r="R96" s="108">
        <v>0.82804199999999994</v>
      </c>
      <c r="S96" s="108">
        <v>0.60095299999999996</v>
      </c>
      <c r="T96" s="108">
        <v>0.79145600000000005</v>
      </c>
      <c r="U96" s="108">
        <v>0.80955100000000002</v>
      </c>
      <c r="V96" s="108">
        <v>0.84412799999999999</v>
      </c>
      <c r="W96" s="108">
        <v>0.80514399999999997</v>
      </c>
      <c r="X96" s="108">
        <v>0.84356100000000001</v>
      </c>
      <c r="Y96" s="108">
        <v>0.81877800000000001</v>
      </c>
      <c r="Z96" s="108">
        <v>0.92452500000000004</v>
      </c>
      <c r="AA96" s="108">
        <v>0.75368900000000005</v>
      </c>
      <c r="AB96" s="108">
        <v>0.82986300000000002</v>
      </c>
      <c r="AC96" s="108">
        <v>0.6653</v>
      </c>
      <c r="AD96" s="109">
        <v>0.65669200000000005</v>
      </c>
      <c r="AE96" s="895">
        <f t="shared" si="18"/>
        <v>0.74209803703703703</v>
      </c>
      <c r="AF96" s="896">
        <f t="shared" si="19"/>
        <v>9.6685413525389743E-2</v>
      </c>
      <c r="AG96" s="897">
        <f t="shared" si="20"/>
        <v>1.8607116508531349E-2</v>
      </c>
      <c r="AH96" s="515"/>
      <c r="AI96" s="110">
        <v>0.68559700000000001</v>
      </c>
      <c r="AJ96" s="108">
        <v>0.79166700000000001</v>
      </c>
      <c r="AK96" s="108">
        <v>1.072722</v>
      </c>
      <c r="AL96" s="108">
        <v>0.80048299999999994</v>
      </c>
      <c r="AM96" s="108">
        <v>0.68827499999999997</v>
      </c>
      <c r="AN96" s="108">
        <v>0.67319799999999996</v>
      </c>
      <c r="AO96" s="108">
        <v>1</v>
      </c>
      <c r="AP96" s="108">
        <v>0.71058200000000005</v>
      </c>
      <c r="AQ96" s="108">
        <v>0.63436800000000004</v>
      </c>
      <c r="AR96" s="108">
        <v>0.68601800000000002</v>
      </c>
      <c r="AS96" s="108">
        <v>0.56816800000000001</v>
      </c>
      <c r="AT96" s="108">
        <v>0.59306099999999995</v>
      </c>
      <c r="AU96" s="108">
        <v>0.87138199999999999</v>
      </c>
      <c r="AV96" s="108">
        <v>0.59163399999999999</v>
      </c>
      <c r="AW96" s="108">
        <v>0.61851500000000004</v>
      </c>
      <c r="AX96" s="108">
        <v>0.49897999999999998</v>
      </c>
      <c r="AY96" s="108">
        <v>0.78714200000000001</v>
      </c>
      <c r="AZ96" s="108">
        <v>0.76427</v>
      </c>
      <c r="BA96" s="108">
        <v>0.63902400000000004</v>
      </c>
      <c r="BB96" s="108">
        <v>0.73903200000000002</v>
      </c>
      <c r="BC96" s="108">
        <v>0.678037</v>
      </c>
      <c r="BD96" s="108">
        <v>0.678508</v>
      </c>
      <c r="BE96" s="108">
        <v>0.68686599999999998</v>
      </c>
      <c r="BF96" s="108">
        <v>0.64354599999999995</v>
      </c>
      <c r="BG96" s="108">
        <v>1.020313</v>
      </c>
      <c r="BH96" s="109">
        <v>0.72010600000000002</v>
      </c>
      <c r="BI96" s="583">
        <f t="shared" si="21"/>
        <v>0.72467284615384631</v>
      </c>
      <c r="BJ96" s="758">
        <f t="shared" si="22"/>
        <v>0.1383511574545549</v>
      </c>
      <c r="BK96" s="584">
        <f t="shared" si="23"/>
        <v>2.7132894291881666E-2</v>
      </c>
    </row>
    <row r="97" spans="3:56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</row>
    <row r="98" spans="3:56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</row>
    <row r="99" spans="3:56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</row>
    <row r="100" spans="3:56"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</row>
    <row r="101" spans="3:56"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</row>
    <row r="102" spans="3:56"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</row>
  </sheetData>
  <mergeCells count="14">
    <mergeCell ref="C2:AS2"/>
    <mergeCell ref="C38:AS38"/>
    <mergeCell ref="C46:BK46"/>
    <mergeCell ref="D92:AD92"/>
    <mergeCell ref="AI92:BH92"/>
    <mergeCell ref="D3:T3"/>
    <mergeCell ref="Y3:AP3"/>
    <mergeCell ref="C12:D12"/>
    <mergeCell ref="D39:T39"/>
    <mergeCell ref="Y39:AP39"/>
    <mergeCell ref="D47:AD47"/>
    <mergeCell ref="AI47:BH47"/>
    <mergeCell ref="C56:D56"/>
    <mergeCell ref="C91:BD91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E97B0-8DF1-4938-AA99-45C045273F82}">
  <dimension ref="A1:BB62"/>
  <sheetViews>
    <sheetView tabSelected="1" zoomScale="55" zoomScaleNormal="55" workbookViewId="0">
      <selection activeCell="O29" sqref="O29"/>
    </sheetView>
  </sheetViews>
  <sheetFormatPr defaultRowHeight="16.5"/>
  <cols>
    <col min="3" max="3" width="10.75" customWidth="1"/>
    <col min="6" max="6" width="10.875" customWidth="1"/>
    <col min="19" max="19" width="10.625" customWidth="1"/>
    <col min="22" max="22" width="10.375" customWidth="1"/>
  </cols>
  <sheetData>
    <row r="1" spans="2:48" ht="18.75" thickBot="1">
      <c r="B1" s="8" t="s">
        <v>69</v>
      </c>
      <c r="C1" s="8"/>
      <c r="D1" s="8"/>
      <c r="E1" s="8"/>
      <c r="F1" s="8"/>
      <c r="G1" s="8"/>
      <c r="H1" s="8" t="s">
        <v>79</v>
      </c>
      <c r="I1" s="8"/>
      <c r="J1" s="8"/>
      <c r="K1" s="8"/>
      <c r="L1" s="8"/>
      <c r="M1" s="8" t="s">
        <v>81</v>
      </c>
      <c r="N1" s="8"/>
      <c r="O1" s="8"/>
      <c r="P1" s="8"/>
      <c r="Q1" s="8"/>
      <c r="R1" s="8" t="s">
        <v>82</v>
      </c>
      <c r="S1" s="8"/>
      <c r="T1" s="8"/>
      <c r="U1" s="8"/>
      <c r="V1" s="8"/>
      <c r="W1" s="8"/>
      <c r="X1" s="8" t="s">
        <v>83</v>
      </c>
      <c r="Y1" s="8"/>
      <c r="Z1" s="8"/>
      <c r="AA1" s="8"/>
      <c r="AB1" s="8"/>
      <c r="AC1" s="8" t="s">
        <v>84</v>
      </c>
      <c r="AD1" s="8"/>
      <c r="AE1" s="8"/>
      <c r="AF1" s="8"/>
      <c r="AG1" s="8"/>
      <c r="AH1" s="8" t="s">
        <v>85</v>
      </c>
      <c r="AI1" s="8"/>
      <c r="AJ1" s="8"/>
      <c r="AK1" s="8"/>
      <c r="AL1" s="8"/>
      <c r="AM1" s="8"/>
      <c r="AN1" s="8" t="s">
        <v>86</v>
      </c>
      <c r="AO1" s="8"/>
      <c r="AP1" s="8"/>
      <c r="AQ1" s="8"/>
      <c r="AR1" s="8"/>
      <c r="AS1" s="8" t="s">
        <v>87</v>
      </c>
      <c r="AT1" s="8"/>
      <c r="AU1" s="9"/>
      <c r="AV1" s="9"/>
    </row>
    <row r="2" spans="2:48" ht="18" thickBot="1">
      <c r="B2" s="1022" t="s">
        <v>65</v>
      </c>
      <c r="C2" s="1043"/>
      <c r="D2" s="11"/>
      <c r="E2" s="1022" t="s">
        <v>66</v>
      </c>
      <c r="F2" s="1023"/>
      <c r="G2" s="9"/>
      <c r="H2" s="958" t="s">
        <v>72</v>
      </c>
      <c r="I2" s="959"/>
      <c r="J2" s="959"/>
      <c r="K2" s="960"/>
      <c r="L2" s="9"/>
      <c r="M2" s="1025" t="s">
        <v>75</v>
      </c>
      <c r="N2" s="1026"/>
      <c r="O2" s="1026"/>
      <c r="P2" s="1027"/>
      <c r="Q2" s="9"/>
      <c r="R2" s="1022" t="s">
        <v>65</v>
      </c>
      <c r="S2" s="1043"/>
      <c r="T2" s="9"/>
      <c r="U2" s="1022" t="s">
        <v>66</v>
      </c>
      <c r="V2" s="1023"/>
      <c r="W2" s="9"/>
      <c r="X2" s="958" t="s">
        <v>72</v>
      </c>
      <c r="Y2" s="959"/>
      <c r="Z2" s="959"/>
      <c r="AA2" s="960"/>
      <c r="AB2" s="9"/>
      <c r="AC2" s="1025" t="s">
        <v>75</v>
      </c>
      <c r="AD2" s="1026"/>
      <c r="AE2" s="1026"/>
      <c r="AF2" s="1027"/>
      <c r="AG2" s="9"/>
      <c r="AH2" s="1022" t="s">
        <v>65</v>
      </c>
      <c r="AI2" s="1043"/>
      <c r="AJ2" s="9"/>
      <c r="AK2" s="1022" t="s">
        <v>66</v>
      </c>
      <c r="AL2" s="1023"/>
      <c r="AM2" s="9"/>
      <c r="AN2" s="958" t="s">
        <v>72</v>
      </c>
      <c r="AO2" s="959"/>
      <c r="AP2" s="959"/>
      <c r="AQ2" s="960"/>
      <c r="AR2" s="9"/>
      <c r="AS2" s="1025" t="s">
        <v>75</v>
      </c>
      <c r="AT2" s="1026"/>
      <c r="AU2" s="1026"/>
      <c r="AV2" s="1027"/>
    </row>
    <row r="3" spans="2:48" ht="18" thickBot="1">
      <c r="B3" s="17" t="s">
        <v>67</v>
      </c>
      <c r="C3" s="18" t="s">
        <v>68</v>
      </c>
      <c r="D3" s="11"/>
      <c r="E3" s="17" t="s">
        <v>67</v>
      </c>
      <c r="F3" s="18" t="s">
        <v>68</v>
      </c>
      <c r="G3" s="9"/>
      <c r="H3" s="1058" t="s">
        <v>67</v>
      </c>
      <c r="I3" s="1028"/>
      <c r="J3" s="1058" t="s">
        <v>68</v>
      </c>
      <c r="K3" s="960"/>
      <c r="L3" s="9"/>
      <c r="M3" s="1048" t="s">
        <v>76</v>
      </c>
      <c r="N3" s="1027"/>
      <c r="O3" s="1048" t="s">
        <v>68</v>
      </c>
      <c r="P3" s="1027"/>
      <c r="Q3" s="9"/>
      <c r="R3" s="22" t="s">
        <v>67</v>
      </c>
      <c r="S3" s="23" t="s">
        <v>68</v>
      </c>
      <c r="T3" s="9"/>
      <c r="U3" s="22" t="s">
        <v>67</v>
      </c>
      <c r="V3" s="23" t="s">
        <v>68</v>
      </c>
      <c r="W3" s="9"/>
      <c r="X3" s="1058" t="s">
        <v>67</v>
      </c>
      <c r="Y3" s="1028"/>
      <c r="Z3" s="1058" t="s">
        <v>68</v>
      </c>
      <c r="AA3" s="960"/>
      <c r="AB3" s="9"/>
      <c r="AC3" s="1048" t="s">
        <v>76</v>
      </c>
      <c r="AD3" s="1027"/>
      <c r="AE3" s="1048" t="s">
        <v>68</v>
      </c>
      <c r="AF3" s="1027"/>
      <c r="AG3" s="9"/>
      <c r="AH3" s="22" t="s">
        <v>67</v>
      </c>
      <c r="AI3" s="23" t="s">
        <v>68</v>
      </c>
      <c r="AJ3" s="9"/>
      <c r="AK3" s="23" t="s">
        <v>67</v>
      </c>
      <c r="AL3" s="24" t="s">
        <v>68</v>
      </c>
      <c r="AM3" s="9"/>
      <c r="AN3" s="1058" t="s">
        <v>67</v>
      </c>
      <c r="AO3" s="1028"/>
      <c r="AP3" s="1058" t="s">
        <v>68</v>
      </c>
      <c r="AQ3" s="960"/>
      <c r="AR3" s="9"/>
      <c r="AS3" s="1048" t="s">
        <v>76</v>
      </c>
      <c r="AT3" s="1027"/>
      <c r="AU3" s="1048" t="s">
        <v>68</v>
      </c>
      <c r="AV3" s="1027"/>
    </row>
    <row r="4" spans="2:48" ht="18" thickBot="1">
      <c r="B4" s="25">
        <v>9512.9500000000007</v>
      </c>
      <c r="C4" s="26">
        <v>10175.6</v>
      </c>
      <c r="D4" s="11"/>
      <c r="E4" s="25">
        <v>537.36</v>
      </c>
      <c r="F4" s="26">
        <v>453.36</v>
      </c>
      <c r="G4" s="9"/>
      <c r="H4" s="27" t="s">
        <v>73</v>
      </c>
      <c r="I4" s="28" t="s">
        <v>74</v>
      </c>
      <c r="J4" s="27" t="s">
        <v>73</v>
      </c>
      <c r="K4" s="29" t="s">
        <v>74</v>
      </c>
      <c r="L4" s="9"/>
      <c r="M4" s="13" t="s">
        <v>73</v>
      </c>
      <c r="N4" s="14" t="s">
        <v>77</v>
      </c>
      <c r="O4" s="13" t="s">
        <v>73</v>
      </c>
      <c r="P4" s="14" t="s">
        <v>78</v>
      </c>
      <c r="Q4" s="9"/>
      <c r="R4" s="30">
        <v>10212.5</v>
      </c>
      <c r="S4" s="30">
        <v>8217.61</v>
      </c>
      <c r="T4" s="9"/>
      <c r="U4" s="30">
        <v>343.72</v>
      </c>
      <c r="V4" s="30">
        <v>271.68</v>
      </c>
      <c r="W4" s="9"/>
      <c r="X4" s="31" t="s">
        <v>73</v>
      </c>
      <c r="Y4" s="32" t="s">
        <v>74</v>
      </c>
      <c r="Z4" s="31" t="s">
        <v>73</v>
      </c>
      <c r="AA4" s="33" t="s">
        <v>74</v>
      </c>
      <c r="AB4" s="9"/>
      <c r="AC4" s="15" t="s">
        <v>73</v>
      </c>
      <c r="AD4" s="16" t="s">
        <v>77</v>
      </c>
      <c r="AE4" s="15" t="s">
        <v>73</v>
      </c>
      <c r="AF4" s="16" t="s">
        <v>78</v>
      </c>
      <c r="AG4" s="9"/>
      <c r="AH4" s="34">
        <v>6515.17</v>
      </c>
      <c r="AI4" s="30">
        <v>6340.69</v>
      </c>
      <c r="AJ4" s="9"/>
      <c r="AK4" s="30">
        <v>305.68</v>
      </c>
      <c r="AL4" s="35">
        <v>171.76</v>
      </c>
      <c r="AM4" s="9"/>
      <c r="AN4" s="36" t="s">
        <v>73</v>
      </c>
      <c r="AO4" s="37" t="s">
        <v>74</v>
      </c>
      <c r="AP4" s="38" t="s">
        <v>73</v>
      </c>
      <c r="AQ4" s="39" t="s">
        <v>74</v>
      </c>
      <c r="AR4" s="9"/>
      <c r="AS4" s="10" t="s">
        <v>73</v>
      </c>
      <c r="AT4" s="40" t="s">
        <v>77</v>
      </c>
      <c r="AU4" s="40" t="s">
        <v>73</v>
      </c>
      <c r="AV4" s="12" t="s">
        <v>78</v>
      </c>
    </row>
    <row r="5" spans="2:48">
      <c r="B5" s="25">
        <v>11753.4</v>
      </c>
      <c r="C5" s="26">
        <v>10047.799999999999</v>
      </c>
      <c r="D5" s="11"/>
      <c r="E5" s="25">
        <v>373.2</v>
      </c>
      <c r="F5" s="26">
        <v>338.6</v>
      </c>
      <c r="G5" s="9"/>
      <c r="H5" s="41">
        <v>107.432</v>
      </c>
      <c r="I5" s="42">
        <v>6.3332699999999997</v>
      </c>
      <c r="J5" s="41">
        <v>158.465</v>
      </c>
      <c r="K5" s="43">
        <v>48.538800000000002</v>
      </c>
      <c r="L5" s="9"/>
      <c r="M5" s="41">
        <v>58.532699999999998</v>
      </c>
      <c r="N5" s="43">
        <v>58.232799999999997</v>
      </c>
      <c r="O5" s="41">
        <v>51.1995</v>
      </c>
      <c r="P5" s="43">
        <v>52.232799999999997</v>
      </c>
      <c r="Q5" s="9"/>
      <c r="R5" s="44">
        <v>8735.2900000000009</v>
      </c>
      <c r="S5" s="44">
        <v>8122.93</v>
      </c>
      <c r="T5" s="9"/>
      <c r="U5" s="44">
        <v>391.56</v>
      </c>
      <c r="V5" s="44">
        <v>281.60000000000002</v>
      </c>
      <c r="W5" s="9"/>
      <c r="X5" s="45">
        <v>102.29900000000001</v>
      </c>
      <c r="Y5" s="46">
        <v>42.8996</v>
      </c>
      <c r="Z5" s="45">
        <v>84.532499999999999</v>
      </c>
      <c r="AA5" s="46">
        <v>7.6665900000000002</v>
      </c>
      <c r="AB5" s="9"/>
      <c r="AC5" s="45">
        <v>61.532699999999998</v>
      </c>
      <c r="AD5" s="46">
        <v>92.632400000000004</v>
      </c>
      <c r="AE5" s="45">
        <v>49.366199999999999</v>
      </c>
      <c r="AF5" s="46">
        <v>41.266300000000001</v>
      </c>
      <c r="AG5" s="9"/>
      <c r="AH5" s="47">
        <v>6143.59</v>
      </c>
      <c r="AI5" s="44">
        <v>8111.6</v>
      </c>
      <c r="AJ5" s="9"/>
      <c r="AK5" s="44">
        <v>245.88</v>
      </c>
      <c r="AL5" s="48">
        <v>189.56</v>
      </c>
      <c r="AM5" s="9"/>
      <c r="AN5" s="34">
        <v>85.799099999999996</v>
      </c>
      <c r="AO5" s="30">
        <v>31.772300000000001</v>
      </c>
      <c r="AP5" s="30">
        <v>98.165700000000001</v>
      </c>
      <c r="AQ5" s="35">
        <v>56.032800000000002</v>
      </c>
      <c r="AR5" s="9"/>
      <c r="AS5" s="49">
        <v>80.371899999999997</v>
      </c>
      <c r="AT5" s="50">
        <v>82.332499999999996</v>
      </c>
      <c r="AU5" s="50">
        <v>47.066200000000002</v>
      </c>
      <c r="AV5" s="51">
        <v>134.66499999999999</v>
      </c>
    </row>
    <row r="6" spans="2:48">
      <c r="B6" s="25">
        <v>12866.3</v>
      </c>
      <c r="C6" s="26">
        <v>7962.42</v>
      </c>
      <c r="D6" s="11"/>
      <c r="E6" s="25">
        <v>446.12</v>
      </c>
      <c r="F6" s="26">
        <v>397.68</v>
      </c>
      <c r="G6" s="9"/>
      <c r="H6" s="52">
        <v>70.165999999999997</v>
      </c>
      <c r="I6" s="53">
        <v>31.766300000000001</v>
      </c>
      <c r="J6" s="52">
        <v>139.29900000000001</v>
      </c>
      <c r="K6" s="54">
        <v>41.472299999999997</v>
      </c>
      <c r="L6" s="9"/>
      <c r="M6" s="52">
        <v>47.399500000000003</v>
      </c>
      <c r="N6" s="54">
        <v>71.765900000000002</v>
      </c>
      <c r="O6" s="52">
        <v>63.932699999999997</v>
      </c>
      <c r="P6" s="54">
        <v>64.965999999999994</v>
      </c>
      <c r="Q6" s="9"/>
      <c r="R6" s="44">
        <v>7036.01</v>
      </c>
      <c r="S6" s="44">
        <v>9566.5</v>
      </c>
      <c r="T6" s="9"/>
      <c r="U6" s="44">
        <v>154.47999999999999</v>
      </c>
      <c r="V6" s="44">
        <v>300.12</v>
      </c>
      <c r="W6" s="9"/>
      <c r="X6" s="52">
        <v>79.665899999999993</v>
      </c>
      <c r="Y6" s="54">
        <v>43.766199999999998</v>
      </c>
      <c r="Z6" s="52">
        <v>108.432</v>
      </c>
      <c r="AA6" s="54">
        <v>24.4664</v>
      </c>
      <c r="AB6" s="9"/>
      <c r="AC6" s="52">
        <v>44.666200000000003</v>
      </c>
      <c r="AD6" s="54">
        <v>63.232700000000001</v>
      </c>
      <c r="AE6" s="52">
        <v>41.799599999999998</v>
      </c>
      <c r="AF6" s="54">
        <v>112.066</v>
      </c>
      <c r="AG6" s="9"/>
      <c r="AH6" s="47">
        <v>8616.32</v>
      </c>
      <c r="AI6" s="44">
        <v>6890.37</v>
      </c>
      <c r="AJ6" s="9"/>
      <c r="AK6" s="44">
        <v>280.32</v>
      </c>
      <c r="AL6" s="48">
        <v>306.95999999999998</v>
      </c>
      <c r="AM6" s="9"/>
      <c r="AN6" s="47">
        <v>119.932</v>
      </c>
      <c r="AO6" s="44">
        <v>46.332900000000002</v>
      </c>
      <c r="AP6" s="44">
        <v>108.366</v>
      </c>
      <c r="AQ6" s="48">
        <v>29.533000000000001</v>
      </c>
      <c r="AR6" s="9"/>
      <c r="AS6" s="55">
        <v>42.732900000000001</v>
      </c>
      <c r="AT6" s="56">
        <v>172.77099999999999</v>
      </c>
      <c r="AU6" s="56">
        <v>28.739000000000001</v>
      </c>
      <c r="AV6" s="57">
        <v>92.032399999999996</v>
      </c>
    </row>
    <row r="7" spans="2:48">
      <c r="B7" s="25">
        <v>12070.1</v>
      </c>
      <c r="C7" s="26">
        <v>10013.4</v>
      </c>
      <c r="D7" s="11"/>
      <c r="E7" s="25">
        <v>284.76</v>
      </c>
      <c r="F7" s="26">
        <v>549.72</v>
      </c>
      <c r="G7" s="9"/>
      <c r="H7" s="52">
        <v>66.866</v>
      </c>
      <c r="I7" s="53">
        <v>13.899900000000001</v>
      </c>
      <c r="J7" s="52">
        <v>134.465</v>
      </c>
      <c r="K7" s="54">
        <v>67.965999999999994</v>
      </c>
      <c r="L7" s="9"/>
      <c r="M7" s="52">
        <v>39.266300000000001</v>
      </c>
      <c r="N7" s="54">
        <v>61.266100000000002</v>
      </c>
      <c r="O7" s="52">
        <v>129.59899999999999</v>
      </c>
      <c r="P7" s="54">
        <v>97.865700000000004</v>
      </c>
      <c r="Q7" s="9"/>
      <c r="R7" s="44">
        <v>11120.8</v>
      </c>
      <c r="S7" s="44">
        <v>8287.14</v>
      </c>
      <c r="T7" s="9"/>
      <c r="U7" s="44">
        <v>361.96</v>
      </c>
      <c r="V7" s="44">
        <v>207.36</v>
      </c>
      <c r="W7" s="9"/>
      <c r="X7" s="52">
        <v>88.399100000000004</v>
      </c>
      <c r="Y7" s="54">
        <v>31.6663</v>
      </c>
      <c r="Z7" s="52">
        <v>182.53800000000001</v>
      </c>
      <c r="AA7" s="54">
        <v>35.133000000000003</v>
      </c>
      <c r="AB7" s="9"/>
      <c r="AC7" s="52">
        <v>43.199599999999997</v>
      </c>
      <c r="AD7" s="54">
        <v>115.366</v>
      </c>
      <c r="AE7" s="52">
        <v>87.665800000000004</v>
      </c>
      <c r="AF7" s="54">
        <v>108.038</v>
      </c>
      <c r="AG7" s="9"/>
      <c r="AH7" s="47">
        <v>5196.17</v>
      </c>
      <c r="AI7" s="44">
        <v>6728.08</v>
      </c>
      <c r="AJ7" s="9"/>
      <c r="AK7" s="44">
        <v>141.16</v>
      </c>
      <c r="AL7" s="48">
        <v>209.4</v>
      </c>
      <c r="AM7" s="9"/>
      <c r="AN7" s="47">
        <v>117.432</v>
      </c>
      <c r="AO7" s="44">
        <v>27.333100000000002</v>
      </c>
      <c r="AP7" s="44">
        <v>34.499699999999997</v>
      </c>
      <c r="AQ7" s="48">
        <v>96.965699999999998</v>
      </c>
      <c r="AR7" s="9"/>
      <c r="AS7" s="55">
        <v>78.365899999999996</v>
      </c>
      <c r="AT7" s="56">
        <v>90.465800000000002</v>
      </c>
      <c r="AU7" s="56">
        <v>79.099199999999996</v>
      </c>
      <c r="AV7" s="57">
        <v>137.53200000000001</v>
      </c>
    </row>
    <row r="8" spans="2:48">
      <c r="B8" s="25">
        <v>8894.84</v>
      </c>
      <c r="C8" s="26">
        <v>7239.88</v>
      </c>
      <c r="D8" s="11"/>
      <c r="E8" s="25">
        <v>248.68</v>
      </c>
      <c r="F8" s="26">
        <v>408.16</v>
      </c>
      <c r="G8" s="9"/>
      <c r="H8" s="52">
        <v>92.532399999999996</v>
      </c>
      <c r="I8" s="53">
        <v>44.538899999999998</v>
      </c>
      <c r="J8" s="52">
        <v>98.732299999999995</v>
      </c>
      <c r="K8" s="54">
        <v>140.732</v>
      </c>
      <c r="L8" s="9"/>
      <c r="M8" s="52">
        <v>50.238799999999998</v>
      </c>
      <c r="N8" s="54">
        <v>96.732399999999998</v>
      </c>
      <c r="O8" s="52">
        <v>66.171999999999997</v>
      </c>
      <c r="P8" s="54">
        <v>160.69800000000001</v>
      </c>
      <c r="Q8" s="9"/>
      <c r="R8" s="44">
        <v>9228.27</v>
      </c>
      <c r="S8" s="44">
        <v>6474.1</v>
      </c>
      <c r="T8" s="9"/>
      <c r="U8" s="44">
        <v>168.32</v>
      </c>
      <c r="V8" s="44">
        <v>530.64</v>
      </c>
      <c r="W8" s="9"/>
      <c r="X8" s="52">
        <v>82.465800000000002</v>
      </c>
      <c r="Y8" s="54">
        <v>41.366300000000003</v>
      </c>
      <c r="Z8" s="52">
        <v>144.899</v>
      </c>
      <c r="AA8" s="54">
        <v>28.766400000000001</v>
      </c>
      <c r="AB8" s="9"/>
      <c r="AC8" s="52">
        <v>74.932599999999994</v>
      </c>
      <c r="AD8" s="54">
        <v>30.999700000000001</v>
      </c>
      <c r="AE8" s="52">
        <v>70.199299999999994</v>
      </c>
      <c r="AF8" s="54">
        <v>179.09800000000001</v>
      </c>
      <c r="AG8" s="9"/>
      <c r="AH8" s="47">
        <v>5825.82</v>
      </c>
      <c r="AI8" s="44">
        <v>5013.37</v>
      </c>
      <c r="AJ8" s="9"/>
      <c r="AK8" s="44">
        <v>220.8</v>
      </c>
      <c r="AL8" s="48">
        <v>261.2</v>
      </c>
      <c r="AM8" s="9"/>
      <c r="AN8" s="47">
        <v>93.071700000000007</v>
      </c>
      <c r="AO8" s="44">
        <v>40.932899999999997</v>
      </c>
      <c r="AP8" s="44">
        <v>181.26499999999999</v>
      </c>
      <c r="AQ8" s="48">
        <v>37.199599999999997</v>
      </c>
      <c r="AR8" s="9"/>
      <c r="AS8" s="55">
        <v>72.032600000000002</v>
      </c>
      <c r="AT8" s="56">
        <v>170.232</v>
      </c>
      <c r="AU8" s="56">
        <v>87.665800000000004</v>
      </c>
      <c r="AV8" s="57">
        <v>119.032</v>
      </c>
    </row>
    <row r="9" spans="2:48">
      <c r="B9" s="25">
        <v>9228.35</v>
      </c>
      <c r="C9" s="26">
        <v>9863.2000000000007</v>
      </c>
      <c r="D9" s="11"/>
      <c r="E9" s="25">
        <v>502.48</v>
      </c>
      <c r="F9" s="26">
        <v>357.2</v>
      </c>
      <c r="G9" s="9"/>
      <c r="H9" s="52">
        <v>64.499399999999994</v>
      </c>
      <c r="I9" s="53">
        <v>20.633099999999999</v>
      </c>
      <c r="J9" s="52">
        <v>134.732</v>
      </c>
      <c r="K9" s="54">
        <v>58.8994</v>
      </c>
      <c r="L9" s="9"/>
      <c r="M9" s="52">
        <v>24.599799999999998</v>
      </c>
      <c r="N9" s="54">
        <v>71.165999999999997</v>
      </c>
      <c r="O9" s="52">
        <v>65.832700000000003</v>
      </c>
      <c r="P9" s="54">
        <v>152.69800000000001</v>
      </c>
      <c r="Q9" s="9"/>
      <c r="R9" s="44">
        <v>8471.8799999999992</v>
      </c>
      <c r="S9" s="44">
        <v>5983.45</v>
      </c>
      <c r="T9" s="9"/>
      <c r="U9" s="44">
        <v>283.60000000000002</v>
      </c>
      <c r="V9" s="44">
        <v>139.24</v>
      </c>
      <c r="W9" s="9"/>
      <c r="X9" s="52">
        <v>70.766000000000005</v>
      </c>
      <c r="Y9" s="54">
        <v>39.866300000000003</v>
      </c>
      <c r="Z9" s="52">
        <v>182.965</v>
      </c>
      <c r="AA9" s="54">
        <v>54.299500000000002</v>
      </c>
      <c r="AB9" s="9"/>
      <c r="AC9" s="52">
        <v>34.766300000000001</v>
      </c>
      <c r="AD9" s="54">
        <v>68.399299999999997</v>
      </c>
      <c r="AE9" s="52">
        <v>48.566200000000002</v>
      </c>
      <c r="AF9" s="54">
        <v>106.599</v>
      </c>
      <c r="AG9" s="9"/>
      <c r="AH9" s="47">
        <v>5908.84</v>
      </c>
      <c r="AI9" s="44">
        <v>7100.55</v>
      </c>
      <c r="AJ9" s="9"/>
      <c r="AK9" s="44">
        <v>241.16</v>
      </c>
      <c r="AL9" s="48">
        <v>277.56</v>
      </c>
      <c r="AM9" s="9"/>
      <c r="AN9" s="47">
        <v>102.83199999999999</v>
      </c>
      <c r="AO9" s="44">
        <v>39.766300000000001</v>
      </c>
      <c r="AP9" s="44">
        <v>183.73699999999999</v>
      </c>
      <c r="AQ9" s="48">
        <v>32.899700000000003</v>
      </c>
      <c r="AR9" s="9"/>
      <c r="AS9" s="55">
        <v>99.498999999999995</v>
      </c>
      <c r="AT9" s="56">
        <v>69.465999999999994</v>
      </c>
      <c r="AU9" s="56">
        <v>35.732999999999997</v>
      </c>
      <c r="AV9" s="57">
        <v>146.999</v>
      </c>
    </row>
    <row r="10" spans="2:48">
      <c r="B10" s="25">
        <v>6726.65</v>
      </c>
      <c r="C10" s="26">
        <v>9650.92</v>
      </c>
      <c r="D10" s="11"/>
      <c r="E10" s="25">
        <v>511.48</v>
      </c>
      <c r="F10" s="26">
        <v>177.16</v>
      </c>
      <c r="G10" s="9"/>
      <c r="H10" s="52">
        <v>104.999</v>
      </c>
      <c r="I10" s="53">
        <v>46.899500000000003</v>
      </c>
      <c r="J10" s="52">
        <v>89.365799999999993</v>
      </c>
      <c r="K10" s="54">
        <v>47.399500000000003</v>
      </c>
      <c r="L10" s="9"/>
      <c r="M10" s="52">
        <v>54.466099999999997</v>
      </c>
      <c r="N10" s="54">
        <v>96.665700000000001</v>
      </c>
      <c r="O10" s="52">
        <v>57.599400000000003</v>
      </c>
      <c r="P10" s="54">
        <v>98.299000000000007</v>
      </c>
      <c r="Q10" s="9"/>
      <c r="R10" s="44">
        <v>10571.7</v>
      </c>
      <c r="S10" s="44">
        <v>9765.76</v>
      </c>
      <c r="T10" s="9"/>
      <c r="U10" s="44">
        <v>138.72</v>
      </c>
      <c r="V10" s="44">
        <v>229.56</v>
      </c>
      <c r="W10" s="9"/>
      <c r="X10" s="52">
        <v>65.965999999999994</v>
      </c>
      <c r="Y10" s="54">
        <v>29.566400000000002</v>
      </c>
      <c r="Z10" s="52">
        <v>90.138400000000004</v>
      </c>
      <c r="AA10" s="54">
        <v>111.79900000000001</v>
      </c>
      <c r="AB10" s="9"/>
      <c r="AC10" s="52">
        <v>28.433</v>
      </c>
      <c r="AD10" s="54">
        <v>68.299300000000002</v>
      </c>
      <c r="AE10" s="52">
        <v>17.833200000000001</v>
      </c>
      <c r="AF10" s="54">
        <v>166.86500000000001</v>
      </c>
      <c r="AG10" s="9"/>
      <c r="AH10" s="47">
        <v>8377.75</v>
      </c>
      <c r="AI10" s="44">
        <v>5099.3500000000004</v>
      </c>
      <c r="AJ10" s="9"/>
      <c r="AK10" s="44">
        <v>351.64</v>
      </c>
      <c r="AL10" s="48">
        <v>190.88</v>
      </c>
      <c r="AM10" s="9"/>
      <c r="AN10" s="47">
        <v>140.732</v>
      </c>
      <c r="AO10" s="44">
        <v>36.533000000000001</v>
      </c>
      <c r="AP10" s="44">
        <v>83.899199999999993</v>
      </c>
      <c r="AQ10" s="48">
        <v>68.165999999999997</v>
      </c>
      <c r="AR10" s="9"/>
      <c r="AS10" s="55">
        <v>53.866100000000003</v>
      </c>
      <c r="AT10" s="56">
        <v>139.83199999999999</v>
      </c>
      <c r="AU10" s="56">
        <v>47.032899999999998</v>
      </c>
      <c r="AV10" s="57">
        <v>109.33199999999999</v>
      </c>
    </row>
    <row r="11" spans="2:48" ht="17.25" thickBot="1">
      <c r="B11" s="25">
        <v>9378.1200000000008</v>
      </c>
      <c r="C11" s="26">
        <v>9870.57</v>
      </c>
      <c r="D11" s="11"/>
      <c r="E11" s="25">
        <v>396.04</v>
      </c>
      <c r="F11" s="26">
        <v>404.2</v>
      </c>
      <c r="G11" s="9"/>
      <c r="H11" s="52">
        <v>91.332400000000007</v>
      </c>
      <c r="I11" s="53">
        <v>58.6661</v>
      </c>
      <c r="J11" s="52">
        <v>113.699</v>
      </c>
      <c r="K11" s="54">
        <v>19.4665</v>
      </c>
      <c r="L11" s="9"/>
      <c r="M11" s="52">
        <v>48.132899999999999</v>
      </c>
      <c r="N11" s="54">
        <v>81.132499999999993</v>
      </c>
      <c r="O11" s="52">
        <v>45.999499999999998</v>
      </c>
      <c r="P11" s="54">
        <v>41.1663</v>
      </c>
      <c r="Q11" s="9"/>
      <c r="R11" s="44">
        <v>8586.26</v>
      </c>
      <c r="S11" s="44">
        <v>9515.7199999999993</v>
      </c>
      <c r="T11" s="9"/>
      <c r="U11" s="44">
        <v>132.88</v>
      </c>
      <c r="V11" s="44">
        <v>260.83999999999997</v>
      </c>
      <c r="W11" s="9"/>
      <c r="X11" s="52">
        <v>42.232900000000001</v>
      </c>
      <c r="Y11" s="54">
        <v>23.533100000000001</v>
      </c>
      <c r="Z11" s="52">
        <v>105.699</v>
      </c>
      <c r="AA11" s="54">
        <v>58.532699999999998</v>
      </c>
      <c r="AB11" s="9"/>
      <c r="AC11" s="52">
        <v>30.233000000000001</v>
      </c>
      <c r="AD11" s="54">
        <v>82.965800000000002</v>
      </c>
      <c r="AE11" s="52">
        <v>35.332999999999998</v>
      </c>
      <c r="AF11" s="54">
        <v>153.571</v>
      </c>
      <c r="AG11" s="9"/>
      <c r="AH11" s="469">
        <v>5945.51</v>
      </c>
      <c r="AI11" s="470">
        <v>5010.1499999999996</v>
      </c>
      <c r="AJ11" s="9"/>
      <c r="AK11" s="470">
        <v>236.56</v>
      </c>
      <c r="AL11" s="478">
        <v>231.72</v>
      </c>
      <c r="AM11" s="9"/>
      <c r="AN11" s="47">
        <v>76.532600000000002</v>
      </c>
      <c r="AO11" s="44">
        <v>19.566500000000001</v>
      </c>
      <c r="AP11" s="44">
        <v>168.565</v>
      </c>
      <c r="AQ11" s="48">
        <v>41.272300000000001</v>
      </c>
      <c r="AR11" s="9"/>
      <c r="AS11" s="55">
        <v>71.332599999999999</v>
      </c>
      <c r="AT11" s="56">
        <v>104.96599999999999</v>
      </c>
      <c r="AU11" s="56">
        <v>30.132999999999999</v>
      </c>
      <c r="AV11" s="57">
        <v>148.565</v>
      </c>
    </row>
    <row r="12" spans="2:48" ht="17.25">
      <c r="B12" s="25">
        <v>10690.7</v>
      </c>
      <c r="C12" s="26">
        <v>11060.6</v>
      </c>
      <c r="D12" s="11"/>
      <c r="E12" s="25">
        <v>191.76</v>
      </c>
      <c r="F12" s="26">
        <v>239.16</v>
      </c>
      <c r="G12" s="9"/>
      <c r="H12" s="52">
        <v>121.765</v>
      </c>
      <c r="I12" s="53">
        <v>47.766199999999998</v>
      </c>
      <c r="J12" s="52">
        <v>111.366</v>
      </c>
      <c r="K12" s="54">
        <v>56.3994</v>
      </c>
      <c r="L12" s="9"/>
      <c r="M12" s="52">
        <v>50.499499999999998</v>
      </c>
      <c r="N12" s="54">
        <v>79.365899999999996</v>
      </c>
      <c r="O12" s="52">
        <v>85.465800000000002</v>
      </c>
      <c r="P12" s="54">
        <v>109.166</v>
      </c>
      <c r="Q12" s="9"/>
      <c r="R12" s="44">
        <v>12504.8</v>
      </c>
      <c r="S12" s="44">
        <v>7869.72</v>
      </c>
      <c r="T12" s="9"/>
      <c r="U12" s="44">
        <v>106.36</v>
      </c>
      <c r="V12" s="44">
        <v>212.52</v>
      </c>
      <c r="W12" s="9"/>
      <c r="X12" s="52">
        <v>46.066200000000002</v>
      </c>
      <c r="Y12" s="54">
        <v>19.833100000000002</v>
      </c>
      <c r="Z12" s="52">
        <v>62.605400000000003</v>
      </c>
      <c r="AA12" s="54">
        <v>59.866100000000003</v>
      </c>
      <c r="AB12" s="9"/>
      <c r="AC12" s="52">
        <v>23.4664</v>
      </c>
      <c r="AD12" s="54">
        <v>96.605000000000004</v>
      </c>
      <c r="AE12" s="52">
        <v>24.7331</v>
      </c>
      <c r="AF12" s="54">
        <v>116.566</v>
      </c>
      <c r="AG12" s="567" t="s">
        <v>242</v>
      </c>
      <c r="AH12" s="635">
        <f>AVERAGE(AH4:AH11)</f>
        <v>6566.1462500000007</v>
      </c>
      <c r="AI12" s="636">
        <f>AVERAGE(AI4:AI11)</f>
        <v>6286.77</v>
      </c>
      <c r="AJ12" s="662" t="s">
        <v>242</v>
      </c>
      <c r="AK12" s="635">
        <f>AVERAGE(AK4:AK11)</f>
        <v>252.89999999999998</v>
      </c>
      <c r="AL12" s="636">
        <f>AVERAGE(AL4:AL11)</f>
        <v>229.87999999999997</v>
      </c>
      <c r="AM12" s="9"/>
      <c r="AN12" s="47">
        <v>131.86500000000001</v>
      </c>
      <c r="AO12" s="44">
        <v>35.599600000000002</v>
      </c>
      <c r="AP12" s="44">
        <v>98.165700000000001</v>
      </c>
      <c r="AQ12" s="48">
        <v>38.532899999999998</v>
      </c>
      <c r="AR12" s="9"/>
      <c r="AS12" s="55">
        <v>60.099400000000003</v>
      </c>
      <c r="AT12" s="56">
        <v>102.83199999999999</v>
      </c>
      <c r="AU12" s="56">
        <v>61.066099999999999</v>
      </c>
      <c r="AV12" s="57">
        <v>95.232399999999998</v>
      </c>
    </row>
    <row r="13" spans="2:48" ht="17.25">
      <c r="B13" s="25">
        <v>13506.6</v>
      </c>
      <c r="C13" s="26">
        <v>10113</v>
      </c>
      <c r="D13" s="11"/>
      <c r="E13" s="25">
        <v>258.16000000000003</v>
      </c>
      <c r="F13" s="26">
        <v>314.12</v>
      </c>
      <c r="G13" s="9"/>
      <c r="H13" s="52">
        <v>196.298</v>
      </c>
      <c r="I13" s="53">
        <v>40.466299999999997</v>
      </c>
      <c r="J13" s="52">
        <v>76.932599999999994</v>
      </c>
      <c r="K13" s="54">
        <v>63.199399999999997</v>
      </c>
      <c r="L13" s="9"/>
      <c r="M13" s="52">
        <v>76.699200000000005</v>
      </c>
      <c r="N13" s="54">
        <v>126.599</v>
      </c>
      <c r="O13" s="52">
        <v>55.332799999999999</v>
      </c>
      <c r="P13" s="54">
        <v>137.465</v>
      </c>
      <c r="Q13" s="9"/>
      <c r="R13" s="44">
        <v>7730.21</v>
      </c>
      <c r="S13" s="44">
        <v>10409.299999999999</v>
      </c>
      <c r="T13" s="9"/>
      <c r="U13" s="44">
        <v>126.88</v>
      </c>
      <c r="V13" s="44">
        <v>162.84</v>
      </c>
      <c r="W13" s="9"/>
      <c r="X13" s="52">
        <v>58.766100000000002</v>
      </c>
      <c r="Y13" s="54">
        <v>42.466200000000001</v>
      </c>
      <c r="Z13" s="52">
        <v>38.966299999999997</v>
      </c>
      <c r="AA13" s="54">
        <v>53.599499999999999</v>
      </c>
      <c r="AB13" s="9"/>
      <c r="AC13" s="52">
        <v>37.832999999999998</v>
      </c>
      <c r="AD13" s="54">
        <v>165.965</v>
      </c>
      <c r="AE13" s="52">
        <v>50.032800000000002</v>
      </c>
      <c r="AF13" s="54">
        <v>48.599499999999999</v>
      </c>
      <c r="AG13" s="572" t="s">
        <v>243</v>
      </c>
      <c r="AH13" s="637">
        <f>STDEV(AH4:AH11)</f>
        <v>1248.3378467722271</v>
      </c>
      <c r="AI13" s="629">
        <f>STDEV(AI4:AI11)</f>
        <v>1147.3889426868272</v>
      </c>
      <c r="AJ13" s="575" t="s">
        <v>243</v>
      </c>
      <c r="AK13" s="637">
        <f>STDEV(AK4:AK11)</f>
        <v>62.401366285408557</v>
      </c>
      <c r="AL13" s="629">
        <f>STDEV(AL4:AL11)</f>
        <v>48.022470930656304</v>
      </c>
      <c r="AM13" s="9"/>
      <c r="AN13" s="47">
        <v>85.499099999999999</v>
      </c>
      <c r="AO13" s="44">
        <v>32.766300000000001</v>
      </c>
      <c r="AP13" s="44">
        <v>102.76600000000001</v>
      </c>
      <c r="AQ13" s="48">
        <v>38.438899999999997</v>
      </c>
      <c r="AR13" s="9"/>
      <c r="AS13" s="55">
        <v>29.866399999999999</v>
      </c>
      <c r="AT13" s="56">
        <v>31.566400000000002</v>
      </c>
      <c r="AU13" s="56">
        <v>59.305399999999999</v>
      </c>
      <c r="AV13" s="57">
        <v>74.199299999999994</v>
      </c>
    </row>
    <row r="14" spans="2:48" ht="18" thickBot="1">
      <c r="B14" s="25">
        <v>10882.7</v>
      </c>
      <c r="C14" s="26">
        <v>10312.5</v>
      </c>
      <c r="D14" s="11"/>
      <c r="E14" s="25">
        <v>312.48</v>
      </c>
      <c r="F14" s="26">
        <v>347.96</v>
      </c>
      <c r="G14" s="9"/>
      <c r="H14" s="52">
        <v>168.465</v>
      </c>
      <c r="I14" s="53">
        <v>50.166200000000003</v>
      </c>
      <c r="J14" s="52">
        <v>189.03100000000001</v>
      </c>
      <c r="K14" s="54">
        <v>41.832900000000002</v>
      </c>
      <c r="L14" s="9"/>
      <c r="M14" s="52">
        <v>60.705399999999997</v>
      </c>
      <c r="N14" s="54">
        <v>114.499</v>
      </c>
      <c r="O14" s="52">
        <v>58.332700000000003</v>
      </c>
      <c r="P14" s="54">
        <v>115.232</v>
      </c>
      <c r="Q14" s="9"/>
      <c r="R14" s="44">
        <v>10784.5</v>
      </c>
      <c r="S14" s="44">
        <v>5640.42</v>
      </c>
      <c r="T14" s="9"/>
      <c r="U14" s="44">
        <v>346.28</v>
      </c>
      <c r="V14" s="44">
        <v>155.63999999999999</v>
      </c>
      <c r="W14" s="9"/>
      <c r="X14" s="52">
        <v>56.999400000000001</v>
      </c>
      <c r="Y14" s="54">
        <v>26.799700000000001</v>
      </c>
      <c r="Z14" s="52">
        <v>79.271900000000002</v>
      </c>
      <c r="AA14" s="54">
        <v>39.566299999999998</v>
      </c>
      <c r="AB14" s="9"/>
      <c r="AC14" s="52">
        <v>42.332900000000002</v>
      </c>
      <c r="AD14" s="54">
        <v>52.9328</v>
      </c>
      <c r="AE14" s="52">
        <v>28.566400000000002</v>
      </c>
      <c r="AF14" s="54">
        <v>83.538499999999999</v>
      </c>
      <c r="AG14" s="579" t="s">
        <v>244</v>
      </c>
      <c r="AH14" s="902">
        <f>AH13/SQRT(8)</f>
        <v>441.35407833222752</v>
      </c>
      <c r="AI14" s="903">
        <f>AI13/SQRT(8)</f>
        <v>405.66325101615922</v>
      </c>
      <c r="AJ14" s="582" t="s">
        <v>244</v>
      </c>
      <c r="AK14" s="902">
        <f>AK13/SQRT(8)</f>
        <v>22.062214627858996</v>
      </c>
      <c r="AL14" s="903">
        <f>AL13/SQRT(8)</f>
        <v>16.978507422200462</v>
      </c>
      <c r="AM14" s="9"/>
      <c r="AN14" s="47">
        <v>94.632400000000004</v>
      </c>
      <c r="AO14" s="44">
        <v>43.438899999999997</v>
      </c>
      <c r="AP14" s="44">
        <v>93.199100000000001</v>
      </c>
      <c r="AQ14" s="48">
        <v>32.539000000000001</v>
      </c>
      <c r="AR14" s="9"/>
      <c r="AS14" s="55">
        <v>49.299500000000002</v>
      </c>
      <c r="AT14" s="56">
        <v>69.499300000000005</v>
      </c>
      <c r="AU14" s="56">
        <v>69.999300000000005</v>
      </c>
      <c r="AV14" s="57">
        <v>59.066099999999999</v>
      </c>
    </row>
    <row r="15" spans="2:48">
      <c r="B15" s="25">
        <v>9127.06</v>
      </c>
      <c r="C15" s="26">
        <v>11890.7</v>
      </c>
      <c r="D15" s="11"/>
      <c r="E15" s="25">
        <v>366.04</v>
      </c>
      <c r="F15" s="26">
        <v>379.64</v>
      </c>
      <c r="G15" s="9"/>
      <c r="H15" s="52">
        <v>89.532399999999996</v>
      </c>
      <c r="I15" s="53">
        <v>47.972200000000001</v>
      </c>
      <c r="J15" s="52">
        <v>103.566</v>
      </c>
      <c r="K15" s="54">
        <v>59.699399999999997</v>
      </c>
      <c r="L15" s="9"/>
      <c r="M15" s="52">
        <v>22.799800000000001</v>
      </c>
      <c r="N15" s="54">
        <v>77.632599999999996</v>
      </c>
      <c r="O15" s="52">
        <v>54.532800000000002</v>
      </c>
      <c r="P15" s="54">
        <v>111.005</v>
      </c>
      <c r="Q15" s="9"/>
      <c r="R15" s="44">
        <v>7673.27</v>
      </c>
      <c r="S15" s="44">
        <v>9407.64</v>
      </c>
      <c r="T15" s="9"/>
      <c r="U15" s="44">
        <v>546.24</v>
      </c>
      <c r="V15" s="44">
        <v>157.76</v>
      </c>
      <c r="W15" s="9"/>
      <c r="X15" s="52">
        <v>109.538</v>
      </c>
      <c r="Y15" s="54">
        <v>34.332999999999998</v>
      </c>
      <c r="Z15" s="52">
        <v>105.432</v>
      </c>
      <c r="AA15" s="54">
        <v>43.666200000000003</v>
      </c>
      <c r="AB15" s="9"/>
      <c r="AC15" s="52">
        <v>53.499499999999998</v>
      </c>
      <c r="AD15" s="54">
        <v>125.265</v>
      </c>
      <c r="AE15" s="52">
        <v>33.466299999999997</v>
      </c>
      <c r="AF15" s="54">
        <v>94.032399999999996</v>
      </c>
      <c r="AG15" s="9"/>
      <c r="AH15" s="9"/>
      <c r="AI15" s="9"/>
      <c r="AJ15" s="9"/>
      <c r="AK15" s="9"/>
      <c r="AL15" s="9"/>
      <c r="AM15" s="9"/>
      <c r="AN15" s="47">
        <v>138.37100000000001</v>
      </c>
      <c r="AO15" s="44">
        <v>70.432599999999994</v>
      </c>
      <c r="AP15" s="44">
        <v>134.86500000000001</v>
      </c>
      <c r="AQ15" s="48">
        <v>26.666399999999999</v>
      </c>
      <c r="AR15" s="9"/>
      <c r="AS15" s="55">
        <v>52.099499999999999</v>
      </c>
      <c r="AT15" s="56">
        <v>139.36500000000001</v>
      </c>
      <c r="AU15" s="56">
        <v>59.699399999999997</v>
      </c>
      <c r="AV15" s="57">
        <v>57.732799999999997</v>
      </c>
    </row>
    <row r="16" spans="2:48">
      <c r="B16" s="25">
        <v>11326.9</v>
      </c>
      <c r="C16" s="26">
        <v>13840.9</v>
      </c>
      <c r="D16" s="11"/>
      <c r="E16" s="25">
        <v>301.04000000000002</v>
      </c>
      <c r="F16" s="26">
        <v>354.96</v>
      </c>
      <c r="G16" s="9"/>
      <c r="H16" s="52">
        <v>122.399</v>
      </c>
      <c r="I16" s="53">
        <v>47.272199999999998</v>
      </c>
      <c r="J16" s="52">
        <v>183.99799999999999</v>
      </c>
      <c r="K16" s="54">
        <v>57.6661</v>
      </c>
      <c r="L16" s="9"/>
      <c r="M16" s="52">
        <v>62.199399999999997</v>
      </c>
      <c r="N16" s="54">
        <v>94.599100000000007</v>
      </c>
      <c r="O16" s="52">
        <v>51.566200000000002</v>
      </c>
      <c r="P16" s="54">
        <v>155.59800000000001</v>
      </c>
      <c r="Q16" s="9"/>
      <c r="R16" s="44">
        <v>8934.39</v>
      </c>
      <c r="S16" s="44">
        <v>8356.65</v>
      </c>
      <c r="T16" s="9"/>
      <c r="U16" s="44">
        <v>270.95999999999998</v>
      </c>
      <c r="V16" s="44">
        <v>210.36</v>
      </c>
      <c r="W16" s="9"/>
      <c r="X16" s="52">
        <v>108.599</v>
      </c>
      <c r="Y16" s="54">
        <v>31.533000000000001</v>
      </c>
      <c r="Z16" s="52">
        <v>96.899000000000001</v>
      </c>
      <c r="AA16" s="54">
        <v>61.932699999999997</v>
      </c>
      <c r="AB16" s="9"/>
      <c r="AC16" s="52">
        <v>27.133099999999999</v>
      </c>
      <c r="AD16" s="54">
        <v>42.166200000000003</v>
      </c>
      <c r="AE16" s="52">
        <v>51.766100000000002</v>
      </c>
      <c r="AF16" s="54">
        <v>87.499099999999999</v>
      </c>
      <c r="AG16" s="9"/>
      <c r="AH16" s="9"/>
      <c r="AI16" s="9"/>
      <c r="AJ16" s="9"/>
      <c r="AK16" s="9"/>
      <c r="AL16" s="9"/>
      <c r="AM16" s="9"/>
      <c r="AN16" s="47">
        <v>103.76600000000001</v>
      </c>
      <c r="AO16" s="44">
        <v>38.266300000000001</v>
      </c>
      <c r="AP16" s="44">
        <v>79.665899999999993</v>
      </c>
      <c r="AQ16" s="48">
        <v>79.399199999999993</v>
      </c>
      <c r="AR16" s="9"/>
      <c r="AS16" s="55">
        <v>38.966299999999997</v>
      </c>
      <c r="AT16" s="56">
        <v>70.665999999999997</v>
      </c>
      <c r="AU16" s="56">
        <v>58.932699999999997</v>
      </c>
      <c r="AV16" s="57">
        <v>67.766000000000005</v>
      </c>
    </row>
    <row r="17" spans="1:48" ht="17.25" thickBot="1">
      <c r="B17" s="25">
        <v>7681.68</v>
      </c>
      <c r="C17" s="26">
        <v>15597.2</v>
      </c>
      <c r="D17" s="11"/>
      <c r="E17" s="25">
        <v>768</v>
      </c>
      <c r="F17" s="26">
        <v>321.48</v>
      </c>
      <c r="G17" s="9"/>
      <c r="H17" s="442">
        <v>183.398</v>
      </c>
      <c r="I17" s="443">
        <v>37.039000000000001</v>
      </c>
      <c r="J17" s="442"/>
      <c r="K17" s="444"/>
      <c r="L17" s="9"/>
      <c r="M17" s="442">
        <v>71.465999999999994</v>
      </c>
      <c r="N17" s="444">
        <v>134.79900000000001</v>
      </c>
      <c r="O17" s="442"/>
      <c r="P17" s="444"/>
      <c r="Q17" s="9"/>
      <c r="R17" s="44">
        <v>6846.8</v>
      </c>
      <c r="S17" s="44">
        <v>8271.7199999999993</v>
      </c>
      <c r="T17" s="9"/>
      <c r="U17" s="44">
        <v>366.32</v>
      </c>
      <c r="V17" s="44">
        <v>211.32</v>
      </c>
      <c r="W17" s="9"/>
      <c r="X17" s="442">
        <v>78.565899999999999</v>
      </c>
      <c r="Y17" s="444">
        <v>43.132899999999999</v>
      </c>
      <c r="Z17" s="442">
        <v>65.932699999999997</v>
      </c>
      <c r="AA17" s="444">
        <v>33.266300000000001</v>
      </c>
      <c r="AB17" s="9"/>
      <c r="AC17" s="442">
        <v>51.599499999999999</v>
      </c>
      <c r="AD17" s="444">
        <v>64.866</v>
      </c>
      <c r="AE17" s="442">
        <v>19.333100000000002</v>
      </c>
      <c r="AF17" s="444">
        <v>124.065</v>
      </c>
      <c r="AG17" s="9"/>
      <c r="AH17" s="9"/>
      <c r="AI17" s="9"/>
      <c r="AJ17" s="9"/>
      <c r="AK17" s="9"/>
      <c r="AL17" s="9"/>
      <c r="AM17" s="9"/>
      <c r="AN17" s="47"/>
      <c r="AO17" s="44"/>
      <c r="AP17" s="44">
        <v>99.332300000000004</v>
      </c>
      <c r="AQ17" s="48">
        <v>64.532700000000006</v>
      </c>
      <c r="AR17" s="9"/>
      <c r="AS17" s="55"/>
      <c r="AT17" s="56"/>
      <c r="AU17" s="56">
        <v>49.066200000000002</v>
      </c>
      <c r="AV17" s="57">
        <v>123.699</v>
      </c>
    </row>
    <row r="18" spans="1:48" ht="18" thickBot="1">
      <c r="B18" s="25">
        <v>10545.7</v>
      </c>
      <c r="C18" s="26">
        <v>9104.82</v>
      </c>
      <c r="D18" s="11"/>
      <c r="E18" s="25">
        <v>492.88</v>
      </c>
      <c r="F18" s="26">
        <v>600.6</v>
      </c>
      <c r="G18" s="567" t="s">
        <v>242</v>
      </c>
      <c r="H18" s="635">
        <f>AVERAGE(H5:H17)</f>
        <v>113.82189230769229</v>
      </c>
      <c r="I18" s="685">
        <f>AVERAGE(I5:I17)</f>
        <v>37.955320769230767</v>
      </c>
      <c r="J18" s="685">
        <f>AVERAGE(J5:J16)</f>
        <v>127.80430833333334</v>
      </c>
      <c r="K18" s="636">
        <f>AVERAGE(K5:K16)</f>
        <v>58.605975000000001</v>
      </c>
      <c r="L18" s="662" t="s">
        <v>242</v>
      </c>
      <c r="M18" s="635">
        <f>AVERAGE(M5:M17)</f>
        <v>51.308107692307694</v>
      </c>
      <c r="N18" s="685">
        <f>AVERAGE(N5:N17)</f>
        <v>89.573538461538448</v>
      </c>
      <c r="O18" s="685">
        <f>AVERAGE(O5:O16)</f>
        <v>65.463758333333331</v>
      </c>
      <c r="P18" s="636">
        <f>AVERAGE(P5:P16)</f>
        <v>108.03264999999999</v>
      </c>
      <c r="Q18" s="9"/>
      <c r="R18" s="44">
        <v>8399.84</v>
      </c>
      <c r="S18" s="44">
        <v>9125.8700000000008</v>
      </c>
      <c r="T18" s="9"/>
      <c r="U18" s="44">
        <v>287</v>
      </c>
      <c r="V18" s="44">
        <v>248.68</v>
      </c>
      <c r="W18" s="567" t="s">
        <v>242</v>
      </c>
      <c r="X18" s="635">
        <f>AVERAGE(X5:X17)</f>
        <v>76.179176923076938</v>
      </c>
      <c r="Y18" s="842">
        <f t="shared" ref="Y18:AA18" si="0">AVERAGE(Y5:Y17)</f>
        <v>34.67400769230769</v>
      </c>
      <c r="Z18" s="635">
        <f t="shared" si="0"/>
        <v>103.71624615384619</v>
      </c>
      <c r="AA18" s="636">
        <f t="shared" si="0"/>
        <v>47.120053076923071</v>
      </c>
      <c r="AB18" s="662" t="s">
        <v>242</v>
      </c>
      <c r="AC18" s="635">
        <f>AVERAGE(AC5:AC17)</f>
        <v>42.586753846153854</v>
      </c>
      <c r="AD18" s="842">
        <f t="shared" ref="AD18:AF18" si="1">AVERAGE(AD5:AD17)</f>
        <v>82.284246153846169</v>
      </c>
      <c r="AE18" s="635">
        <f t="shared" si="1"/>
        <v>42.973930769230769</v>
      </c>
      <c r="AF18" s="636">
        <f t="shared" si="1"/>
        <v>109.36952307692309</v>
      </c>
      <c r="AG18" s="9"/>
      <c r="AH18" s="9"/>
      <c r="AI18" s="9"/>
      <c r="AJ18" s="9"/>
      <c r="AK18" s="9"/>
      <c r="AL18" s="9"/>
      <c r="AM18" s="9"/>
      <c r="AN18" s="469"/>
      <c r="AO18" s="470"/>
      <c r="AP18" s="470">
        <v>91.832400000000007</v>
      </c>
      <c r="AQ18" s="478">
        <v>43.832900000000002</v>
      </c>
      <c r="AR18" s="9"/>
      <c r="AS18" s="520"/>
      <c r="AT18" s="521"/>
      <c r="AU18" s="521">
        <v>21.4998</v>
      </c>
      <c r="AV18" s="522">
        <v>93.899100000000004</v>
      </c>
    </row>
    <row r="19" spans="1:48" ht="17.25">
      <c r="B19" s="25">
        <v>8463.92</v>
      </c>
      <c r="C19" s="26">
        <v>9086</v>
      </c>
      <c r="D19" s="11"/>
      <c r="E19" s="25">
        <v>286.44</v>
      </c>
      <c r="F19" s="26">
        <v>554.52</v>
      </c>
      <c r="G19" s="572" t="s">
        <v>243</v>
      </c>
      <c r="H19" s="637">
        <f>STDEV(H5:H17)</f>
        <v>43.757614951656564</v>
      </c>
      <c r="I19" s="686">
        <f>STDEV(I5:I17)</f>
        <v>15.569480292882016</v>
      </c>
      <c r="J19" s="686">
        <f>STDEV(J5:J16)</f>
        <v>35.724077729617328</v>
      </c>
      <c r="K19" s="629">
        <f>STDEV(K5:K16)</f>
        <v>28.910768801894395</v>
      </c>
      <c r="L19" s="575" t="s">
        <v>243</v>
      </c>
      <c r="M19" s="637">
        <f>STDEV(M5:M17)</f>
        <v>15.859708000226094</v>
      </c>
      <c r="N19" s="686">
        <f>STDEV(N5:N17)</f>
        <v>24.01708692606644</v>
      </c>
      <c r="O19" s="686">
        <f>STDEV(O5:O16)</f>
        <v>22.616734745415172</v>
      </c>
      <c r="P19" s="629">
        <f>STDEV(P5:P16)</f>
        <v>39.996462905828004</v>
      </c>
      <c r="Q19" s="9"/>
      <c r="R19" s="44">
        <v>7961.26</v>
      </c>
      <c r="S19" s="44">
        <v>8336.35</v>
      </c>
      <c r="T19" s="9"/>
      <c r="U19" s="44">
        <v>333.6</v>
      </c>
      <c r="V19" s="44">
        <v>258.8</v>
      </c>
      <c r="W19" s="572" t="s">
        <v>243</v>
      </c>
      <c r="X19" s="637">
        <f>STDEV(X5:X17)</f>
        <v>22.204794248996219</v>
      </c>
      <c r="Y19" s="843">
        <f t="shared" ref="Y19:AA19" si="2">STDEV(Y5:Y17)</f>
        <v>8.1947106415725788</v>
      </c>
      <c r="Z19" s="637">
        <f t="shared" si="2"/>
        <v>43.517233198826183</v>
      </c>
      <c r="AA19" s="629">
        <f t="shared" si="2"/>
        <v>25.16651731736285</v>
      </c>
      <c r="AB19" s="575" t="s">
        <v>243</v>
      </c>
      <c r="AC19" s="637">
        <f>STDEV(AC5:AC17)</f>
        <v>14.864357211778724</v>
      </c>
      <c r="AD19" s="843">
        <f t="shared" ref="AD19:AF19" si="3">STDEV(AD5:AD17)</f>
        <v>36.982705247016355</v>
      </c>
      <c r="AE19" s="637">
        <f t="shared" si="3"/>
        <v>20.040077246332508</v>
      </c>
      <c r="AF19" s="629">
        <f t="shared" si="3"/>
        <v>40.944938826228444</v>
      </c>
      <c r="AG19" s="9"/>
      <c r="AH19" s="9"/>
      <c r="AI19" s="9"/>
      <c r="AJ19" s="9"/>
      <c r="AK19" s="9"/>
      <c r="AL19" s="9"/>
      <c r="AM19" s="567" t="s">
        <v>242</v>
      </c>
      <c r="AN19" s="635">
        <f>AVERAGE(AN5:AN16)</f>
        <v>107.53874166666668</v>
      </c>
      <c r="AO19" s="842">
        <f>AVERAGE(AO5:AO16)</f>
        <v>38.561724999999996</v>
      </c>
      <c r="AP19" s="635">
        <f>AVERAGE(AP5:AP18)</f>
        <v>111.30885714285715</v>
      </c>
      <c r="AQ19" s="636">
        <f>AVERAGE(AQ5:AQ18)</f>
        <v>49.000792857142848</v>
      </c>
      <c r="AR19" s="662" t="s">
        <v>242</v>
      </c>
      <c r="AS19" s="635">
        <f>AVERAGE(AS5:AS16)</f>
        <v>60.711008333333346</v>
      </c>
      <c r="AT19" s="842">
        <f>AVERAGE(AT5:AT16)</f>
        <v>103.66616666666665</v>
      </c>
      <c r="AU19" s="635">
        <f>AVERAGE(AU5:AU18)</f>
        <v>52.502714285714276</v>
      </c>
      <c r="AV19" s="636">
        <f>AVERAGE(AV5:AV18)</f>
        <v>104.26800714285717</v>
      </c>
    </row>
    <row r="20" spans="1:48" ht="18" thickBot="1">
      <c r="B20" s="25">
        <v>7991.97</v>
      </c>
      <c r="C20" s="26">
        <v>11836.6</v>
      </c>
      <c r="D20" s="11"/>
      <c r="E20" s="25">
        <v>599.67999999999995</v>
      </c>
      <c r="F20" s="26">
        <v>234.4</v>
      </c>
      <c r="G20" s="579" t="s">
        <v>244</v>
      </c>
      <c r="H20" s="902">
        <f>H19/SQRT(13)</f>
        <v>12.136178800015959</v>
      </c>
      <c r="I20" s="904">
        <f t="shared" ref="I20" si="4">I19/SQRT(13)</f>
        <v>4.3181968867932463</v>
      </c>
      <c r="J20" s="904">
        <f>J19/SQRT(12)</f>
        <v>10.31265294687284</v>
      </c>
      <c r="K20" s="903">
        <f>K19/SQRT(12)</f>
        <v>8.3458200751263814</v>
      </c>
      <c r="L20" s="582" t="s">
        <v>244</v>
      </c>
      <c r="M20" s="902">
        <f>M19/SQRT(13)</f>
        <v>4.3986915699001257</v>
      </c>
      <c r="N20" s="904">
        <f t="shared" ref="N20" si="5">N19/SQRT(13)</f>
        <v>6.6611414153237201</v>
      </c>
      <c r="O20" s="904">
        <f>O19/SQRT(12)</f>
        <v>6.5288889467279061</v>
      </c>
      <c r="P20" s="903">
        <f>P19/SQRT(12)</f>
        <v>11.545984312656341</v>
      </c>
      <c r="Q20" s="9"/>
      <c r="R20" s="44">
        <v>8670.32</v>
      </c>
      <c r="S20" s="44">
        <v>5088.83</v>
      </c>
      <c r="T20" s="9"/>
      <c r="U20" s="44">
        <v>229.68</v>
      </c>
      <c r="V20" s="44">
        <v>222.76</v>
      </c>
      <c r="W20" s="579" t="s">
        <v>244</v>
      </c>
      <c r="X20" s="902">
        <f>X19/SQRT(13)</f>
        <v>6.158501863529521</v>
      </c>
      <c r="Y20" s="952">
        <f t="shared" ref="Y20:AA20" si="6">Y19/SQRT(13)</f>
        <v>2.2728038004446414</v>
      </c>
      <c r="Z20" s="902">
        <f t="shared" si="6"/>
        <v>12.069508897283971</v>
      </c>
      <c r="AA20" s="903">
        <f t="shared" si="6"/>
        <v>6.9799360471233998</v>
      </c>
      <c r="AB20" s="582" t="s">
        <v>244</v>
      </c>
      <c r="AC20" s="902">
        <f>AC19/SQRT(13)</f>
        <v>4.1226309310677793</v>
      </c>
      <c r="AD20" s="952">
        <f t="shared" ref="AD20" si="7">AD19/SQRT(13)</f>
        <v>10.257156928729891</v>
      </c>
      <c r="AE20" s="902">
        <f t="shared" ref="AE20" si="8">AE19/SQRT(13)</f>
        <v>5.5581173904546963</v>
      </c>
      <c r="AF20" s="903">
        <f t="shared" ref="AF20" si="9">AF19/SQRT(13)</f>
        <v>11.35608280066946</v>
      </c>
      <c r="AG20" s="9"/>
      <c r="AH20" s="9"/>
      <c r="AI20" s="9"/>
      <c r="AJ20" s="9"/>
      <c r="AK20" s="9"/>
      <c r="AL20" s="9"/>
      <c r="AM20" s="572" t="s">
        <v>243</v>
      </c>
      <c r="AN20" s="637">
        <f>STDEV(AN5:AN16)</f>
        <v>21.800023774026133</v>
      </c>
      <c r="AO20" s="843">
        <f>STDEV(AO5:AO16)</f>
        <v>12.382411141551133</v>
      </c>
      <c r="AP20" s="637">
        <f>STDEV(AP5:AP18)</f>
        <v>41.973368670452381</v>
      </c>
      <c r="AQ20" s="629">
        <f>STDEV(AQ5:AQ18)</f>
        <v>21.008388460124319</v>
      </c>
      <c r="AR20" s="575" t="s">
        <v>243</v>
      </c>
      <c r="AS20" s="637">
        <f>STDEV(AS5:AS16)</f>
        <v>20.097021086060458</v>
      </c>
      <c r="AT20" s="843">
        <f>STDEV(AT5:AT16)</f>
        <v>43.739971635072791</v>
      </c>
      <c r="AU20" s="637">
        <f>STDEV(AU5:AU18)</f>
        <v>19.298261583678705</v>
      </c>
      <c r="AV20" s="629">
        <f>STDEV(AV5:AV18)</f>
        <v>31.893986431335993</v>
      </c>
    </row>
    <row r="21" spans="1:48" ht="35.25" thickBot="1">
      <c r="B21" s="25">
        <v>9650.2900000000009</v>
      </c>
      <c r="C21" s="26">
        <v>14231.4</v>
      </c>
      <c r="D21" s="11"/>
      <c r="E21" s="25">
        <v>201.64</v>
      </c>
      <c r="F21" s="26">
        <v>141.91999999999999</v>
      </c>
      <c r="G21" s="676" t="s">
        <v>247</v>
      </c>
      <c r="H21" s="1125" t="s">
        <v>250</v>
      </c>
      <c r="I21" s="677"/>
      <c r="J21" s="1125">
        <v>6.9999999999999999E-4</v>
      </c>
      <c r="K21" s="678"/>
      <c r="L21" s="676" t="s">
        <v>247</v>
      </c>
      <c r="M21" s="1125" t="s">
        <v>250</v>
      </c>
      <c r="N21" s="677"/>
      <c r="O21" s="1125">
        <v>7.1000000000000004E-3</v>
      </c>
      <c r="P21" s="678"/>
      <c r="Q21" s="9"/>
      <c r="R21" s="44">
        <v>8152.9</v>
      </c>
      <c r="S21" s="44">
        <v>5564.23</v>
      </c>
      <c r="T21" s="9"/>
      <c r="U21" s="44">
        <v>440.04</v>
      </c>
      <c r="V21" s="44">
        <v>266.04000000000002</v>
      </c>
      <c r="W21" s="1120" t="s">
        <v>247</v>
      </c>
      <c r="X21" s="1121" t="s">
        <v>250</v>
      </c>
      <c r="Y21" s="691"/>
      <c r="Z21" s="1121">
        <v>2.3E-3</v>
      </c>
      <c r="AA21" s="678"/>
      <c r="AB21" s="676" t="s">
        <v>247</v>
      </c>
      <c r="AC21" s="1122">
        <v>5.0000000000000001E-3</v>
      </c>
      <c r="AD21" s="691"/>
      <c r="AE21" s="1121">
        <v>2.9999999999999997E-4</v>
      </c>
      <c r="AF21" s="678"/>
      <c r="AG21" s="9"/>
      <c r="AH21" s="9"/>
      <c r="AI21" s="9"/>
      <c r="AJ21" s="9"/>
      <c r="AK21" s="9"/>
      <c r="AL21" s="9"/>
      <c r="AM21" s="579" t="s">
        <v>244</v>
      </c>
      <c r="AN21" s="902">
        <f>AN20/SQRT(12)</f>
        <v>6.2931247971371151</v>
      </c>
      <c r="AO21" s="952">
        <f t="shared" ref="AO21" si="10">AO20/SQRT(12)</f>
        <v>3.5744942028955839</v>
      </c>
      <c r="AP21" s="902">
        <f>AP20/SQRT(14)</f>
        <v>11.217854638113149</v>
      </c>
      <c r="AQ21" s="903">
        <f>AQ20/SQRT(14)</f>
        <v>5.6147279904314704</v>
      </c>
      <c r="AR21" s="582" t="s">
        <v>244</v>
      </c>
      <c r="AS21" s="902">
        <f>AS20/SQRT(12)</f>
        <v>5.8015102669732954</v>
      </c>
      <c r="AT21" s="952">
        <f t="shared" ref="AT21" si="11">AT20/SQRT(12)</f>
        <v>12.626642198927936</v>
      </c>
      <c r="AU21" s="902">
        <f>AU20/SQRT(14)</f>
        <v>5.1576773576048005</v>
      </c>
      <c r="AV21" s="903">
        <f>AV20/SQRT(14)</f>
        <v>8.5240264231768705</v>
      </c>
    </row>
    <row r="22" spans="1:48" ht="35.25" thickBot="1">
      <c r="B22" s="25">
        <v>4468.67</v>
      </c>
      <c r="C22" s="26"/>
      <c r="D22" s="11"/>
      <c r="E22" s="25">
        <v>404.8</v>
      </c>
      <c r="F22" s="26"/>
      <c r="G22" s="664"/>
      <c r="H22" s="680" t="s">
        <v>253</v>
      </c>
      <c r="I22" s="675"/>
      <c r="J22" s="664"/>
      <c r="K22" s="664"/>
      <c r="L22" s="664"/>
      <c r="M22" s="680" t="s">
        <v>253</v>
      </c>
      <c r="N22" s="664"/>
      <c r="O22" s="664"/>
      <c r="P22" s="664"/>
      <c r="Q22" s="9"/>
      <c r="R22" s="44">
        <v>9283.89</v>
      </c>
      <c r="S22" s="44">
        <v>6551.15</v>
      </c>
      <c r="T22" s="9"/>
      <c r="U22" s="44">
        <v>168.12</v>
      </c>
      <c r="V22" s="44">
        <v>274.68</v>
      </c>
      <c r="W22" s="679"/>
      <c r="X22" s="1123" t="s">
        <v>253</v>
      </c>
      <c r="Y22" s="1124"/>
      <c r="Z22" s="679"/>
      <c r="AA22" s="679"/>
      <c r="AB22" s="679"/>
      <c r="AC22" s="1123" t="s">
        <v>253</v>
      </c>
      <c r="AD22" s="679"/>
      <c r="AE22" s="679"/>
      <c r="AF22" s="679"/>
      <c r="AG22" s="9"/>
      <c r="AH22" s="9"/>
      <c r="AI22" s="9"/>
      <c r="AJ22" s="9"/>
      <c r="AK22" s="9"/>
      <c r="AL22" s="9"/>
      <c r="AM22" s="1120" t="s">
        <v>247</v>
      </c>
      <c r="AN22" s="1121" t="s">
        <v>250</v>
      </c>
      <c r="AO22" s="691"/>
      <c r="AP22" s="1121">
        <v>1.5E-3</v>
      </c>
      <c r="AQ22" s="678"/>
      <c r="AR22" s="676" t="s">
        <v>247</v>
      </c>
      <c r="AS22" s="1122">
        <v>9.5999999999999992E-3</v>
      </c>
      <c r="AT22" s="691"/>
      <c r="AU22" s="1121">
        <v>4.0000000000000002E-4</v>
      </c>
      <c r="AV22" s="678"/>
    </row>
    <row r="23" spans="1:48">
      <c r="B23" s="25">
        <v>7328.66</v>
      </c>
      <c r="C23" s="63"/>
      <c r="D23" s="11"/>
      <c r="E23" s="25">
        <v>258.92</v>
      </c>
      <c r="F23" s="63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44">
        <v>5905.99</v>
      </c>
      <c r="S23" s="44">
        <v>9811.99</v>
      </c>
      <c r="T23" s="9"/>
      <c r="U23" s="44">
        <v>73.319999999999993</v>
      </c>
      <c r="V23" s="44">
        <v>482.84</v>
      </c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679"/>
      <c r="AN23" s="1123" t="s">
        <v>253</v>
      </c>
      <c r="AO23" s="1124"/>
      <c r="AP23" s="679"/>
      <c r="AQ23" s="679"/>
      <c r="AR23" s="679"/>
      <c r="AS23" s="1123" t="s">
        <v>253</v>
      </c>
      <c r="AT23" s="679"/>
      <c r="AU23" s="679"/>
      <c r="AV23" s="679"/>
    </row>
    <row r="24" spans="1:48" ht="17.25" thickBot="1">
      <c r="B24" s="25">
        <v>8474.4599999999991</v>
      </c>
      <c r="C24" s="63"/>
      <c r="D24" s="11"/>
      <c r="E24" s="25">
        <v>210.08</v>
      </c>
      <c r="F24" s="63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44">
        <v>6474.03</v>
      </c>
      <c r="S24" s="44">
        <v>5556.28</v>
      </c>
      <c r="T24" s="9"/>
      <c r="U24" s="44">
        <v>269.36</v>
      </c>
      <c r="V24" s="44">
        <v>127.32</v>
      </c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</row>
    <row r="25" spans="1:48" ht="17.25">
      <c r="A25" s="567" t="s">
        <v>242</v>
      </c>
      <c r="B25" s="898">
        <f>AVERAGE(B4:B24)</f>
        <v>9550.9533333333347</v>
      </c>
      <c r="C25" s="899">
        <f>AVERAGE(C4:C21)</f>
        <v>10660.972777777781</v>
      </c>
      <c r="D25" s="662" t="s">
        <v>242</v>
      </c>
      <c r="E25" s="898">
        <f>AVERAGE(E4:E24)</f>
        <v>378.66857142857145</v>
      </c>
      <c r="F25" s="899">
        <f>AVERAGE(F4:F21)</f>
        <v>365.26888888888891</v>
      </c>
      <c r="H25" s="157"/>
      <c r="I25" s="206"/>
      <c r="J25" s="206"/>
      <c r="K25" s="206"/>
      <c r="L25" s="206"/>
      <c r="M25" s="932"/>
      <c r="N25" s="947"/>
      <c r="O25" s="11"/>
      <c r="R25" s="44">
        <v>6889.51</v>
      </c>
      <c r="S25" s="44">
        <v>9227.0400000000009</v>
      </c>
      <c r="T25" s="9"/>
      <c r="U25" s="44">
        <v>434.44</v>
      </c>
      <c r="V25" s="44">
        <v>379.92</v>
      </c>
    </row>
    <row r="26" spans="1:48" ht="18" thickBot="1">
      <c r="A26" s="572" t="s">
        <v>243</v>
      </c>
      <c r="B26" s="900">
        <f>STDEV(B4:B24)</f>
        <v>2154.2633668526505</v>
      </c>
      <c r="C26" s="901">
        <f>STDEV(C4:C21)</f>
        <v>2140.6772005902881</v>
      </c>
      <c r="D26" s="575" t="s">
        <v>243</v>
      </c>
      <c r="E26" s="900">
        <f>STDEV(E4:E24)</f>
        <v>149.25334657171715</v>
      </c>
      <c r="F26" s="901">
        <f>STDEV(F4:F21)</f>
        <v>124.05097153940102</v>
      </c>
      <c r="H26" s="948"/>
      <c r="I26" s="949"/>
      <c r="J26" s="950"/>
      <c r="K26" s="949"/>
      <c r="L26" s="950"/>
      <c r="M26" s="11"/>
      <c r="N26" s="206"/>
      <c r="O26" s="11"/>
      <c r="R26" s="466"/>
      <c r="S26" s="470">
        <v>8561.9500000000007</v>
      </c>
      <c r="T26" s="9"/>
      <c r="U26" s="470"/>
      <c r="V26" s="470">
        <v>352.28</v>
      </c>
    </row>
    <row r="27" spans="1:48" ht="18" thickBot="1">
      <c r="A27" s="579" t="s">
        <v>244</v>
      </c>
      <c r="B27" s="902">
        <f>B26/SQRT(21)</f>
        <v>470.09880692727108</v>
      </c>
      <c r="C27" s="903">
        <f>C26/SQRT(18)</f>
        <v>504.56245495627604</v>
      </c>
      <c r="D27" s="582" t="s">
        <v>244</v>
      </c>
      <c r="E27" s="902">
        <f>E26/SQRT(21)</f>
        <v>32.569750399541505</v>
      </c>
      <c r="F27" s="903">
        <f>F26/SQRT(18)</f>
        <v>29.239094396096625</v>
      </c>
      <c r="H27" s="157"/>
      <c r="I27" s="951"/>
      <c r="J27" s="206"/>
      <c r="K27" s="206"/>
      <c r="L27" s="206"/>
      <c r="M27" s="11"/>
      <c r="N27" s="9"/>
      <c r="O27" s="11"/>
      <c r="Q27" s="567" t="s">
        <v>242</v>
      </c>
      <c r="R27" s="635">
        <f>AVERAGE(R4:R25)</f>
        <v>8644.2918181818186</v>
      </c>
      <c r="S27" s="636">
        <f>AVERAGE(S4:S26)</f>
        <v>7987.4934782608689</v>
      </c>
      <c r="T27" s="662" t="s">
        <v>242</v>
      </c>
      <c r="U27" s="635">
        <f>AVERAGE(U4:U25)</f>
        <v>271.53818181818178</v>
      </c>
      <c r="V27" s="636">
        <f>AVERAGE(V4:V26)</f>
        <v>258.46956521739133</v>
      </c>
    </row>
    <row r="28" spans="1:48" ht="17.25">
      <c r="A28" s="157"/>
      <c r="B28" s="5"/>
      <c r="C28" s="1"/>
      <c r="D28" s="157"/>
      <c r="E28" s="5"/>
      <c r="F28" s="1"/>
      <c r="Q28" s="572" t="s">
        <v>243</v>
      </c>
      <c r="R28" s="637">
        <f>STDEV(R4:R25)</f>
        <v>1637.6367281852529</v>
      </c>
      <c r="S28" s="629">
        <f>STDEV(S4:S26)</f>
        <v>1608.8032827331026</v>
      </c>
      <c r="T28" s="575" t="s">
        <v>243</v>
      </c>
      <c r="U28" s="637">
        <f>STDEV(U4:U25)</f>
        <v>126.89793707792121</v>
      </c>
      <c r="V28" s="629">
        <f>STDEV(V4:V26)</f>
        <v>100.78887328011511</v>
      </c>
    </row>
    <row r="29" spans="1:48" ht="18" thickBot="1">
      <c r="A29" s="157"/>
      <c r="B29" s="5"/>
      <c r="C29" s="1"/>
      <c r="D29" s="157"/>
      <c r="E29" s="5"/>
      <c r="F29" s="1"/>
      <c r="Q29" s="579" t="s">
        <v>244</v>
      </c>
      <c r="R29" s="902">
        <f>R28/SQRT(22)</f>
        <v>349.145323579354</v>
      </c>
      <c r="S29" s="903">
        <f>S28/SQRT(23)</f>
        <v>335.45867383219132</v>
      </c>
      <c r="T29" s="582" t="s">
        <v>244</v>
      </c>
      <c r="U29" s="902">
        <f>U28/SQRT(22)</f>
        <v>27.054731089061981</v>
      </c>
      <c r="V29" s="903">
        <f>V28/SQRT(23)</f>
        <v>21.015932855475963</v>
      </c>
    </row>
    <row r="30" spans="1:48">
      <c r="B30" s="5"/>
      <c r="C30" s="1"/>
      <c r="D30" s="1"/>
      <c r="E30" s="5"/>
      <c r="F30" s="1"/>
    </row>
    <row r="31" spans="1:48" ht="18.75" thickBot="1">
      <c r="B31" s="8" t="s">
        <v>88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</row>
    <row r="32" spans="1:48" ht="18" thickBot="1">
      <c r="B32" s="1022" t="s">
        <v>70</v>
      </c>
      <c r="C32" s="1029"/>
      <c r="D32" s="1029"/>
      <c r="E32" s="1029"/>
      <c r="F32" s="1029"/>
      <c r="G32" s="1029"/>
      <c r="H32" s="1029"/>
      <c r="I32" s="1029"/>
      <c r="J32" s="1029"/>
      <c r="K32" s="1029"/>
      <c r="L32" s="1029"/>
      <c r="M32" s="1029"/>
      <c r="N32" s="1029"/>
      <c r="O32" s="1029"/>
      <c r="P32" s="1029"/>
      <c r="Q32" s="1029"/>
      <c r="R32" s="1029"/>
      <c r="S32" s="1029"/>
      <c r="T32" s="1029"/>
      <c r="U32" s="1029"/>
      <c r="V32" s="1029"/>
      <c r="W32" s="1029"/>
      <c r="X32" s="1029"/>
      <c r="Y32" s="1029"/>
      <c r="Z32" s="1029"/>
      <c r="AA32" s="1029"/>
      <c r="AB32" s="1029"/>
      <c r="AC32" s="1029"/>
      <c r="AD32" s="1029"/>
      <c r="AE32" s="1029"/>
      <c r="AF32" s="1029"/>
      <c r="AG32" s="1029"/>
      <c r="AH32" s="1029"/>
      <c r="AI32" s="1029"/>
      <c r="AJ32" s="1029"/>
      <c r="AK32" s="1029"/>
      <c r="AL32" s="1029"/>
      <c r="AM32" s="1029"/>
      <c r="AN32" s="1029"/>
      <c r="AO32" s="1041"/>
      <c r="AP32" s="1041"/>
      <c r="AQ32" s="1041"/>
      <c r="AR32" s="1041"/>
      <c r="AS32" s="1041"/>
      <c r="AT32" s="1041"/>
      <c r="AU32" s="1042"/>
    </row>
    <row r="33" spans="2:54" ht="18" thickBot="1">
      <c r="B33" s="38" t="s">
        <v>71</v>
      </c>
      <c r="C33" s="1048" t="s">
        <v>67</v>
      </c>
      <c r="D33" s="1026"/>
      <c r="E33" s="1026"/>
      <c r="F33" s="1026"/>
      <c r="G33" s="1026"/>
      <c r="H33" s="1026"/>
      <c r="I33" s="1026"/>
      <c r="J33" s="1026"/>
      <c r="K33" s="1026"/>
      <c r="L33" s="1026"/>
      <c r="M33" s="1026"/>
      <c r="N33" s="1026"/>
      <c r="O33" s="1026"/>
      <c r="P33" s="1026"/>
      <c r="Q33" s="1026"/>
      <c r="R33" s="1026"/>
      <c r="S33" s="1026"/>
      <c r="T33" s="1026"/>
      <c r="U33" s="1026"/>
      <c r="V33" s="1027"/>
      <c r="W33" s="640" t="s">
        <v>242</v>
      </c>
      <c r="X33" s="641" t="s">
        <v>243</v>
      </c>
      <c r="Y33" s="642" t="s">
        <v>244</v>
      </c>
      <c r="Z33" s="335"/>
      <c r="AA33" s="1048" t="s">
        <v>68</v>
      </c>
      <c r="AB33" s="1026"/>
      <c r="AC33" s="1026"/>
      <c r="AD33" s="1026"/>
      <c r="AE33" s="1026"/>
      <c r="AF33" s="1026"/>
      <c r="AG33" s="1026"/>
      <c r="AH33" s="1026"/>
      <c r="AI33" s="1026"/>
      <c r="AJ33" s="1026"/>
      <c r="AK33" s="1026"/>
      <c r="AL33" s="1026"/>
      <c r="AM33" s="1026"/>
      <c r="AN33" s="1026"/>
      <c r="AO33" s="1026"/>
      <c r="AP33" s="1026"/>
      <c r="AQ33" s="1026"/>
      <c r="AR33" s="1027"/>
      <c r="AS33" s="640" t="s">
        <v>242</v>
      </c>
      <c r="AT33" s="641" t="s">
        <v>243</v>
      </c>
      <c r="AU33" s="642" t="s">
        <v>244</v>
      </c>
      <c r="AV33" s="9"/>
      <c r="AW33" s="9"/>
      <c r="AX33" s="9"/>
      <c r="AY33" s="9"/>
    </row>
    <row r="34" spans="2:54" ht="17.25">
      <c r="B34" s="65">
        <v>73</v>
      </c>
      <c r="C34" s="45">
        <v>0.41654999999999998</v>
      </c>
      <c r="D34" s="66">
        <v>0.48506199999999999</v>
      </c>
      <c r="E34" s="66">
        <v>0.55832000000000004</v>
      </c>
      <c r="F34" s="66">
        <v>0.67932300000000001</v>
      </c>
      <c r="G34" s="66">
        <v>0.37671199999999999</v>
      </c>
      <c r="H34" s="66">
        <v>0.129302</v>
      </c>
      <c r="I34" s="66">
        <v>0.40468199999999999</v>
      </c>
      <c r="J34" s="66">
        <v>6.0743999999999999E-2</v>
      </c>
      <c r="K34" s="66">
        <v>0.28757300000000002</v>
      </c>
      <c r="L34" s="66">
        <v>0.53537699999999999</v>
      </c>
      <c r="M34" s="66">
        <v>0.45940199999999998</v>
      </c>
      <c r="N34" s="66">
        <v>0.430786</v>
      </c>
      <c r="O34" s="66">
        <v>0.68449700000000002</v>
      </c>
      <c r="P34" s="66">
        <v>0.76974299999999996</v>
      </c>
      <c r="Q34" s="66">
        <v>0.47365200000000002</v>
      </c>
      <c r="R34" s="66">
        <v>0.70113199999999998</v>
      </c>
      <c r="S34" s="66">
        <v>0.62229400000000001</v>
      </c>
      <c r="T34" s="66">
        <v>0.69048900000000002</v>
      </c>
      <c r="U34" s="66">
        <v>0.63861400000000001</v>
      </c>
      <c r="V34" s="125">
        <v>0.45972499999999999</v>
      </c>
      <c r="W34" s="660">
        <f>AVERAGE(C34:V34)</f>
        <v>0.49319895000000014</v>
      </c>
      <c r="X34" s="661">
        <f>STDEV(C34:V34)</f>
        <v>0.18768819017342622</v>
      </c>
      <c r="Y34" s="682">
        <f>X34/SQRT(20)</f>
        <v>4.1968355180168906E-2</v>
      </c>
      <c r="Z34" s="523"/>
      <c r="AA34" s="45">
        <v>0.63427999999999995</v>
      </c>
      <c r="AB34" s="66">
        <v>0.50048099999999995</v>
      </c>
      <c r="AC34" s="66">
        <v>0.32503700000000002</v>
      </c>
      <c r="AD34" s="66">
        <v>0.70033400000000001</v>
      </c>
      <c r="AE34" s="66">
        <v>0.31096200000000002</v>
      </c>
      <c r="AF34" s="66">
        <v>0.57943100000000003</v>
      </c>
      <c r="AG34" s="66">
        <v>0.65281400000000001</v>
      </c>
      <c r="AH34" s="66">
        <v>0.48671900000000001</v>
      </c>
      <c r="AI34" s="66">
        <v>0.520397</v>
      </c>
      <c r="AJ34" s="66">
        <v>0.58833299999999999</v>
      </c>
      <c r="AK34" s="66">
        <v>0.59801099999999996</v>
      </c>
      <c r="AL34" s="66">
        <v>0.75733300000000003</v>
      </c>
      <c r="AM34" s="66">
        <v>0.192972</v>
      </c>
      <c r="AN34" s="66">
        <v>0.52830200000000005</v>
      </c>
      <c r="AO34" s="66">
        <v>0.42097000000000001</v>
      </c>
      <c r="AP34" s="66">
        <v>0.36134500000000003</v>
      </c>
      <c r="AQ34" s="66">
        <v>0.61264799999999997</v>
      </c>
      <c r="AR34" s="125">
        <v>0.65084900000000001</v>
      </c>
      <c r="AS34" s="635">
        <f>AVERAGE(AA34:AR34)</f>
        <v>0.52340100000000001</v>
      </c>
      <c r="AT34" s="685">
        <f>STDEV(AA34:AR34)</f>
        <v>0.15039588291376804</v>
      </c>
      <c r="AU34" s="636">
        <f>AT34/SQRT(18)</f>
        <v>3.5448649556954467E-2</v>
      </c>
      <c r="AV34" s="9"/>
      <c r="AW34" s="9"/>
      <c r="AX34" s="9"/>
      <c r="AY34" s="9"/>
    </row>
    <row r="35" spans="2:54" ht="17.25">
      <c r="B35" s="67">
        <v>76</v>
      </c>
      <c r="C35" s="52">
        <v>0.36746099999999998</v>
      </c>
      <c r="D35" s="68">
        <v>0.61687199999999998</v>
      </c>
      <c r="E35" s="68">
        <v>0.69595600000000002</v>
      </c>
      <c r="F35" s="68">
        <v>0.76911200000000002</v>
      </c>
      <c r="G35" s="68">
        <v>0.53522499999999995</v>
      </c>
      <c r="H35" s="68">
        <v>0.14139499999999999</v>
      </c>
      <c r="I35" s="68">
        <v>0.35786000000000001</v>
      </c>
      <c r="J35" s="68">
        <v>0.38239200000000001</v>
      </c>
      <c r="K35" s="68">
        <v>0.34634599999999999</v>
      </c>
      <c r="L35" s="68">
        <v>0.59905699999999995</v>
      </c>
      <c r="M35" s="68">
        <v>0.64529899999999996</v>
      </c>
      <c r="N35" s="68">
        <v>0.47765000000000002</v>
      </c>
      <c r="O35" s="68">
        <v>0.80235699999999999</v>
      </c>
      <c r="P35" s="68">
        <v>0.83362899999999995</v>
      </c>
      <c r="Q35" s="68">
        <v>0.33394600000000002</v>
      </c>
      <c r="R35" s="68">
        <v>0.743313</v>
      </c>
      <c r="S35" s="68">
        <v>0.73456299999999997</v>
      </c>
      <c r="T35" s="68">
        <v>0.77680000000000005</v>
      </c>
      <c r="U35" s="68">
        <v>0.79125400000000001</v>
      </c>
      <c r="V35" s="53">
        <v>0.57760299999999998</v>
      </c>
      <c r="W35" s="663">
        <f t="shared" ref="W35:W37" si="12">AVERAGE(C35:V35)</f>
        <v>0.57640449999999999</v>
      </c>
      <c r="X35" s="665">
        <f t="shared" ref="X35:X37" si="13">STDEV(C35:V35)</f>
        <v>0.19949832116811086</v>
      </c>
      <c r="Y35" s="683">
        <f t="shared" ref="Y35:Y37" si="14">X35/SQRT(20)</f>
        <v>4.460918075289811E-2</v>
      </c>
      <c r="Z35" s="524"/>
      <c r="AA35" s="52">
        <v>0.13419500000000001</v>
      </c>
      <c r="AB35" s="68">
        <v>0.60827699999999996</v>
      </c>
      <c r="AC35" s="68">
        <v>0.317716</v>
      </c>
      <c r="AD35" s="68">
        <v>0.72454099999999999</v>
      </c>
      <c r="AE35" s="68">
        <v>0.51230399999999998</v>
      </c>
      <c r="AF35" s="68">
        <v>0.61432500000000001</v>
      </c>
      <c r="AG35" s="68">
        <v>0.76753199999999999</v>
      </c>
      <c r="AH35" s="68">
        <v>0.45989600000000003</v>
      </c>
      <c r="AI35" s="68">
        <v>0.488423</v>
      </c>
      <c r="AJ35" s="68">
        <v>0.74472499999999997</v>
      </c>
      <c r="AK35" s="68">
        <v>0.76633499999999999</v>
      </c>
      <c r="AL35" s="68">
        <v>0.752</v>
      </c>
      <c r="AM35" s="68">
        <v>0.36140600000000001</v>
      </c>
      <c r="AN35" s="68">
        <v>0.58804999999999996</v>
      </c>
      <c r="AO35" s="68">
        <v>0.69561799999999996</v>
      </c>
      <c r="AP35" s="68">
        <v>0.45041999999999999</v>
      </c>
      <c r="AQ35" s="68">
        <v>0.724638</v>
      </c>
      <c r="AR35" s="53">
        <v>0.69107499999999999</v>
      </c>
      <c r="AS35" s="637">
        <f t="shared" ref="AS35:AS37" si="15">AVERAGE(AA35:AR35)</f>
        <v>0.57785977777777775</v>
      </c>
      <c r="AT35" s="686">
        <f t="shared" ref="AT35:AT37" si="16">STDEV(AA35:AR35)</f>
        <v>0.18078070224301357</v>
      </c>
      <c r="AU35" s="629">
        <f t="shared" ref="AU35:AU37" si="17">AT35/SQRT(18)</f>
        <v>4.2610420154567001E-2</v>
      </c>
      <c r="AV35" s="9"/>
      <c r="AW35" s="9"/>
      <c r="AX35" s="9"/>
      <c r="AY35" s="9"/>
    </row>
    <row r="36" spans="2:54" ht="17.25">
      <c r="B36" s="67">
        <v>79</v>
      </c>
      <c r="C36" s="52">
        <v>0.58204800000000001</v>
      </c>
      <c r="D36" s="68">
        <v>0.64411200000000002</v>
      </c>
      <c r="E36" s="68">
        <v>0.65940900000000002</v>
      </c>
      <c r="F36" s="68">
        <v>0.774756</v>
      </c>
      <c r="G36" s="68">
        <v>0.60909999999999997</v>
      </c>
      <c r="H36" s="68">
        <v>0.25581399999999999</v>
      </c>
      <c r="I36" s="68">
        <v>0.52285400000000004</v>
      </c>
      <c r="J36" s="68">
        <v>0.449826</v>
      </c>
      <c r="K36" s="68">
        <v>0.487313</v>
      </c>
      <c r="L36" s="68">
        <v>0.67688700000000002</v>
      </c>
      <c r="M36" s="68">
        <v>0.67948699999999995</v>
      </c>
      <c r="N36" s="68">
        <v>0.73071399999999997</v>
      </c>
      <c r="O36" s="68">
        <v>0.79057100000000002</v>
      </c>
      <c r="P36" s="68">
        <v>0.86912199999999995</v>
      </c>
      <c r="Q36" s="68">
        <v>0.62316199999999999</v>
      </c>
      <c r="R36" s="68">
        <v>0.85648100000000005</v>
      </c>
      <c r="S36" s="68">
        <v>0.69767400000000002</v>
      </c>
      <c r="T36" s="68">
        <v>0.86641000000000001</v>
      </c>
      <c r="U36" s="68">
        <v>0.786304</v>
      </c>
      <c r="V36" s="53">
        <v>0.39882099999999998</v>
      </c>
      <c r="W36" s="663">
        <f t="shared" si="12"/>
        <v>0.64804324999999996</v>
      </c>
      <c r="X36" s="665">
        <f t="shared" si="13"/>
        <v>0.16383538167893319</v>
      </c>
      <c r="Y36" s="683">
        <f t="shared" si="14"/>
        <v>3.6634705055371822E-2</v>
      </c>
      <c r="Z36" s="524"/>
      <c r="AA36" s="52">
        <v>0.51837</v>
      </c>
      <c r="AB36" s="68">
        <v>0.68527400000000005</v>
      </c>
      <c r="AC36" s="68">
        <v>0.31918000000000002</v>
      </c>
      <c r="AD36" s="68">
        <v>0.71786300000000003</v>
      </c>
      <c r="AE36" s="68">
        <v>0.58501099999999995</v>
      </c>
      <c r="AF36" s="68">
        <v>0.69421500000000003</v>
      </c>
      <c r="AG36" s="68">
        <v>0.80346300000000004</v>
      </c>
      <c r="AH36" s="68">
        <v>0.61484399999999995</v>
      </c>
      <c r="AI36" s="68">
        <v>0.629548</v>
      </c>
      <c r="AJ36" s="68">
        <v>0.748448</v>
      </c>
      <c r="AK36" s="68">
        <v>0.79261400000000004</v>
      </c>
      <c r="AL36" s="68">
        <v>0.63822199999999996</v>
      </c>
      <c r="AM36" s="68">
        <v>0.35383199999999998</v>
      </c>
      <c r="AN36" s="68">
        <v>0.72326999999999997</v>
      </c>
      <c r="AO36" s="68">
        <v>0.63849800000000001</v>
      </c>
      <c r="AP36" s="68">
        <v>0.59663900000000003</v>
      </c>
      <c r="AQ36" s="68">
        <v>0.80698300000000001</v>
      </c>
      <c r="AR36" s="53">
        <v>0.89471999999999996</v>
      </c>
      <c r="AS36" s="637">
        <f t="shared" si="15"/>
        <v>0.65338855555555542</v>
      </c>
      <c r="AT36" s="686">
        <f t="shared" si="16"/>
        <v>0.14843490156897388</v>
      </c>
      <c r="AU36" s="629">
        <f t="shared" si="17"/>
        <v>3.4986441821393044E-2</v>
      </c>
      <c r="AV36" s="9"/>
      <c r="AW36" s="9"/>
      <c r="AX36" s="9"/>
      <c r="AY36" s="9"/>
    </row>
    <row r="37" spans="2:54" ht="18" thickBot="1">
      <c r="B37" s="69">
        <v>82</v>
      </c>
      <c r="C37" s="59">
        <v>0.62973400000000002</v>
      </c>
      <c r="D37" s="70">
        <v>0.70298799999999995</v>
      </c>
      <c r="E37" s="70">
        <v>0.68740299999999999</v>
      </c>
      <c r="F37" s="70">
        <v>0.74551100000000003</v>
      </c>
      <c r="G37" s="70">
        <v>0.58170299999999997</v>
      </c>
      <c r="H37" s="70">
        <v>0.44465100000000002</v>
      </c>
      <c r="I37" s="70">
        <v>0.50501700000000005</v>
      </c>
      <c r="J37" s="70">
        <v>0.52127400000000002</v>
      </c>
      <c r="K37" s="70">
        <v>0.57731500000000002</v>
      </c>
      <c r="L37" s="70">
        <v>0.704403</v>
      </c>
      <c r="M37" s="70">
        <v>0.68696599999999997</v>
      </c>
      <c r="N37" s="70">
        <v>0.65104499999999998</v>
      </c>
      <c r="O37" s="70">
        <v>0.77243899999999999</v>
      </c>
      <c r="P37" s="70">
        <v>0.90239599999999998</v>
      </c>
      <c r="Q37" s="70">
        <v>0.62438700000000003</v>
      </c>
      <c r="R37" s="70">
        <v>0.81378600000000001</v>
      </c>
      <c r="S37" s="70">
        <v>0.78588599999999997</v>
      </c>
      <c r="T37" s="70">
        <v>0.90159400000000001</v>
      </c>
      <c r="U37" s="70">
        <v>0.80858099999999999</v>
      </c>
      <c r="V37" s="60">
        <v>0.61493100000000001</v>
      </c>
      <c r="W37" s="59">
        <f t="shared" si="12"/>
        <v>0.6831005</v>
      </c>
      <c r="X37" s="70">
        <f t="shared" si="13"/>
        <v>0.12569379540668202</v>
      </c>
      <c r="Y37" s="61">
        <f t="shared" si="14"/>
        <v>2.810598708792918E-2</v>
      </c>
      <c r="Z37" s="525"/>
      <c r="AA37" s="59">
        <v>0.83047800000000005</v>
      </c>
      <c r="AB37" s="70">
        <v>0.66025</v>
      </c>
      <c r="AC37" s="70">
        <v>0.48316300000000001</v>
      </c>
      <c r="AD37" s="70">
        <v>0.73121899999999995</v>
      </c>
      <c r="AE37" s="70">
        <v>0.55257299999999998</v>
      </c>
      <c r="AF37" s="70">
        <v>0.70064300000000002</v>
      </c>
      <c r="AG37" s="70">
        <v>0.81515199999999999</v>
      </c>
      <c r="AH37" s="70">
        <v>0.75599000000000005</v>
      </c>
      <c r="AI37" s="70">
        <v>0.49724400000000002</v>
      </c>
      <c r="AJ37" s="70">
        <v>0.83781499999999998</v>
      </c>
      <c r="AK37" s="70">
        <v>0.82457400000000003</v>
      </c>
      <c r="AL37" s="70">
        <v>0.79644400000000004</v>
      </c>
      <c r="AM37" s="70">
        <v>0.44713700000000001</v>
      </c>
      <c r="AN37" s="70">
        <v>0.73480100000000004</v>
      </c>
      <c r="AO37" s="70">
        <v>0.72222200000000003</v>
      </c>
      <c r="AP37" s="70">
        <v>0.39663900000000002</v>
      </c>
      <c r="AQ37" s="70">
        <v>0.80171300000000001</v>
      </c>
      <c r="AR37" s="60">
        <v>0.89534899999999995</v>
      </c>
      <c r="AS37" s="638">
        <f t="shared" si="15"/>
        <v>0.69352255555555553</v>
      </c>
      <c r="AT37" s="811">
        <f t="shared" si="16"/>
        <v>0.15244567592818981</v>
      </c>
      <c r="AU37" s="639">
        <f t="shared" si="17"/>
        <v>3.5931790403796619E-2</v>
      </c>
      <c r="AV37" s="9"/>
      <c r="AW37" s="9"/>
      <c r="AX37" s="9"/>
      <c r="AY37" s="9"/>
    </row>
    <row r="38" spans="2:54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</row>
    <row r="39" spans="2:54" ht="18.75" thickBot="1">
      <c r="B39" s="8" t="s">
        <v>89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2:54" ht="18" thickBot="1">
      <c r="B40" s="1022" t="s">
        <v>70</v>
      </c>
      <c r="C40" s="1029"/>
      <c r="D40" s="1029"/>
      <c r="E40" s="1029"/>
      <c r="F40" s="1029"/>
      <c r="G40" s="1029"/>
      <c r="H40" s="1029"/>
      <c r="I40" s="1029"/>
      <c r="J40" s="1029"/>
      <c r="K40" s="1029"/>
      <c r="L40" s="1029"/>
      <c r="M40" s="1029"/>
      <c r="N40" s="1029"/>
      <c r="O40" s="1029"/>
      <c r="P40" s="1029"/>
      <c r="Q40" s="1029"/>
      <c r="R40" s="1029"/>
      <c r="S40" s="1029"/>
      <c r="T40" s="1029"/>
      <c r="U40" s="1029"/>
      <c r="V40" s="1029"/>
      <c r="W40" s="1029"/>
      <c r="X40" s="1029"/>
      <c r="Y40" s="1029"/>
      <c r="Z40" s="1029"/>
      <c r="AA40" s="1029"/>
      <c r="AB40" s="1029"/>
      <c r="AC40" s="1029"/>
      <c r="AD40" s="1029"/>
      <c r="AE40" s="1029"/>
      <c r="AF40" s="1029"/>
      <c r="AG40" s="1029"/>
      <c r="AH40" s="1029"/>
      <c r="AI40" s="1029"/>
      <c r="AJ40" s="1029"/>
      <c r="AK40" s="1029"/>
      <c r="AL40" s="1029"/>
      <c r="AM40" s="1029"/>
      <c r="AN40" s="1029"/>
      <c r="AO40" s="1029"/>
      <c r="AP40" s="1029"/>
      <c r="AQ40" s="1047"/>
      <c r="AR40" s="1047"/>
      <c r="AS40" s="1047"/>
      <c r="AT40" s="1047"/>
      <c r="AU40" s="1047"/>
      <c r="AV40" s="1041"/>
      <c r="AW40" s="1041"/>
      <c r="AX40" s="1041"/>
      <c r="AY40" s="1041"/>
      <c r="AZ40" s="1041"/>
      <c r="BA40" s="1041"/>
      <c r="BB40" s="1042"/>
    </row>
    <row r="41" spans="2:54" ht="18" thickBot="1">
      <c r="B41" s="71" t="s">
        <v>71</v>
      </c>
      <c r="C41" s="1102" t="s">
        <v>67</v>
      </c>
      <c r="D41" s="1103"/>
      <c r="E41" s="1103"/>
      <c r="F41" s="1103"/>
      <c r="G41" s="1103"/>
      <c r="H41" s="1103"/>
      <c r="I41" s="1103"/>
      <c r="J41" s="1103"/>
      <c r="K41" s="1103"/>
      <c r="L41" s="1103"/>
      <c r="M41" s="1103"/>
      <c r="N41" s="1103"/>
      <c r="O41" s="1103"/>
      <c r="P41" s="1103"/>
      <c r="Q41" s="1103"/>
      <c r="R41" s="1103"/>
      <c r="S41" s="1103"/>
      <c r="T41" s="1103"/>
      <c r="U41" s="1103"/>
      <c r="V41" s="1103"/>
      <c r="W41" s="1104"/>
      <c r="X41" s="1105"/>
      <c r="Y41" s="640" t="s">
        <v>242</v>
      </c>
      <c r="Z41" s="641" t="s">
        <v>243</v>
      </c>
      <c r="AA41" s="642" t="s">
        <v>244</v>
      </c>
      <c r="AB41" s="330"/>
      <c r="AC41" s="1106" t="s">
        <v>68</v>
      </c>
      <c r="AD41" s="1029"/>
      <c r="AE41" s="1029"/>
      <c r="AF41" s="1029"/>
      <c r="AG41" s="1029"/>
      <c r="AH41" s="1029"/>
      <c r="AI41" s="1029"/>
      <c r="AJ41" s="1029"/>
      <c r="AK41" s="1029"/>
      <c r="AL41" s="1029"/>
      <c r="AM41" s="1029"/>
      <c r="AN41" s="1029"/>
      <c r="AO41" s="1029"/>
      <c r="AP41" s="1029"/>
      <c r="AQ41" s="1029"/>
      <c r="AR41" s="1029"/>
      <c r="AS41" s="1029"/>
      <c r="AT41" s="1029"/>
      <c r="AU41" s="1047"/>
      <c r="AV41" s="1047"/>
      <c r="AW41" s="1047"/>
      <c r="AX41" s="1047"/>
      <c r="AY41" s="1107"/>
      <c r="AZ41" s="640" t="s">
        <v>242</v>
      </c>
      <c r="BA41" s="641" t="s">
        <v>243</v>
      </c>
      <c r="BB41" s="642" t="s">
        <v>244</v>
      </c>
    </row>
    <row r="42" spans="2:54" ht="17.25">
      <c r="B42" s="73">
        <v>73</v>
      </c>
      <c r="C42" s="74">
        <v>0.56462599999999996</v>
      </c>
      <c r="D42" s="75">
        <v>0.33610899999999999</v>
      </c>
      <c r="E42" s="75">
        <v>0.25934499999999999</v>
      </c>
      <c r="F42" s="75">
        <v>0.52294200000000002</v>
      </c>
      <c r="G42" s="75">
        <v>0.40550700000000001</v>
      </c>
      <c r="H42" s="75">
        <v>0.43360500000000002</v>
      </c>
      <c r="I42" s="75">
        <v>0.50068599999999996</v>
      </c>
      <c r="J42" s="75">
        <v>0.64332800000000001</v>
      </c>
      <c r="K42" s="75">
        <v>0.83055800000000002</v>
      </c>
      <c r="L42" s="75">
        <v>0.50666199999999995</v>
      </c>
      <c r="M42" s="75">
        <v>0.14285700000000001</v>
      </c>
      <c r="N42" s="75">
        <v>0.61565199999999998</v>
      </c>
      <c r="O42" s="75">
        <v>0.59135899999999997</v>
      </c>
      <c r="P42" s="75">
        <v>0.73055700000000001</v>
      </c>
      <c r="Q42" s="75">
        <v>0.53623200000000004</v>
      </c>
      <c r="R42" s="75">
        <v>0.63383299999999998</v>
      </c>
      <c r="S42" s="75">
        <v>0.34557599999999999</v>
      </c>
      <c r="T42" s="75">
        <v>0.61849100000000001</v>
      </c>
      <c r="U42" s="75">
        <v>0.32304899999999998</v>
      </c>
      <c r="V42" s="75">
        <v>0.69419500000000001</v>
      </c>
      <c r="W42" s="75">
        <v>0.34414699999999998</v>
      </c>
      <c r="X42" s="529">
        <v>0.52083299999999999</v>
      </c>
      <c r="Y42" s="905">
        <f>AVERAGE(C42:X42)</f>
        <v>0.50455222727272719</v>
      </c>
      <c r="Z42" s="906">
        <f>STDEV(C42:X42)</f>
        <v>0.16697641338650832</v>
      </c>
      <c r="AA42" s="907">
        <f>Z42/SQRT(22)</f>
        <v>3.5599490948494114E-2</v>
      </c>
      <c r="AB42" s="50"/>
      <c r="AC42" s="76">
        <v>0.30829600000000001</v>
      </c>
      <c r="AD42" s="77">
        <v>0.66905800000000004</v>
      </c>
      <c r="AE42" s="77">
        <v>0.589866</v>
      </c>
      <c r="AF42" s="77">
        <v>0.41590199999999999</v>
      </c>
      <c r="AG42" s="77">
        <v>0.58008899999999997</v>
      </c>
      <c r="AH42" s="77">
        <v>0.74154500000000001</v>
      </c>
      <c r="AI42" s="77">
        <v>0.23450099999999999</v>
      </c>
      <c r="AJ42" s="77">
        <v>0.66395300000000002</v>
      </c>
      <c r="AK42" s="77">
        <v>0.38729000000000002</v>
      </c>
      <c r="AL42" s="77">
        <v>0.66929799999999995</v>
      </c>
      <c r="AM42" s="77">
        <v>0.42080699999999999</v>
      </c>
      <c r="AN42" s="77">
        <v>0.43864199999999998</v>
      </c>
      <c r="AO42" s="77">
        <v>0.55737700000000001</v>
      </c>
      <c r="AP42" s="77">
        <v>0.68493899999999996</v>
      </c>
      <c r="AQ42" s="77">
        <v>0.66979900000000003</v>
      </c>
      <c r="AR42" s="77">
        <v>0.65049900000000005</v>
      </c>
      <c r="AS42" s="77">
        <v>0.29189999999999999</v>
      </c>
      <c r="AT42" s="77">
        <v>0.55055500000000002</v>
      </c>
      <c r="AU42" s="77">
        <v>0.444295</v>
      </c>
      <c r="AV42" s="77">
        <v>0.39832899999999999</v>
      </c>
      <c r="AW42" s="77">
        <v>0.59508499999999998</v>
      </c>
      <c r="AX42" s="77">
        <v>0.63924899999999996</v>
      </c>
      <c r="AY42" s="526">
        <v>0.47643999999999997</v>
      </c>
      <c r="AZ42" s="568">
        <f>AVERAGE(AC42:AY42)</f>
        <v>0.52511799999999997</v>
      </c>
      <c r="BA42" s="754">
        <f>STDEV(AC42:AY42)</f>
        <v>0.14409005866439603</v>
      </c>
      <c r="BB42" s="569">
        <f>BA42/SQRT(23)</f>
        <v>3.004485415385607E-2</v>
      </c>
    </row>
    <row r="43" spans="2:54" ht="17.25">
      <c r="B43" s="78">
        <v>76</v>
      </c>
      <c r="C43" s="79">
        <v>0.65079399999999998</v>
      </c>
      <c r="D43" s="80">
        <v>0.40764600000000001</v>
      </c>
      <c r="E43" s="80">
        <v>0.428703</v>
      </c>
      <c r="F43" s="80">
        <v>0.58412200000000003</v>
      </c>
      <c r="G43" s="80">
        <v>0.68335400000000002</v>
      </c>
      <c r="H43" s="80">
        <v>0.54451000000000005</v>
      </c>
      <c r="I43" s="80">
        <v>0.49382700000000002</v>
      </c>
      <c r="J43" s="80">
        <v>0.59143299999999999</v>
      </c>
      <c r="K43" s="80">
        <v>0.82766099999999998</v>
      </c>
      <c r="L43" s="80">
        <v>0.63307100000000005</v>
      </c>
      <c r="M43" s="80">
        <v>0.34896899999999997</v>
      </c>
      <c r="N43" s="80">
        <v>0.70652199999999998</v>
      </c>
      <c r="O43" s="80">
        <v>0.63816399999999995</v>
      </c>
      <c r="P43" s="80">
        <v>0.74585599999999996</v>
      </c>
      <c r="Q43" s="80">
        <v>0.62318799999999996</v>
      </c>
      <c r="R43" s="80">
        <v>0.58137000000000005</v>
      </c>
      <c r="S43" s="80">
        <v>0.33389000000000002</v>
      </c>
      <c r="T43" s="80">
        <v>0.63622599999999996</v>
      </c>
      <c r="U43" s="80">
        <v>0.35753200000000002</v>
      </c>
      <c r="V43" s="80">
        <v>0.72117699999999996</v>
      </c>
      <c r="W43" s="80">
        <v>0.33674199999999999</v>
      </c>
      <c r="X43" s="527">
        <v>0.58823499999999995</v>
      </c>
      <c r="Y43" s="908">
        <f t="shared" ref="Y43:Y45" si="18">AVERAGE(C43:X43)</f>
        <v>0.56649963636363632</v>
      </c>
      <c r="Z43" s="909">
        <f t="shared" ref="Z43:Z45" si="19">STDEV(C43:X43)</f>
        <v>0.14339498302260065</v>
      </c>
      <c r="AA43" s="910">
        <f t="shared" ref="AA43:AA45" si="20">Z43/SQRT(22)</f>
        <v>3.0571913102219052E-2</v>
      </c>
      <c r="AB43" s="56"/>
      <c r="AC43" s="81">
        <v>0.60986499999999999</v>
      </c>
      <c r="AD43" s="80">
        <v>0.64842999999999995</v>
      </c>
      <c r="AE43" s="80">
        <v>0.58030599999999999</v>
      </c>
      <c r="AF43" s="80">
        <v>0.539246</v>
      </c>
      <c r="AG43" s="80">
        <v>0.76643300000000003</v>
      </c>
      <c r="AH43" s="80">
        <v>0.70772299999999999</v>
      </c>
      <c r="AI43" s="80">
        <v>0.33288400000000001</v>
      </c>
      <c r="AJ43" s="80">
        <v>0.67949700000000002</v>
      </c>
      <c r="AK43" s="80">
        <v>0.473271</v>
      </c>
      <c r="AL43" s="80">
        <v>0.71981099999999998</v>
      </c>
      <c r="AM43" s="80">
        <v>0.60835099999999998</v>
      </c>
      <c r="AN43" s="80">
        <v>0.400783</v>
      </c>
      <c r="AO43" s="80">
        <v>0.59672099999999995</v>
      </c>
      <c r="AP43" s="80">
        <v>0.75922100000000003</v>
      </c>
      <c r="AQ43" s="80">
        <v>0.642953</v>
      </c>
      <c r="AR43" s="80">
        <v>0.78744700000000001</v>
      </c>
      <c r="AS43" s="80">
        <v>0.36067199999999999</v>
      </c>
      <c r="AT43" s="80">
        <v>0.67353399999999997</v>
      </c>
      <c r="AU43" s="80">
        <v>0.58633500000000005</v>
      </c>
      <c r="AV43" s="80">
        <v>0.41364899999999999</v>
      </c>
      <c r="AW43" s="80">
        <v>0.63141000000000003</v>
      </c>
      <c r="AX43" s="80">
        <v>0.72927500000000001</v>
      </c>
      <c r="AY43" s="527">
        <v>0.65130900000000003</v>
      </c>
      <c r="AZ43" s="576">
        <f t="shared" ref="AZ43:AZ45" si="21">AVERAGE(AC43:AY43)</f>
        <v>0.60430982608695649</v>
      </c>
      <c r="BA43" s="707">
        <f t="shared" ref="BA43:BA45" si="22">STDEV(AC43:AY43)</f>
        <v>0.13029942225213889</v>
      </c>
      <c r="BB43" s="577">
        <f t="shared" ref="BB43:BB45" si="23">BA43/SQRT(23)</f>
        <v>2.7169307682880114E-2</v>
      </c>
    </row>
    <row r="44" spans="2:54" ht="17.25">
      <c r="B44" s="78">
        <v>79</v>
      </c>
      <c r="C44" s="79">
        <v>0.70861700000000005</v>
      </c>
      <c r="D44" s="80">
        <v>0.607873</v>
      </c>
      <c r="E44" s="80">
        <v>0.51268999999999998</v>
      </c>
      <c r="F44" s="80">
        <v>0.70575399999999999</v>
      </c>
      <c r="G44" s="80">
        <v>0.52941199999999999</v>
      </c>
      <c r="H44" s="80">
        <v>0.54080099999999998</v>
      </c>
      <c r="I44" s="80">
        <v>0.45267499999999999</v>
      </c>
      <c r="J44" s="80">
        <v>0.66968700000000003</v>
      </c>
      <c r="K44" s="80">
        <v>0.83635000000000004</v>
      </c>
      <c r="L44" s="80">
        <v>0.78305400000000003</v>
      </c>
      <c r="M44" s="80">
        <v>0.53837999999999997</v>
      </c>
      <c r="N44" s="80">
        <v>0.79739099999999996</v>
      </c>
      <c r="O44" s="80">
        <v>0.70206999999999997</v>
      </c>
      <c r="P44" s="80">
        <v>0.82957899999999996</v>
      </c>
      <c r="Q44" s="80">
        <v>0.59178699999999995</v>
      </c>
      <c r="R44" s="80">
        <v>0.63490400000000002</v>
      </c>
      <c r="S44" s="80">
        <v>0.41736200000000001</v>
      </c>
      <c r="T44" s="80">
        <v>0.72377400000000003</v>
      </c>
      <c r="U44" s="80">
        <v>0.332123</v>
      </c>
      <c r="V44" s="80">
        <v>0.70237099999999997</v>
      </c>
      <c r="W44" s="80">
        <v>0.35084599999999999</v>
      </c>
      <c r="X44" s="527">
        <v>0.61274499999999998</v>
      </c>
      <c r="Y44" s="908">
        <f t="shared" si="18"/>
        <v>0.61728386363636378</v>
      </c>
      <c r="Z44" s="909">
        <f t="shared" si="19"/>
        <v>0.14619591660941178</v>
      </c>
      <c r="AA44" s="910">
        <f t="shared" si="20"/>
        <v>3.1169074149391678E-2</v>
      </c>
      <c r="AB44" s="56"/>
      <c r="AC44" s="81">
        <v>0.64573999999999998</v>
      </c>
      <c r="AD44" s="80">
        <v>0.63318399999999997</v>
      </c>
      <c r="AE44" s="80">
        <v>0.66825999999999997</v>
      </c>
      <c r="AF44" s="80">
        <v>0.70744099999999999</v>
      </c>
      <c r="AG44" s="80">
        <v>0.792597</v>
      </c>
      <c r="AH44" s="80">
        <v>0.76527000000000001</v>
      </c>
      <c r="AI44" s="80">
        <v>0.57277599999999995</v>
      </c>
      <c r="AJ44" s="80">
        <v>0.67579599999999995</v>
      </c>
      <c r="AK44" s="80">
        <v>0.57570100000000002</v>
      </c>
      <c r="AL44" s="80">
        <v>0.74112100000000003</v>
      </c>
      <c r="AM44" s="80">
        <v>0.67179800000000001</v>
      </c>
      <c r="AN44" s="80">
        <v>0.55613599999999996</v>
      </c>
      <c r="AO44" s="80">
        <v>0.59125700000000003</v>
      </c>
      <c r="AP44" s="80">
        <v>0.77920100000000003</v>
      </c>
      <c r="AQ44" s="80">
        <v>0.71275200000000005</v>
      </c>
      <c r="AR44" s="80">
        <v>0.81940100000000005</v>
      </c>
      <c r="AS44" s="80">
        <v>0.481406</v>
      </c>
      <c r="AT44" s="80">
        <v>0.69477</v>
      </c>
      <c r="AU44" s="80">
        <v>0.5897</v>
      </c>
      <c r="AV44" s="80">
        <v>0.53203299999999998</v>
      </c>
      <c r="AW44" s="80">
        <v>0.64743600000000001</v>
      </c>
      <c r="AX44" s="80">
        <v>0.76424899999999996</v>
      </c>
      <c r="AY44" s="527">
        <v>0.63874299999999995</v>
      </c>
      <c r="AZ44" s="576">
        <f t="shared" si="21"/>
        <v>0.66333773913043481</v>
      </c>
      <c r="BA44" s="707">
        <f t="shared" si="22"/>
        <v>8.9733479145044301E-2</v>
      </c>
      <c r="BB44" s="577">
        <f t="shared" si="23"/>
        <v>1.8710723825231652E-2</v>
      </c>
    </row>
    <row r="45" spans="2:54" ht="18" thickBot="1">
      <c r="B45" s="82">
        <v>82</v>
      </c>
      <c r="C45" s="83">
        <v>0.68254000000000004</v>
      </c>
      <c r="D45" s="84">
        <v>0.60749399999999998</v>
      </c>
      <c r="E45" s="84">
        <v>0.66820500000000005</v>
      </c>
      <c r="F45" s="84">
        <v>0.75965000000000005</v>
      </c>
      <c r="G45" s="84">
        <v>0.70087600000000005</v>
      </c>
      <c r="H45" s="84">
        <v>0.66728500000000002</v>
      </c>
      <c r="I45" s="84">
        <v>0.47736600000000001</v>
      </c>
      <c r="J45" s="84">
        <v>0.65321300000000004</v>
      </c>
      <c r="K45" s="84">
        <v>0.83997100000000002</v>
      </c>
      <c r="L45" s="84">
        <v>0.79227899999999996</v>
      </c>
      <c r="M45" s="84">
        <v>0.63503900000000002</v>
      </c>
      <c r="N45" s="84">
        <v>0.82130400000000003</v>
      </c>
      <c r="O45" s="84">
        <v>0.69847000000000004</v>
      </c>
      <c r="P45" s="84">
        <v>0.87250300000000003</v>
      </c>
      <c r="Q45" s="84">
        <v>0.65942000000000001</v>
      </c>
      <c r="R45" s="84">
        <v>0.62312599999999996</v>
      </c>
      <c r="S45" s="84">
        <v>0.34056799999999998</v>
      </c>
      <c r="T45" s="84">
        <v>0.79622599999999999</v>
      </c>
      <c r="U45" s="84">
        <v>0.39927400000000002</v>
      </c>
      <c r="V45" s="84">
        <v>0.66802899999999998</v>
      </c>
      <c r="W45" s="84">
        <v>0.50951999999999997</v>
      </c>
      <c r="X45" s="528">
        <v>0.58088200000000001</v>
      </c>
      <c r="Y45" s="911">
        <f t="shared" si="18"/>
        <v>0.65696545454545463</v>
      </c>
      <c r="Z45" s="912">
        <f t="shared" si="19"/>
        <v>0.13632113635813672</v>
      </c>
      <c r="AA45" s="913">
        <f t="shared" si="20"/>
        <v>2.9063763925965599E-2</v>
      </c>
      <c r="AB45" s="62"/>
      <c r="AC45" s="85">
        <v>0.661435</v>
      </c>
      <c r="AD45" s="84">
        <v>0.69955199999999995</v>
      </c>
      <c r="AE45" s="84">
        <v>0.68355600000000005</v>
      </c>
      <c r="AF45" s="84">
        <v>0.66411799999999999</v>
      </c>
      <c r="AG45" s="84">
        <v>0.79068300000000002</v>
      </c>
      <c r="AH45" s="84">
        <v>0.815245</v>
      </c>
      <c r="AI45" s="84">
        <v>0.60242600000000002</v>
      </c>
      <c r="AJ45" s="84">
        <v>0.752776</v>
      </c>
      <c r="AK45" s="84">
        <v>0.60186899999999999</v>
      </c>
      <c r="AL45" s="84">
        <v>0.71428599999999998</v>
      </c>
      <c r="AM45" s="84">
        <v>0.70748800000000001</v>
      </c>
      <c r="AN45" s="84">
        <v>0.73302900000000004</v>
      </c>
      <c r="AO45" s="84">
        <v>0.52677600000000002</v>
      </c>
      <c r="AP45" s="84">
        <v>0.76485700000000001</v>
      </c>
      <c r="AQ45" s="84">
        <v>0.77248300000000003</v>
      </c>
      <c r="AR45" s="84">
        <v>0.82681899999999997</v>
      </c>
      <c r="AS45" s="84">
        <v>0.50942399999999999</v>
      </c>
      <c r="AT45" s="84">
        <v>0.664659</v>
      </c>
      <c r="AU45" s="84">
        <v>0.54830000000000001</v>
      </c>
      <c r="AV45" s="84">
        <v>0.36908099999999999</v>
      </c>
      <c r="AW45" s="84">
        <v>0.64316200000000001</v>
      </c>
      <c r="AX45" s="84">
        <v>0.765544</v>
      </c>
      <c r="AY45" s="528">
        <v>0.61047099999999999</v>
      </c>
      <c r="AZ45" s="583">
        <f t="shared" si="21"/>
        <v>0.67078430434782599</v>
      </c>
      <c r="BA45" s="758">
        <f t="shared" si="22"/>
        <v>0.11065619736678103</v>
      </c>
      <c r="BB45" s="584">
        <f t="shared" si="23"/>
        <v>2.307341215571837E-2</v>
      </c>
    </row>
    <row r="46" spans="2:54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</row>
    <row r="47" spans="2:54" ht="18.75" thickBot="1">
      <c r="B47" s="8" t="s">
        <v>90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</row>
    <row r="48" spans="2:54" ht="18" thickBot="1">
      <c r="B48" s="1022" t="s">
        <v>70</v>
      </c>
      <c r="C48" s="1029"/>
      <c r="D48" s="1029"/>
      <c r="E48" s="1029"/>
      <c r="F48" s="1029"/>
      <c r="G48" s="1029"/>
      <c r="H48" s="1029"/>
      <c r="I48" s="1029"/>
      <c r="J48" s="1029"/>
      <c r="K48" s="1029"/>
      <c r="L48" s="1029"/>
      <c r="M48" s="1029"/>
      <c r="N48" s="1029"/>
      <c r="O48" s="1029"/>
      <c r="P48" s="1029"/>
      <c r="Q48" s="1029"/>
      <c r="R48" s="1029"/>
      <c r="S48" s="1029"/>
      <c r="T48" s="1029"/>
      <c r="U48" s="1029"/>
      <c r="V48" s="1029"/>
      <c r="W48" s="1029"/>
      <c r="X48" s="1029"/>
      <c r="Y48" s="1029"/>
      <c r="Z48" s="1029"/>
      <c r="AA48" s="1029"/>
      <c r="AB48" s="1029"/>
      <c r="AC48" s="1029"/>
      <c r="AD48" s="1029"/>
      <c r="AE48" s="1029"/>
      <c r="AF48" s="1029"/>
      <c r="AG48" s="1029"/>
      <c r="AH48" s="1029"/>
      <c r="AI48" s="1029"/>
      <c r="AJ48" s="1029"/>
      <c r="AK48" s="1029"/>
      <c r="AL48" s="1029"/>
      <c r="AM48" s="1029"/>
      <c r="AN48" s="1047"/>
      <c r="AO48" s="1047"/>
      <c r="AP48" s="1047"/>
      <c r="AQ48" s="1041"/>
      <c r="AR48" s="1041"/>
      <c r="AS48" s="1041"/>
      <c r="AT48" s="1041"/>
      <c r="AU48" s="1041"/>
      <c r="AV48" s="1041"/>
      <c r="AW48" s="1042"/>
    </row>
    <row r="49" spans="2:51" ht="18" thickBot="1">
      <c r="B49" s="38" t="s">
        <v>71</v>
      </c>
      <c r="C49" s="1048" t="s">
        <v>67</v>
      </c>
      <c r="D49" s="1026"/>
      <c r="E49" s="1026"/>
      <c r="F49" s="1026"/>
      <c r="G49" s="1026"/>
      <c r="H49" s="1026"/>
      <c r="I49" s="1026"/>
      <c r="J49" s="1026"/>
      <c r="K49" s="1026"/>
      <c r="L49" s="1026"/>
      <c r="M49" s="1026"/>
      <c r="N49" s="1026"/>
      <c r="O49" s="1026"/>
      <c r="P49" s="1026"/>
      <c r="Q49" s="1026"/>
      <c r="R49" s="1026"/>
      <c r="S49" s="1026"/>
      <c r="T49" s="1026"/>
      <c r="U49" s="1033"/>
      <c r="V49" s="640" t="s">
        <v>242</v>
      </c>
      <c r="W49" s="641" t="s">
        <v>243</v>
      </c>
      <c r="X49" s="642" t="s">
        <v>244</v>
      </c>
      <c r="Y49" s="38"/>
      <c r="Z49" s="1098" t="s">
        <v>68</v>
      </c>
      <c r="AA49" s="1099"/>
      <c r="AB49" s="1099"/>
      <c r="AC49" s="1099"/>
      <c r="AD49" s="1099"/>
      <c r="AE49" s="1099"/>
      <c r="AF49" s="1099"/>
      <c r="AG49" s="1099"/>
      <c r="AH49" s="1099"/>
      <c r="AI49" s="1099"/>
      <c r="AJ49" s="1099"/>
      <c r="AK49" s="1099"/>
      <c r="AL49" s="1099"/>
      <c r="AM49" s="1099"/>
      <c r="AN49" s="1099"/>
      <c r="AO49" s="1099"/>
      <c r="AP49" s="1099"/>
      <c r="AQ49" s="1099"/>
      <c r="AR49" s="1100"/>
      <c r="AS49" s="1100"/>
      <c r="AT49" s="1101"/>
      <c r="AU49" s="640" t="s">
        <v>242</v>
      </c>
      <c r="AV49" s="641" t="s">
        <v>243</v>
      </c>
      <c r="AW49" s="642" t="s">
        <v>244</v>
      </c>
      <c r="AX49" s="9"/>
      <c r="AY49" s="9"/>
    </row>
    <row r="50" spans="2:51" ht="17.25">
      <c r="B50" s="73">
        <v>73</v>
      </c>
      <c r="C50" s="45">
        <v>0.399507</v>
      </c>
      <c r="D50" s="66">
        <v>0.58725000000000005</v>
      </c>
      <c r="E50" s="66">
        <v>0.57894699999999999</v>
      </c>
      <c r="F50" s="66">
        <v>0.63304899999999997</v>
      </c>
      <c r="G50" s="66">
        <v>0.569689</v>
      </c>
      <c r="H50" s="66">
        <v>0.66395099999999996</v>
      </c>
      <c r="I50" s="66">
        <v>0.37032300000000001</v>
      </c>
      <c r="J50" s="66">
        <v>0.41666700000000001</v>
      </c>
      <c r="K50" s="66">
        <v>0.42750199999999999</v>
      </c>
      <c r="L50" s="66">
        <v>0.53248399999999996</v>
      </c>
      <c r="M50" s="66">
        <v>0.52031300000000003</v>
      </c>
      <c r="N50" s="66">
        <v>0.458204</v>
      </c>
      <c r="O50" s="66">
        <v>0.70366099999999998</v>
      </c>
      <c r="P50" s="66">
        <v>0.60013499999999997</v>
      </c>
      <c r="Q50" s="66">
        <v>0.52857100000000001</v>
      </c>
      <c r="R50" s="66">
        <v>0.15943099999999999</v>
      </c>
      <c r="S50" s="66">
        <v>0.5</v>
      </c>
      <c r="T50" s="66">
        <v>0.47066400000000003</v>
      </c>
      <c r="U50" s="125">
        <v>0.36622300000000002</v>
      </c>
      <c r="V50" s="660">
        <f>AVERAGE(C50:U50)</f>
        <v>0.49929321052631576</v>
      </c>
      <c r="W50" s="661">
        <f>STDEV(C50:U50)</f>
        <v>0.12751242358669701</v>
      </c>
      <c r="X50" s="682">
        <f>W50/SQRT(19)</f>
        <v>2.9253356234756021E-2</v>
      </c>
      <c r="Y50" s="91"/>
      <c r="Z50" s="88">
        <v>0.51433300000000004</v>
      </c>
      <c r="AA50" s="68">
        <v>0.414047</v>
      </c>
      <c r="AB50" s="68">
        <v>0.53917700000000002</v>
      </c>
      <c r="AC50" s="68">
        <v>0.42604300000000001</v>
      </c>
      <c r="AD50" s="68">
        <v>0.32533200000000001</v>
      </c>
      <c r="AE50" s="68">
        <v>0.52205100000000004</v>
      </c>
      <c r="AF50" s="68">
        <v>0.56123500000000004</v>
      </c>
      <c r="AG50" s="68">
        <v>0.69726999999999995</v>
      </c>
      <c r="AH50" s="68">
        <v>0.67650200000000005</v>
      </c>
      <c r="AI50" s="68">
        <v>0.74736800000000003</v>
      </c>
      <c r="AJ50" s="68">
        <v>0.656501</v>
      </c>
      <c r="AK50" s="68">
        <v>0.48307699999999998</v>
      </c>
      <c r="AL50" s="68">
        <v>0.64202300000000001</v>
      </c>
      <c r="AM50" s="68">
        <v>0.83896599999999999</v>
      </c>
      <c r="AN50" s="68">
        <v>0.66015599999999997</v>
      </c>
      <c r="AO50" s="68">
        <v>0.12612599999999999</v>
      </c>
      <c r="AP50" s="68">
        <v>0.66812700000000003</v>
      </c>
      <c r="AQ50" s="68">
        <v>0.56279400000000002</v>
      </c>
      <c r="AR50" s="68">
        <v>0.79028299999999996</v>
      </c>
      <c r="AS50" s="68">
        <v>0.66677699999999995</v>
      </c>
      <c r="AT50" s="53">
        <v>0.438467</v>
      </c>
      <c r="AU50" s="635">
        <f>AVERAGE(Z50:AT50)</f>
        <v>0.56936452380952374</v>
      </c>
      <c r="AV50" s="685">
        <f>STDEV(Z50:AT50)</f>
        <v>0.16627024441000271</v>
      </c>
      <c r="AW50" s="636">
        <f>AV50/SQRT(21)</f>
        <v>3.6283141944173598E-2</v>
      </c>
      <c r="AX50" s="9"/>
      <c r="AY50" s="9"/>
    </row>
    <row r="51" spans="2:51" ht="17.25">
      <c r="B51" s="78">
        <v>76</v>
      </c>
      <c r="C51" s="52">
        <v>1.0403830000000001</v>
      </c>
      <c r="D51" s="68">
        <v>0.67613800000000002</v>
      </c>
      <c r="E51" s="68">
        <v>1.425824</v>
      </c>
      <c r="F51" s="68">
        <v>0.60356900000000002</v>
      </c>
      <c r="G51" s="68">
        <v>0.485792</v>
      </c>
      <c r="H51" s="68">
        <v>0.78716900000000001</v>
      </c>
      <c r="I51" s="68">
        <v>0.60322600000000004</v>
      </c>
      <c r="J51" s="68">
        <v>0.61666699999999997</v>
      </c>
      <c r="K51" s="68">
        <v>0.53320900000000004</v>
      </c>
      <c r="L51" s="68">
        <v>0.62420399999999998</v>
      </c>
      <c r="M51" s="68">
        <v>0.75703100000000001</v>
      </c>
      <c r="N51" s="68">
        <v>0.631579</v>
      </c>
      <c r="O51" s="68">
        <v>0.81006900000000004</v>
      </c>
      <c r="P51" s="68">
        <v>0.63261199999999995</v>
      </c>
      <c r="Q51" s="68">
        <v>0.69890099999999999</v>
      </c>
      <c r="R51" s="68">
        <v>0.29416199999999998</v>
      </c>
      <c r="S51" s="68">
        <v>0.64629000000000003</v>
      </c>
      <c r="T51" s="68">
        <v>0.68536399999999997</v>
      </c>
      <c r="U51" s="53">
        <v>0.637409</v>
      </c>
      <c r="V51" s="663">
        <f t="shared" ref="V51:V53" si="24">AVERAGE(C51:U51)</f>
        <v>0.69418936842105261</v>
      </c>
      <c r="W51" s="665">
        <f t="shared" ref="W51:W53" si="25">STDEV(C51:U51)</f>
        <v>0.22992484975632307</v>
      </c>
      <c r="X51" s="683">
        <f t="shared" ref="X51:X53" si="26">W51/SQRT(19)</f>
        <v>5.2748378141925505E-2</v>
      </c>
      <c r="Y51" s="44"/>
      <c r="Z51" s="88">
        <v>0.68799299999999997</v>
      </c>
      <c r="AA51" s="68">
        <v>0.31137100000000001</v>
      </c>
      <c r="AB51" s="68">
        <v>0.47808800000000001</v>
      </c>
      <c r="AC51" s="68">
        <v>0.46396999999999999</v>
      </c>
      <c r="AD51" s="68">
        <v>0.28490199999999999</v>
      </c>
      <c r="AE51" s="68">
        <v>0.98068699999999998</v>
      </c>
      <c r="AF51" s="68">
        <v>0.63897800000000005</v>
      </c>
      <c r="AG51" s="68">
        <v>0.61786600000000003</v>
      </c>
      <c r="AH51" s="68">
        <v>0.69230800000000003</v>
      </c>
      <c r="AI51" s="68">
        <v>0.81403499999999995</v>
      </c>
      <c r="AJ51" s="68">
        <v>0.73836299999999999</v>
      </c>
      <c r="AK51" s="68">
        <v>0.63692300000000002</v>
      </c>
      <c r="AL51" s="68">
        <v>0.65836600000000001</v>
      </c>
      <c r="AM51" s="68">
        <v>0.86282300000000001</v>
      </c>
      <c r="AN51" s="68">
        <v>0.82877599999999996</v>
      </c>
      <c r="AO51" s="68">
        <v>0.43903900000000001</v>
      </c>
      <c r="AP51" s="68">
        <v>0.78286900000000004</v>
      </c>
      <c r="AQ51" s="68">
        <v>0.63734000000000002</v>
      </c>
      <c r="AR51" s="68">
        <v>0.82226299999999997</v>
      </c>
      <c r="AS51" s="68">
        <v>0.83355400000000002</v>
      </c>
      <c r="AT51" s="53">
        <v>0.69901500000000005</v>
      </c>
      <c r="AU51" s="637">
        <f t="shared" ref="AU51:AU53" si="27">AVERAGE(Z51:AT51)</f>
        <v>0.66235852380952365</v>
      </c>
      <c r="AV51" s="686">
        <f t="shared" ref="AV51:AV53" si="28">STDEV(Z51:AT51)</f>
        <v>0.18206593789905379</v>
      </c>
      <c r="AW51" s="629">
        <f t="shared" ref="AW51:AW53" si="29">AV51/SQRT(21)</f>
        <v>3.9730044852168724E-2</v>
      </c>
      <c r="AX51" s="9"/>
      <c r="AY51" s="9"/>
    </row>
    <row r="52" spans="2:51" ht="17.25">
      <c r="B52" s="78">
        <v>79</v>
      </c>
      <c r="C52" s="52">
        <v>1.4983569999999999</v>
      </c>
      <c r="D52" s="68">
        <v>0.67103800000000002</v>
      </c>
      <c r="E52" s="68">
        <v>1.8480460000000001</v>
      </c>
      <c r="F52" s="68">
        <v>0.71373200000000003</v>
      </c>
      <c r="G52" s="68">
        <v>0.35724</v>
      </c>
      <c r="H52" s="68">
        <v>0.81771899999999997</v>
      </c>
      <c r="I52" s="68">
        <v>0.63871</v>
      </c>
      <c r="J52" s="68">
        <v>0.73333300000000001</v>
      </c>
      <c r="K52" s="68">
        <v>0.68568799999999996</v>
      </c>
      <c r="L52" s="68">
        <v>0.73503200000000002</v>
      </c>
      <c r="M52" s="68">
        <v>0.65546899999999997</v>
      </c>
      <c r="N52" s="68">
        <v>0.61919500000000005</v>
      </c>
      <c r="O52" s="68">
        <v>0.82875699999999997</v>
      </c>
      <c r="P52" s="68">
        <v>0.82476300000000002</v>
      </c>
      <c r="Q52" s="68">
        <v>0.77252699999999996</v>
      </c>
      <c r="R52" s="68">
        <v>0.38996999999999998</v>
      </c>
      <c r="S52" s="68">
        <v>0.74242399999999997</v>
      </c>
      <c r="T52" s="68">
        <v>0.64732400000000001</v>
      </c>
      <c r="U52" s="53">
        <v>0.61319599999999996</v>
      </c>
      <c r="V52" s="663">
        <f t="shared" si="24"/>
        <v>0.77855368421052629</v>
      </c>
      <c r="W52" s="665">
        <f t="shared" si="25"/>
        <v>0.34407320223997767</v>
      </c>
      <c r="X52" s="683">
        <f t="shared" si="26"/>
        <v>7.8935806197078684E-2</v>
      </c>
      <c r="Y52" s="44"/>
      <c r="Z52" s="88">
        <v>0.83838800000000002</v>
      </c>
      <c r="AA52" s="68">
        <v>0.53043499999999999</v>
      </c>
      <c r="AB52" s="68">
        <v>0.59229699999999996</v>
      </c>
      <c r="AC52" s="68">
        <v>0.56510700000000003</v>
      </c>
      <c r="AD52" s="68">
        <v>0.413771</v>
      </c>
      <c r="AE52" s="68">
        <v>0.96911199999999997</v>
      </c>
      <c r="AF52" s="68">
        <v>0.68051099999999998</v>
      </c>
      <c r="AG52" s="68">
        <v>0.23325100000000001</v>
      </c>
      <c r="AH52" s="68">
        <v>0.639621</v>
      </c>
      <c r="AI52" s="68">
        <v>0.63391799999999998</v>
      </c>
      <c r="AJ52" s="68">
        <v>0.80898899999999996</v>
      </c>
      <c r="AK52" s="68">
        <v>0.461538</v>
      </c>
      <c r="AL52" s="68">
        <v>0.806226</v>
      </c>
      <c r="AM52" s="68">
        <v>0.82107399999999997</v>
      </c>
      <c r="AN52" s="68">
        <v>0.76692700000000003</v>
      </c>
      <c r="AO52" s="68">
        <v>0.581982</v>
      </c>
      <c r="AP52" s="68">
        <v>0.85059799999999997</v>
      </c>
      <c r="AQ52" s="68">
        <v>0.58294199999999996</v>
      </c>
      <c r="AR52" s="68">
        <v>0.789053</v>
      </c>
      <c r="AS52" s="68">
        <v>0.812334</v>
      </c>
      <c r="AT52" s="53">
        <v>0.75316499999999997</v>
      </c>
      <c r="AU52" s="637">
        <f t="shared" si="27"/>
        <v>0.67291614285714274</v>
      </c>
      <c r="AV52" s="686">
        <f t="shared" si="28"/>
        <v>0.17546250989236642</v>
      </c>
      <c r="AW52" s="629">
        <f t="shared" si="29"/>
        <v>3.8289058724224147E-2</v>
      </c>
      <c r="AX52" s="9"/>
      <c r="AY52" s="9"/>
    </row>
    <row r="53" spans="2:51" ht="18" thickBot="1">
      <c r="B53" s="82">
        <v>82</v>
      </c>
      <c r="C53" s="59">
        <v>1.5943659999999999</v>
      </c>
      <c r="D53" s="70">
        <v>0.827322</v>
      </c>
      <c r="E53" s="70">
        <v>2.6327430000000001</v>
      </c>
      <c r="F53" s="70">
        <v>0.78200199999999997</v>
      </c>
      <c r="G53" s="70">
        <v>0.53315299999999999</v>
      </c>
      <c r="H53" s="70">
        <v>0.82688399999999995</v>
      </c>
      <c r="I53" s="70">
        <v>0.69741900000000001</v>
      </c>
      <c r="J53" s="70">
        <v>0.74166699999999997</v>
      </c>
      <c r="K53" s="70">
        <v>0.570627</v>
      </c>
      <c r="L53" s="70">
        <v>0.82802500000000001</v>
      </c>
      <c r="M53" s="70">
        <v>0.776563</v>
      </c>
      <c r="N53" s="70">
        <v>0.57069099999999995</v>
      </c>
      <c r="O53" s="70">
        <v>0.79443200000000003</v>
      </c>
      <c r="P53" s="70">
        <v>0.77266599999999996</v>
      </c>
      <c r="Q53" s="70">
        <v>0.65164800000000001</v>
      </c>
      <c r="R53" s="70">
        <v>0.58008999999999999</v>
      </c>
      <c r="S53" s="70">
        <v>0.82445100000000004</v>
      </c>
      <c r="T53" s="70">
        <v>0.63442900000000002</v>
      </c>
      <c r="U53" s="60">
        <v>0.73063</v>
      </c>
      <c r="V53" s="668">
        <f t="shared" si="24"/>
        <v>0.86156884210526308</v>
      </c>
      <c r="W53" s="669">
        <f t="shared" si="25"/>
        <v>0.48392874680361586</v>
      </c>
      <c r="X53" s="670">
        <f t="shared" si="26"/>
        <v>0.11102086858901279</v>
      </c>
      <c r="Y53" s="58"/>
      <c r="Z53" s="89">
        <v>0.83215600000000001</v>
      </c>
      <c r="AA53" s="70">
        <v>0.61270899999999995</v>
      </c>
      <c r="AB53" s="70">
        <v>0.544489</v>
      </c>
      <c r="AC53" s="70">
        <v>0.73072099999999995</v>
      </c>
      <c r="AD53" s="70">
        <v>0.64434599999999997</v>
      </c>
      <c r="AE53" s="70">
        <v>1.0761099999999999</v>
      </c>
      <c r="AF53" s="70">
        <v>0.64749699999999999</v>
      </c>
      <c r="AG53" s="70">
        <v>0.42679899999999998</v>
      </c>
      <c r="AH53" s="70">
        <v>0.67123299999999997</v>
      </c>
      <c r="AI53" s="70">
        <v>0.65146199999999999</v>
      </c>
      <c r="AJ53" s="70">
        <v>0.89780599999999999</v>
      </c>
      <c r="AK53" s="70">
        <v>0.22769200000000001</v>
      </c>
      <c r="AL53" s="70">
        <v>0.79533100000000001</v>
      </c>
      <c r="AM53" s="70">
        <v>0.836978</v>
      </c>
      <c r="AN53" s="70">
        <v>0.81315099999999996</v>
      </c>
      <c r="AO53" s="70">
        <v>0.58618599999999998</v>
      </c>
      <c r="AP53" s="70">
        <v>0.88486100000000001</v>
      </c>
      <c r="AQ53" s="70">
        <v>0.65883100000000006</v>
      </c>
      <c r="AR53" s="70">
        <v>0.75215299999999996</v>
      </c>
      <c r="AS53" s="70">
        <v>0.85145899999999997</v>
      </c>
      <c r="AT53" s="60">
        <v>0.80450100000000002</v>
      </c>
      <c r="AU53" s="638">
        <f t="shared" si="27"/>
        <v>0.71173671428571428</v>
      </c>
      <c r="AV53" s="811">
        <f t="shared" si="28"/>
        <v>0.18175712560258633</v>
      </c>
      <c r="AW53" s="639">
        <f t="shared" si="29"/>
        <v>3.9662656484354665E-2</v>
      </c>
      <c r="AX53" s="9"/>
      <c r="AY53" s="9"/>
    </row>
    <row r="54" spans="2:5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</row>
    <row r="55" spans="2:51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</row>
    <row r="56" spans="2:51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</row>
    <row r="57" spans="2:51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</row>
    <row r="58" spans="2:51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</row>
    <row r="59" spans="2:51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</row>
    <row r="60" spans="2:5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</row>
    <row r="61" spans="2:51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</row>
    <row r="62" spans="2:51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</row>
  </sheetData>
  <mergeCells count="33">
    <mergeCell ref="B40:BB40"/>
    <mergeCell ref="H2:K2"/>
    <mergeCell ref="H3:I3"/>
    <mergeCell ref="C33:V33"/>
    <mergeCell ref="B2:C2"/>
    <mergeCell ref="B32:AU32"/>
    <mergeCell ref="J3:K3"/>
    <mergeCell ref="AE3:AF3"/>
    <mergeCell ref="E2:F2"/>
    <mergeCell ref="AA33:AR33"/>
    <mergeCell ref="AU3:AV3"/>
    <mergeCell ref="AH2:AI2"/>
    <mergeCell ref="AK2:AL2"/>
    <mergeCell ref="M2:P2"/>
    <mergeCell ref="M3:N3"/>
    <mergeCell ref="O3:P3"/>
    <mergeCell ref="R2:S2"/>
    <mergeCell ref="C49:U49"/>
    <mergeCell ref="Z49:AT49"/>
    <mergeCell ref="AN2:AQ2"/>
    <mergeCell ref="AN3:AO3"/>
    <mergeCell ref="AP3:AQ3"/>
    <mergeCell ref="U2:V2"/>
    <mergeCell ref="C41:X41"/>
    <mergeCell ref="AC41:AY41"/>
    <mergeCell ref="X2:AA2"/>
    <mergeCell ref="X3:Y3"/>
    <mergeCell ref="Z3:AA3"/>
    <mergeCell ref="AC2:AF2"/>
    <mergeCell ref="AC3:AD3"/>
    <mergeCell ref="B48:AW48"/>
    <mergeCell ref="AS2:AV2"/>
    <mergeCell ref="AS3:AT3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6DDF8-5EDA-498B-8F14-32B1EAE3867A}">
  <dimension ref="A1:G11"/>
  <sheetViews>
    <sheetView zoomScale="70" zoomScaleNormal="70" workbookViewId="0">
      <selection activeCell="O37" sqref="O37"/>
    </sheetView>
  </sheetViews>
  <sheetFormatPr defaultRowHeight="16.5"/>
  <cols>
    <col min="2" max="2" width="11.25" customWidth="1"/>
    <col min="3" max="4" width="8.75" customWidth="1"/>
    <col min="6" max="6" width="11" customWidth="1"/>
  </cols>
  <sheetData>
    <row r="1" spans="1:7" ht="18">
      <c r="B1" s="8" t="s">
        <v>80</v>
      </c>
      <c r="C1" s="9"/>
      <c r="D1" s="9"/>
      <c r="E1" s="9"/>
      <c r="F1" s="9"/>
      <c r="G1" s="9"/>
    </row>
    <row r="2" spans="1:7" ht="17.25" thickBot="1">
      <c r="B2" s="9"/>
      <c r="C2" s="9"/>
      <c r="D2" s="9"/>
      <c r="E2" s="9"/>
      <c r="F2" s="9"/>
      <c r="G2" s="9"/>
    </row>
    <row r="3" spans="1:7" ht="51.6" customHeight="1" thickBot="1">
      <c r="B3" s="992" t="s">
        <v>91</v>
      </c>
      <c r="C3" s="997"/>
      <c r="D3" s="363"/>
      <c r="E3" s="72"/>
      <c r="F3" s="992" t="s">
        <v>92</v>
      </c>
      <c r="G3" s="997"/>
    </row>
    <row r="4" spans="1:7" ht="18" thickBot="1">
      <c r="B4" s="10" t="s">
        <v>57</v>
      </c>
      <c r="C4" s="40" t="s">
        <v>54</v>
      </c>
      <c r="D4" s="72"/>
      <c r="E4" s="72"/>
      <c r="F4" s="10" t="s">
        <v>57</v>
      </c>
      <c r="G4" s="40" t="s">
        <v>54</v>
      </c>
    </row>
    <row r="5" spans="1:7">
      <c r="B5" s="90">
        <v>5.2400000000000005E-4</v>
      </c>
      <c r="C5" s="91">
        <v>5.7300000000000005E-4</v>
      </c>
      <c r="D5" s="206"/>
      <c r="E5" s="11"/>
      <c r="F5" s="90">
        <v>3.2400000000000001E-4</v>
      </c>
      <c r="G5" s="91">
        <v>4.3899999999999999E-4</v>
      </c>
    </row>
    <row r="6" spans="1:7">
      <c r="B6" s="47">
        <v>7.6000000000000004E-4</v>
      </c>
      <c r="C6" s="44">
        <v>6.4000000000000005E-4</v>
      </c>
      <c r="D6" s="206"/>
      <c r="E6" s="11"/>
      <c r="F6" s="47">
        <v>5.8299999999999997E-4</v>
      </c>
      <c r="G6" s="44">
        <v>4.9100000000000001E-4</v>
      </c>
    </row>
    <row r="7" spans="1:7">
      <c r="B7" s="47">
        <v>6.4099999999999997E-4</v>
      </c>
      <c r="C7" s="44">
        <v>7.2599999999999997E-4</v>
      </c>
      <c r="D7" s="206"/>
      <c r="E7" s="11"/>
      <c r="F7" s="47">
        <v>4.9600000000000002E-4</v>
      </c>
      <c r="G7" s="44">
        <v>5.7499999999999999E-4</v>
      </c>
    </row>
    <row r="8" spans="1:7" ht="17.25" thickBot="1">
      <c r="B8" s="469">
        <v>7.9100000000000004E-4</v>
      </c>
      <c r="C8" s="470">
        <v>7.8799999999999996E-4</v>
      </c>
      <c r="D8" s="206"/>
      <c r="E8" s="11"/>
      <c r="F8" s="469">
        <v>6.0300000000000002E-4</v>
      </c>
      <c r="G8" s="470">
        <v>6.6500000000000001E-4</v>
      </c>
    </row>
    <row r="9" spans="1:7" ht="17.25">
      <c r="A9" s="567" t="s">
        <v>242</v>
      </c>
      <c r="B9" s="914">
        <f>AVERAGE(B5:B8)</f>
        <v>6.7900000000000002E-4</v>
      </c>
      <c r="C9" s="915">
        <f>AVERAGE(C5:C8)</f>
        <v>6.8175000000000006E-4</v>
      </c>
      <c r="E9" s="739" t="s">
        <v>242</v>
      </c>
      <c r="F9" s="915">
        <f>AVERAGE(F5:F8)</f>
        <v>5.0149999999999999E-4</v>
      </c>
      <c r="G9" s="916">
        <f>AVERAGE(G5:G8)</f>
        <v>5.4250000000000001E-4</v>
      </c>
    </row>
    <row r="10" spans="1:7" ht="17.25">
      <c r="A10" s="572" t="s">
        <v>243</v>
      </c>
      <c r="B10" s="917">
        <f>STDEV(B5:B8)</f>
        <v>1.2189339604752998E-4</v>
      </c>
      <c r="C10" s="573">
        <f>STDEV(C5:C8)</f>
        <v>9.4545844259103515E-5</v>
      </c>
      <c r="E10" s="741" t="s">
        <v>243</v>
      </c>
      <c r="F10" s="573">
        <f>STDEV(F5:F8)</f>
        <v>1.2712329972642045E-4</v>
      </c>
      <c r="G10" s="574">
        <f>STDEV(G5:G8)</f>
        <v>9.904039579888603E-5</v>
      </c>
    </row>
    <row r="11" spans="1:7" ht="18" thickBot="1">
      <c r="A11" s="579" t="s">
        <v>244</v>
      </c>
      <c r="B11" s="918">
        <f>B10/SQRT(4)</f>
        <v>6.0946698023764992E-5</v>
      </c>
      <c r="C11" s="919">
        <f>C10/SQRT(4)</f>
        <v>4.7272922129551758E-5</v>
      </c>
      <c r="E11" s="751" t="s">
        <v>244</v>
      </c>
      <c r="F11" s="919">
        <f>F10/SQRT(4)</f>
        <v>6.3561649863210225E-5</v>
      </c>
      <c r="G11" s="920">
        <f>G10/SQRT(4)</f>
        <v>4.9520197899443015E-5</v>
      </c>
    </row>
  </sheetData>
  <mergeCells count="2">
    <mergeCell ref="B3:C3"/>
    <mergeCell ref="F3:G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E5DDC-7CA6-44A2-A6D1-00F56673D4B2}">
  <dimension ref="B1:AF29"/>
  <sheetViews>
    <sheetView zoomScale="55" zoomScaleNormal="55" workbookViewId="0">
      <selection activeCell="F11" sqref="E10:F11"/>
    </sheetView>
  </sheetViews>
  <sheetFormatPr defaultRowHeight="16.5"/>
  <cols>
    <col min="3" max="3" width="13.5" customWidth="1"/>
    <col min="6" max="6" width="13.25" customWidth="1"/>
    <col min="8" max="8" width="12.125" customWidth="1"/>
    <col min="9" max="9" width="8.75" customWidth="1"/>
    <col min="11" max="11" width="12.125" customWidth="1"/>
    <col min="12" max="12" width="8.75" customWidth="1"/>
    <col min="14" max="14" width="12.125" customWidth="1"/>
    <col min="19" max="19" width="10.75" customWidth="1"/>
    <col min="22" max="22" width="11" customWidth="1"/>
    <col min="27" max="27" width="11.25" customWidth="1"/>
    <col min="30" max="30" width="11.5" customWidth="1"/>
  </cols>
  <sheetData>
    <row r="1" spans="2:32" ht="18.75" thickBot="1">
      <c r="B1" s="9"/>
      <c r="C1" s="8" t="s">
        <v>99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2:32" ht="37.15" customHeight="1" thickBot="1">
      <c r="B2" s="9"/>
      <c r="C2" s="998" t="s">
        <v>97</v>
      </c>
      <c r="D2" s="999"/>
      <c r="E2" s="1000"/>
      <c r="F2" s="564"/>
      <c r="G2" s="193"/>
      <c r="H2" s="998" t="s">
        <v>98</v>
      </c>
      <c r="I2" s="999"/>
      <c r="J2" s="1000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spans="2:32" ht="18" thickBot="1">
      <c r="B3" s="9"/>
      <c r="C3" s="299" t="s">
        <v>0</v>
      </c>
      <c r="D3" s="300" t="s">
        <v>2</v>
      </c>
      <c r="E3" s="301" t="s">
        <v>3</v>
      </c>
      <c r="F3" s="193"/>
      <c r="G3" s="302"/>
      <c r="H3" s="299" t="s">
        <v>0</v>
      </c>
      <c r="I3" s="300" t="s">
        <v>2</v>
      </c>
      <c r="J3" s="301" t="s">
        <v>3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2:32">
      <c r="B4" s="9"/>
      <c r="C4" s="216">
        <v>0.98841794000000005</v>
      </c>
      <c r="D4" s="296">
        <v>0.76815206000000003</v>
      </c>
      <c r="E4" s="217">
        <v>1.0316460300000001</v>
      </c>
      <c r="F4" s="200"/>
      <c r="G4" s="195"/>
      <c r="H4" s="216">
        <v>1.0789683999999999</v>
      </c>
      <c r="I4" s="296">
        <v>0.85084705000000005</v>
      </c>
      <c r="J4" s="217">
        <v>1.03667047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2:32">
      <c r="B5" s="9"/>
      <c r="C5" s="222">
        <v>0.97387309</v>
      </c>
      <c r="D5" s="297">
        <v>0.756723904</v>
      </c>
      <c r="E5" s="223">
        <v>1.015922309</v>
      </c>
      <c r="F5" s="200"/>
      <c r="G5" s="195"/>
      <c r="H5" s="222">
        <v>1.0842416580000001</v>
      </c>
      <c r="I5" s="297">
        <v>0.85368508799999998</v>
      </c>
      <c r="J5" s="223">
        <v>0.98272172599999996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2:32" ht="17.25" thickBot="1">
      <c r="B6" s="9"/>
      <c r="C6" s="359">
        <v>1.0789068310000001</v>
      </c>
      <c r="D6" s="360">
        <v>0.79807811100000003</v>
      </c>
      <c r="E6" s="361">
        <v>1.0221388250000001</v>
      </c>
      <c r="F6" s="200"/>
      <c r="G6" s="195"/>
      <c r="H6" s="359">
        <v>1.170153859</v>
      </c>
      <c r="I6" s="360">
        <v>0.87224130600000005</v>
      </c>
      <c r="J6" s="361">
        <v>1.0779227739999999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2:32" ht="17.25">
      <c r="B7" s="567" t="s">
        <v>242</v>
      </c>
      <c r="C7" s="596">
        <f>AVERAGE(C4:C6)</f>
        <v>1.0137326203333334</v>
      </c>
      <c r="D7" s="738">
        <f t="shared" ref="D7:E7" si="0">AVERAGE(D4:D6)</f>
        <v>0.77431802500000002</v>
      </c>
      <c r="E7" s="597">
        <f t="shared" si="0"/>
        <v>1.0232357213333334</v>
      </c>
      <c r="F7" s="200"/>
      <c r="G7" s="739" t="s">
        <v>242</v>
      </c>
      <c r="H7" s="596">
        <f>AVERAGE(H4:H6)</f>
        <v>1.1111213056666667</v>
      </c>
      <c r="I7" s="738">
        <f t="shared" ref="I7" si="1">AVERAGE(I4:I6)</f>
        <v>0.85892448133333332</v>
      </c>
      <c r="J7" s="597">
        <f t="shared" ref="J7" si="2">AVERAGE(J4:J6)</f>
        <v>1.0324383233333334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2:32" ht="17.25">
      <c r="B8" s="572" t="s">
        <v>243</v>
      </c>
      <c r="C8" s="601">
        <f>STDEV(C4:C6)</f>
        <v>5.6909107069061569E-2</v>
      </c>
      <c r="D8" s="740">
        <f t="shared" ref="D8:E8" si="3">STDEV(D4:D6)</f>
        <v>2.1355489983506153E-2</v>
      </c>
      <c r="E8" s="602">
        <f t="shared" si="3"/>
        <v>7.9190426628488967E-3</v>
      </c>
      <c r="F8" s="200"/>
      <c r="G8" s="741" t="s">
        <v>243</v>
      </c>
      <c r="H8" s="601">
        <f>STDEV(H4:H6)</f>
        <v>5.1191635813609984E-2</v>
      </c>
      <c r="I8" s="740">
        <f t="shared" ref="I8:J8" si="4">STDEV(I4:I6)</f>
        <v>1.1619680689434531E-2</v>
      </c>
      <c r="J8" s="602">
        <f t="shared" si="4"/>
        <v>4.7741420005386385E-2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2:32" ht="18" thickBot="1">
      <c r="B9" s="630" t="s">
        <v>244</v>
      </c>
      <c r="C9" s="609">
        <f>STDEV(C4:C6)/SQRT(3)</f>
        <v>3.2856488285663933E-2</v>
      </c>
      <c r="D9" s="742">
        <f t="shared" ref="D9:E9" si="5">STDEV(D4:D6)/SQRT(3)</f>
        <v>1.2329597890653635E-2</v>
      </c>
      <c r="E9" s="607">
        <f t="shared" si="5"/>
        <v>4.5720614131199416E-3</v>
      </c>
      <c r="F9" s="200"/>
      <c r="G9" s="743" t="s">
        <v>244</v>
      </c>
      <c r="H9" s="609">
        <f>STDEV(H4:H6)/SQRT(3)</f>
        <v>2.9555504717245013E-2</v>
      </c>
      <c r="I9" s="742">
        <f t="shared" ref="I9:J9" si="6">STDEV(I4:I6)/SQRT(3)</f>
        <v>6.7086257739425231E-3</v>
      </c>
      <c r="J9" s="607">
        <f t="shared" si="6"/>
        <v>2.7563521691604816E-2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2:32">
      <c r="B10" s="990" t="s">
        <v>249</v>
      </c>
      <c r="C10" s="744" t="s">
        <v>245</v>
      </c>
      <c r="D10" s="745">
        <v>5.0000000000000001E-4</v>
      </c>
      <c r="E10" s="927"/>
      <c r="F10" s="927"/>
      <c r="G10" s="988" t="s">
        <v>247</v>
      </c>
      <c r="H10" s="744" t="s">
        <v>245</v>
      </c>
      <c r="I10" s="745">
        <v>8.0000000000000004E-4</v>
      </c>
      <c r="J10" s="927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2:32" ht="17.25" thickBot="1">
      <c r="B11" s="991"/>
      <c r="C11" s="746" t="s">
        <v>246</v>
      </c>
      <c r="D11" s="747">
        <v>0.93899999999999995</v>
      </c>
      <c r="E11" s="927"/>
      <c r="F11" s="927"/>
      <c r="G11" s="989"/>
      <c r="H11" s="746" t="s">
        <v>246</v>
      </c>
      <c r="I11" s="747">
        <v>0.1459</v>
      </c>
      <c r="J11" s="927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2:32" ht="17.25">
      <c r="B12" s="926"/>
      <c r="C12" s="565"/>
      <c r="D12" s="6"/>
      <c r="E12" s="200"/>
      <c r="F12" s="200"/>
      <c r="G12" s="157"/>
      <c r="H12" s="200"/>
      <c r="I12" s="200"/>
      <c r="J12" s="200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2:32" ht="17.25">
      <c r="B13" s="565" t="s">
        <v>248</v>
      </c>
      <c r="C13" s="200"/>
      <c r="D13" s="200"/>
      <c r="E13" s="200"/>
      <c r="F13" s="200"/>
      <c r="G13" s="157"/>
      <c r="H13" s="200"/>
      <c r="I13" s="200"/>
      <c r="J13" s="200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2:32" ht="17.25">
      <c r="B14" s="157"/>
      <c r="C14" s="200"/>
      <c r="D14" s="200"/>
      <c r="E14" s="200"/>
      <c r="F14" s="200"/>
      <c r="G14" s="157"/>
      <c r="H14" s="200"/>
      <c r="I14" s="200"/>
      <c r="J14" s="200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2:32" ht="17.25">
      <c r="B15" s="157"/>
      <c r="C15" s="200"/>
      <c r="D15" s="200"/>
      <c r="E15" s="200"/>
      <c r="F15" s="200"/>
      <c r="G15" s="157"/>
      <c r="H15" s="200"/>
      <c r="I15" s="200"/>
      <c r="J15" s="200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2:32">
      <c r="B16" s="9"/>
      <c r="C16" s="200"/>
      <c r="D16" s="200"/>
      <c r="E16" s="200"/>
      <c r="F16" s="195"/>
      <c r="G16" s="200"/>
      <c r="H16" s="200"/>
      <c r="I16" s="200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2:32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2:32" ht="18.75" thickBot="1">
      <c r="B18" s="9"/>
      <c r="C18" s="8" t="s">
        <v>100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2:32" ht="35.450000000000003" customHeight="1" thickBot="1">
      <c r="B19" s="9"/>
      <c r="C19" s="992" t="s">
        <v>97</v>
      </c>
      <c r="D19" s="993"/>
      <c r="E19" s="993"/>
      <c r="F19" s="994" t="s">
        <v>98</v>
      </c>
      <c r="G19" s="995"/>
      <c r="H19" s="996"/>
      <c r="I19" s="363"/>
      <c r="J19" s="136"/>
      <c r="K19" s="992" t="s">
        <v>101</v>
      </c>
      <c r="L19" s="993"/>
      <c r="M19" s="993"/>
      <c r="N19" s="994" t="s">
        <v>102</v>
      </c>
      <c r="O19" s="995"/>
      <c r="P19" s="996"/>
      <c r="Q19" s="363"/>
      <c r="R19" s="136"/>
      <c r="S19" s="992" t="s">
        <v>103</v>
      </c>
      <c r="T19" s="993"/>
      <c r="U19" s="993"/>
      <c r="V19" s="994" t="s">
        <v>104</v>
      </c>
      <c r="W19" s="995"/>
      <c r="X19" s="996"/>
      <c r="Y19" s="363"/>
      <c r="Z19" s="136"/>
      <c r="AA19" s="992" t="s">
        <v>105</v>
      </c>
      <c r="AB19" s="993"/>
      <c r="AC19" s="997"/>
      <c r="AD19" s="992" t="s">
        <v>106</v>
      </c>
      <c r="AE19" s="993"/>
      <c r="AF19" s="997"/>
    </row>
    <row r="20" spans="2:32" ht="18" thickBot="1">
      <c r="B20" s="9"/>
      <c r="C20" s="31" t="s">
        <v>0</v>
      </c>
      <c r="D20" s="298" t="s">
        <v>2</v>
      </c>
      <c r="E20" s="32" t="s">
        <v>3</v>
      </c>
      <c r="F20" s="365" t="s">
        <v>0</v>
      </c>
      <c r="G20" s="364" t="s">
        <v>2</v>
      </c>
      <c r="H20" s="366" t="s">
        <v>3</v>
      </c>
      <c r="I20" s="72"/>
      <c r="J20" s="136"/>
      <c r="K20" s="31" t="s">
        <v>0</v>
      </c>
      <c r="L20" s="298" t="s">
        <v>2</v>
      </c>
      <c r="M20" s="32" t="s">
        <v>3</v>
      </c>
      <c r="N20" s="365" t="s">
        <v>0</v>
      </c>
      <c r="O20" s="364" t="s">
        <v>2</v>
      </c>
      <c r="P20" s="366" t="s">
        <v>3</v>
      </c>
      <c r="Q20" s="72"/>
      <c r="R20" s="136"/>
      <c r="S20" s="31" t="s">
        <v>0</v>
      </c>
      <c r="T20" s="298" t="s">
        <v>2</v>
      </c>
      <c r="U20" s="32" t="s">
        <v>3</v>
      </c>
      <c r="V20" s="365" t="s">
        <v>0</v>
      </c>
      <c r="W20" s="364" t="s">
        <v>2</v>
      </c>
      <c r="X20" s="366" t="s">
        <v>3</v>
      </c>
      <c r="Y20" s="72"/>
      <c r="Z20" s="136"/>
      <c r="AA20" s="31" t="s">
        <v>0</v>
      </c>
      <c r="AB20" s="298" t="s">
        <v>2</v>
      </c>
      <c r="AC20" s="33" t="s">
        <v>3</v>
      </c>
      <c r="AD20" s="31" t="s">
        <v>0</v>
      </c>
      <c r="AE20" s="298" t="s">
        <v>2</v>
      </c>
      <c r="AF20" s="33" t="s">
        <v>3</v>
      </c>
    </row>
    <row r="21" spans="2:32">
      <c r="B21" s="9"/>
      <c r="C21" s="216">
        <v>1</v>
      </c>
      <c r="D21" s="296">
        <v>0.43638661299999998</v>
      </c>
      <c r="E21" s="275">
        <v>1.081634795</v>
      </c>
      <c r="F21" s="222">
        <v>1</v>
      </c>
      <c r="G21" s="297">
        <v>0.36541499999999999</v>
      </c>
      <c r="H21" s="223">
        <v>1.0617730000000001</v>
      </c>
      <c r="I21" s="200"/>
      <c r="J21" s="195"/>
      <c r="K21" s="216">
        <v>1</v>
      </c>
      <c r="L21" s="296">
        <v>1.2654044879999999</v>
      </c>
      <c r="M21" s="275">
        <v>1.0504994240000001</v>
      </c>
      <c r="N21" s="222">
        <v>1</v>
      </c>
      <c r="O21" s="297">
        <v>1.0596049999999999</v>
      </c>
      <c r="P21" s="223">
        <v>1.03121</v>
      </c>
      <c r="Q21" s="200"/>
      <c r="R21" s="195"/>
      <c r="S21" s="216">
        <v>1</v>
      </c>
      <c r="T21" s="296">
        <v>7.4377963410000003</v>
      </c>
      <c r="U21" s="275">
        <v>5.0523757409999996</v>
      </c>
      <c r="V21" s="222">
        <v>1</v>
      </c>
      <c r="W21" s="297">
        <v>6.2281500000000003</v>
      </c>
      <c r="X21" s="223">
        <v>4.9596010000000001</v>
      </c>
      <c r="Y21" s="200"/>
      <c r="Z21" s="195"/>
      <c r="AA21" s="216">
        <v>1</v>
      </c>
      <c r="AB21" s="296">
        <v>1.7235922969999999</v>
      </c>
      <c r="AC21" s="217">
        <v>1.5918980119999999</v>
      </c>
      <c r="AD21" s="216">
        <v>1</v>
      </c>
      <c r="AE21" s="296">
        <v>1.443276</v>
      </c>
      <c r="AF21" s="217">
        <v>1.562667</v>
      </c>
    </row>
    <row r="22" spans="2:32">
      <c r="B22" s="9"/>
      <c r="C22" s="222">
        <v>1</v>
      </c>
      <c r="D22" s="297">
        <v>0.41216199999999997</v>
      </c>
      <c r="E22" s="277">
        <v>1.0377320000000001</v>
      </c>
      <c r="F22" s="222">
        <v>1</v>
      </c>
      <c r="G22" s="297">
        <v>0.41541899999999998</v>
      </c>
      <c r="H22" s="223">
        <v>1.087145</v>
      </c>
      <c r="I22" s="200"/>
      <c r="J22" s="195"/>
      <c r="K22" s="222">
        <v>1</v>
      </c>
      <c r="L22" s="297">
        <v>1.3346100000000001</v>
      </c>
      <c r="M22" s="277">
        <v>1.2209300000000001</v>
      </c>
      <c r="N22" s="222">
        <v>1</v>
      </c>
      <c r="O22" s="297">
        <v>1.3451569999999999</v>
      </c>
      <c r="P22" s="223">
        <v>1.279066</v>
      </c>
      <c r="Q22" s="200"/>
      <c r="R22" s="195"/>
      <c r="S22" s="222">
        <v>1</v>
      </c>
      <c r="T22" s="297">
        <v>2.8783059999999998</v>
      </c>
      <c r="U22" s="277">
        <v>2.2744819999999999</v>
      </c>
      <c r="V22" s="222">
        <v>1</v>
      </c>
      <c r="W22" s="297">
        <v>2.901052</v>
      </c>
      <c r="X22" s="223">
        <v>2.382784</v>
      </c>
      <c r="Y22" s="200"/>
      <c r="Z22" s="195"/>
      <c r="AA22" s="222">
        <v>1</v>
      </c>
      <c r="AB22" s="297">
        <v>1.6883170000000001</v>
      </c>
      <c r="AC22" s="223">
        <v>1.738874</v>
      </c>
      <c r="AD22" s="222">
        <v>1</v>
      </c>
      <c r="AE22" s="297">
        <v>1.701659</v>
      </c>
      <c r="AF22" s="223">
        <v>1.8216730000000001</v>
      </c>
    </row>
    <row r="23" spans="2:32">
      <c r="B23" s="9"/>
      <c r="C23" s="222">
        <v>1</v>
      </c>
      <c r="D23" s="297">
        <v>0.133495</v>
      </c>
      <c r="E23" s="277">
        <v>0.55501299999999998</v>
      </c>
      <c r="F23" s="222">
        <v>1</v>
      </c>
      <c r="G23" s="297">
        <v>0.13914399999999999</v>
      </c>
      <c r="H23" s="223">
        <v>0.60761200000000004</v>
      </c>
      <c r="I23" s="200"/>
      <c r="J23" s="195"/>
      <c r="K23" s="222">
        <v>1</v>
      </c>
      <c r="L23" s="297">
        <v>0.70427300000000004</v>
      </c>
      <c r="M23" s="277">
        <v>0.77346400000000004</v>
      </c>
      <c r="N23" s="222">
        <v>1</v>
      </c>
      <c r="O23" s="297">
        <v>0.73407599999999995</v>
      </c>
      <c r="P23" s="223">
        <v>0.84676600000000002</v>
      </c>
      <c r="Q23" s="200"/>
      <c r="R23" s="195"/>
      <c r="S23" s="222">
        <v>1</v>
      </c>
      <c r="T23" s="297">
        <v>1.572522</v>
      </c>
      <c r="U23" s="277">
        <v>1.7156899999999999</v>
      </c>
      <c r="V23" s="222">
        <v>1</v>
      </c>
      <c r="W23" s="297">
        <v>1.6390670000000001</v>
      </c>
      <c r="X23" s="223">
        <v>1.8782859999999999</v>
      </c>
      <c r="Y23" s="200"/>
      <c r="Z23" s="195"/>
      <c r="AA23" s="222">
        <v>1</v>
      </c>
      <c r="AB23" s="297">
        <v>0.79411699999999996</v>
      </c>
      <c r="AC23" s="223">
        <v>0.62021800000000005</v>
      </c>
      <c r="AD23" s="222">
        <v>1</v>
      </c>
      <c r="AE23" s="297">
        <v>0.82772100000000004</v>
      </c>
      <c r="AF23" s="223">
        <v>0.67899600000000004</v>
      </c>
    </row>
    <row r="24" spans="2:32" ht="17.25" thickBot="1">
      <c r="B24" s="9"/>
      <c r="C24" s="359">
        <v>1</v>
      </c>
      <c r="D24" s="360">
        <v>7.6886999999999997E-2</v>
      </c>
      <c r="E24" s="362">
        <v>0.750861</v>
      </c>
      <c r="F24" s="222">
        <v>1</v>
      </c>
      <c r="G24" s="297">
        <v>8.3165000000000003E-2</v>
      </c>
      <c r="H24" s="223">
        <v>0.74421000000000004</v>
      </c>
      <c r="I24" s="200"/>
      <c r="J24" s="195"/>
      <c r="K24" s="359">
        <v>1</v>
      </c>
      <c r="L24" s="360">
        <v>1.053121</v>
      </c>
      <c r="M24" s="362">
        <v>0.91677900000000001</v>
      </c>
      <c r="N24" s="222">
        <v>1</v>
      </c>
      <c r="O24" s="297">
        <v>1.1391100000000001</v>
      </c>
      <c r="P24" s="223">
        <v>0.90865899999999999</v>
      </c>
      <c r="Q24" s="200"/>
      <c r="R24" s="195"/>
      <c r="S24" s="359">
        <v>1</v>
      </c>
      <c r="T24" s="360">
        <v>1.7779050000000001</v>
      </c>
      <c r="U24" s="362">
        <v>1.5155400000000001</v>
      </c>
      <c r="V24" s="222">
        <v>1</v>
      </c>
      <c r="W24" s="297">
        <v>1.923073</v>
      </c>
      <c r="X24" s="223">
        <v>1.502116</v>
      </c>
      <c r="Y24" s="200"/>
      <c r="Z24" s="195"/>
      <c r="AA24" s="359">
        <v>1</v>
      </c>
      <c r="AB24" s="360">
        <v>1.0164150000000001</v>
      </c>
      <c r="AC24" s="361">
        <v>0.86436299999999999</v>
      </c>
      <c r="AD24" s="359">
        <v>1</v>
      </c>
      <c r="AE24" s="360">
        <v>1.0994060000000001</v>
      </c>
      <c r="AF24" s="361">
        <v>0.856707</v>
      </c>
    </row>
    <row r="25" spans="2:32" ht="17.25">
      <c r="B25" s="567" t="s">
        <v>242</v>
      </c>
      <c r="C25" s="596">
        <f>AVERAGE(C22:C24)</f>
        <v>1</v>
      </c>
      <c r="D25" s="738">
        <f t="shared" ref="D25" si="7">AVERAGE(D22:D24)</f>
        <v>0.20751466666666665</v>
      </c>
      <c r="E25" s="748">
        <f t="shared" ref="E25" si="8">AVERAGE(E22:E24)</f>
        <v>0.78120200000000006</v>
      </c>
      <c r="F25" s="601">
        <f>AVERAGE(F22:F24)</f>
        <v>1</v>
      </c>
      <c r="G25" s="740">
        <f t="shared" ref="G25" si="9">AVERAGE(G22:G24)</f>
        <v>0.21257599999999999</v>
      </c>
      <c r="H25" s="602">
        <f t="shared" ref="H25" si="10">AVERAGE(H22:H24)</f>
        <v>0.81298899999999996</v>
      </c>
      <c r="I25" s="200"/>
      <c r="J25" s="739" t="s">
        <v>242</v>
      </c>
      <c r="K25" s="598">
        <f>AVERAGE(K22:K24)</f>
        <v>1</v>
      </c>
      <c r="L25" s="738">
        <f t="shared" ref="L25" si="11">AVERAGE(L22:L24)</f>
        <v>1.0306680000000001</v>
      </c>
      <c r="M25" s="748">
        <f t="shared" ref="M25" si="12">AVERAGE(M22:M24)</f>
        <v>0.97039100000000011</v>
      </c>
      <c r="N25" s="601">
        <f>AVERAGE(N22:N24)</f>
        <v>1</v>
      </c>
      <c r="O25" s="740">
        <f t="shared" ref="O25" si="13">AVERAGE(O22:O24)</f>
        <v>1.072781</v>
      </c>
      <c r="P25" s="602">
        <f t="shared" ref="P25" si="14">AVERAGE(P22:P24)</f>
        <v>1.0114970000000001</v>
      </c>
      <c r="Q25" s="200"/>
      <c r="R25" s="739" t="s">
        <v>242</v>
      </c>
      <c r="S25" s="598">
        <f>AVERAGE(S22:S24)</f>
        <v>1</v>
      </c>
      <c r="T25" s="738">
        <f t="shared" ref="T25" si="15">AVERAGE(T22:T24)</f>
        <v>2.0762443333333334</v>
      </c>
      <c r="U25" s="748">
        <f t="shared" ref="U25" si="16">AVERAGE(U22:U24)</f>
        <v>1.8352373333333334</v>
      </c>
      <c r="V25" s="601">
        <f>AVERAGE(V22:V24)</f>
        <v>1</v>
      </c>
      <c r="W25" s="740">
        <f t="shared" ref="W25" si="17">AVERAGE(W22:W24)</f>
        <v>2.1543973333333333</v>
      </c>
      <c r="X25" s="602">
        <f t="shared" ref="X25" si="18">AVERAGE(X22:X24)</f>
        <v>1.921062</v>
      </c>
      <c r="Y25" s="200"/>
      <c r="Z25" s="739" t="s">
        <v>242</v>
      </c>
      <c r="AA25" s="598">
        <f>AVERAGE(AA22:AA24)</f>
        <v>1</v>
      </c>
      <c r="AB25" s="738">
        <f t="shared" ref="AB25" si="19">AVERAGE(AB22:AB24)</f>
        <v>1.166283</v>
      </c>
      <c r="AC25" s="748">
        <f t="shared" ref="AC25" si="20">AVERAGE(AC22:AC24)</f>
        <v>1.0744849999999999</v>
      </c>
      <c r="AD25" s="596">
        <f>AVERAGE(AD22:AD24)</f>
        <v>1</v>
      </c>
      <c r="AE25" s="738">
        <f t="shared" ref="AE25" si="21">AVERAGE(AE22:AE24)</f>
        <v>1.2095953333333334</v>
      </c>
      <c r="AF25" s="597">
        <f t="shared" ref="AF25" si="22">AVERAGE(AF22:AF24)</f>
        <v>1.1191253333333335</v>
      </c>
    </row>
    <row r="26" spans="2:32" ht="17.25">
      <c r="B26" s="572" t="s">
        <v>243</v>
      </c>
      <c r="C26" s="601">
        <f>STDEV(C22:C24)</f>
        <v>0</v>
      </c>
      <c r="D26" s="740">
        <f t="shared" ref="D26:E26" si="23">STDEV(D22:D24)</f>
        <v>0.17947566602838755</v>
      </c>
      <c r="E26" s="749">
        <f t="shared" si="23"/>
        <v>0.24278558534435232</v>
      </c>
      <c r="F26" s="601">
        <f>STDEV(F22:F24)</f>
        <v>0</v>
      </c>
      <c r="G26" s="740">
        <f t="shared" ref="G26:H26" si="24">STDEV(G22:G24)</f>
        <v>0.17788303487685381</v>
      </c>
      <c r="H26" s="602">
        <f t="shared" si="24"/>
        <v>0.24705442245181558</v>
      </c>
      <c r="I26" s="200"/>
      <c r="J26" s="741" t="s">
        <v>243</v>
      </c>
      <c r="K26" s="603">
        <f>STDEV(K22:K24)</f>
        <v>0</v>
      </c>
      <c r="L26" s="740">
        <f t="shared" ref="L26:M26" si="25">STDEV(L22:L24)</f>
        <v>0.31576777273654749</v>
      </c>
      <c r="M26" s="749">
        <f t="shared" si="25"/>
        <v>0.22849975973072645</v>
      </c>
      <c r="N26" s="601">
        <f>STDEV(N22:N24)</f>
        <v>0</v>
      </c>
      <c r="O26" s="740">
        <f t="shared" ref="O26:P26" si="26">STDEV(O22:O24)</f>
        <v>0.31089330858189901</v>
      </c>
      <c r="P26" s="602">
        <f t="shared" si="26"/>
        <v>0.23377887668264627</v>
      </c>
      <c r="Q26" s="200"/>
      <c r="R26" s="741" t="s">
        <v>243</v>
      </c>
      <c r="S26" s="603">
        <f>STDEV(S22:S24)</f>
        <v>0</v>
      </c>
      <c r="T26" s="740">
        <f t="shared" ref="T26:U26" si="27">STDEV(T22:T24)</f>
        <v>0.70215577475680746</v>
      </c>
      <c r="U26" s="749">
        <f t="shared" si="27"/>
        <v>0.39334070920937569</v>
      </c>
      <c r="V26" s="601">
        <f>STDEV(V22:V24)</f>
        <v>0</v>
      </c>
      <c r="W26" s="740">
        <f t="shared" ref="W26:X26" si="28">STDEV(W22:W24)</f>
        <v>0.66203077379403952</v>
      </c>
      <c r="X26" s="602">
        <f t="shared" si="28"/>
        <v>0.44188954636650957</v>
      </c>
      <c r="Y26" s="200"/>
      <c r="Z26" s="741" t="s">
        <v>243</v>
      </c>
      <c r="AA26" s="603">
        <f>STDEV(AA22:AA24)</f>
        <v>0</v>
      </c>
      <c r="AB26" s="740">
        <f t="shared" ref="AB26:AC26" si="29">STDEV(AB22:AB24)</f>
        <v>0.46555743262029475</v>
      </c>
      <c r="AC26" s="749">
        <f t="shared" si="29"/>
        <v>0.58818470971880954</v>
      </c>
      <c r="AD26" s="601">
        <f>STDEV(AD22:AD24)</f>
        <v>0</v>
      </c>
      <c r="AE26" s="740">
        <f t="shared" ref="AE26:AF26" si="30">STDEV(AE22:AE24)</f>
        <v>0.44726745225461367</v>
      </c>
      <c r="AF26" s="602">
        <f t="shared" si="30"/>
        <v>0.61487821382313823</v>
      </c>
    </row>
    <row r="27" spans="2:32" ht="18" thickBot="1">
      <c r="B27" s="579" t="s">
        <v>244</v>
      </c>
      <c r="C27" s="609">
        <f>STDEV(C22:C24)/SQRT(3)</f>
        <v>0</v>
      </c>
      <c r="D27" s="742">
        <f t="shared" ref="D27:E27" si="31">STDEV(D22:D24)/SQRT(3)</f>
        <v>0.10362032409447693</v>
      </c>
      <c r="E27" s="750">
        <f t="shared" si="31"/>
        <v>0.14017232305392269</v>
      </c>
      <c r="F27" s="609">
        <f>STDEV(F22:F24)/SQRT(3)</f>
        <v>0</v>
      </c>
      <c r="G27" s="742">
        <f t="shared" ref="G27:H27" si="32">STDEV(G22:G24)/SQRT(3)</f>
        <v>0.10270081807041914</v>
      </c>
      <c r="H27" s="610">
        <f t="shared" si="32"/>
        <v>0.14263693730704324</v>
      </c>
      <c r="I27" s="200"/>
      <c r="J27" s="751" t="s">
        <v>244</v>
      </c>
      <c r="K27" s="611">
        <f>STDEV(K22:K24)/SQRT(3)</f>
        <v>0</v>
      </c>
      <c r="L27" s="742">
        <f t="shared" ref="L27:M27" si="33">STDEV(L22:L24)/SQRT(3)</f>
        <v>0.18230860859085427</v>
      </c>
      <c r="M27" s="750">
        <f t="shared" si="33"/>
        <v>0.13192439779029974</v>
      </c>
      <c r="N27" s="609">
        <f>STDEV(N22:N24)/SQRT(3)</f>
        <v>0</v>
      </c>
      <c r="O27" s="742">
        <f t="shared" ref="O27:P27" si="34">STDEV(O22:O24)/SQRT(3)</f>
        <v>0.1794943353990128</v>
      </c>
      <c r="P27" s="610">
        <f t="shared" si="34"/>
        <v>0.13497229738357416</v>
      </c>
      <c r="Q27" s="200"/>
      <c r="R27" s="751" t="s">
        <v>244</v>
      </c>
      <c r="S27" s="611">
        <f>STDEV(S22:S24)/SQRT(3)</f>
        <v>0</v>
      </c>
      <c r="T27" s="742">
        <f t="shared" ref="T27:U27" si="35">STDEV(T22:T24)/SQRT(3)</f>
        <v>0.40538982556889303</v>
      </c>
      <c r="U27" s="750">
        <f t="shared" si="35"/>
        <v>0.22709536434527139</v>
      </c>
      <c r="V27" s="609">
        <f>STDEV(V22:V24)/SQRT(3)</f>
        <v>0</v>
      </c>
      <c r="W27" s="742">
        <f t="shared" ref="W27:X27" si="36">STDEV(W22:W24)/SQRT(3)</f>
        <v>0.38222364546180498</v>
      </c>
      <c r="X27" s="610">
        <f t="shared" si="36"/>
        <v>0.25512504854678592</v>
      </c>
      <c r="Y27" s="200"/>
      <c r="Z27" s="751" t="s">
        <v>244</v>
      </c>
      <c r="AA27" s="611">
        <f>STDEV(AA22:AA24)/SQRT(3)</f>
        <v>0</v>
      </c>
      <c r="AB27" s="742">
        <f t="shared" ref="AB27:AC27" si="37">STDEV(AB22:AB24)/SQRT(3)</f>
        <v>0.26878970904655825</v>
      </c>
      <c r="AC27" s="750">
        <f t="shared" si="37"/>
        <v>0.33958860048937661</v>
      </c>
      <c r="AD27" s="609">
        <f>STDEV(AD22:AD24)/SQRT(3)</f>
        <v>0</v>
      </c>
      <c r="AE27" s="742">
        <f t="shared" ref="AE27:AF27" si="38">STDEV(AE22:AE24)/SQRT(3)</f>
        <v>0.2582299839589593</v>
      </c>
      <c r="AF27" s="610">
        <f t="shared" si="38"/>
        <v>0.35500010226962514</v>
      </c>
    </row>
    <row r="28" spans="2:32">
      <c r="B28" s="986" t="s">
        <v>249</v>
      </c>
      <c r="C28" s="752" t="s">
        <v>245</v>
      </c>
      <c r="D28" s="753">
        <v>6.9999999999999999E-4</v>
      </c>
      <c r="E28" s="754"/>
      <c r="F28" s="755" t="s">
        <v>245</v>
      </c>
      <c r="G28" s="753">
        <v>4.0000000000000002E-4</v>
      </c>
      <c r="H28" s="569"/>
      <c r="J28" s="986" t="s">
        <v>249</v>
      </c>
      <c r="K28" s="752" t="s">
        <v>245</v>
      </c>
      <c r="L28" s="753">
        <v>0.81079999999999997</v>
      </c>
      <c r="M28" s="754"/>
      <c r="N28" s="755" t="s">
        <v>245</v>
      </c>
      <c r="O28" s="753">
        <v>0.85619999999999996</v>
      </c>
      <c r="P28" s="569"/>
      <c r="R28" s="986" t="s">
        <v>249</v>
      </c>
      <c r="S28" s="752" t="s">
        <v>245</v>
      </c>
      <c r="T28" s="753">
        <v>0.2074</v>
      </c>
      <c r="U28" s="754"/>
      <c r="V28" s="755" t="s">
        <v>245</v>
      </c>
      <c r="W28" s="753">
        <v>0.16109999999999999</v>
      </c>
      <c r="X28" s="569"/>
      <c r="Z28" s="986" t="s">
        <v>249</v>
      </c>
      <c r="AA28" s="752" t="s">
        <v>245</v>
      </c>
      <c r="AB28" s="753">
        <v>0.57469999999999999</v>
      </c>
      <c r="AC28" s="754"/>
      <c r="AD28" s="755" t="s">
        <v>245</v>
      </c>
      <c r="AE28" s="753">
        <v>0.60499999999999998</v>
      </c>
      <c r="AF28" s="569"/>
    </row>
    <row r="29" spans="2:32" ht="17.25" thickBot="1">
      <c r="B29" s="987"/>
      <c r="C29" s="756" t="s">
        <v>246</v>
      </c>
      <c r="D29" s="757">
        <v>0.52159999999999995</v>
      </c>
      <c r="E29" s="758"/>
      <c r="F29" s="759" t="s">
        <v>246</v>
      </c>
      <c r="G29" s="757">
        <v>0.56389999999999996</v>
      </c>
      <c r="H29" s="584"/>
      <c r="J29" s="987"/>
      <c r="K29" s="756" t="s">
        <v>246</v>
      </c>
      <c r="L29" s="757">
        <v>0.99719999999999998</v>
      </c>
      <c r="M29" s="758"/>
      <c r="N29" s="759" t="s">
        <v>246</v>
      </c>
      <c r="O29" s="757">
        <v>0.99019999999999997</v>
      </c>
      <c r="P29" s="584"/>
      <c r="R29" s="987"/>
      <c r="S29" s="756" t="s">
        <v>246</v>
      </c>
      <c r="T29" s="757">
        <v>0.45179999999999998</v>
      </c>
      <c r="U29" s="758"/>
      <c r="V29" s="759" t="s">
        <v>246</v>
      </c>
      <c r="W29" s="757">
        <v>0.30730000000000002</v>
      </c>
      <c r="X29" s="584"/>
      <c r="Z29" s="987"/>
      <c r="AA29" s="756" t="s">
        <v>246</v>
      </c>
      <c r="AB29" s="757">
        <v>0.77659999999999996</v>
      </c>
      <c r="AC29" s="758"/>
      <c r="AD29" s="759" t="s">
        <v>246</v>
      </c>
      <c r="AE29" s="757">
        <v>0.68589999999999995</v>
      </c>
      <c r="AF29" s="584"/>
    </row>
  </sheetData>
  <mergeCells count="16">
    <mergeCell ref="AA19:AC19"/>
    <mergeCell ref="AD19:AF19"/>
    <mergeCell ref="C2:E2"/>
    <mergeCell ref="H2:J2"/>
    <mergeCell ref="C19:E19"/>
    <mergeCell ref="F19:H19"/>
    <mergeCell ref="K19:M19"/>
    <mergeCell ref="N19:P19"/>
    <mergeCell ref="R28:R29"/>
    <mergeCell ref="Z28:Z29"/>
    <mergeCell ref="G10:G11"/>
    <mergeCell ref="B10:B11"/>
    <mergeCell ref="B28:B29"/>
    <mergeCell ref="J28:J29"/>
    <mergeCell ref="S19:U19"/>
    <mergeCell ref="V19:X19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BE1C2-74C8-466A-BB41-D53F8394FB57}">
  <dimension ref="C1:AM142"/>
  <sheetViews>
    <sheetView topLeftCell="D34" zoomScale="55" zoomScaleNormal="55" workbookViewId="0">
      <selection activeCell="Y64" sqref="Y64"/>
    </sheetView>
  </sheetViews>
  <sheetFormatPr defaultColWidth="8.75" defaultRowHeight="16.5"/>
  <cols>
    <col min="1" max="2" width="8.75" style="2"/>
    <col min="3" max="3" width="11.5" style="2" customWidth="1"/>
    <col min="4" max="8" width="8.75" style="2"/>
    <col min="9" max="9" width="12" style="2" customWidth="1"/>
    <col min="10" max="12" width="8.75" style="2"/>
    <col min="13" max="13" width="9" style="2" customWidth="1"/>
    <col min="14" max="14" width="12.75" style="2" customWidth="1"/>
    <col min="15" max="15" width="8.75" style="2"/>
    <col min="16" max="16" width="13" style="2" customWidth="1"/>
    <col min="17" max="21" width="8.75" style="2"/>
    <col min="22" max="22" width="11.125" style="2" customWidth="1"/>
    <col min="23" max="27" width="8.75" style="2"/>
    <col min="28" max="28" width="11.125" style="2" customWidth="1"/>
    <col min="29" max="33" width="8.75" style="2"/>
    <col min="34" max="34" width="12" style="2" customWidth="1"/>
    <col min="35" max="16384" width="8.75" style="2"/>
  </cols>
  <sheetData>
    <row r="1" spans="3:39" ht="18.75" thickBot="1">
      <c r="C1" s="378" t="s">
        <v>111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</row>
    <row r="2" spans="3:39" ht="18" thickBot="1">
      <c r="C2" s="1001" t="s">
        <v>230</v>
      </c>
      <c r="D2" s="1004" t="s">
        <v>107</v>
      </c>
      <c r="E2" s="1012"/>
      <c r="F2" s="1013"/>
      <c r="G2" s="295"/>
      <c r="H2" s="295"/>
      <c r="I2" s="1001" t="s">
        <v>218</v>
      </c>
      <c r="J2" s="1004" t="s">
        <v>107</v>
      </c>
      <c r="K2" s="1012"/>
      <c r="L2" s="1013"/>
      <c r="M2" s="295"/>
      <c r="N2" s="295"/>
      <c r="O2" s="295"/>
      <c r="P2" s="1001" t="s">
        <v>217</v>
      </c>
      <c r="Q2" s="1004" t="s">
        <v>107</v>
      </c>
      <c r="R2" s="1012"/>
      <c r="S2" s="1013"/>
      <c r="T2" s="295"/>
      <c r="U2" s="295"/>
      <c r="V2" s="1001" t="s">
        <v>215</v>
      </c>
      <c r="W2" s="1004" t="s">
        <v>107</v>
      </c>
      <c r="X2" s="1012"/>
      <c r="Y2" s="1013"/>
      <c r="Z2" s="295"/>
      <c r="AA2" s="295"/>
      <c r="AB2" s="1001" t="s">
        <v>216</v>
      </c>
      <c r="AC2" s="1004" t="s">
        <v>107</v>
      </c>
      <c r="AD2" s="1012"/>
      <c r="AE2" s="1013"/>
      <c r="AF2" s="295"/>
      <c r="AG2" s="295"/>
      <c r="AH2" s="1001" t="s">
        <v>227</v>
      </c>
      <c r="AI2" s="1004" t="s">
        <v>107</v>
      </c>
      <c r="AJ2" s="1012"/>
      <c r="AK2" s="1013"/>
      <c r="AL2" s="11"/>
      <c r="AM2" s="11"/>
    </row>
    <row r="3" spans="3:39" ht="18" thickBot="1">
      <c r="C3" s="1002"/>
      <c r="D3" s="328" t="s">
        <v>108</v>
      </c>
      <c r="E3" s="328" t="s">
        <v>109</v>
      </c>
      <c r="F3" s="350" t="s">
        <v>110</v>
      </c>
      <c r="G3" s="295"/>
      <c r="H3" s="295"/>
      <c r="I3" s="1002"/>
      <c r="J3" s="328" t="s">
        <v>108</v>
      </c>
      <c r="K3" s="328" t="s">
        <v>109</v>
      </c>
      <c r="L3" s="350" t="s">
        <v>110</v>
      </c>
      <c r="M3" s="295"/>
      <c r="N3" s="295"/>
      <c r="O3" s="295"/>
      <c r="P3" s="1002"/>
      <c r="Q3" s="328" t="s">
        <v>108</v>
      </c>
      <c r="R3" s="328" t="s">
        <v>109</v>
      </c>
      <c r="S3" s="350" t="s">
        <v>110</v>
      </c>
      <c r="T3" s="295"/>
      <c r="U3" s="295"/>
      <c r="V3" s="1002"/>
      <c r="W3" s="328" t="s">
        <v>108</v>
      </c>
      <c r="X3" s="328" t="s">
        <v>109</v>
      </c>
      <c r="Y3" s="350" t="s">
        <v>110</v>
      </c>
      <c r="Z3" s="295"/>
      <c r="AA3" s="295"/>
      <c r="AB3" s="1002"/>
      <c r="AC3" s="137" t="s">
        <v>108</v>
      </c>
      <c r="AD3" s="137" t="s">
        <v>109</v>
      </c>
      <c r="AE3" s="291" t="s">
        <v>110</v>
      </c>
      <c r="AF3" s="295"/>
      <c r="AG3" s="295"/>
      <c r="AH3" s="1002"/>
      <c r="AI3" s="328" t="s">
        <v>108</v>
      </c>
      <c r="AJ3" s="328" t="s">
        <v>109</v>
      </c>
      <c r="AK3" s="350" t="s">
        <v>110</v>
      </c>
      <c r="AL3" s="11"/>
      <c r="AM3" s="11"/>
    </row>
    <row r="4" spans="3:39" ht="18" thickBot="1">
      <c r="C4" s="1003"/>
      <c r="D4" s="131" t="s">
        <v>47</v>
      </c>
      <c r="E4" s="131" t="s">
        <v>47</v>
      </c>
      <c r="F4" s="346" t="s">
        <v>47</v>
      </c>
      <c r="G4" s="347"/>
      <c r="H4" s="295"/>
      <c r="I4" s="1003"/>
      <c r="J4" s="131" t="s">
        <v>47</v>
      </c>
      <c r="K4" s="131" t="s">
        <v>47</v>
      </c>
      <c r="L4" s="346" t="s">
        <v>47</v>
      </c>
      <c r="M4" s="347"/>
      <c r="N4" s="347"/>
      <c r="O4" s="295"/>
      <c r="P4" s="1003"/>
      <c r="Q4" s="290" t="s">
        <v>47</v>
      </c>
      <c r="R4" s="290" t="s">
        <v>47</v>
      </c>
      <c r="S4" s="348" t="s">
        <v>47</v>
      </c>
      <c r="T4" s="347"/>
      <c r="U4" s="295"/>
      <c r="V4" s="1003"/>
      <c r="W4" s="290" t="s">
        <v>47</v>
      </c>
      <c r="X4" s="290" t="s">
        <v>47</v>
      </c>
      <c r="Y4" s="348" t="s">
        <v>47</v>
      </c>
      <c r="Z4" s="347"/>
      <c r="AA4" s="295"/>
      <c r="AB4" s="1003"/>
      <c r="AC4" s="131" t="s">
        <v>47</v>
      </c>
      <c r="AD4" s="131" t="s">
        <v>47</v>
      </c>
      <c r="AE4" s="346" t="s">
        <v>47</v>
      </c>
      <c r="AF4" s="347"/>
      <c r="AG4" s="295"/>
      <c r="AH4" s="1003"/>
      <c r="AI4" s="131" t="s">
        <v>47</v>
      </c>
      <c r="AJ4" s="131" t="s">
        <v>47</v>
      </c>
      <c r="AK4" s="346" t="s">
        <v>47</v>
      </c>
      <c r="AL4" s="11"/>
      <c r="AM4" s="11"/>
    </row>
    <row r="5" spans="3:39" ht="16.5" customHeight="1">
      <c r="C5" s="1005" t="s">
        <v>50</v>
      </c>
      <c r="D5" s="272">
        <v>6.1</v>
      </c>
      <c r="E5" s="272">
        <v>7.9</v>
      </c>
      <c r="F5" s="337">
        <v>18.600000000000001</v>
      </c>
      <c r="G5" s="292"/>
      <c r="H5" s="292"/>
      <c r="I5" s="1005" t="s">
        <v>23</v>
      </c>
      <c r="J5" s="272">
        <v>62.1</v>
      </c>
      <c r="K5" s="272">
        <v>8.1</v>
      </c>
      <c r="L5" s="337">
        <v>94.2</v>
      </c>
      <c r="M5" s="292"/>
      <c r="N5" s="292"/>
      <c r="O5" s="292"/>
      <c r="P5" s="1004" t="s">
        <v>25</v>
      </c>
      <c r="Q5" s="274">
        <v>31.1</v>
      </c>
      <c r="R5" s="274">
        <v>54.3</v>
      </c>
      <c r="S5" s="338">
        <v>11.3</v>
      </c>
      <c r="T5" s="292"/>
      <c r="U5" s="292"/>
      <c r="V5" s="1014" t="s">
        <v>23</v>
      </c>
      <c r="W5" s="274">
        <v>98.2</v>
      </c>
      <c r="X5" s="172">
        <v>62.4</v>
      </c>
      <c r="Y5" s="338">
        <v>83.2</v>
      </c>
      <c r="Z5" s="292"/>
      <c r="AA5" s="292"/>
      <c r="AB5" s="1005" t="s">
        <v>50</v>
      </c>
      <c r="AC5" s="942">
        <v>14.2</v>
      </c>
      <c r="AD5" s="945">
        <v>99.3</v>
      </c>
      <c r="AE5" s="377">
        <v>99.3</v>
      </c>
      <c r="AF5" s="292"/>
      <c r="AG5" s="292"/>
      <c r="AH5" s="1005" t="s">
        <v>23</v>
      </c>
      <c r="AI5" s="379">
        <v>8.1</v>
      </c>
      <c r="AJ5" s="171">
        <v>7.2</v>
      </c>
      <c r="AK5" s="380">
        <v>8.1</v>
      </c>
      <c r="AL5" s="11"/>
      <c r="AM5" s="11"/>
    </row>
    <row r="6" spans="3:39" ht="16.5" customHeight="1">
      <c r="C6" s="1005"/>
      <c r="D6" s="273">
        <v>2.5</v>
      </c>
      <c r="E6" s="273">
        <v>8.1999999999999993</v>
      </c>
      <c r="F6" s="339">
        <v>21.3</v>
      </c>
      <c r="G6" s="292"/>
      <c r="H6" s="292"/>
      <c r="I6" s="1005"/>
      <c r="J6" s="273">
        <v>59.2</v>
      </c>
      <c r="K6" s="273">
        <v>7.8</v>
      </c>
      <c r="L6" s="339">
        <v>96</v>
      </c>
      <c r="M6" s="292"/>
      <c r="N6" s="292"/>
      <c r="O6" s="292"/>
      <c r="P6" s="1005"/>
      <c r="Q6" s="273">
        <v>33.700000000000003</v>
      </c>
      <c r="R6" s="273">
        <v>62.2</v>
      </c>
      <c r="S6" s="340">
        <v>10.199999999999999</v>
      </c>
      <c r="T6" s="292"/>
      <c r="U6" s="292"/>
      <c r="V6" s="1014"/>
      <c r="W6" s="273">
        <v>97.8</v>
      </c>
      <c r="X6" s="172">
        <v>76.599999999999994</v>
      </c>
      <c r="Y6" s="340">
        <v>79.599999999999994</v>
      </c>
      <c r="Z6" s="292"/>
      <c r="AA6" s="292"/>
      <c r="AB6" s="1005"/>
      <c r="AC6" s="943">
        <v>20.2</v>
      </c>
      <c r="AD6" s="939">
        <v>99.9</v>
      </c>
      <c r="AE6" s="339">
        <v>99.5</v>
      </c>
      <c r="AF6" s="292"/>
      <c r="AG6" s="292"/>
      <c r="AH6" s="1005"/>
      <c r="AI6" s="169">
        <v>8.3000000000000007</v>
      </c>
      <c r="AJ6" s="172">
        <v>6.9</v>
      </c>
      <c r="AK6" s="204">
        <v>7.9</v>
      </c>
      <c r="AL6" s="11"/>
      <c r="AM6" s="11"/>
    </row>
    <row r="7" spans="3:39" ht="17.25" customHeight="1" thickBot="1">
      <c r="C7" s="1006"/>
      <c r="D7" s="293">
        <v>4.2</v>
      </c>
      <c r="E7" s="293">
        <v>14.3</v>
      </c>
      <c r="F7" s="375">
        <v>20.2</v>
      </c>
      <c r="G7" s="292"/>
      <c r="H7" s="292"/>
      <c r="I7" s="1006"/>
      <c r="J7" s="293">
        <v>50.2</v>
      </c>
      <c r="K7" s="293">
        <v>7.9</v>
      </c>
      <c r="L7" s="375">
        <v>93</v>
      </c>
      <c r="M7" s="292"/>
      <c r="N7" s="292"/>
      <c r="O7" s="292"/>
      <c r="P7" s="1006"/>
      <c r="Q7" s="293">
        <v>30.9</v>
      </c>
      <c r="R7" s="293">
        <v>52.9</v>
      </c>
      <c r="S7" s="341">
        <v>9.1</v>
      </c>
      <c r="T7" s="292"/>
      <c r="U7" s="292"/>
      <c r="V7" s="1015"/>
      <c r="W7" s="293">
        <v>98</v>
      </c>
      <c r="X7" s="376">
        <v>66.3</v>
      </c>
      <c r="Y7" s="341">
        <v>80.400000000000006</v>
      </c>
      <c r="Z7" s="292"/>
      <c r="AA7" s="292"/>
      <c r="AB7" s="1006"/>
      <c r="AC7" s="944">
        <v>22.3</v>
      </c>
      <c r="AD7" s="940">
        <v>99</v>
      </c>
      <c r="AE7" s="375">
        <v>98.3</v>
      </c>
      <c r="AF7" s="292"/>
      <c r="AG7" s="292"/>
      <c r="AH7" s="1006"/>
      <c r="AI7" s="170">
        <v>7.8</v>
      </c>
      <c r="AJ7" s="173">
        <v>8.1</v>
      </c>
      <c r="AK7" s="205">
        <v>8.3000000000000007</v>
      </c>
      <c r="AL7" s="11"/>
      <c r="AM7" s="11"/>
    </row>
    <row r="8" spans="3:39" ht="17.25">
      <c r="C8" s="567" t="s">
        <v>242</v>
      </c>
      <c r="D8" s="760">
        <f>AVERAGE(D5:D7)</f>
        <v>4.2666666666666666</v>
      </c>
      <c r="E8" s="761">
        <f t="shared" ref="E8:F8" si="0">AVERAGE(E5:E7)</f>
        <v>10.133333333333335</v>
      </c>
      <c r="F8" s="762">
        <f t="shared" si="0"/>
        <v>20.033333333333335</v>
      </c>
      <c r="G8" s="292"/>
      <c r="H8" s="292"/>
      <c r="I8" s="567" t="s">
        <v>242</v>
      </c>
      <c r="J8" s="760">
        <f>AVERAGE(J5:J7)</f>
        <v>57.166666666666664</v>
      </c>
      <c r="K8" s="761">
        <f t="shared" ref="K8" si="1">AVERAGE(K5:K7)</f>
        <v>7.9333333333333327</v>
      </c>
      <c r="L8" s="762">
        <f t="shared" ref="L8" si="2">AVERAGE(L5:L7)</f>
        <v>94.399999999999991</v>
      </c>
      <c r="M8" s="292"/>
      <c r="N8" s="292"/>
      <c r="O8" s="292"/>
      <c r="P8" s="567" t="s">
        <v>242</v>
      </c>
      <c r="Q8" s="760">
        <f>AVERAGE(Q5:Q7)</f>
        <v>31.900000000000006</v>
      </c>
      <c r="R8" s="761">
        <f t="shared" ref="R8" si="3">AVERAGE(R5:R7)</f>
        <v>56.466666666666669</v>
      </c>
      <c r="S8" s="762">
        <f t="shared" ref="S8" si="4">AVERAGE(S5:S7)</f>
        <v>10.200000000000001</v>
      </c>
      <c r="T8" s="292"/>
      <c r="U8" s="292"/>
      <c r="V8" s="567" t="s">
        <v>242</v>
      </c>
      <c r="W8" s="760">
        <f>AVERAGE(W5:W7)</f>
        <v>98</v>
      </c>
      <c r="X8" s="761">
        <f t="shared" ref="X8" si="5">AVERAGE(X5:X7)</f>
        <v>68.433333333333337</v>
      </c>
      <c r="Y8" s="762">
        <f t="shared" ref="Y8" si="6">AVERAGE(Y5:Y7)</f>
        <v>81.066666666666677</v>
      </c>
      <c r="Z8" s="292"/>
      <c r="AA8" s="292"/>
      <c r="AB8" s="567" t="s">
        <v>242</v>
      </c>
      <c r="AC8" s="941">
        <f>AVERAGE(AC5:AC7)</f>
        <v>18.900000000000002</v>
      </c>
      <c r="AD8" s="761">
        <f t="shared" ref="AD8" si="7">AVERAGE(AD5:AD7)</f>
        <v>99.399999999999991</v>
      </c>
      <c r="AE8" s="762">
        <f t="shared" ref="AE8" si="8">AVERAGE(AE5:AE7)</f>
        <v>99.033333333333346</v>
      </c>
      <c r="AF8" s="292"/>
      <c r="AG8" s="292"/>
      <c r="AH8" s="567" t="s">
        <v>242</v>
      </c>
      <c r="AI8" s="760">
        <f>AVERAGE(AI5:AI7)</f>
        <v>8.0666666666666664</v>
      </c>
      <c r="AJ8" s="761">
        <f t="shared" ref="AJ8" si="9">AVERAGE(AJ5:AJ7)</f>
        <v>7.4000000000000012</v>
      </c>
      <c r="AK8" s="762">
        <f t="shared" ref="AK8" si="10">AVERAGE(AK5:AK7)</f>
        <v>8.1</v>
      </c>
      <c r="AL8" s="11"/>
      <c r="AM8" s="11"/>
    </row>
    <row r="9" spans="3:39" ht="17.25">
      <c r="C9" s="572" t="s">
        <v>243</v>
      </c>
      <c r="D9" s="763">
        <f>STDEV(D5:D7)</f>
        <v>1.8009256878986777</v>
      </c>
      <c r="E9" s="764">
        <f t="shared" ref="E9:F9" si="11">STDEV(E5:E7)</f>
        <v>3.6115555282084926</v>
      </c>
      <c r="F9" s="765">
        <f t="shared" si="11"/>
        <v>1.3576941236277529</v>
      </c>
      <c r="G9" s="294"/>
      <c r="H9" s="292"/>
      <c r="I9" s="572" t="s">
        <v>243</v>
      </c>
      <c r="J9" s="763">
        <f>STDEV(J5:J7)</f>
        <v>6.2051054248363364</v>
      </c>
      <c r="K9" s="764">
        <f t="shared" ref="K9:L9" si="12">STDEV(K5:K7)</f>
        <v>0.1527525231651945</v>
      </c>
      <c r="L9" s="765">
        <f t="shared" si="12"/>
        <v>1.5099668870541498</v>
      </c>
      <c r="M9" s="292"/>
      <c r="N9" s="292"/>
      <c r="O9" s="292"/>
      <c r="P9" s="572" t="s">
        <v>243</v>
      </c>
      <c r="Q9" s="763">
        <f>STDEV(Q5:Q7)</f>
        <v>1.5620499351813326</v>
      </c>
      <c r="R9" s="764">
        <f t="shared" ref="R9:S9" si="13">STDEV(R5:R7)</f>
        <v>5.0143128475727714</v>
      </c>
      <c r="S9" s="765">
        <f t="shared" si="13"/>
        <v>1.1000000000000005</v>
      </c>
      <c r="T9" s="292"/>
      <c r="U9" s="292"/>
      <c r="V9" s="572" t="s">
        <v>243</v>
      </c>
      <c r="W9" s="763">
        <f>STDEV(W5:W7)</f>
        <v>0.20000000000000284</v>
      </c>
      <c r="X9" s="764">
        <f t="shared" ref="X9:Y9" si="14">STDEV(X5:X7)</f>
        <v>7.3364387364260937</v>
      </c>
      <c r="Y9" s="765">
        <f t="shared" si="14"/>
        <v>1.8903262505010463</v>
      </c>
      <c r="Z9" s="292"/>
      <c r="AA9" s="292"/>
      <c r="AB9" s="572" t="s">
        <v>243</v>
      </c>
      <c r="AC9" s="763">
        <f>STDEV(AC5:AC7)</f>
        <v>4.2035699113967357</v>
      </c>
      <c r="AD9" s="764">
        <f t="shared" ref="AD9:AE9" si="15">STDEV(AD5:AD7)</f>
        <v>0.45825756949558744</v>
      </c>
      <c r="AE9" s="765">
        <f t="shared" si="15"/>
        <v>0.64291005073286467</v>
      </c>
      <c r="AF9" s="292"/>
      <c r="AG9" s="292"/>
      <c r="AH9" s="572" t="s">
        <v>243</v>
      </c>
      <c r="AI9" s="763">
        <f>STDEV(AI5:AI7)</f>
        <v>0.25166114784235871</v>
      </c>
      <c r="AJ9" s="764">
        <f t="shared" ref="AJ9:AK9" si="16">STDEV(AJ5:AJ7)</f>
        <v>0.6244997998398395</v>
      </c>
      <c r="AK9" s="765">
        <f t="shared" si="16"/>
        <v>0.20000000000000018</v>
      </c>
      <c r="AL9" s="11"/>
      <c r="AM9" s="11"/>
    </row>
    <row r="10" spans="3:39" ht="18" thickBot="1">
      <c r="C10" s="579" t="s">
        <v>244</v>
      </c>
      <c r="D10" s="766">
        <f>STDEV(D5:D7)/SQRT(3)</f>
        <v>1.0397649306988135</v>
      </c>
      <c r="E10" s="767">
        <f t="shared" ref="E10:F10" si="17">STDEV(E5:E7)/SQRT(3)</f>
        <v>2.0851325564044543</v>
      </c>
      <c r="F10" s="768">
        <f t="shared" si="17"/>
        <v>0.78386506775365616</v>
      </c>
      <c r="G10" s="294"/>
      <c r="H10" s="292"/>
      <c r="I10" s="579" t="s">
        <v>244</v>
      </c>
      <c r="J10" s="766">
        <f>STDEV(J5:J7)/SQRT(3)</f>
        <v>3.5825192873792662</v>
      </c>
      <c r="K10" s="767">
        <f t="shared" ref="K10:L10" si="18">STDEV(K5:K7)/SQRT(3)</f>
        <v>8.8191710368819592E-2</v>
      </c>
      <c r="L10" s="768">
        <f t="shared" si="18"/>
        <v>0.87177978870813466</v>
      </c>
      <c r="M10" s="292"/>
      <c r="N10" s="292"/>
      <c r="O10" s="292"/>
      <c r="P10" s="579" t="s">
        <v>244</v>
      </c>
      <c r="Q10" s="766">
        <f>STDEV(Q5:Q7)/SQRT(3)</f>
        <v>0.90184995056457995</v>
      </c>
      <c r="R10" s="767">
        <f t="shared" ref="R10:S10" si="19">STDEV(R5:R7)/SQRT(3)</f>
        <v>2.8950148723471387</v>
      </c>
      <c r="S10" s="768">
        <f t="shared" si="19"/>
        <v>0.63508529610858866</v>
      </c>
      <c r="T10" s="292"/>
      <c r="U10" s="292"/>
      <c r="V10" s="579" t="s">
        <v>244</v>
      </c>
      <c r="W10" s="766">
        <f>STDEV(W5:W7)/SQRT(3)</f>
        <v>0.1154700538379268</v>
      </c>
      <c r="X10" s="767">
        <f t="shared" ref="X10:Y10" si="20">STDEV(X5:X7)/SQRT(3)</f>
        <v>4.2356948793688032</v>
      </c>
      <c r="Y10" s="768">
        <f t="shared" si="20"/>
        <v>1.0913803695829951</v>
      </c>
      <c r="Z10" s="292"/>
      <c r="AA10" s="292"/>
      <c r="AB10" s="579" t="s">
        <v>244</v>
      </c>
      <c r="AC10" s="766">
        <f>STDEV(AC5:AC7)/SQRT(3)</f>
        <v>2.4269322199023167</v>
      </c>
      <c r="AD10" s="767">
        <f t="shared" ref="AD10:AE10" si="21">STDEV(AD5:AD7)/SQRT(3)</f>
        <v>0.26457513110646108</v>
      </c>
      <c r="AE10" s="768">
        <f t="shared" si="21"/>
        <v>0.37118429085533539</v>
      </c>
      <c r="AF10" s="292"/>
      <c r="AG10" s="292"/>
      <c r="AH10" s="579" t="s">
        <v>244</v>
      </c>
      <c r="AI10" s="766">
        <f>STDEV(AI5:AI7)/SQRT(3)</f>
        <v>0.14529663145135602</v>
      </c>
      <c r="AJ10" s="767">
        <f t="shared" ref="AJ10:AK10" si="22">STDEV(AJ5:AJ7)/SQRT(3)</f>
        <v>0.36055512754639879</v>
      </c>
      <c r="AK10" s="768">
        <f t="shared" si="22"/>
        <v>0.11547005383792526</v>
      </c>
      <c r="AL10" s="11"/>
      <c r="AM10" s="11"/>
    </row>
    <row r="11" spans="3:39" ht="17.25">
      <c r="C11" s="349"/>
      <c r="D11" s="294"/>
      <c r="E11" s="294"/>
      <c r="F11" s="294"/>
      <c r="G11" s="294"/>
      <c r="H11" s="292"/>
      <c r="I11" s="295"/>
      <c r="J11" s="292"/>
      <c r="K11" s="292"/>
      <c r="L11" s="292"/>
      <c r="M11" s="292"/>
      <c r="N11" s="292"/>
      <c r="P11" s="1001" t="s">
        <v>26</v>
      </c>
      <c r="Q11" s="274">
        <v>16.600000000000001</v>
      </c>
      <c r="R11" s="274">
        <v>23.8</v>
      </c>
      <c r="S11" s="338">
        <v>5.9</v>
      </c>
      <c r="T11" s="294"/>
      <c r="U11" s="292"/>
      <c r="V11" s="292"/>
      <c r="W11" s="292"/>
      <c r="X11" s="292"/>
      <c r="Y11" s="292"/>
      <c r="Z11" s="292"/>
      <c r="AA11" s="292"/>
      <c r="AB11" s="295"/>
      <c r="AC11" s="292"/>
      <c r="AD11" s="292"/>
      <c r="AE11" s="292"/>
      <c r="AF11" s="292"/>
      <c r="AG11" s="292"/>
      <c r="AH11" s="295"/>
      <c r="AI11" s="292"/>
      <c r="AJ11" s="292"/>
      <c r="AK11" s="292"/>
      <c r="AL11" s="11"/>
      <c r="AM11" s="11"/>
    </row>
    <row r="12" spans="3:39" ht="17.25">
      <c r="C12" s="349"/>
      <c r="D12" s="294"/>
      <c r="E12" s="294"/>
      <c r="F12" s="294"/>
      <c r="G12" s="294"/>
      <c r="H12" s="292"/>
      <c r="I12" s="295"/>
      <c r="J12" s="292"/>
      <c r="K12" s="292"/>
      <c r="L12" s="292"/>
      <c r="M12" s="292"/>
      <c r="N12" s="292"/>
      <c r="O12" s="292"/>
      <c r="P12" s="1002"/>
      <c r="Q12" s="273">
        <v>17.3</v>
      </c>
      <c r="R12" s="273">
        <v>23.7</v>
      </c>
      <c r="S12" s="340">
        <v>7.2</v>
      </c>
      <c r="T12" s="292"/>
      <c r="U12" s="292"/>
      <c r="V12" s="292"/>
      <c r="W12" s="292"/>
      <c r="X12" s="292"/>
      <c r="Y12" s="292"/>
      <c r="Z12" s="292"/>
      <c r="AA12" s="292"/>
      <c r="AB12" s="295"/>
      <c r="AC12" s="292"/>
      <c r="AD12" s="292"/>
      <c r="AE12" s="292"/>
      <c r="AF12" s="292"/>
      <c r="AG12" s="292"/>
      <c r="AH12" s="295"/>
      <c r="AI12" s="292"/>
      <c r="AJ12" s="292"/>
      <c r="AK12" s="292"/>
      <c r="AL12" s="11"/>
      <c r="AM12" s="11"/>
    </row>
    <row r="13" spans="3:39" ht="18" thickBot="1">
      <c r="C13" s="295"/>
      <c r="D13" s="294"/>
      <c r="E13" s="294"/>
      <c r="F13" s="292"/>
      <c r="G13" s="292"/>
      <c r="H13" s="292"/>
      <c r="I13" s="295"/>
      <c r="J13" s="292"/>
      <c r="K13" s="292"/>
      <c r="L13" s="292"/>
      <c r="M13" s="292"/>
      <c r="N13" s="292"/>
      <c r="O13" s="292"/>
      <c r="P13" s="1003"/>
      <c r="Q13" s="293">
        <v>16</v>
      </c>
      <c r="R13" s="293">
        <v>27.7</v>
      </c>
      <c r="S13" s="341">
        <v>8.1</v>
      </c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5"/>
      <c r="AF13" s="292"/>
      <c r="AG13" s="292"/>
      <c r="AH13" s="292"/>
      <c r="AI13" s="11"/>
      <c r="AJ13" s="11"/>
    </row>
    <row r="14" spans="3:39" ht="17.25">
      <c r="C14" s="295"/>
      <c r="D14" s="292"/>
      <c r="E14" s="292"/>
      <c r="F14" s="292"/>
      <c r="G14" s="292"/>
      <c r="H14" s="292"/>
      <c r="I14" s="295"/>
      <c r="J14" s="292"/>
      <c r="K14" s="292"/>
      <c r="L14" s="292"/>
      <c r="M14" s="292"/>
      <c r="N14" s="292"/>
      <c r="O14" s="292"/>
      <c r="P14" s="567" t="s">
        <v>242</v>
      </c>
      <c r="Q14" s="760">
        <f>AVERAGE(Q11:Q13)</f>
        <v>16.633333333333336</v>
      </c>
      <c r="R14" s="761">
        <f t="shared" ref="R14" si="23">AVERAGE(R11:R13)</f>
        <v>25.066666666666666</v>
      </c>
      <c r="S14" s="762">
        <f t="shared" ref="S14" si="24">AVERAGE(S11:S13)</f>
        <v>7.0666666666666673</v>
      </c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5"/>
      <c r="AF14" s="292"/>
      <c r="AG14" s="292"/>
      <c r="AH14" s="292"/>
      <c r="AI14" s="11"/>
      <c r="AJ14" s="11"/>
    </row>
    <row r="15" spans="3:39" ht="17.25">
      <c r="C15" s="295"/>
      <c r="D15" s="292"/>
      <c r="E15" s="292"/>
      <c r="F15" s="292"/>
      <c r="G15" s="292"/>
      <c r="H15" s="294"/>
      <c r="I15" s="295"/>
      <c r="J15" s="292"/>
      <c r="K15" s="292"/>
      <c r="L15" s="292"/>
      <c r="M15" s="292"/>
      <c r="N15" s="292"/>
      <c r="O15" s="292"/>
      <c r="P15" s="572" t="s">
        <v>243</v>
      </c>
      <c r="Q15" s="763">
        <f>STDEV(Q11:Q13)</f>
        <v>0.65064070986477152</v>
      </c>
      <c r="R15" s="764">
        <f t="shared" ref="R15:S15" si="25">STDEV(R11:R13)</f>
        <v>2.2810816147900828</v>
      </c>
      <c r="S15" s="765">
        <f t="shared" si="25"/>
        <v>1.1060440015357955</v>
      </c>
      <c r="T15" s="292"/>
      <c r="U15" s="292"/>
      <c r="V15" s="292"/>
      <c r="W15" s="292"/>
      <c r="X15" s="292"/>
      <c r="Y15" s="292"/>
      <c r="Z15" s="292"/>
      <c r="AA15" s="292"/>
      <c r="AB15" s="292"/>
      <c r="AC15" s="292"/>
      <c r="AD15" s="292"/>
      <c r="AE15" s="295"/>
      <c r="AF15" s="292"/>
      <c r="AG15" s="292"/>
      <c r="AH15" s="292"/>
      <c r="AI15" s="11"/>
      <c r="AJ15" s="11"/>
    </row>
    <row r="16" spans="3:39" ht="18" thickBot="1">
      <c r="C16" s="295"/>
      <c r="D16" s="292"/>
      <c r="E16" s="292"/>
      <c r="F16" s="292"/>
      <c r="G16" s="292"/>
      <c r="H16" s="292"/>
      <c r="I16" s="295"/>
      <c r="J16" s="292"/>
      <c r="K16" s="292"/>
      <c r="L16" s="292"/>
      <c r="M16" s="292"/>
      <c r="N16" s="292"/>
      <c r="O16" s="292"/>
      <c r="P16" s="579" t="s">
        <v>244</v>
      </c>
      <c r="Q16" s="766">
        <f>STDEV(Q11:Q13)/SQRT(3)</f>
        <v>0.37564758898615508</v>
      </c>
      <c r="R16" s="767">
        <f t="shared" ref="R16:S16" si="26">STDEV(R11:R13)/SQRT(3)</f>
        <v>1.3169830843425605</v>
      </c>
      <c r="S16" s="768">
        <f t="shared" si="26"/>
        <v>0.63857480202226247</v>
      </c>
      <c r="T16" s="292"/>
      <c r="U16" s="292"/>
      <c r="V16" s="292"/>
      <c r="W16" s="292"/>
      <c r="X16" s="292"/>
      <c r="Y16" s="292"/>
      <c r="Z16" s="292"/>
      <c r="AA16" s="292"/>
      <c r="AB16" s="295"/>
      <c r="AC16" s="292"/>
      <c r="AD16" s="292"/>
      <c r="AE16" s="292"/>
      <c r="AF16" s="292"/>
      <c r="AG16" s="292"/>
      <c r="AH16" s="295"/>
      <c r="AI16" s="292"/>
      <c r="AJ16" s="292"/>
      <c r="AK16" s="292"/>
      <c r="AL16" s="11"/>
      <c r="AM16" s="11"/>
    </row>
    <row r="17" spans="3:39" ht="17.25">
      <c r="C17" s="72"/>
      <c r="D17" s="11"/>
      <c r="E17" s="11"/>
      <c r="F17" s="11"/>
      <c r="G17" s="11"/>
      <c r="H17" s="11"/>
      <c r="I17" s="72"/>
      <c r="J17" s="11"/>
      <c r="K17" s="11"/>
      <c r="L17" s="11"/>
      <c r="M17" s="11"/>
      <c r="N17" s="11"/>
      <c r="O17" s="292"/>
      <c r="P17" s="1001" t="s">
        <v>27</v>
      </c>
      <c r="Q17" s="274">
        <v>2</v>
      </c>
      <c r="R17" s="274">
        <v>0.8</v>
      </c>
      <c r="S17" s="338">
        <v>70.599999999999994</v>
      </c>
      <c r="T17" s="292"/>
      <c r="U17" s="292"/>
      <c r="V17" s="11"/>
      <c r="W17" s="11"/>
      <c r="X17" s="11"/>
      <c r="Y17" s="11"/>
      <c r="Z17" s="11"/>
      <c r="AA17" s="11"/>
      <c r="AB17" s="72"/>
      <c r="AC17" s="11"/>
      <c r="AD17" s="11"/>
      <c r="AE17" s="11"/>
      <c r="AF17" s="11"/>
      <c r="AG17" s="11"/>
      <c r="AH17" s="72"/>
      <c r="AI17" s="11"/>
      <c r="AJ17" s="11"/>
      <c r="AK17" s="11"/>
      <c r="AL17" s="11"/>
      <c r="AM17" s="11"/>
    </row>
    <row r="18" spans="3:39" ht="18.75" thickBot="1">
      <c r="C18" s="378" t="s">
        <v>113</v>
      </c>
      <c r="D18" s="11"/>
      <c r="E18" s="11"/>
      <c r="F18" s="11"/>
      <c r="G18" s="11"/>
      <c r="H18" s="11"/>
      <c r="I18" s="72"/>
      <c r="J18" s="11"/>
      <c r="K18" s="11"/>
      <c r="L18" s="11"/>
      <c r="M18" s="11"/>
      <c r="N18" s="11"/>
      <c r="O18" s="292"/>
      <c r="P18" s="1002"/>
      <c r="Q18" s="273">
        <v>1.2</v>
      </c>
      <c r="R18" s="273">
        <v>1.1000000000000001</v>
      </c>
      <c r="S18" s="340">
        <v>67.3</v>
      </c>
      <c r="T18" s="292"/>
      <c r="U18" s="292"/>
      <c r="V18" s="11"/>
      <c r="W18" s="11"/>
      <c r="X18" s="11"/>
      <c r="Y18" s="11"/>
      <c r="Z18" s="11"/>
      <c r="AA18" s="11"/>
      <c r="AB18" s="72"/>
      <c r="AC18" s="11"/>
      <c r="AD18" s="11"/>
      <c r="AE18" s="11"/>
      <c r="AF18" s="11"/>
      <c r="AG18" s="11"/>
      <c r="AH18" s="72"/>
      <c r="AI18" s="11"/>
      <c r="AJ18" s="11"/>
      <c r="AK18" s="11"/>
      <c r="AL18" s="11"/>
      <c r="AM18" s="11"/>
    </row>
    <row r="19" spans="3:39" ht="18" thickBot="1">
      <c r="C19" s="1001" t="s">
        <v>230</v>
      </c>
      <c r="D19" s="1004" t="s">
        <v>112</v>
      </c>
      <c r="E19" s="1012"/>
      <c r="F19" s="1013"/>
      <c r="G19" s="295"/>
      <c r="H19" s="72"/>
      <c r="I19" s="1001" t="s">
        <v>218</v>
      </c>
      <c r="J19" s="1004" t="s">
        <v>112</v>
      </c>
      <c r="K19" s="1012"/>
      <c r="L19" s="1013"/>
      <c r="M19" s="292"/>
      <c r="N19" s="292"/>
      <c r="O19" s="292"/>
      <c r="P19" s="1003"/>
      <c r="Q19" s="293">
        <v>1.5</v>
      </c>
      <c r="R19" s="293">
        <v>2.2999999999999998</v>
      </c>
      <c r="S19" s="341">
        <v>71.099999999999994</v>
      </c>
      <c r="T19" s="292"/>
      <c r="U19" s="292"/>
      <c r="V19" s="1001" t="s">
        <v>215</v>
      </c>
      <c r="W19" s="1004" t="s">
        <v>112</v>
      </c>
      <c r="X19" s="1012"/>
      <c r="Y19" s="1013"/>
      <c r="Z19" s="295"/>
      <c r="AA19" s="72"/>
      <c r="AB19" s="1001" t="s">
        <v>216</v>
      </c>
      <c r="AC19" s="1004" t="s">
        <v>112</v>
      </c>
      <c r="AD19" s="1012"/>
      <c r="AE19" s="1013"/>
      <c r="AF19" s="295"/>
      <c r="AG19" s="72"/>
      <c r="AH19" s="1001" t="s">
        <v>227</v>
      </c>
      <c r="AI19" s="1004" t="s">
        <v>112</v>
      </c>
      <c r="AJ19" s="1012"/>
      <c r="AK19" s="1013"/>
      <c r="AL19" s="11"/>
      <c r="AM19" s="11"/>
    </row>
    <row r="20" spans="3:39" ht="18" thickBot="1">
      <c r="C20" s="1002"/>
      <c r="D20" s="328" t="s">
        <v>108</v>
      </c>
      <c r="E20" s="328" t="s">
        <v>109</v>
      </c>
      <c r="F20" s="350" t="s">
        <v>110</v>
      </c>
      <c r="G20" s="295"/>
      <c r="H20" s="72"/>
      <c r="I20" s="1002"/>
      <c r="J20" s="328" t="s">
        <v>108</v>
      </c>
      <c r="K20" s="328" t="s">
        <v>109</v>
      </c>
      <c r="L20" s="350" t="s">
        <v>110</v>
      </c>
      <c r="M20" s="292"/>
      <c r="N20" s="292"/>
      <c r="O20" s="292"/>
      <c r="P20" s="567" t="s">
        <v>242</v>
      </c>
      <c r="Q20" s="760">
        <f>AVERAGE(Q17:Q19)</f>
        <v>1.5666666666666667</v>
      </c>
      <c r="R20" s="761">
        <f t="shared" ref="R20" si="27">AVERAGE(R17:R19)</f>
        <v>1.4000000000000001</v>
      </c>
      <c r="S20" s="762">
        <f t="shared" ref="S20" si="28">AVERAGE(S17:S19)</f>
        <v>69.666666666666657</v>
      </c>
      <c r="T20" s="292"/>
      <c r="U20" s="11"/>
      <c r="V20" s="1002"/>
      <c r="W20" s="328" t="s">
        <v>108</v>
      </c>
      <c r="X20" s="328" t="s">
        <v>109</v>
      </c>
      <c r="Y20" s="350" t="s">
        <v>110</v>
      </c>
      <c r="Z20" s="295"/>
      <c r="AA20" s="72"/>
      <c r="AB20" s="1002"/>
      <c r="AC20" s="328" t="s">
        <v>108</v>
      </c>
      <c r="AD20" s="328" t="s">
        <v>109</v>
      </c>
      <c r="AE20" s="350" t="s">
        <v>110</v>
      </c>
      <c r="AF20" s="295"/>
      <c r="AG20" s="72"/>
      <c r="AH20" s="1002"/>
      <c r="AI20" s="328" t="s">
        <v>108</v>
      </c>
      <c r="AJ20" s="328" t="s">
        <v>109</v>
      </c>
      <c r="AK20" s="350" t="s">
        <v>110</v>
      </c>
      <c r="AL20" s="11"/>
      <c r="AM20" s="11"/>
    </row>
    <row r="21" spans="3:39" ht="18" thickBot="1">
      <c r="C21" s="1003"/>
      <c r="D21" s="131" t="s">
        <v>47</v>
      </c>
      <c r="E21" s="131" t="s">
        <v>47</v>
      </c>
      <c r="F21" s="346" t="s">
        <v>47</v>
      </c>
      <c r="G21" s="347"/>
      <c r="H21" s="72"/>
      <c r="I21" s="1003"/>
      <c r="J21" s="131" t="s">
        <v>47</v>
      </c>
      <c r="K21" s="131" t="s">
        <v>47</v>
      </c>
      <c r="L21" s="346" t="s">
        <v>47</v>
      </c>
      <c r="M21" s="336"/>
      <c r="N21" s="336"/>
      <c r="O21" s="292"/>
      <c r="P21" s="572" t="s">
        <v>243</v>
      </c>
      <c r="Q21" s="763">
        <f>STDEV(Q17:Q19)</f>
        <v>0.40414518843273722</v>
      </c>
      <c r="R21" s="764">
        <f t="shared" ref="R21:S21" si="29">STDEV(R17:R19)</f>
        <v>0.79372539331937708</v>
      </c>
      <c r="S21" s="765">
        <f t="shared" si="29"/>
        <v>2.0647840887931421</v>
      </c>
      <c r="T21" s="292"/>
      <c r="U21" s="11"/>
      <c r="V21" s="1003"/>
      <c r="W21" s="290" t="s">
        <v>47</v>
      </c>
      <c r="X21" s="290" t="s">
        <v>47</v>
      </c>
      <c r="Y21" s="348" t="s">
        <v>47</v>
      </c>
      <c r="Z21" s="347"/>
      <c r="AA21" s="72"/>
      <c r="AB21" s="1003"/>
      <c r="AC21" s="131" t="s">
        <v>47</v>
      </c>
      <c r="AD21" s="131" t="s">
        <v>47</v>
      </c>
      <c r="AE21" s="346" t="s">
        <v>47</v>
      </c>
      <c r="AF21" s="347"/>
      <c r="AG21" s="72"/>
      <c r="AH21" s="1003"/>
      <c r="AI21" s="131" t="s">
        <v>47</v>
      </c>
      <c r="AJ21" s="131" t="s">
        <v>47</v>
      </c>
      <c r="AK21" s="346" t="s">
        <v>47</v>
      </c>
      <c r="AL21" s="11"/>
    </row>
    <row r="22" spans="3:39" ht="18" thickBot="1">
      <c r="C22" s="1005" t="s">
        <v>50</v>
      </c>
      <c r="D22" s="272">
        <v>6.6</v>
      </c>
      <c r="E22" s="272">
        <v>2.1</v>
      </c>
      <c r="F22" s="342">
        <v>7.5</v>
      </c>
      <c r="G22" s="292"/>
      <c r="H22" s="11"/>
      <c r="I22" s="1005" t="s">
        <v>23</v>
      </c>
      <c r="J22" s="272">
        <v>11.1</v>
      </c>
      <c r="K22" s="272">
        <v>92.2</v>
      </c>
      <c r="L22" s="342">
        <v>91.1</v>
      </c>
      <c r="M22" s="292"/>
      <c r="N22" s="292"/>
      <c r="O22" s="292"/>
      <c r="P22" s="579" t="s">
        <v>244</v>
      </c>
      <c r="Q22" s="766">
        <f>STDEV(Q17:Q19)/SQRT(3)</f>
        <v>0.23333333333333287</v>
      </c>
      <c r="R22" s="767">
        <f t="shared" ref="R22:S22" si="30">STDEV(R17:R19)/SQRT(3)</f>
        <v>0.45825756949558399</v>
      </c>
      <c r="S22" s="768">
        <f t="shared" si="30"/>
        <v>1.1921036494831769</v>
      </c>
      <c r="T22" s="292"/>
      <c r="U22" s="11"/>
      <c r="V22" s="1002" t="s">
        <v>23</v>
      </c>
      <c r="W22" s="274">
        <v>85.2</v>
      </c>
      <c r="X22" s="274">
        <v>72.599999999999994</v>
      </c>
      <c r="Y22" s="338">
        <v>65.8</v>
      </c>
      <c r="Z22" s="292"/>
      <c r="AA22" s="11"/>
      <c r="AB22" s="1005" t="s">
        <v>50</v>
      </c>
      <c r="AC22" s="272">
        <v>54.2</v>
      </c>
      <c r="AD22" s="272">
        <v>75.400000000000006</v>
      </c>
      <c r="AE22" s="342">
        <v>8</v>
      </c>
      <c r="AF22" s="292"/>
      <c r="AG22" s="11"/>
      <c r="AH22" s="1005" t="s">
        <v>23</v>
      </c>
      <c r="AI22" s="381">
        <v>7.7</v>
      </c>
      <c r="AJ22" s="936">
        <v>7.5</v>
      </c>
      <c r="AK22" s="342">
        <v>99</v>
      </c>
      <c r="AL22" s="11"/>
    </row>
    <row r="23" spans="3:39">
      <c r="C23" s="1005"/>
      <c r="D23" s="273">
        <v>5.2</v>
      </c>
      <c r="E23" s="273">
        <v>4</v>
      </c>
      <c r="F23" s="340">
        <v>8</v>
      </c>
      <c r="G23" s="292"/>
      <c r="H23" s="11"/>
      <c r="I23" s="1005"/>
      <c r="J23" s="273">
        <v>11.9</v>
      </c>
      <c r="K23" s="273">
        <v>96.6</v>
      </c>
      <c r="L23" s="340">
        <v>92.8</v>
      </c>
      <c r="M23" s="292"/>
      <c r="N23" s="292"/>
      <c r="O23" s="292"/>
      <c r="P23" s="1004" t="s">
        <v>28</v>
      </c>
      <c r="Q23" s="274">
        <v>50.2</v>
      </c>
      <c r="R23" s="274">
        <v>21.1</v>
      </c>
      <c r="S23" s="338">
        <v>12.2</v>
      </c>
      <c r="T23" s="292"/>
      <c r="U23" s="11"/>
      <c r="V23" s="1002"/>
      <c r="W23" s="273">
        <v>86.6</v>
      </c>
      <c r="X23" s="273">
        <v>71.7</v>
      </c>
      <c r="Y23" s="340">
        <v>65.599999999999994</v>
      </c>
      <c r="Z23" s="292"/>
      <c r="AA23" s="11"/>
      <c r="AB23" s="1005"/>
      <c r="AC23" s="273">
        <v>54.4</v>
      </c>
      <c r="AD23" s="273">
        <v>76.8</v>
      </c>
      <c r="AE23" s="340">
        <v>9.6999999999999993</v>
      </c>
      <c r="AF23" s="292"/>
      <c r="AG23" s="11"/>
      <c r="AH23" s="1005"/>
      <c r="AI23" s="382">
        <v>7.2</v>
      </c>
      <c r="AJ23" s="937">
        <v>6.8</v>
      </c>
      <c r="AK23" s="340">
        <v>98.7</v>
      </c>
      <c r="AL23" s="11"/>
    </row>
    <row r="24" spans="3:39" ht="17.25" thickBot="1">
      <c r="C24" s="1006"/>
      <c r="D24" s="293">
        <v>6</v>
      </c>
      <c r="E24" s="293">
        <v>4.0999999999999996</v>
      </c>
      <c r="F24" s="341">
        <v>6.4</v>
      </c>
      <c r="G24" s="292"/>
      <c r="H24" s="11"/>
      <c r="I24" s="1006"/>
      <c r="J24" s="293">
        <v>11.8</v>
      </c>
      <c r="K24" s="293">
        <v>96.4</v>
      </c>
      <c r="L24" s="341">
        <v>92.7</v>
      </c>
      <c r="M24" s="292"/>
      <c r="N24" s="292"/>
      <c r="O24" s="294"/>
      <c r="P24" s="1005"/>
      <c r="Q24" s="273">
        <v>47.8</v>
      </c>
      <c r="R24" s="273">
        <v>13</v>
      </c>
      <c r="S24" s="340">
        <v>15.3</v>
      </c>
      <c r="T24" s="292"/>
      <c r="U24" s="11"/>
      <c r="V24" s="1003"/>
      <c r="W24" s="293">
        <v>85.7</v>
      </c>
      <c r="X24" s="293">
        <v>73.7</v>
      </c>
      <c r="Y24" s="341">
        <v>64.5</v>
      </c>
      <c r="Z24" s="292"/>
      <c r="AA24" s="11"/>
      <c r="AB24" s="1006"/>
      <c r="AC24" s="293">
        <v>52</v>
      </c>
      <c r="AD24" s="293">
        <v>78.900000000000006</v>
      </c>
      <c r="AE24" s="341">
        <v>11.6</v>
      </c>
      <c r="AF24" s="292"/>
      <c r="AG24" s="11"/>
      <c r="AH24" s="1006"/>
      <c r="AI24" s="64">
        <v>8.1999999999999993</v>
      </c>
      <c r="AJ24" s="938">
        <v>6.5</v>
      </c>
      <c r="AK24" s="341">
        <v>98.1</v>
      </c>
      <c r="AL24" s="11"/>
    </row>
    <row r="25" spans="3:39" ht="18" thickBot="1">
      <c r="C25" s="567" t="s">
        <v>242</v>
      </c>
      <c r="D25" s="760">
        <f>AVERAGE(D22:D24)</f>
        <v>5.9333333333333336</v>
      </c>
      <c r="E25" s="761">
        <f t="shared" ref="E25" si="31">AVERAGE(E22:E24)</f>
        <v>3.4</v>
      </c>
      <c r="F25" s="762">
        <f t="shared" ref="F25" si="32">AVERAGE(F22:F24)</f>
        <v>7.3</v>
      </c>
      <c r="G25" s="294"/>
      <c r="H25" s="11"/>
      <c r="I25" s="567" t="s">
        <v>242</v>
      </c>
      <c r="J25" s="760">
        <f>AVERAGE(J22:J24)</f>
        <v>11.6</v>
      </c>
      <c r="K25" s="761">
        <f t="shared" ref="K25" si="33">AVERAGE(K22:K24)</f>
        <v>95.066666666666677</v>
      </c>
      <c r="L25" s="762">
        <f t="shared" ref="L25" si="34">AVERAGE(L22:L24)</f>
        <v>92.199999999999989</v>
      </c>
      <c r="M25" s="294"/>
      <c r="N25" s="294"/>
      <c r="O25" s="292"/>
      <c r="P25" s="1006"/>
      <c r="Q25" s="293">
        <v>51.6</v>
      </c>
      <c r="R25" s="293">
        <v>17.2</v>
      </c>
      <c r="S25" s="341">
        <v>11.7</v>
      </c>
      <c r="T25" s="292"/>
      <c r="U25" s="11"/>
      <c r="V25" s="567" t="s">
        <v>242</v>
      </c>
      <c r="W25" s="760">
        <f>AVERAGE(W22:W24)</f>
        <v>85.833333333333329</v>
      </c>
      <c r="X25" s="761">
        <f t="shared" ref="X25" si="35">AVERAGE(X22:X24)</f>
        <v>72.666666666666671</v>
      </c>
      <c r="Y25" s="762">
        <f t="shared" ref="Y25" si="36">AVERAGE(Y22:Y24)</f>
        <v>65.3</v>
      </c>
      <c r="Z25" s="11"/>
      <c r="AA25" s="11"/>
      <c r="AB25" s="567" t="s">
        <v>242</v>
      </c>
      <c r="AC25" s="760">
        <f>AVERAGE(AC22:AC24)</f>
        <v>53.533333333333331</v>
      </c>
      <c r="AD25" s="761">
        <f t="shared" ref="AD25" si="37">AVERAGE(AD22:AD24)</f>
        <v>77.033333333333331</v>
      </c>
      <c r="AE25" s="762">
        <f t="shared" ref="AE25" si="38">AVERAGE(AE22:AE24)</f>
        <v>9.7666666666666657</v>
      </c>
      <c r="AF25" s="11"/>
      <c r="AG25" s="11"/>
      <c r="AH25" s="567" t="s">
        <v>242</v>
      </c>
      <c r="AI25" s="760">
        <f>AVERAGE(AI22:AI24)</f>
        <v>7.7</v>
      </c>
      <c r="AJ25" s="761">
        <f t="shared" ref="AJ25" si="39">AVERAGE(AJ22:AJ24)</f>
        <v>6.9333333333333336</v>
      </c>
      <c r="AK25" s="762">
        <f t="shared" ref="AK25" si="40">AVERAGE(AK22:AK24)</f>
        <v>98.59999999999998</v>
      </c>
      <c r="AL25" s="11"/>
    </row>
    <row r="26" spans="3:39" ht="17.25">
      <c r="C26" s="572" t="s">
        <v>243</v>
      </c>
      <c r="D26" s="763">
        <f>STDEV(D22:D24)</f>
        <v>0.702376916856849</v>
      </c>
      <c r="E26" s="764">
        <f t="shared" ref="E26:F26" si="41">STDEV(E22:E24)</f>
        <v>1.1269427669584644</v>
      </c>
      <c r="F26" s="765">
        <f t="shared" si="41"/>
        <v>0.81853527718724484</v>
      </c>
      <c r="G26" s="11"/>
      <c r="H26" s="11"/>
      <c r="I26" s="572" t="s">
        <v>243</v>
      </c>
      <c r="J26" s="763">
        <f>STDEV(J22:J24)</f>
        <v>0.43588989435406783</v>
      </c>
      <c r="K26" s="764">
        <f t="shared" ref="K26:L26" si="42">STDEV(K22:K24)</f>
        <v>2.4846193538112278</v>
      </c>
      <c r="L26" s="765">
        <f t="shared" si="42"/>
        <v>0.95393920141694877</v>
      </c>
      <c r="M26" s="11"/>
      <c r="N26" s="11"/>
      <c r="O26" s="292"/>
      <c r="P26" s="567" t="s">
        <v>242</v>
      </c>
      <c r="Q26" s="760">
        <f>AVERAGE(Q23:Q25)</f>
        <v>49.866666666666667</v>
      </c>
      <c r="R26" s="761">
        <f t="shared" ref="R26" si="43">AVERAGE(R23:R25)</f>
        <v>17.099999999999998</v>
      </c>
      <c r="S26" s="762">
        <f t="shared" ref="S26" si="44">AVERAGE(S23:S25)</f>
        <v>13.066666666666668</v>
      </c>
      <c r="T26" s="292"/>
      <c r="U26" s="11"/>
      <c r="V26" s="572" t="s">
        <v>243</v>
      </c>
      <c r="W26" s="763">
        <f>STDEV(W22:W24)</f>
        <v>0.70945988845975416</v>
      </c>
      <c r="X26" s="764">
        <f t="shared" ref="X26:Y26" si="45">STDEV(X22:X24)</f>
        <v>1.0016652800877814</v>
      </c>
      <c r="Y26" s="765">
        <f t="shared" si="45"/>
        <v>0.69999999999999774</v>
      </c>
      <c r="Z26" s="11"/>
      <c r="AA26" s="11"/>
      <c r="AB26" s="572" t="s">
        <v>243</v>
      </c>
      <c r="AC26" s="763">
        <f>STDEV(AC22:AC24)</f>
        <v>1.3316656236958788</v>
      </c>
      <c r="AD26" s="764">
        <f t="shared" ref="AD26:AE26" si="46">STDEV(AD22:AD24)</f>
        <v>1.7616280348965088</v>
      </c>
      <c r="AE26" s="765">
        <f t="shared" si="46"/>
        <v>1.8009256878986895</v>
      </c>
      <c r="AF26" s="11"/>
      <c r="AG26" s="11"/>
      <c r="AH26" s="572" t="s">
        <v>243</v>
      </c>
      <c r="AI26" s="763">
        <f>STDEV(AI22:AI24)</f>
        <v>0.49999999999999956</v>
      </c>
      <c r="AJ26" s="764">
        <f t="shared" ref="AJ26:AK26" si="47">STDEV(AJ22:AJ24)</f>
        <v>0.51316014394468845</v>
      </c>
      <c r="AK26" s="765">
        <f t="shared" si="47"/>
        <v>0.45825756949558744</v>
      </c>
      <c r="AL26" s="11"/>
    </row>
    <row r="27" spans="3:39" ht="18" thickBot="1">
      <c r="C27" s="579" t="s">
        <v>244</v>
      </c>
      <c r="D27" s="766">
        <f>STDEV(D22:D24)/SQRT(3)</f>
        <v>0.40551750201988118</v>
      </c>
      <c r="E27" s="767">
        <f t="shared" ref="E27:F27" si="48">STDEV(E22:E24)/SQRT(3)</f>
        <v>0.65064070986477118</v>
      </c>
      <c r="F27" s="768">
        <f t="shared" si="48"/>
        <v>0.4725815626252608</v>
      </c>
      <c r="G27" s="11"/>
      <c r="H27" s="11"/>
      <c r="I27" s="579" t="s">
        <v>244</v>
      </c>
      <c r="J27" s="766">
        <f>STDEV(J22:J24)/SQRT(3)</f>
        <v>0.2516611478423586</v>
      </c>
      <c r="K27" s="767">
        <f t="shared" ref="K27:L27" si="49">STDEV(K22:K24)/SQRT(3)</f>
        <v>1.4344956527566666</v>
      </c>
      <c r="L27" s="768">
        <f t="shared" si="49"/>
        <v>0.55075705472861203</v>
      </c>
      <c r="M27" s="11"/>
      <c r="N27" s="11"/>
      <c r="O27" s="292"/>
      <c r="P27" s="572" t="s">
        <v>243</v>
      </c>
      <c r="Q27" s="763">
        <f>STDEV(Q23:Q25)</f>
        <v>1.9218047073866122</v>
      </c>
      <c r="R27" s="764">
        <f t="shared" ref="R27:S27" si="50">STDEV(R23:R25)</f>
        <v>4.0509258201058218</v>
      </c>
      <c r="S27" s="765">
        <f t="shared" si="50"/>
        <v>1.950213663507983</v>
      </c>
      <c r="T27" s="292"/>
      <c r="U27" s="11"/>
      <c r="V27" s="579" t="s">
        <v>244</v>
      </c>
      <c r="W27" s="766">
        <f>STDEV(W22:W24)/SQRT(3)</f>
        <v>0.40960685758148097</v>
      </c>
      <c r="X27" s="767">
        <f t="shared" ref="X27:Y27" si="51">STDEV(X22:X24)/SQRT(3)</f>
        <v>0.57831171909658252</v>
      </c>
      <c r="Y27" s="768">
        <f t="shared" si="51"/>
        <v>0.40414518843273672</v>
      </c>
      <c r="Z27" s="11"/>
      <c r="AA27" s="11"/>
      <c r="AB27" s="579" t="s">
        <v>244</v>
      </c>
      <c r="AC27" s="766">
        <f>STDEV(AC22:AC24)/SQRT(3)</f>
        <v>0.76883750631138659</v>
      </c>
      <c r="AD27" s="767">
        <f t="shared" ref="AD27:AE27" si="52">STDEV(AD22:AD24)/SQRT(3)</f>
        <v>1.0170764201594908</v>
      </c>
      <c r="AE27" s="768">
        <f t="shared" si="52"/>
        <v>1.0397649306988204</v>
      </c>
      <c r="AF27" s="11"/>
      <c r="AG27" s="11"/>
      <c r="AH27" s="579" t="s">
        <v>244</v>
      </c>
      <c r="AI27" s="766">
        <f>STDEV(AI22:AI24)/SQRT(3)</f>
        <v>0.28867513459481264</v>
      </c>
      <c r="AJ27" s="767">
        <f t="shared" ref="AJ27:AK27" si="53">STDEV(AJ22:AJ24)/SQRT(3)</f>
        <v>0.29627314724385301</v>
      </c>
      <c r="AK27" s="768">
        <f t="shared" si="53"/>
        <v>0.26457513110646108</v>
      </c>
      <c r="AL27" s="11"/>
    </row>
    <row r="28" spans="3:39" ht="18" thickBot="1">
      <c r="C28" s="72"/>
      <c r="D28" s="11"/>
      <c r="E28" s="11"/>
      <c r="F28" s="11"/>
      <c r="G28" s="11"/>
      <c r="H28" s="11"/>
      <c r="I28" s="72"/>
      <c r="J28" s="11"/>
      <c r="K28" s="11"/>
      <c r="L28" s="11"/>
      <c r="M28" s="11"/>
      <c r="N28" s="11"/>
      <c r="O28" s="11"/>
      <c r="P28" s="579" t="s">
        <v>244</v>
      </c>
      <c r="Q28" s="766">
        <f>STDEV(Q23:Q25)/SQRT(3)</f>
        <v>1.1095544651395506</v>
      </c>
      <c r="R28" s="767">
        <f t="shared" ref="R28:S28" si="54">STDEV(R23:R25)/SQRT(3)</f>
        <v>2.3388031127053019</v>
      </c>
      <c r="S28" s="768">
        <f t="shared" si="54"/>
        <v>1.1259563836036204</v>
      </c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</row>
    <row r="29" spans="3:39" ht="18" thickBot="1">
      <c r="C29" s="72"/>
      <c r="D29" s="11"/>
      <c r="E29" s="11"/>
      <c r="F29" s="11"/>
      <c r="G29" s="11"/>
      <c r="H29" s="11"/>
      <c r="I29" s="72"/>
      <c r="J29" s="11"/>
      <c r="K29" s="11"/>
      <c r="L29" s="11"/>
      <c r="M29" s="11"/>
      <c r="N29" s="11"/>
      <c r="O29" s="11"/>
      <c r="P29" s="72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</row>
    <row r="30" spans="3:39" ht="18" thickBot="1">
      <c r="C30" s="72"/>
      <c r="D30" s="11"/>
      <c r="E30" s="11"/>
      <c r="F30" s="11"/>
      <c r="G30" s="11"/>
      <c r="H30" s="11"/>
      <c r="I30" s="72"/>
      <c r="J30" s="11"/>
      <c r="K30" s="11"/>
      <c r="L30" s="11"/>
      <c r="M30" s="11"/>
      <c r="N30" s="11"/>
      <c r="O30" s="11"/>
      <c r="P30" s="1001" t="s">
        <v>217</v>
      </c>
      <c r="Q30" s="1004" t="s">
        <v>112</v>
      </c>
      <c r="R30" s="1012"/>
      <c r="S30" s="1013"/>
      <c r="T30" s="292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</row>
    <row r="31" spans="3:39" ht="18" thickBot="1">
      <c r="C31" s="72"/>
      <c r="D31" s="11"/>
      <c r="E31" s="11"/>
      <c r="F31" s="11"/>
      <c r="G31" s="11"/>
      <c r="H31" s="11"/>
      <c r="I31" s="72"/>
      <c r="J31" s="11"/>
      <c r="K31" s="11"/>
      <c r="L31" s="11"/>
      <c r="M31" s="11"/>
      <c r="N31" s="11"/>
      <c r="O31" s="11"/>
      <c r="P31" s="1002"/>
      <c r="Q31" s="328" t="s">
        <v>108</v>
      </c>
      <c r="R31" s="328" t="s">
        <v>109</v>
      </c>
      <c r="S31" s="350" t="s">
        <v>110</v>
      </c>
      <c r="T31" s="292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</row>
    <row r="32" spans="3:39" ht="18" thickBot="1">
      <c r="C32" s="72"/>
      <c r="D32" s="11"/>
      <c r="E32" s="11"/>
      <c r="F32" s="11"/>
      <c r="G32" s="11"/>
      <c r="H32" s="11"/>
      <c r="I32" s="72"/>
      <c r="J32" s="11"/>
      <c r="K32" s="11"/>
      <c r="L32" s="11"/>
      <c r="M32" s="11"/>
      <c r="N32" s="11"/>
      <c r="O32" s="11"/>
      <c r="P32" s="1003"/>
      <c r="Q32" s="290" t="s">
        <v>47</v>
      </c>
      <c r="R32" s="290" t="s">
        <v>47</v>
      </c>
      <c r="S32" s="348" t="s">
        <v>47</v>
      </c>
      <c r="T32" s="336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3:39" ht="17.25">
      <c r="C33" s="72"/>
      <c r="D33" s="11"/>
      <c r="E33" s="11"/>
      <c r="F33" s="11"/>
      <c r="G33" s="11"/>
      <c r="H33" s="11"/>
      <c r="I33" s="72"/>
      <c r="J33" s="11"/>
      <c r="K33" s="11"/>
      <c r="L33" s="11"/>
      <c r="M33" s="11"/>
      <c r="N33" s="11"/>
      <c r="O33" s="11"/>
      <c r="P33" s="1004" t="s">
        <v>25</v>
      </c>
      <c r="Q33" s="274">
        <v>32.4</v>
      </c>
      <c r="R33" s="274">
        <v>17.399999999999999</v>
      </c>
      <c r="S33" s="338">
        <v>15.6</v>
      </c>
      <c r="T33" s="292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</row>
    <row r="34" spans="3:39" ht="17.25">
      <c r="C34" s="72"/>
      <c r="D34" s="11"/>
      <c r="E34" s="11"/>
      <c r="F34" s="11"/>
      <c r="G34" s="11"/>
      <c r="H34" s="11"/>
      <c r="I34" s="72"/>
      <c r="J34" s="11"/>
      <c r="K34" s="11"/>
      <c r="L34" s="11"/>
      <c r="M34" s="11"/>
      <c r="N34" s="11"/>
      <c r="O34" s="11"/>
      <c r="P34" s="1005"/>
      <c r="Q34" s="273">
        <v>32.6</v>
      </c>
      <c r="R34" s="273">
        <v>17.3</v>
      </c>
      <c r="S34" s="340">
        <v>17.3</v>
      </c>
      <c r="T34" s="292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</row>
    <row r="35" spans="3:39" ht="18" thickBot="1">
      <c r="C35" s="72" t="s">
        <v>237</v>
      </c>
      <c r="D35" s="11"/>
      <c r="E35" s="11"/>
      <c r="F35" s="11"/>
      <c r="G35" s="11"/>
      <c r="H35" s="11"/>
      <c r="I35" s="72"/>
      <c r="J35" s="11"/>
      <c r="K35" s="11"/>
      <c r="L35" s="11"/>
      <c r="M35" s="11"/>
      <c r="N35" s="11"/>
      <c r="O35" s="11"/>
      <c r="P35" s="1006"/>
      <c r="Q35" s="293">
        <v>32.5</v>
      </c>
      <c r="R35" s="293">
        <v>16.100000000000001</v>
      </c>
      <c r="S35" s="341">
        <v>12.2</v>
      </c>
      <c r="T35" s="292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</row>
    <row r="36" spans="3:39" ht="18" thickBot="1">
      <c r="C36" s="1001" t="s">
        <v>230</v>
      </c>
      <c r="D36" s="1004" t="s">
        <v>114</v>
      </c>
      <c r="E36" s="1012"/>
      <c r="F36" s="1013"/>
      <c r="G36" s="292"/>
      <c r="H36" s="11"/>
      <c r="I36" s="1001" t="s">
        <v>218</v>
      </c>
      <c r="J36" s="1004" t="s">
        <v>114</v>
      </c>
      <c r="K36" s="1012"/>
      <c r="L36" s="1013"/>
      <c r="M36" s="292"/>
      <c r="N36" s="292"/>
      <c r="O36" s="11"/>
      <c r="P36" s="567" t="s">
        <v>242</v>
      </c>
      <c r="Q36" s="760">
        <f>AVERAGE(Q33:Q35)</f>
        <v>32.5</v>
      </c>
      <c r="R36" s="761">
        <f t="shared" ref="R36" si="55">AVERAGE(R33:R35)</f>
        <v>16.933333333333334</v>
      </c>
      <c r="S36" s="762">
        <f t="shared" ref="S36" si="56">AVERAGE(S33:S35)</f>
        <v>15.033333333333331</v>
      </c>
      <c r="T36" s="292"/>
      <c r="U36" s="11"/>
      <c r="V36" s="1001" t="s">
        <v>215</v>
      </c>
      <c r="W36" s="1004" t="s">
        <v>114</v>
      </c>
      <c r="X36" s="1012"/>
      <c r="Y36" s="1013"/>
      <c r="Z36" s="292"/>
      <c r="AA36" s="11"/>
      <c r="AB36" s="1001" t="s">
        <v>216</v>
      </c>
      <c r="AC36" s="1004" t="s">
        <v>114</v>
      </c>
      <c r="AD36" s="1012"/>
      <c r="AE36" s="1013"/>
      <c r="AF36" s="292"/>
      <c r="AG36" s="11"/>
      <c r="AH36" s="1001" t="s">
        <v>227</v>
      </c>
      <c r="AI36" s="1004" t="s">
        <v>114</v>
      </c>
      <c r="AJ36" s="1012"/>
      <c r="AK36" s="1013"/>
      <c r="AL36" s="11"/>
      <c r="AM36" s="11"/>
    </row>
    <row r="37" spans="3:39" ht="18" thickBot="1">
      <c r="C37" s="1002"/>
      <c r="D37" s="137" t="s">
        <v>108</v>
      </c>
      <c r="E37" s="137" t="s">
        <v>109</v>
      </c>
      <c r="F37" s="291" t="s">
        <v>110</v>
      </c>
      <c r="G37" s="292"/>
      <c r="H37" s="11"/>
      <c r="I37" s="1002"/>
      <c r="J37" s="328" t="s">
        <v>108</v>
      </c>
      <c r="K37" s="328" t="s">
        <v>109</v>
      </c>
      <c r="L37" s="350" t="s">
        <v>110</v>
      </c>
      <c r="M37" s="292"/>
      <c r="N37" s="292"/>
      <c r="O37" s="11"/>
      <c r="P37" s="572" t="s">
        <v>243</v>
      </c>
      <c r="Q37" s="763">
        <f>STDEV(Q33:Q35)</f>
        <v>0.10000000000000142</v>
      </c>
      <c r="R37" s="764">
        <f t="shared" ref="R37:S37" si="57">STDEV(R33:R35)</f>
        <v>0.7234178138070223</v>
      </c>
      <c r="S37" s="765">
        <f t="shared" si="57"/>
        <v>2.5967928938083213</v>
      </c>
      <c r="T37" s="292"/>
      <c r="U37" s="11"/>
      <c r="V37" s="1002"/>
      <c r="W37" s="328" t="s">
        <v>108</v>
      </c>
      <c r="X37" s="328" t="s">
        <v>109</v>
      </c>
      <c r="Y37" s="350" t="s">
        <v>110</v>
      </c>
      <c r="Z37" s="292"/>
      <c r="AA37" s="11"/>
      <c r="AB37" s="1002"/>
      <c r="AC37" s="328" t="s">
        <v>108</v>
      </c>
      <c r="AD37" s="328" t="s">
        <v>109</v>
      </c>
      <c r="AE37" s="350" t="s">
        <v>110</v>
      </c>
      <c r="AF37" s="292"/>
      <c r="AG37" s="11"/>
      <c r="AH37" s="1002"/>
      <c r="AI37" s="328" t="s">
        <v>108</v>
      </c>
      <c r="AJ37" s="328" t="s">
        <v>109</v>
      </c>
      <c r="AK37" s="350" t="s">
        <v>110</v>
      </c>
      <c r="AL37" s="11"/>
      <c r="AM37" s="11"/>
    </row>
    <row r="38" spans="3:39" ht="18" thickBot="1">
      <c r="C38" s="1003"/>
      <c r="D38" s="131" t="s">
        <v>47</v>
      </c>
      <c r="E38" s="131" t="s">
        <v>47</v>
      </c>
      <c r="F38" s="346" t="s">
        <v>47</v>
      </c>
      <c r="G38" s="336"/>
      <c r="H38" s="11"/>
      <c r="I38" s="1003"/>
      <c r="J38" s="131" t="s">
        <v>47</v>
      </c>
      <c r="K38" s="131" t="s">
        <v>47</v>
      </c>
      <c r="L38" s="346" t="s">
        <v>47</v>
      </c>
      <c r="M38" s="336"/>
      <c r="N38" s="336"/>
      <c r="O38" s="11"/>
      <c r="P38" s="579" t="s">
        <v>244</v>
      </c>
      <c r="Q38" s="766">
        <f>STDEV(Q33:Q35)/SQRT(3)</f>
        <v>5.77350269189634E-2</v>
      </c>
      <c r="R38" s="767">
        <f t="shared" ref="R38:S38" si="58">STDEV(R33:R35)/SQRT(3)</f>
        <v>0.41766546953805495</v>
      </c>
      <c r="S38" s="768">
        <f t="shared" si="58"/>
        <v>1.4992590762699416</v>
      </c>
      <c r="T38" s="292"/>
      <c r="U38" s="11"/>
      <c r="V38" s="1003"/>
      <c r="W38" s="290" t="s">
        <v>47</v>
      </c>
      <c r="X38" s="290" t="s">
        <v>47</v>
      </c>
      <c r="Y38" s="348" t="s">
        <v>47</v>
      </c>
      <c r="Z38" s="336"/>
      <c r="AA38" s="11"/>
      <c r="AB38" s="1003"/>
      <c r="AC38" s="131" t="s">
        <v>47</v>
      </c>
      <c r="AD38" s="131" t="s">
        <v>47</v>
      </c>
      <c r="AE38" s="346" t="s">
        <v>47</v>
      </c>
      <c r="AF38" s="336"/>
      <c r="AG38" s="11"/>
      <c r="AH38" s="1003"/>
      <c r="AI38" s="131" t="s">
        <v>47</v>
      </c>
      <c r="AJ38" s="131" t="s">
        <v>47</v>
      </c>
      <c r="AK38" s="346" t="s">
        <v>47</v>
      </c>
      <c r="AL38" s="11"/>
      <c r="AM38" s="11"/>
    </row>
    <row r="39" spans="3:39" ht="16.5" customHeight="1">
      <c r="C39" s="1005" t="s">
        <v>50</v>
      </c>
      <c r="D39" s="276">
        <v>11.8</v>
      </c>
      <c r="E39" s="272">
        <v>0.6</v>
      </c>
      <c r="F39" s="343">
        <v>2</v>
      </c>
      <c r="G39" s="294"/>
      <c r="H39" s="11"/>
      <c r="I39" s="1005" t="s">
        <v>23</v>
      </c>
      <c r="J39" s="276">
        <v>99.5</v>
      </c>
      <c r="K39" s="272">
        <v>88.7</v>
      </c>
      <c r="L39" s="343">
        <v>59.4</v>
      </c>
      <c r="M39" s="294"/>
      <c r="N39" s="294"/>
      <c r="O39" s="11"/>
      <c r="P39" s="1001" t="s">
        <v>26</v>
      </c>
      <c r="Q39" s="274">
        <v>12.1</v>
      </c>
      <c r="R39" s="274">
        <v>13.9</v>
      </c>
      <c r="S39" s="338">
        <v>1</v>
      </c>
      <c r="T39" s="292"/>
      <c r="U39" s="11"/>
      <c r="V39" s="1002" t="s">
        <v>23</v>
      </c>
      <c r="W39" s="274">
        <v>84.2</v>
      </c>
      <c r="X39" s="274">
        <v>88.7</v>
      </c>
      <c r="Y39" s="204">
        <v>85.2</v>
      </c>
      <c r="Z39" s="11"/>
      <c r="AA39" s="11"/>
      <c r="AB39" s="1005" t="s">
        <v>50</v>
      </c>
      <c r="AC39" s="276">
        <v>28.1</v>
      </c>
      <c r="AD39" s="272">
        <v>2.1</v>
      </c>
      <c r="AE39" s="343">
        <v>0.5</v>
      </c>
      <c r="AF39" s="294"/>
      <c r="AG39" s="11"/>
      <c r="AH39" s="1005" t="s">
        <v>23</v>
      </c>
      <c r="AI39" s="276">
        <v>1</v>
      </c>
      <c r="AJ39" s="272">
        <v>8.1</v>
      </c>
      <c r="AK39" s="343">
        <v>99.9</v>
      </c>
      <c r="AL39" s="11"/>
      <c r="AM39" s="11"/>
    </row>
    <row r="40" spans="3:39" ht="16.5" customHeight="1">
      <c r="C40" s="1005"/>
      <c r="D40" s="278">
        <v>7</v>
      </c>
      <c r="E40" s="273">
        <v>0.6</v>
      </c>
      <c r="F40" s="344">
        <v>0.5</v>
      </c>
      <c r="G40" s="294"/>
      <c r="H40" s="11"/>
      <c r="I40" s="1005"/>
      <c r="J40" s="278">
        <v>99.9</v>
      </c>
      <c r="K40" s="273">
        <v>88.4</v>
      </c>
      <c r="L40" s="344">
        <v>33.799999999999997</v>
      </c>
      <c r="M40" s="294"/>
      <c r="N40" s="294"/>
      <c r="O40" s="11"/>
      <c r="P40" s="1002"/>
      <c r="Q40" s="273">
        <v>17.399999999999999</v>
      </c>
      <c r="R40" s="273">
        <v>11.3</v>
      </c>
      <c r="S40" s="340">
        <v>8.1</v>
      </c>
      <c r="T40" s="292"/>
      <c r="U40" s="11"/>
      <c r="V40" s="1002"/>
      <c r="W40" s="273">
        <v>83.2</v>
      </c>
      <c r="X40" s="273">
        <v>88.5</v>
      </c>
      <c r="Y40" s="204">
        <v>79.8</v>
      </c>
      <c r="Z40" s="11"/>
      <c r="AA40" s="11"/>
      <c r="AB40" s="1005"/>
      <c r="AC40" s="278">
        <v>27.5</v>
      </c>
      <c r="AD40" s="273">
        <v>1.8</v>
      </c>
      <c r="AE40" s="344">
        <v>0.1</v>
      </c>
      <c r="AF40" s="294"/>
      <c r="AG40" s="11"/>
      <c r="AH40" s="1005"/>
      <c r="AI40" s="278">
        <v>1.5</v>
      </c>
      <c r="AJ40" s="273">
        <v>2.7</v>
      </c>
      <c r="AK40" s="344">
        <v>99.6</v>
      </c>
      <c r="AL40" s="11"/>
      <c r="AM40" s="11"/>
    </row>
    <row r="41" spans="3:39" ht="17.25" customHeight="1" thickBot="1">
      <c r="C41" s="1006"/>
      <c r="D41" s="370">
        <v>8.9</v>
      </c>
      <c r="E41" s="293">
        <v>1.1000000000000001</v>
      </c>
      <c r="F41" s="371">
        <v>3</v>
      </c>
      <c r="G41" s="294"/>
      <c r="H41" s="11"/>
      <c r="I41" s="1006"/>
      <c r="J41" s="370">
        <v>99.9</v>
      </c>
      <c r="K41" s="293">
        <v>89.5</v>
      </c>
      <c r="L41" s="371">
        <v>54.2</v>
      </c>
      <c r="M41" s="294"/>
      <c r="N41" s="294"/>
      <c r="O41" s="11"/>
      <c r="P41" s="1003"/>
      <c r="Q41" s="293">
        <v>16</v>
      </c>
      <c r="R41" s="293">
        <v>7.2</v>
      </c>
      <c r="S41" s="341">
        <v>5</v>
      </c>
      <c r="T41" s="292"/>
      <c r="U41" s="11"/>
      <c r="V41" s="1003"/>
      <c r="W41" s="293">
        <v>79.8</v>
      </c>
      <c r="X41" s="293">
        <v>89.5</v>
      </c>
      <c r="Y41" s="383">
        <v>82.3</v>
      </c>
      <c r="Z41" s="11"/>
      <c r="AA41" s="11"/>
      <c r="AB41" s="1006"/>
      <c r="AC41" s="370">
        <v>22</v>
      </c>
      <c r="AD41" s="293">
        <v>0.9</v>
      </c>
      <c r="AE41" s="371">
        <v>0.1</v>
      </c>
      <c r="AF41" s="294"/>
      <c r="AG41" s="11"/>
      <c r="AH41" s="1006"/>
      <c r="AI41" s="370">
        <v>1</v>
      </c>
      <c r="AJ41" s="293">
        <v>4.0999999999999996</v>
      </c>
      <c r="AK41" s="371">
        <v>99.3</v>
      </c>
      <c r="AL41" s="11"/>
      <c r="AM41" s="11"/>
    </row>
    <row r="42" spans="3:39" ht="17.25">
      <c r="C42" s="567" t="s">
        <v>242</v>
      </c>
      <c r="D42" s="760">
        <f>AVERAGE(D39:D41)</f>
        <v>9.2333333333333343</v>
      </c>
      <c r="E42" s="761">
        <f t="shared" ref="E42" si="59">AVERAGE(E39:E41)</f>
        <v>0.76666666666666661</v>
      </c>
      <c r="F42" s="762">
        <f t="shared" ref="F42" si="60">AVERAGE(F39:F41)</f>
        <v>1.8333333333333333</v>
      </c>
      <c r="G42" s="294"/>
      <c r="H42" s="11"/>
      <c r="I42" s="567" t="s">
        <v>242</v>
      </c>
      <c r="J42" s="760">
        <f>AVERAGE(J39:J41)</f>
        <v>99.766666666666666</v>
      </c>
      <c r="K42" s="761">
        <f t="shared" ref="K42" si="61">AVERAGE(K39:K41)</f>
        <v>88.866666666666674</v>
      </c>
      <c r="L42" s="762">
        <f t="shared" ref="L42" si="62">AVERAGE(L39:L41)</f>
        <v>49.133333333333326</v>
      </c>
      <c r="M42" s="11"/>
      <c r="N42" s="11"/>
      <c r="O42" s="11"/>
      <c r="P42" s="567" t="s">
        <v>242</v>
      </c>
      <c r="Q42" s="760">
        <f>AVERAGE(Q39:Q41)</f>
        <v>15.166666666666666</v>
      </c>
      <c r="R42" s="761">
        <f t="shared" ref="R42" si="63">AVERAGE(R39:R41)</f>
        <v>10.800000000000002</v>
      </c>
      <c r="S42" s="762">
        <f t="shared" ref="S42" si="64">AVERAGE(S39:S41)</f>
        <v>4.7</v>
      </c>
      <c r="T42" s="292"/>
      <c r="U42" s="11"/>
      <c r="V42" s="567" t="s">
        <v>242</v>
      </c>
      <c r="W42" s="760">
        <f>AVERAGE(W39:W41)</f>
        <v>82.399999999999991</v>
      </c>
      <c r="X42" s="761">
        <f t="shared" ref="X42" si="65">AVERAGE(X39:X41)</f>
        <v>88.899999999999991</v>
      </c>
      <c r="Y42" s="762">
        <f t="shared" ref="Y42" si="66">AVERAGE(Y39:Y41)</f>
        <v>82.433333333333337</v>
      </c>
      <c r="Z42" s="11"/>
      <c r="AA42" s="11"/>
      <c r="AB42" s="567" t="s">
        <v>242</v>
      </c>
      <c r="AC42" s="760">
        <f>AVERAGE(AC39:AC41)</f>
        <v>25.866666666666664</v>
      </c>
      <c r="AD42" s="761">
        <f t="shared" ref="AD42" si="67">AVERAGE(AD39:AD41)</f>
        <v>1.6000000000000003</v>
      </c>
      <c r="AE42" s="762">
        <f t="shared" ref="AE42" si="68">AVERAGE(AE39:AE41)</f>
        <v>0.23333333333333331</v>
      </c>
      <c r="AF42" s="11"/>
      <c r="AG42" s="11"/>
      <c r="AH42" s="567" t="s">
        <v>242</v>
      </c>
      <c r="AI42" s="760">
        <f>AVERAGE(AI39:AI41)</f>
        <v>1.1666666666666667</v>
      </c>
      <c r="AJ42" s="761">
        <f t="shared" ref="AJ42" si="69">AVERAGE(AJ39:AJ41)</f>
        <v>4.9666666666666668</v>
      </c>
      <c r="AK42" s="762">
        <f t="shared" ref="AK42" si="70">AVERAGE(AK39:AK41)</f>
        <v>99.600000000000009</v>
      </c>
      <c r="AL42" s="11"/>
      <c r="AM42" s="11"/>
    </row>
    <row r="43" spans="3:39" ht="17.25">
      <c r="C43" s="572" t="s">
        <v>243</v>
      </c>
      <c r="D43" s="763">
        <f>STDEV(D39:D41)</f>
        <v>2.417298767908783</v>
      </c>
      <c r="E43" s="764">
        <f t="shared" ref="E43:F43" si="71">STDEV(E39:E41)</f>
        <v>0.28867513459481331</v>
      </c>
      <c r="F43" s="765">
        <f t="shared" si="71"/>
        <v>1.2583057392117916</v>
      </c>
      <c r="G43" s="11"/>
      <c r="H43" s="11"/>
      <c r="I43" s="572" t="s">
        <v>243</v>
      </c>
      <c r="J43" s="763">
        <f>STDEV(J39:J41)</f>
        <v>0.2309401076758536</v>
      </c>
      <c r="K43" s="764">
        <f t="shared" ref="K43:L43" si="72">STDEV(K39:K41)</f>
        <v>0.56862407030772999</v>
      </c>
      <c r="L43" s="765">
        <f t="shared" si="72"/>
        <v>13.531198517992934</v>
      </c>
      <c r="M43" s="11"/>
      <c r="N43" s="11"/>
      <c r="O43" s="11"/>
      <c r="P43" s="572" t="s">
        <v>243</v>
      </c>
      <c r="Q43" s="763">
        <f>STDEV(Q39:Q41)</f>
        <v>2.7465129406819284</v>
      </c>
      <c r="R43" s="764">
        <f t="shared" ref="R43:S43" si="73">STDEV(R39:R41)</f>
        <v>3.3778691508108984</v>
      </c>
      <c r="S43" s="765">
        <f t="shared" si="73"/>
        <v>3.5594943461115376</v>
      </c>
      <c r="T43" s="292"/>
      <c r="U43" s="11"/>
      <c r="V43" s="572" t="s">
        <v>243</v>
      </c>
      <c r="W43" s="763">
        <f>STDEV(W39:W41)</f>
        <v>2.3065125189341624</v>
      </c>
      <c r="X43" s="764">
        <f t="shared" ref="X43:Y43" si="74">STDEV(X39:X41)</f>
        <v>0.52915026221291761</v>
      </c>
      <c r="Y43" s="765">
        <f t="shared" si="74"/>
        <v>2.7024680078279091</v>
      </c>
      <c r="Z43" s="11"/>
      <c r="AA43" s="11"/>
      <c r="AB43" s="572" t="s">
        <v>243</v>
      </c>
      <c r="AC43" s="763">
        <f>STDEV(AC39:AC41)</f>
        <v>3.3620430296671566</v>
      </c>
      <c r="AD43" s="764">
        <f t="shared" ref="AD43:AE43" si="75">STDEV(AD39:AD41)</f>
        <v>0.62449979983983916</v>
      </c>
      <c r="AE43" s="765">
        <f t="shared" si="75"/>
        <v>0.23094010767585035</v>
      </c>
      <c r="AF43" s="11"/>
      <c r="AG43" s="11"/>
      <c r="AH43" s="572" t="s">
        <v>243</v>
      </c>
      <c r="AI43" s="763">
        <f>STDEV(AI39:AI41)</f>
        <v>0.28867513459481314</v>
      </c>
      <c r="AJ43" s="764">
        <f t="shared" ref="AJ43:AK43" si="76">STDEV(AJ39:AJ41)</f>
        <v>2.8023799409311598</v>
      </c>
      <c r="AK43" s="765">
        <f t="shared" si="76"/>
        <v>0.30000000000000426</v>
      </c>
      <c r="AL43" s="11"/>
      <c r="AM43" s="11"/>
    </row>
    <row r="44" spans="3:39" ht="18" thickBot="1">
      <c r="C44" s="579" t="s">
        <v>244</v>
      </c>
      <c r="D44" s="766">
        <f>STDEV(D39:D41)/SQRT(3)</f>
        <v>1.3956280943638866</v>
      </c>
      <c r="E44" s="767">
        <f t="shared" ref="E44:F44" si="77">STDEV(E39:E41)/SQRT(3)</f>
        <v>0.16666666666666693</v>
      </c>
      <c r="F44" s="768">
        <f t="shared" si="77"/>
        <v>0.72648315725677892</v>
      </c>
      <c r="G44" s="11"/>
      <c r="H44" s="11"/>
      <c r="I44" s="579" t="s">
        <v>244</v>
      </c>
      <c r="J44" s="766">
        <f>STDEV(J39:J41)/SQRT(3)</f>
        <v>0.13333333333333525</v>
      </c>
      <c r="K44" s="767">
        <f t="shared" ref="K44:L44" si="78">STDEV(K39:K41)/SQRT(3)</f>
        <v>0.32829526005986859</v>
      </c>
      <c r="L44" s="768">
        <f t="shared" si="78"/>
        <v>7.8122411068214861</v>
      </c>
      <c r="M44" s="11"/>
      <c r="N44" s="11"/>
      <c r="O44" s="11"/>
      <c r="P44" s="579" t="s">
        <v>244</v>
      </c>
      <c r="Q44" s="766">
        <f>STDEV(Q39:Q41)/SQRT(3)</f>
        <v>1.5856999856355021</v>
      </c>
      <c r="R44" s="767">
        <f t="shared" ref="R44:S44" si="79">STDEV(R39:R41)/SQRT(3)</f>
        <v>1.950213663508005</v>
      </c>
      <c r="S44" s="768">
        <f t="shared" si="79"/>
        <v>2.0550750189064475</v>
      </c>
      <c r="T44" s="292"/>
      <c r="U44" s="11"/>
      <c r="V44" s="579" t="s">
        <v>244</v>
      </c>
      <c r="W44" s="766">
        <f>STDEV(W39:W41)/SQRT(3)</f>
        <v>1.3316656236958806</v>
      </c>
      <c r="X44" s="767">
        <f t="shared" ref="X44:Y44" si="80">STDEV(X39:X41)/SQRT(3)</f>
        <v>0.30550504633038905</v>
      </c>
      <c r="Y44" s="768">
        <f t="shared" si="80"/>
        <v>1.5602706317957951</v>
      </c>
      <c r="Z44" s="11"/>
      <c r="AA44" s="11"/>
      <c r="AB44" s="579" t="s">
        <v>244</v>
      </c>
      <c r="AC44" s="766">
        <f>STDEV(AC39:AC41)/SQRT(3)</f>
        <v>1.9410764482054379</v>
      </c>
      <c r="AD44" s="767">
        <f t="shared" ref="AD44:AE44" si="81">STDEV(AD39:AD41)/SQRT(3)</f>
        <v>0.36055512754639857</v>
      </c>
      <c r="AE44" s="768">
        <f t="shared" si="81"/>
        <v>0.13333333333333336</v>
      </c>
      <c r="AF44" s="11"/>
      <c r="AG44" s="11"/>
      <c r="AH44" s="579" t="s">
        <v>244</v>
      </c>
      <c r="AI44" s="766">
        <f>STDEV(AI39:AI41)/SQRT(3)</f>
        <v>0.16666666666666682</v>
      </c>
      <c r="AJ44" s="767">
        <f t="shared" ref="AJ44:AK44" si="82">STDEV(AJ39:AJ41)/SQRT(3)</f>
        <v>1.6179548132682127</v>
      </c>
      <c r="AK44" s="768">
        <f t="shared" si="82"/>
        <v>0.1732050807568902</v>
      </c>
      <c r="AL44" s="11"/>
      <c r="AM44" s="11"/>
    </row>
    <row r="45" spans="3:39" ht="17.25">
      <c r="C45" s="72"/>
      <c r="D45" s="11"/>
      <c r="E45" s="11"/>
      <c r="F45" s="11"/>
      <c r="G45" s="11"/>
      <c r="H45" s="11"/>
      <c r="I45" s="72"/>
      <c r="J45" s="11"/>
      <c r="K45" s="11"/>
      <c r="L45" s="11"/>
      <c r="M45" s="11"/>
      <c r="N45" s="11"/>
      <c r="O45" s="11"/>
      <c r="P45" s="1001" t="s">
        <v>27</v>
      </c>
      <c r="Q45" s="274">
        <v>9.6999999999999993</v>
      </c>
      <c r="R45" s="274">
        <v>20.6</v>
      </c>
      <c r="S45" s="338">
        <v>7.8</v>
      </c>
      <c r="T45" s="292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</row>
    <row r="46" spans="3:39" ht="17.25">
      <c r="C46" s="72"/>
      <c r="D46" s="11"/>
      <c r="E46" s="11"/>
      <c r="F46" s="11"/>
      <c r="G46" s="11"/>
      <c r="H46" s="11"/>
      <c r="I46" s="72"/>
      <c r="J46" s="11"/>
      <c r="K46" s="11"/>
      <c r="L46" s="11"/>
      <c r="M46" s="11"/>
      <c r="N46" s="11"/>
      <c r="O46" s="11"/>
      <c r="P46" s="1002"/>
      <c r="Q46" s="273">
        <v>5.0999999999999996</v>
      </c>
      <c r="R46" s="273">
        <v>23.1</v>
      </c>
      <c r="S46" s="340">
        <v>12</v>
      </c>
      <c r="T46" s="292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</row>
    <row r="47" spans="3:39" ht="18" thickBot="1">
      <c r="C47" s="72"/>
      <c r="D47" s="11"/>
      <c r="E47" s="11"/>
      <c r="F47" s="11"/>
      <c r="G47" s="11"/>
      <c r="H47" s="11"/>
      <c r="I47" s="72"/>
      <c r="J47" s="11"/>
      <c r="K47" s="11"/>
      <c r="L47" s="11"/>
      <c r="M47" s="11"/>
      <c r="N47" s="11"/>
      <c r="O47" s="11"/>
      <c r="P47" s="1003"/>
      <c r="Q47" s="293">
        <v>10.3</v>
      </c>
      <c r="R47" s="293">
        <v>28.5</v>
      </c>
      <c r="S47" s="341">
        <v>4.4000000000000004</v>
      </c>
      <c r="T47" s="292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</row>
    <row r="48" spans="3:39" ht="17.25">
      <c r="C48" s="72"/>
      <c r="D48" s="11"/>
      <c r="E48" s="11"/>
      <c r="F48" s="11"/>
      <c r="G48" s="11"/>
      <c r="H48" s="11"/>
      <c r="I48" s="72"/>
      <c r="J48" s="11"/>
      <c r="K48" s="11"/>
      <c r="L48" s="11"/>
      <c r="M48" s="11"/>
      <c r="N48" s="11"/>
      <c r="O48" s="11"/>
      <c r="P48" s="567" t="s">
        <v>242</v>
      </c>
      <c r="Q48" s="760">
        <f>AVERAGE(Q45:Q47)</f>
        <v>8.3666666666666671</v>
      </c>
      <c r="R48" s="761">
        <f t="shared" ref="R48" si="83">AVERAGE(R45:R47)</f>
        <v>24.066666666666666</v>
      </c>
      <c r="S48" s="762">
        <f t="shared" ref="S48" si="84">AVERAGE(S45:S47)</f>
        <v>8.0666666666666682</v>
      </c>
      <c r="T48" s="292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</row>
    <row r="49" spans="3:39" ht="17.25">
      <c r="C49" s="349"/>
      <c r="D49" s="292"/>
      <c r="E49" s="292"/>
      <c r="F49" s="292"/>
      <c r="G49" s="292"/>
      <c r="H49" s="11"/>
      <c r="I49" s="72"/>
      <c r="J49" s="11"/>
      <c r="K49" s="11"/>
      <c r="L49" s="11"/>
      <c r="M49" s="11"/>
      <c r="N49" s="11"/>
      <c r="O49" s="11"/>
      <c r="P49" s="572" t="s">
        <v>243</v>
      </c>
      <c r="Q49" s="763">
        <f>STDEV(Q45:Q47)</f>
        <v>2.8448784391135802</v>
      </c>
      <c r="R49" s="764">
        <f t="shared" ref="R49:S49" si="85">STDEV(R45:R47)</f>
        <v>4.0377386410382341</v>
      </c>
      <c r="S49" s="765">
        <f t="shared" si="85"/>
        <v>3.8070110760717948</v>
      </c>
      <c r="T49" s="292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</row>
    <row r="50" spans="3:39" ht="18" thickBot="1">
      <c r="C50" s="72"/>
      <c r="D50" s="11"/>
      <c r="E50" s="11"/>
      <c r="F50" s="11"/>
      <c r="G50" s="11"/>
      <c r="H50" s="11"/>
      <c r="I50" s="72"/>
      <c r="J50" s="11"/>
      <c r="K50" s="11"/>
      <c r="L50" s="11"/>
      <c r="M50" s="11"/>
      <c r="N50" s="11"/>
      <c r="O50" s="11"/>
      <c r="P50" s="579" t="s">
        <v>244</v>
      </c>
      <c r="Q50" s="766">
        <f>STDEV(Q45:Q47)/SQRT(3)</f>
        <v>1.6424913326339881</v>
      </c>
      <c r="R50" s="767">
        <f t="shared" ref="R50:S50" si="86">STDEV(R45:R47)/SQRT(3)</f>
        <v>2.3311894913207785</v>
      </c>
      <c r="S50" s="768">
        <f t="shared" si="86"/>
        <v>2.1979788695779376</v>
      </c>
      <c r="T50" s="292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</row>
    <row r="51" spans="3:39" ht="17.25">
      <c r="C51" s="72"/>
      <c r="D51" s="11"/>
      <c r="E51" s="11"/>
      <c r="F51" s="11"/>
      <c r="G51" s="11"/>
      <c r="H51" s="11"/>
      <c r="I51" s="72"/>
      <c r="J51" s="11"/>
      <c r="K51" s="11"/>
      <c r="L51" s="11"/>
      <c r="M51" s="11"/>
      <c r="N51" s="11"/>
      <c r="O51" s="11"/>
      <c r="P51" s="1004" t="s">
        <v>28</v>
      </c>
      <c r="Q51" s="274">
        <v>45.8</v>
      </c>
      <c r="R51" s="274">
        <v>48.2</v>
      </c>
      <c r="S51" s="338">
        <v>75.599999999999994</v>
      </c>
      <c r="T51" s="292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</row>
    <row r="52" spans="3:39" ht="18.75" thickBot="1">
      <c r="C52" s="378" t="s">
        <v>118</v>
      </c>
      <c r="D52" s="11"/>
      <c r="E52" s="11"/>
      <c r="F52" s="11"/>
      <c r="G52" s="11"/>
      <c r="H52" s="11"/>
      <c r="I52" s="72"/>
      <c r="J52" s="11"/>
      <c r="K52" s="11"/>
      <c r="L52" s="11"/>
      <c r="M52" s="11"/>
      <c r="N52" s="11"/>
      <c r="O52" s="11"/>
      <c r="P52" s="1005"/>
      <c r="Q52" s="273">
        <v>44.8</v>
      </c>
      <c r="R52" s="273">
        <v>48.2</v>
      </c>
      <c r="S52" s="340">
        <v>61.8</v>
      </c>
      <c r="T52" s="292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</row>
    <row r="53" spans="3:39" ht="18" thickBot="1">
      <c r="C53" s="1001" t="s">
        <v>230</v>
      </c>
      <c r="D53" s="1004" t="s">
        <v>117</v>
      </c>
      <c r="E53" s="1012"/>
      <c r="F53" s="1013"/>
      <c r="G53" s="292"/>
      <c r="H53" s="11"/>
      <c r="I53" s="1001" t="s">
        <v>218</v>
      </c>
      <c r="J53" s="1004" t="s">
        <v>117</v>
      </c>
      <c r="K53" s="1012"/>
      <c r="L53" s="1013"/>
      <c r="M53" s="292"/>
      <c r="N53" s="292"/>
      <c r="O53" s="11"/>
      <c r="P53" s="1006"/>
      <c r="Q53" s="293">
        <v>41.2</v>
      </c>
      <c r="R53" s="293">
        <v>48.2</v>
      </c>
      <c r="S53" s="341">
        <v>78.400000000000006</v>
      </c>
      <c r="T53" s="292"/>
      <c r="U53" s="11"/>
      <c r="V53" s="1001" t="s">
        <v>215</v>
      </c>
      <c r="W53" s="1004" t="s">
        <v>117</v>
      </c>
      <c r="X53" s="1012"/>
      <c r="Y53" s="1013"/>
      <c r="Z53" s="295"/>
      <c r="AA53" s="72"/>
      <c r="AB53" s="1001" t="s">
        <v>216</v>
      </c>
      <c r="AC53" s="1004" t="s">
        <v>117</v>
      </c>
      <c r="AD53" s="1012"/>
      <c r="AE53" s="1013"/>
      <c r="AF53" s="295"/>
      <c r="AG53" s="72"/>
      <c r="AH53" s="1001" t="s">
        <v>227</v>
      </c>
      <c r="AI53" s="1004" t="s">
        <v>117</v>
      </c>
      <c r="AJ53" s="1012"/>
      <c r="AK53" s="1013"/>
      <c r="AL53" s="11"/>
      <c r="AM53" s="11"/>
    </row>
    <row r="54" spans="3:39" ht="18" thickBot="1">
      <c r="C54" s="1002"/>
      <c r="D54" s="137" t="s">
        <v>108</v>
      </c>
      <c r="E54" s="137" t="s">
        <v>109</v>
      </c>
      <c r="F54" s="291" t="s">
        <v>110</v>
      </c>
      <c r="G54" s="292"/>
      <c r="H54" s="11"/>
      <c r="I54" s="1002"/>
      <c r="J54" s="328" t="s">
        <v>108</v>
      </c>
      <c r="K54" s="328" t="s">
        <v>109</v>
      </c>
      <c r="L54" s="350" t="s">
        <v>110</v>
      </c>
      <c r="M54" s="292"/>
      <c r="N54" s="292"/>
      <c r="O54" s="11"/>
      <c r="P54" s="567" t="s">
        <v>242</v>
      </c>
      <c r="Q54" s="760">
        <f>AVERAGE(Q51:Q53)</f>
        <v>43.933333333333337</v>
      </c>
      <c r="R54" s="761">
        <f t="shared" ref="R54" si="87">AVERAGE(R51:R53)</f>
        <v>48.20000000000001</v>
      </c>
      <c r="S54" s="762">
        <f t="shared" ref="S54" si="88">AVERAGE(S51:S53)</f>
        <v>71.933333333333323</v>
      </c>
      <c r="T54" s="292"/>
      <c r="U54" s="11"/>
      <c r="V54" s="1002"/>
      <c r="W54" s="328" t="s">
        <v>108</v>
      </c>
      <c r="X54" s="328" t="s">
        <v>109</v>
      </c>
      <c r="Y54" s="350" t="s">
        <v>110</v>
      </c>
      <c r="Z54" s="295"/>
      <c r="AA54" s="72"/>
      <c r="AB54" s="1002"/>
      <c r="AC54" s="328" t="s">
        <v>108</v>
      </c>
      <c r="AD54" s="328" t="s">
        <v>109</v>
      </c>
      <c r="AE54" s="350" t="s">
        <v>110</v>
      </c>
      <c r="AF54" s="295"/>
      <c r="AG54" s="72"/>
      <c r="AH54" s="1002"/>
      <c r="AI54" s="328" t="s">
        <v>108</v>
      </c>
      <c r="AJ54" s="328" t="s">
        <v>109</v>
      </c>
      <c r="AK54" s="350" t="s">
        <v>110</v>
      </c>
      <c r="AL54" s="11"/>
      <c r="AM54" s="11"/>
    </row>
    <row r="55" spans="3:39" ht="18" thickBot="1">
      <c r="C55" s="1003"/>
      <c r="D55" s="131" t="s">
        <v>47</v>
      </c>
      <c r="E55" s="131" t="s">
        <v>47</v>
      </c>
      <c r="F55" s="346" t="s">
        <v>47</v>
      </c>
      <c r="G55" s="336"/>
      <c r="H55" s="11"/>
      <c r="I55" s="1003"/>
      <c r="J55" s="131" t="s">
        <v>47</v>
      </c>
      <c r="K55" s="131" t="s">
        <v>47</v>
      </c>
      <c r="L55" s="346" t="s">
        <v>47</v>
      </c>
      <c r="M55" s="336"/>
      <c r="N55" s="336"/>
      <c r="O55" s="11"/>
      <c r="P55" s="572" t="s">
        <v>243</v>
      </c>
      <c r="Q55" s="763">
        <f>STDEV(Q51:Q53)</f>
        <v>2.4193663082165373</v>
      </c>
      <c r="R55" s="764">
        <f t="shared" ref="R55:S55" si="89">STDEV(R51:R53)</f>
        <v>8.7023357152673167E-15</v>
      </c>
      <c r="S55" s="765">
        <f t="shared" si="89"/>
        <v>8.8866941735008673</v>
      </c>
      <c r="T55" s="292"/>
      <c r="U55" s="11"/>
      <c r="V55" s="1003"/>
      <c r="W55" s="290" t="s">
        <v>47</v>
      </c>
      <c r="X55" s="290" t="s">
        <v>47</v>
      </c>
      <c r="Y55" s="348" t="s">
        <v>47</v>
      </c>
      <c r="Z55" s="347"/>
      <c r="AA55" s="72"/>
      <c r="AB55" s="1003"/>
      <c r="AC55" s="131" t="s">
        <v>47</v>
      </c>
      <c r="AD55" s="131" t="s">
        <v>47</v>
      </c>
      <c r="AE55" s="346" t="s">
        <v>47</v>
      </c>
      <c r="AF55" s="347"/>
      <c r="AG55" s="72"/>
      <c r="AH55" s="1003"/>
      <c r="AI55" s="131" t="s">
        <v>47</v>
      </c>
      <c r="AJ55" s="131" t="s">
        <v>47</v>
      </c>
      <c r="AK55" s="346" t="s">
        <v>47</v>
      </c>
      <c r="AL55" s="11"/>
      <c r="AM55" s="11"/>
    </row>
    <row r="56" spans="3:39" ht="16.5" customHeight="1" thickBot="1">
      <c r="C56" s="1005" t="s">
        <v>50</v>
      </c>
      <c r="D56" s="272">
        <v>1.9</v>
      </c>
      <c r="E56" s="272">
        <v>7.7</v>
      </c>
      <c r="F56" s="342">
        <v>7.2</v>
      </c>
      <c r="G56" s="292"/>
      <c r="H56" s="11"/>
      <c r="I56" s="1005" t="s">
        <v>23</v>
      </c>
      <c r="J56" s="272">
        <v>79.5</v>
      </c>
      <c r="K56" s="272">
        <v>90.3</v>
      </c>
      <c r="L56" s="342">
        <v>85.8</v>
      </c>
      <c r="M56" s="292"/>
      <c r="N56" s="292"/>
      <c r="O56" s="11"/>
      <c r="P56" s="579" t="s">
        <v>244</v>
      </c>
      <c r="Q56" s="766">
        <f>STDEV(Q51:Q53)/SQRT(3)</f>
        <v>1.3968217893171291</v>
      </c>
      <c r="R56" s="767">
        <f t="shared" ref="R56:S56" si="90">STDEV(R51:R53)/SQRT(3)</f>
        <v>5.0242958677880797E-15</v>
      </c>
      <c r="S56" s="768">
        <f t="shared" si="90"/>
        <v>5.1307352732766045</v>
      </c>
      <c r="T56" s="11"/>
      <c r="U56" s="11"/>
      <c r="V56" s="1002" t="s">
        <v>23</v>
      </c>
      <c r="W56" s="274">
        <v>90.2</v>
      </c>
      <c r="X56" s="172">
        <v>89.2</v>
      </c>
      <c r="Y56" s="338">
        <v>87.2</v>
      </c>
      <c r="Z56" s="292"/>
      <c r="AA56" s="11"/>
      <c r="AB56" s="1005" t="s">
        <v>50</v>
      </c>
      <c r="AC56" s="1108">
        <v>22.4</v>
      </c>
      <c r="AD56" s="1109">
        <v>45.7</v>
      </c>
      <c r="AE56" s="1110">
        <v>78.3</v>
      </c>
      <c r="AF56" s="292"/>
      <c r="AG56" s="11"/>
      <c r="AH56" s="1005" t="s">
        <v>23</v>
      </c>
      <c r="AI56" s="272">
        <v>95.8</v>
      </c>
      <c r="AJ56" s="272">
        <v>99.8</v>
      </c>
      <c r="AK56" s="204">
        <v>9.1</v>
      </c>
      <c r="AL56" s="11"/>
      <c r="AM56" s="11"/>
    </row>
    <row r="57" spans="3:39" ht="16.5" customHeight="1" thickBot="1">
      <c r="C57" s="1005"/>
      <c r="D57" s="273">
        <v>3.9</v>
      </c>
      <c r="E57" s="273">
        <v>9.8000000000000007</v>
      </c>
      <c r="F57" s="340">
        <v>12.8</v>
      </c>
      <c r="G57" s="292"/>
      <c r="H57" s="11"/>
      <c r="I57" s="1005"/>
      <c r="J57" s="273">
        <v>62.2</v>
      </c>
      <c r="K57" s="273">
        <v>84.9</v>
      </c>
      <c r="L57" s="340">
        <v>91.7</v>
      </c>
      <c r="M57" s="292"/>
      <c r="N57" s="292"/>
      <c r="O57" s="11"/>
      <c r="P57" s="72"/>
      <c r="Q57" s="11"/>
      <c r="R57" s="11"/>
      <c r="S57" s="11"/>
      <c r="T57" s="11"/>
      <c r="U57" s="11"/>
      <c r="V57" s="1002"/>
      <c r="W57" s="273">
        <v>89.8</v>
      </c>
      <c r="X57" s="172">
        <v>88.7</v>
      </c>
      <c r="Y57" s="340">
        <v>88</v>
      </c>
      <c r="Z57" s="292"/>
      <c r="AA57" s="11"/>
      <c r="AB57" s="1005"/>
      <c r="AC57" s="1111">
        <v>29.5</v>
      </c>
      <c r="AD57" s="1112">
        <v>40.200000000000003</v>
      </c>
      <c r="AE57" s="1113">
        <v>78</v>
      </c>
      <c r="AF57" s="292"/>
      <c r="AG57" s="11"/>
      <c r="AH57" s="1005"/>
      <c r="AI57" s="273">
        <v>91.3</v>
      </c>
      <c r="AJ57" s="273">
        <v>99.5</v>
      </c>
      <c r="AK57" s="204">
        <v>8.8000000000000007</v>
      </c>
      <c r="AL57" s="11"/>
      <c r="AM57" s="11"/>
    </row>
    <row r="58" spans="3:39" ht="17.25" customHeight="1" thickBot="1">
      <c r="C58" s="1006"/>
      <c r="D58" s="293">
        <v>6.6</v>
      </c>
      <c r="E58" s="293">
        <v>10.5</v>
      </c>
      <c r="F58" s="341">
        <v>17.7</v>
      </c>
      <c r="G58" s="292"/>
      <c r="H58" s="11"/>
      <c r="I58" s="1006"/>
      <c r="J58" s="293">
        <v>74.400000000000006</v>
      </c>
      <c r="K58" s="293">
        <v>86.8</v>
      </c>
      <c r="L58" s="341">
        <v>82</v>
      </c>
      <c r="M58" s="292"/>
      <c r="N58" s="292"/>
      <c r="O58" s="11"/>
      <c r="P58" s="1001" t="s">
        <v>231</v>
      </c>
      <c r="Q58" s="1007" t="s">
        <v>114</v>
      </c>
      <c r="R58" s="1010"/>
      <c r="S58" s="1011"/>
      <c r="T58" s="292"/>
      <c r="U58" s="11"/>
      <c r="V58" s="1003"/>
      <c r="W58" s="293">
        <v>90.4</v>
      </c>
      <c r="X58" s="376">
        <v>87.9</v>
      </c>
      <c r="Y58" s="341">
        <v>90.1</v>
      </c>
      <c r="Z58" s="292"/>
      <c r="AA58" s="11"/>
      <c r="AB58" s="1006"/>
      <c r="AC58" s="1114">
        <v>26.2</v>
      </c>
      <c r="AD58" s="1115">
        <v>36.700000000000003</v>
      </c>
      <c r="AE58" s="1116">
        <v>77.900000000000006</v>
      </c>
      <c r="AF58" s="292"/>
      <c r="AG58" s="11"/>
      <c r="AH58" s="1006"/>
      <c r="AI58" s="293">
        <v>91.2</v>
      </c>
      <c r="AJ58" s="293">
        <v>99.5</v>
      </c>
      <c r="AK58" s="383">
        <v>8.9</v>
      </c>
      <c r="AL58" s="11"/>
      <c r="AM58" s="11"/>
    </row>
    <row r="59" spans="3:39" ht="18" thickBot="1">
      <c r="C59" s="567" t="s">
        <v>242</v>
      </c>
      <c r="D59" s="760">
        <f>AVERAGE(D56:D58)</f>
        <v>4.1333333333333329</v>
      </c>
      <c r="E59" s="761">
        <f t="shared" ref="E59" si="91">AVERAGE(E56:E58)</f>
        <v>9.3333333333333339</v>
      </c>
      <c r="F59" s="762">
        <f t="shared" ref="F59" si="92">AVERAGE(F56:F58)</f>
        <v>12.566666666666668</v>
      </c>
      <c r="G59" s="292"/>
      <c r="H59" s="11"/>
      <c r="I59" s="567" t="s">
        <v>242</v>
      </c>
      <c r="J59" s="760">
        <f>AVERAGE(J56:J58)</f>
        <v>72.033333333333331</v>
      </c>
      <c r="K59" s="761">
        <f t="shared" ref="K59" si="93">AVERAGE(K56:K58)</f>
        <v>87.333333333333329</v>
      </c>
      <c r="L59" s="762">
        <f t="shared" ref="L59" si="94">AVERAGE(L56:L58)</f>
        <v>86.5</v>
      </c>
      <c r="M59" s="11"/>
      <c r="N59" s="11"/>
      <c r="O59" s="11"/>
      <c r="P59" s="1002"/>
      <c r="Q59" s="329" t="s">
        <v>115</v>
      </c>
      <c r="R59" s="328" t="s">
        <v>116</v>
      </c>
      <c r="S59" s="350" t="s">
        <v>110</v>
      </c>
      <c r="T59" s="292"/>
      <c r="U59" s="11"/>
      <c r="V59" s="567" t="s">
        <v>242</v>
      </c>
      <c r="W59" s="760">
        <f>AVERAGE(W56:W58)</f>
        <v>90.133333333333326</v>
      </c>
      <c r="X59" s="761">
        <f t="shared" ref="X59" si="95">AVERAGE(X56:X58)</f>
        <v>88.600000000000009</v>
      </c>
      <c r="Y59" s="762">
        <f t="shared" ref="Y59" si="96">AVERAGE(Y56:Y58)</f>
        <v>88.433333333333323</v>
      </c>
      <c r="Z59" s="11"/>
      <c r="AA59" s="11"/>
      <c r="AB59" s="567" t="s">
        <v>242</v>
      </c>
      <c r="AC59" s="941">
        <f>AVERAGE(AC56:AC58)</f>
        <v>26.033333333333331</v>
      </c>
      <c r="AD59" s="761">
        <f t="shared" ref="AD59" si="97">AVERAGE(AD56:AD58)</f>
        <v>40.866666666666667</v>
      </c>
      <c r="AE59" s="762">
        <f t="shared" ref="AE59" si="98">AVERAGE(AE56:AE58)</f>
        <v>78.066666666666677</v>
      </c>
      <c r="AF59" s="11"/>
      <c r="AG59" s="11"/>
      <c r="AH59" s="567" t="s">
        <v>242</v>
      </c>
      <c r="AI59" s="760">
        <f>AVERAGE(AI56:AI58)</f>
        <v>92.766666666666666</v>
      </c>
      <c r="AJ59" s="761">
        <f t="shared" ref="AJ59" si="99">AVERAGE(AJ56:AJ58)</f>
        <v>99.600000000000009</v>
      </c>
      <c r="AK59" s="762">
        <f t="shared" ref="AK59" si="100">AVERAGE(AK56:AK58)</f>
        <v>8.9333333333333318</v>
      </c>
      <c r="AL59" s="11"/>
      <c r="AM59" s="11"/>
    </row>
    <row r="60" spans="3:39" ht="18" thickBot="1">
      <c r="C60" s="572" t="s">
        <v>243</v>
      </c>
      <c r="D60" s="763">
        <f>STDEV(D56:D58)</f>
        <v>2.3586719427112657</v>
      </c>
      <c r="E60" s="764">
        <f t="shared" ref="E60:F60" si="101">STDEV(E56:E58)</f>
        <v>1.4571661996263032</v>
      </c>
      <c r="F60" s="765">
        <f t="shared" si="101"/>
        <v>5.2538874496255934</v>
      </c>
      <c r="G60" s="11"/>
      <c r="H60" s="11"/>
      <c r="I60" s="572" t="s">
        <v>243</v>
      </c>
      <c r="J60" s="763">
        <f>STDEV(J56:J58)</f>
        <v>8.8895069229588621</v>
      </c>
      <c r="K60" s="764">
        <f t="shared" ref="K60:L60" si="102">STDEV(K56:K58)</f>
        <v>2.7392213005402306</v>
      </c>
      <c r="L60" s="765">
        <f t="shared" si="102"/>
        <v>4.8877397639399769</v>
      </c>
      <c r="M60" s="11"/>
      <c r="N60" s="11"/>
      <c r="O60" s="11"/>
      <c r="P60" s="1003"/>
      <c r="Q60" s="131" t="s">
        <v>47</v>
      </c>
      <c r="R60" s="131" t="s">
        <v>47</v>
      </c>
      <c r="S60" s="346" t="s">
        <v>47</v>
      </c>
      <c r="T60" s="336"/>
      <c r="U60" s="11"/>
      <c r="V60" s="572" t="s">
        <v>243</v>
      </c>
      <c r="W60" s="763">
        <f>STDEV(W56:W58)</f>
        <v>0.30550504633039366</v>
      </c>
      <c r="X60" s="764">
        <f t="shared" ref="X60:Y60" si="103">STDEV(X56:X58)</f>
        <v>0.6557438524301985</v>
      </c>
      <c r="Y60" s="765">
        <f t="shared" si="103"/>
        <v>1.4977761292440603</v>
      </c>
      <c r="Z60" s="11"/>
      <c r="AA60" s="11"/>
      <c r="AB60" s="572" t="s">
        <v>243</v>
      </c>
      <c r="AC60" s="763">
        <f>STDEV(AC56:AC58)</f>
        <v>3.5529330606322218</v>
      </c>
      <c r="AD60" s="764">
        <f t="shared" ref="AD60:AE60" si="104">STDEV(AD56:AD58)</f>
        <v>4.5368858629387336</v>
      </c>
      <c r="AE60" s="765">
        <f t="shared" si="104"/>
        <v>0.20816659994660941</v>
      </c>
      <c r="AF60" s="11"/>
      <c r="AG60" s="11"/>
      <c r="AH60" s="572" t="s">
        <v>243</v>
      </c>
      <c r="AI60" s="763">
        <f>STDEV(AI56:AI58)</f>
        <v>2.627419519858472</v>
      </c>
      <c r="AJ60" s="764">
        <f t="shared" ref="AJ60:AK60" si="105">STDEV(AJ56:AJ58)</f>
        <v>0.17320508075688609</v>
      </c>
      <c r="AK60" s="765">
        <f t="shared" si="105"/>
        <v>0.15275252316519414</v>
      </c>
      <c r="AL60" s="11"/>
      <c r="AM60" s="11"/>
    </row>
    <row r="61" spans="3:39" ht="18" thickBot="1">
      <c r="C61" s="579" t="s">
        <v>244</v>
      </c>
      <c r="D61" s="766">
        <f>STDEV(D56:D58)/SQRT(3)</f>
        <v>1.3617798810543669</v>
      </c>
      <c r="E61" s="767">
        <f t="shared" ref="E61:F61" si="106">STDEV(E56:E58)/SQRT(3)</f>
        <v>0.84129529760827015</v>
      </c>
      <c r="F61" s="768">
        <f t="shared" si="106"/>
        <v>3.0333333333333328</v>
      </c>
      <c r="G61" s="11"/>
      <c r="H61" s="11"/>
      <c r="I61" s="579" t="s">
        <v>244</v>
      </c>
      <c r="J61" s="766">
        <f>STDEV(J56:J58)/SQRT(3)</f>
        <v>5.1323592149333415</v>
      </c>
      <c r="K61" s="767">
        <f t="shared" ref="K61:L61" si="107">STDEV(K56:K58)/SQRT(3)</f>
        <v>1.581490155236859</v>
      </c>
      <c r="L61" s="768">
        <f t="shared" si="107"/>
        <v>2.8219378684395835</v>
      </c>
      <c r="M61" s="11"/>
      <c r="N61" s="11"/>
      <c r="O61" s="11"/>
      <c r="P61" s="1004" t="s">
        <v>25</v>
      </c>
      <c r="Q61" s="272">
        <v>27.8</v>
      </c>
      <c r="R61" s="272">
        <v>30.7</v>
      </c>
      <c r="S61" s="342">
        <v>4.5</v>
      </c>
      <c r="T61" s="292"/>
      <c r="U61" s="11"/>
      <c r="V61" s="579" t="s">
        <v>244</v>
      </c>
      <c r="W61" s="766">
        <f>STDEV(W56:W58)/SQRT(3)</f>
        <v>0.17638342073764188</v>
      </c>
      <c r="X61" s="767">
        <f t="shared" ref="X61:Y61" si="108">STDEV(X56:X58)/SQRT(3)</f>
        <v>0.37859388972001734</v>
      </c>
      <c r="Y61" s="768">
        <f t="shared" si="108"/>
        <v>0.86474145140485403</v>
      </c>
      <c r="Z61" s="11"/>
      <c r="AA61" s="11"/>
      <c r="AB61" s="579" t="s">
        <v>244</v>
      </c>
      <c r="AC61" s="766">
        <f>STDEV(AC56:AC58)/SQRT(3)</f>
        <v>2.0512868589687345</v>
      </c>
      <c r="AD61" s="767">
        <f t="shared" ref="AD61:AE61" si="109">STDEV(AD56:AD58)/SQRT(3)</f>
        <v>2.6193722742502854</v>
      </c>
      <c r="AE61" s="768">
        <f t="shared" si="109"/>
        <v>0.12018504251546408</v>
      </c>
      <c r="AF61" s="11"/>
      <c r="AG61" s="11"/>
      <c r="AH61" s="579" t="s">
        <v>244</v>
      </c>
      <c r="AI61" s="766">
        <f>STDEV(AI56:AI58)/SQRT(3)</f>
        <v>1.5169413670643661</v>
      </c>
      <c r="AJ61" s="767">
        <f t="shared" ref="AJ61:AK61" si="110">STDEV(AJ56:AJ58)/SQRT(3)</f>
        <v>9.9999999999999062E-2</v>
      </c>
      <c r="AK61" s="768">
        <f t="shared" si="110"/>
        <v>8.8191710368819384E-2</v>
      </c>
      <c r="AL61" s="11"/>
      <c r="AM61" s="11"/>
    </row>
    <row r="62" spans="3:39" ht="17.25">
      <c r="C62" s="72"/>
      <c r="D62" s="11"/>
      <c r="E62" s="11"/>
      <c r="F62" s="11"/>
      <c r="G62" s="11"/>
      <c r="H62" s="11"/>
      <c r="I62" s="72"/>
      <c r="J62" s="11"/>
      <c r="K62" s="11"/>
      <c r="L62" s="11"/>
      <c r="M62" s="11"/>
      <c r="N62" s="11"/>
      <c r="O62" s="11"/>
      <c r="P62" s="1005"/>
      <c r="Q62" s="273">
        <v>24.5</v>
      </c>
      <c r="R62" s="273">
        <v>34.4</v>
      </c>
      <c r="S62" s="340">
        <v>0.3</v>
      </c>
      <c r="T62" s="292"/>
      <c r="U62" s="11"/>
      <c r="V62" s="72"/>
      <c r="W62" s="11"/>
      <c r="X62" s="11"/>
      <c r="Y62" s="11"/>
      <c r="Z62" s="11"/>
      <c r="AA62" s="11"/>
      <c r="AB62" s="72"/>
      <c r="AC62" s="11"/>
      <c r="AD62" s="11"/>
      <c r="AE62" s="11"/>
      <c r="AF62" s="11"/>
      <c r="AG62" s="11"/>
      <c r="AH62" s="72"/>
      <c r="AI62" s="11"/>
      <c r="AJ62" s="11"/>
      <c r="AK62" s="11"/>
      <c r="AL62" s="11"/>
      <c r="AM62" s="11"/>
    </row>
    <row r="63" spans="3:39" ht="18" thickBot="1">
      <c r="C63" s="72"/>
      <c r="D63" s="11"/>
      <c r="E63" s="11"/>
      <c r="F63" s="11"/>
      <c r="G63" s="11"/>
      <c r="H63" s="11"/>
      <c r="I63" s="72"/>
      <c r="J63" s="11"/>
      <c r="K63" s="11"/>
      <c r="L63" s="11"/>
      <c r="M63" s="11"/>
      <c r="N63" s="11"/>
      <c r="O63" s="11"/>
      <c r="P63" s="1006"/>
      <c r="Q63" s="293">
        <v>21.4</v>
      </c>
      <c r="R63" s="293">
        <v>35</v>
      </c>
      <c r="S63" s="341">
        <v>0</v>
      </c>
      <c r="T63" s="292"/>
      <c r="U63" s="11"/>
      <c r="V63" s="72"/>
      <c r="W63" s="11"/>
      <c r="X63" s="11"/>
      <c r="Y63" s="11"/>
      <c r="Z63" s="11"/>
      <c r="AA63" s="11"/>
      <c r="AB63" s="72"/>
      <c r="AC63" s="11"/>
      <c r="AD63" s="11"/>
      <c r="AE63" s="11"/>
      <c r="AF63" s="11"/>
      <c r="AG63" s="11"/>
      <c r="AH63" s="72"/>
      <c r="AI63" s="11"/>
      <c r="AJ63" s="11"/>
      <c r="AK63" s="11"/>
      <c r="AL63" s="11"/>
      <c r="AM63" s="11"/>
    </row>
    <row r="64" spans="3:39" ht="17.25">
      <c r="C64" s="72"/>
      <c r="D64" s="11"/>
      <c r="E64" s="11"/>
      <c r="F64" s="11"/>
      <c r="G64" s="11"/>
      <c r="H64" s="11"/>
      <c r="I64" s="72"/>
      <c r="J64" s="11"/>
      <c r="K64" s="11"/>
      <c r="L64" s="11"/>
      <c r="M64" s="11"/>
      <c r="N64" s="11"/>
      <c r="O64" s="11"/>
      <c r="P64" s="567" t="s">
        <v>242</v>
      </c>
      <c r="Q64" s="760">
        <f>AVERAGE(Q61:Q63)</f>
        <v>24.566666666666663</v>
      </c>
      <c r="R64" s="761">
        <f t="shared" ref="R64" si="111">AVERAGE(R61:R63)</f>
        <v>33.366666666666667</v>
      </c>
      <c r="S64" s="762">
        <f t="shared" ref="S64" si="112">AVERAGE(S61:S63)</f>
        <v>1.5999999999999999</v>
      </c>
      <c r="T64" s="292"/>
      <c r="U64" s="11"/>
      <c r="V64" s="72"/>
      <c r="W64" s="11"/>
      <c r="X64" s="11"/>
      <c r="Y64" s="11"/>
      <c r="Z64" s="11"/>
      <c r="AA64" s="11"/>
      <c r="AB64" s="72"/>
      <c r="AC64" s="11"/>
      <c r="AD64" s="72"/>
      <c r="AE64" s="11"/>
      <c r="AF64" s="11"/>
      <c r="AG64" s="11"/>
      <c r="AH64" s="11"/>
      <c r="AI64" s="11"/>
    </row>
    <row r="65" spans="3:39" ht="17.25">
      <c r="C65" s="72"/>
      <c r="D65" s="11"/>
      <c r="E65" s="11"/>
      <c r="F65" s="11"/>
      <c r="G65" s="11"/>
      <c r="H65" s="11"/>
      <c r="I65" s="72"/>
      <c r="J65" s="11"/>
      <c r="K65" s="11"/>
      <c r="L65" s="11"/>
      <c r="M65" s="11"/>
      <c r="N65" s="11"/>
      <c r="O65" s="11"/>
      <c r="P65" s="572" t="s">
        <v>243</v>
      </c>
      <c r="Q65" s="763">
        <f>STDEV(Q61:Q63)</f>
        <v>3.2005207909547595</v>
      </c>
      <c r="R65" s="764">
        <f t="shared" ref="R65:S65" si="113">STDEV(R61:R63)</f>
        <v>2.3288051299611423</v>
      </c>
      <c r="S65" s="765">
        <f t="shared" si="113"/>
        <v>2.5159491250818249</v>
      </c>
      <c r="T65" s="292"/>
      <c r="U65" s="11"/>
      <c r="V65" s="72"/>
      <c r="W65" s="11"/>
      <c r="X65" s="11"/>
      <c r="Y65" s="11"/>
      <c r="Z65" s="11"/>
      <c r="AA65" s="11"/>
      <c r="AB65" s="72"/>
      <c r="AC65" s="11"/>
      <c r="AD65" s="72"/>
      <c r="AE65" s="11"/>
      <c r="AF65" s="11"/>
      <c r="AG65" s="11"/>
      <c r="AH65" s="11"/>
      <c r="AI65" s="11"/>
    </row>
    <row r="66" spans="3:39" ht="18" thickBot="1">
      <c r="C66" s="349"/>
      <c r="D66" s="294"/>
      <c r="E66" s="294"/>
      <c r="F66" s="294"/>
      <c r="G66" s="294"/>
      <c r="H66" s="11"/>
      <c r="I66" s="72"/>
      <c r="J66" s="11"/>
      <c r="K66" s="11"/>
      <c r="L66" s="11"/>
      <c r="M66" s="11"/>
      <c r="N66" s="11"/>
      <c r="O66" s="11"/>
      <c r="P66" s="579" t="s">
        <v>244</v>
      </c>
      <c r="Q66" s="766">
        <f>STDEV(Q61:Q63)/SQRT(3)</f>
        <v>1.8478215402047244</v>
      </c>
      <c r="R66" s="767">
        <f t="shared" ref="R66:S66" si="114">STDEV(R61:R63)/SQRT(3)</f>
        <v>1.3445362686732469</v>
      </c>
      <c r="S66" s="768">
        <f t="shared" si="114"/>
        <v>1.452583904633395</v>
      </c>
      <c r="T66" s="292"/>
      <c r="U66" s="11"/>
      <c r="V66" s="72"/>
      <c r="W66" s="11"/>
      <c r="X66" s="11"/>
      <c r="Y66" s="11"/>
      <c r="Z66" s="11"/>
      <c r="AA66" s="11"/>
      <c r="AB66" s="72"/>
      <c r="AC66" s="11"/>
      <c r="AD66" s="72"/>
      <c r="AE66" s="11"/>
      <c r="AF66" s="11"/>
      <c r="AG66" s="11"/>
      <c r="AH66" s="11"/>
      <c r="AI66" s="11"/>
    </row>
    <row r="67" spans="3:39" ht="17.25">
      <c r="C67" s="72"/>
      <c r="D67" s="11"/>
      <c r="E67" s="11"/>
      <c r="F67" s="11"/>
      <c r="G67" s="11"/>
      <c r="H67" s="11"/>
      <c r="I67" s="72"/>
      <c r="J67" s="11"/>
      <c r="K67" s="11"/>
      <c r="L67" s="11"/>
      <c r="M67" s="11"/>
      <c r="N67" s="11"/>
      <c r="O67" s="11"/>
      <c r="P67" s="1001" t="s">
        <v>26</v>
      </c>
      <c r="Q67" s="274">
        <v>0.4</v>
      </c>
      <c r="R67" s="274">
        <v>17.8</v>
      </c>
      <c r="S67" s="338">
        <v>0.5</v>
      </c>
      <c r="T67" s="292"/>
      <c r="U67" s="11"/>
      <c r="V67" s="72"/>
      <c r="W67" s="11"/>
      <c r="X67" s="11"/>
      <c r="Y67" s="11"/>
      <c r="Z67" s="11"/>
      <c r="AA67" s="11"/>
      <c r="AB67" s="72"/>
      <c r="AC67" s="11"/>
      <c r="AD67" s="11"/>
      <c r="AE67" s="11"/>
      <c r="AF67" s="11"/>
      <c r="AG67" s="11"/>
      <c r="AH67" s="72"/>
      <c r="AI67" s="11"/>
      <c r="AJ67" s="11"/>
      <c r="AK67" s="11"/>
      <c r="AL67" s="11"/>
      <c r="AM67" s="11"/>
    </row>
    <row r="68" spans="3:39" ht="17.25">
      <c r="C68" s="72"/>
      <c r="D68" s="11"/>
      <c r="E68" s="11"/>
      <c r="F68" s="11"/>
      <c r="G68" s="11"/>
      <c r="H68" s="11"/>
      <c r="I68" s="72"/>
      <c r="J68" s="11"/>
      <c r="K68" s="11"/>
      <c r="L68" s="11"/>
      <c r="M68" s="11"/>
      <c r="N68" s="11"/>
      <c r="O68" s="11"/>
      <c r="P68" s="1002"/>
      <c r="Q68" s="273">
        <v>3</v>
      </c>
      <c r="R68" s="273">
        <v>17.100000000000001</v>
      </c>
      <c r="S68" s="340">
        <v>5.3</v>
      </c>
      <c r="T68" s="292"/>
      <c r="U68" s="11"/>
      <c r="V68" s="72"/>
      <c r="W68" s="11"/>
      <c r="X68" s="11"/>
      <c r="Y68" s="11"/>
      <c r="Z68" s="11"/>
      <c r="AA68" s="11"/>
      <c r="AB68" s="72"/>
      <c r="AC68" s="11"/>
      <c r="AD68" s="11"/>
      <c r="AE68" s="11"/>
      <c r="AF68" s="11"/>
      <c r="AG68" s="11"/>
      <c r="AH68" s="72"/>
      <c r="AI68" s="11"/>
      <c r="AJ68" s="11"/>
      <c r="AK68" s="11"/>
      <c r="AL68" s="11"/>
      <c r="AM68" s="11"/>
    </row>
    <row r="69" spans="3:39" ht="18.75" thickBot="1">
      <c r="C69" s="378" t="s">
        <v>120</v>
      </c>
      <c r="D69" s="11"/>
      <c r="E69" s="11"/>
      <c r="F69" s="11"/>
      <c r="G69" s="11"/>
      <c r="H69" s="11"/>
      <c r="I69" s="72"/>
      <c r="J69" s="11"/>
      <c r="K69" s="11"/>
      <c r="L69" s="11"/>
      <c r="M69" s="11"/>
      <c r="N69" s="11"/>
      <c r="O69" s="11"/>
      <c r="P69" s="1003"/>
      <c r="Q69" s="293">
        <v>0.3</v>
      </c>
      <c r="R69" s="293">
        <v>15.3</v>
      </c>
      <c r="S69" s="341">
        <v>5</v>
      </c>
      <c r="T69" s="292"/>
      <c r="U69" s="11"/>
      <c r="V69" s="72"/>
      <c r="W69" s="11"/>
      <c r="X69" s="11"/>
      <c r="Y69" s="11"/>
      <c r="Z69" s="11"/>
      <c r="AA69" s="11"/>
      <c r="AB69" s="72"/>
      <c r="AC69" s="11"/>
      <c r="AD69" s="11"/>
      <c r="AE69" s="11"/>
      <c r="AF69" s="11"/>
      <c r="AG69" s="11"/>
      <c r="AH69" s="72"/>
      <c r="AI69" s="11"/>
      <c r="AJ69" s="11"/>
      <c r="AK69" s="11"/>
      <c r="AL69" s="11"/>
      <c r="AM69" s="11"/>
    </row>
    <row r="70" spans="3:39" ht="18" thickBot="1">
      <c r="C70" s="1001" t="s">
        <v>230</v>
      </c>
      <c r="D70" s="1007" t="s">
        <v>119</v>
      </c>
      <c r="E70" s="1010"/>
      <c r="F70" s="1010"/>
      <c r="G70" s="1011"/>
      <c r="H70" s="11"/>
      <c r="I70" s="1001" t="s">
        <v>218</v>
      </c>
      <c r="J70" s="1007" t="s">
        <v>119</v>
      </c>
      <c r="K70" s="1008"/>
      <c r="L70" s="1008"/>
      <c r="M70" s="1009"/>
      <c r="N70" s="11"/>
      <c r="O70" s="11"/>
      <c r="P70" s="567" t="s">
        <v>242</v>
      </c>
      <c r="Q70" s="760">
        <f>AVERAGE(Q67:Q69)</f>
        <v>1.2333333333333332</v>
      </c>
      <c r="R70" s="761">
        <f t="shared" ref="R70" si="115">AVERAGE(R67:R69)</f>
        <v>16.733333333333334</v>
      </c>
      <c r="S70" s="762">
        <f t="shared" ref="S70" si="116">AVERAGE(S67:S69)</f>
        <v>3.6</v>
      </c>
      <c r="T70" s="292"/>
      <c r="U70" s="11"/>
      <c r="V70" s="1001" t="s">
        <v>215</v>
      </c>
      <c r="W70" s="1007" t="s">
        <v>119</v>
      </c>
      <c r="X70" s="1010"/>
      <c r="Y70" s="1010"/>
      <c r="Z70" s="1011"/>
      <c r="AA70" s="72"/>
      <c r="AB70" s="1001" t="s">
        <v>240</v>
      </c>
      <c r="AC70" s="1007" t="s">
        <v>119</v>
      </c>
      <c r="AD70" s="1010"/>
      <c r="AE70" s="1010"/>
      <c r="AF70" s="1011"/>
      <c r="AG70" s="72"/>
      <c r="AH70" s="1001" t="s">
        <v>227</v>
      </c>
      <c r="AI70" s="1007" t="s">
        <v>119</v>
      </c>
      <c r="AJ70" s="1010"/>
      <c r="AK70" s="1010"/>
      <c r="AL70" s="1011"/>
      <c r="AM70" s="11"/>
    </row>
    <row r="71" spans="3:39" ht="18" thickBot="1">
      <c r="C71" s="1002"/>
      <c r="D71" s="329" t="s">
        <v>109</v>
      </c>
      <c r="E71" s="328" t="s">
        <v>110</v>
      </c>
      <c r="F71" s="328" t="s">
        <v>238</v>
      </c>
      <c r="G71" s="350" t="s">
        <v>239</v>
      </c>
      <c r="H71" s="11"/>
      <c r="I71" s="1002"/>
      <c r="J71" s="329" t="s">
        <v>109</v>
      </c>
      <c r="K71" s="328" t="s">
        <v>110</v>
      </c>
      <c r="L71" s="328" t="s">
        <v>238</v>
      </c>
      <c r="M71" s="566" t="s">
        <v>239</v>
      </c>
      <c r="N71" s="11"/>
      <c r="O71" s="11"/>
      <c r="P71" s="572" t="s">
        <v>243</v>
      </c>
      <c r="Q71" s="763">
        <f>STDEV(Q67:Q69)</f>
        <v>1.5307950004273381</v>
      </c>
      <c r="R71" s="764">
        <f t="shared" ref="R71:S71" si="117">STDEV(R67:R69)</f>
        <v>1.2897028081435402</v>
      </c>
      <c r="S71" s="765">
        <f t="shared" si="117"/>
        <v>2.6888659319497505</v>
      </c>
      <c r="T71" s="292"/>
      <c r="U71" s="11"/>
      <c r="V71" s="1002"/>
      <c r="W71" s="329" t="s">
        <v>109</v>
      </c>
      <c r="X71" s="328" t="s">
        <v>110</v>
      </c>
      <c r="Y71" s="328" t="s">
        <v>238</v>
      </c>
      <c r="Z71" s="350" t="s">
        <v>239</v>
      </c>
      <c r="AA71" s="72"/>
      <c r="AB71" s="1002"/>
      <c r="AC71" s="329" t="s">
        <v>109</v>
      </c>
      <c r="AD71" s="328" t="s">
        <v>110</v>
      </c>
      <c r="AE71" s="328" t="s">
        <v>238</v>
      </c>
      <c r="AF71" s="350" t="s">
        <v>239</v>
      </c>
      <c r="AG71" s="72"/>
      <c r="AH71" s="1002"/>
      <c r="AI71" s="329" t="s">
        <v>109</v>
      </c>
      <c r="AJ71" s="328" t="s">
        <v>110</v>
      </c>
      <c r="AK71" s="328" t="s">
        <v>238</v>
      </c>
      <c r="AL71" s="350" t="s">
        <v>239</v>
      </c>
      <c r="AM71" s="11"/>
    </row>
    <row r="72" spans="3:39" ht="18" thickBot="1">
      <c r="C72" s="1003"/>
      <c r="D72" s="131" t="s">
        <v>47</v>
      </c>
      <c r="E72" s="131" t="s">
        <v>47</v>
      </c>
      <c r="F72" s="131" t="s">
        <v>47</v>
      </c>
      <c r="G72" s="346" t="s">
        <v>47</v>
      </c>
      <c r="H72" s="11"/>
      <c r="I72" s="1003"/>
      <c r="J72" s="131" t="s">
        <v>47</v>
      </c>
      <c r="K72" s="131" t="s">
        <v>47</v>
      </c>
      <c r="L72" s="131" t="s">
        <v>47</v>
      </c>
      <c r="M72" s="348" t="s">
        <v>47</v>
      </c>
      <c r="N72" s="11"/>
      <c r="O72" s="11"/>
      <c r="P72" s="579" t="s">
        <v>244</v>
      </c>
      <c r="Q72" s="766">
        <f>STDEV(Q67:Q69)/SQRT(3)</f>
        <v>0.883804905570857</v>
      </c>
      <c r="R72" s="767">
        <f t="shared" ref="R72:S72" si="118">STDEV(R67:R69)/SQRT(3)</f>
        <v>0.74461026345628922</v>
      </c>
      <c r="S72" s="768">
        <f t="shared" si="118"/>
        <v>1.5524174696260025</v>
      </c>
      <c r="T72" s="292"/>
      <c r="U72" s="11"/>
      <c r="V72" s="1003"/>
      <c r="W72" s="290" t="s">
        <v>47</v>
      </c>
      <c r="X72" s="290" t="s">
        <v>47</v>
      </c>
      <c r="Y72" s="290" t="s">
        <v>47</v>
      </c>
      <c r="Z72" s="348" t="s">
        <v>47</v>
      </c>
      <c r="AA72" s="72"/>
      <c r="AB72" s="1003"/>
      <c r="AC72" s="131" t="s">
        <v>47</v>
      </c>
      <c r="AD72" s="131" t="s">
        <v>47</v>
      </c>
      <c r="AE72" s="131" t="s">
        <v>47</v>
      </c>
      <c r="AF72" s="346" t="s">
        <v>47</v>
      </c>
      <c r="AG72" s="72"/>
      <c r="AH72" s="1003"/>
      <c r="AI72" s="131" t="s">
        <v>47</v>
      </c>
      <c r="AJ72" s="131" t="s">
        <v>47</v>
      </c>
      <c r="AK72" s="131" t="s">
        <v>47</v>
      </c>
      <c r="AL72" s="346" t="s">
        <v>47</v>
      </c>
      <c r="AM72" s="11"/>
    </row>
    <row r="73" spans="3:39">
      <c r="C73" s="1005" t="s">
        <v>50</v>
      </c>
      <c r="D73" s="272">
        <v>22.8</v>
      </c>
      <c r="E73" s="272">
        <v>12</v>
      </c>
      <c r="F73" s="272">
        <v>11.2</v>
      </c>
      <c r="G73" s="342">
        <v>2.2000000000000002</v>
      </c>
      <c r="H73" s="11"/>
      <c r="I73" s="1005" t="s">
        <v>23</v>
      </c>
      <c r="J73" s="272">
        <v>77.5</v>
      </c>
      <c r="K73" s="272">
        <v>4.8</v>
      </c>
      <c r="L73" s="272">
        <v>66.3</v>
      </c>
      <c r="M73" s="342">
        <v>74.3</v>
      </c>
      <c r="N73" s="11"/>
      <c r="O73" s="11"/>
      <c r="P73" s="1001" t="s">
        <v>27</v>
      </c>
      <c r="Q73" s="274">
        <v>11.2</v>
      </c>
      <c r="R73" s="274">
        <v>7.9</v>
      </c>
      <c r="S73" s="338">
        <v>86.1</v>
      </c>
      <c r="T73" s="292"/>
      <c r="U73" s="11"/>
      <c r="V73" s="1002" t="s">
        <v>23</v>
      </c>
      <c r="W73" s="274">
        <v>75.599999999999994</v>
      </c>
      <c r="X73" s="274">
        <v>79.8</v>
      </c>
      <c r="Y73" s="274">
        <v>81.900000000000006</v>
      </c>
      <c r="Z73" s="338">
        <v>60.4</v>
      </c>
      <c r="AA73" s="11"/>
      <c r="AB73" s="1005" t="s">
        <v>50</v>
      </c>
      <c r="AC73" s="172">
        <v>1.2</v>
      </c>
      <c r="AD73" s="272">
        <v>10.199999999999999</v>
      </c>
      <c r="AE73" s="272">
        <v>1.7</v>
      </c>
      <c r="AF73" s="342">
        <v>2.5</v>
      </c>
      <c r="AG73" s="11"/>
      <c r="AH73" s="1005" t="s">
        <v>23</v>
      </c>
      <c r="AI73" s="272">
        <v>62.3</v>
      </c>
      <c r="AJ73" s="272">
        <v>97.5</v>
      </c>
      <c r="AK73" s="379">
        <v>7.2</v>
      </c>
      <c r="AL73" s="342">
        <v>56.2</v>
      </c>
      <c r="AM73" s="11"/>
    </row>
    <row r="74" spans="3:39">
      <c r="C74" s="1005"/>
      <c r="D74" s="273">
        <v>26</v>
      </c>
      <c r="E74" s="273">
        <v>11.5</v>
      </c>
      <c r="F74" s="273">
        <v>10.8</v>
      </c>
      <c r="G74" s="340">
        <v>2.8</v>
      </c>
      <c r="H74" s="11"/>
      <c r="I74" s="1005"/>
      <c r="J74" s="273">
        <v>60.9</v>
      </c>
      <c r="K74" s="273">
        <v>4.5999999999999996</v>
      </c>
      <c r="L74" s="273">
        <v>69.5</v>
      </c>
      <c r="M74" s="340">
        <v>79.599999999999994</v>
      </c>
      <c r="N74" s="11"/>
      <c r="O74" s="11"/>
      <c r="P74" s="1002"/>
      <c r="Q74" s="273">
        <v>8.8000000000000007</v>
      </c>
      <c r="R74" s="273">
        <v>5.3</v>
      </c>
      <c r="S74" s="340">
        <v>84.5</v>
      </c>
      <c r="T74" s="292"/>
      <c r="U74" s="11"/>
      <c r="V74" s="1002"/>
      <c r="W74" s="273">
        <v>71.599999999999994</v>
      </c>
      <c r="X74" s="273">
        <v>87</v>
      </c>
      <c r="Y74" s="273">
        <v>84.5</v>
      </c>
      <c r="Z74" s="340">
        <v>58.9</v>
      </c>
      <c r="AA74" s="11"/>
      <c r="AB74" s="1005"/>
      <c r="AC74" s="172">
        <v>0.9</v>
      </c>
      <c r="AD74" s="273">
        <v>15.4</v>
      </c>
      <c r="AE74" s="273">
        <v>2.2000000000000002</v>
      </c>
      <c r="AF74" s="340">
        <v>2.6</v>
      </c>
      <c r="AG74" s="11"/>
      <c r="AH74" s="1005"/>
      <c r="AI74" s="273">
        <v>62.5</v>
      </c>
      <c r="AJ74" s="273">
        <v>94.6</v>
      </c>
      <c r="AK74" s="169">
        <v>8.4</v>
      </c>
      <c r="AL74" s="340">
        <v>62.4</v>
      </c>
      <c r="AM74" s="11"/>
    </row>
    <row r="75" spans="3:39" ht="17.25" thickBot="1">
      <c r="C75" s="1006"/>
      <c r="D75" s="293">
        <v>24.8</v>
      </c>
      <c r="E75" s="293">
        <v>11.8</v>
      </c>
      <c r="F75" s="293">
        <v>10.199999999999999</v>
      </c>
      <c r="G75" s="341">
        <v>2.5</v>
      </c>
      <c r="H75" s="11"/>
      <c r="I75" s="1006"/>
      <c r="J75" s="293">
        <v>74.599999999999994</v>
      </c>
      <c r="K75" s="293">
        <v>9.1</v>
      </c>
      <c r="L75" s="293">
        <v>73.7</v>
      </c>
      <c r="M75" s="341">
        <v>78.5</v>
      </c>
      <c r="N75" s="11"/>
      <c r="O75" s="11"/>
      <c r="P75" s="1003"/>
      <c r="Q75" s="293">
        <v>11.9</v>
      </c>
      <c r="R75" s="293">
        <v>4.5999999999999996</v>
      </c>
      <c r="S75" s="341">
        <v>86.2</v>
      </c>
      <c r="T75" s="292"/>
      <c r="U75" s="11"/>
      <c r="V75" s="1003"/>
      <c r="W75" s="293">
        <v>77.5</v>
      </c>
      <c r="X75" s="293">
        <v>85.7</v>
      </c>
      <c r="Y75" s="293">
        <v>81.5</v>
      </c>
      <c r="Z75" s="341">
        <v>52.3</v>
      </c>
      <c r="AA75" s="11"/>
      <c r="AB75" s="1006"/>
      <c r="AC75" s="376">
        <v>1.2</v>
      </c>
      <c r="AD75" s="293">
        <v>15</v>
      </c>
      <c r="AE75" s="293">
        <v>4.5</v>
      </c>
      <c r="AF75" s="341">
        <v>1.6</v>
      </c>
      <c r="AG75" s="11"/>
      <c r="AH75" s="1006"/>
      <c r="AI75" s="293">
        <v>59.5</v>
      </c>
      <c r="AJ75" s="293">
        <v>91.4</v>
      </c>
      <c r="AK75" s="384">
        <v>7.8</v>
      </c>
      <c r="AL75" s="341">
        <v>62.2</v>
      </c>
      <c r="AM75" s="11"/>
    </row>
    <row r="76" spans="3:39" ht="17.25">
      <c r="C76" s="567" t="s">
        <v>242</v>
      </c>
      <c r="D76" s="760">
        <f>AVERAGE(D73:D75)</f>
        <v>24.533333333333331</v>
      </c>
      <c r="E76" s="761">
        <f t="shared" ref="E76" si="119">AVERAGE(E73:E75)</f>
        <v>11.766666666666666</v>
      </c>
      <c r="F76" s="761">
        <f t="shared" ref="F76:G76" si="120">AVERAGE(F73:F75)</f>
        <v>10.733333333333334</v>
      </c>
      <c r="G76" s="762">
        <f t="shared" si="120"/>
        <v>2.5</v>
      </c>
      <c r="H76" s="11"/>
      <c r="I76" s="567" t="s">
        <v>242</v>
      </c>
      <c r="J76" s="769">
        <f>AVERAGE(J73:J75)</f>
        <v>71</v>
      </c>
      <c r="K76" s="769">
        <f t="shared" ref="K76" si="121">AVERAGE(K73:K75)</f>
        <v>6.166666666666667</v>
      </c>
      <c r="L76" s="770">
        <f t="shared" ref="L76" si="122">AVERAGE(L73:L75)</f>
        <v>69.833333333333329</v>
      </c>
      <c r="M76" s="771">
        <f t="shared" ref="M76" si="123">AVERAGE(M73:M75)</f>
        <v>77.466666666666654</v>
      </c>
      <c r="N76" s="11"/>
      <c r="O76" s="11"/>
      <c r="P76" s="567" t="s">
        <v>242</v>
      </c>
      <c r="Q76" s="760">
        <f>AVERAGE(Q73:Q75)</f>
        <v>10.633333333333333</v>
      </c>
      <c r="R76" s="761">
        <f>AVERAGE(R73:R75)</f>
        <v>5.9333333333333327</v>
      </c>
      <c r="S76" s="762">
        <f>AVERAGE(S73:S75)</f>
        <v>85.600000000000009</v>
      </c>
      <c r="T76" s="292"/>
      <c r="U76" s="11"/>
      <c r="V76" s="567" t="s">
        <v>242</v>
      </c>
      <c r="W76" s="760">
        <f>AVERAGE(W73:W75)</f>
        <v>74.899999999999991</v>
      </c>
      <c r="X76" s="761">
        <f t="shared" ref="X76" si="124">AVERAGE(X73:X75)</f>
        <v>84.166666666666671</v>
      </c>
      <c r="Y76" s="761">
        <f t="shared" ref="Y76" si="125">AVERAGE(Y73:Y75)</f>
        <v>82.63333333333334</v>
      </c>
      <c r="Z76" s="762">
        <f>AVERAGE(Z73:Z75)</f>
        <v>57.199999999999996</v>
      </c>
      <c r="AA76" s="11"/>
      <c r="AB76" s="567" t="s">
        <v>242</v>
      </c>
      <c r="AC76" s="760">
        <f>AVERAGE(AC73:AC75)</f>
        <v>1.0999999999999999</v>
      </c>
      <c r="AD76" s="761">
        <f t="shared" ref="AD76" si="126">AVERAGE(AD73:AD75)</f>
        <v>13.533333333333333</v>
      </c>
      <c r="AE76" s="761">
        <f t="shared" ref="AE76" si="127">AVERAGE(AE73:AE75)</f>
        <v>2.8000000000000003</v>
      </c>
      <c r="AF76" s="762">
        <f>AVERAGE(AF73:AF75)</f>
        <v>2.2333333333333329</v>
      </c>
      <c r="AG76" s="11"/>
      <c r="AH76" s="567" t="s">
        <v>242</v>
      </c>
      <c r="AI76" s="760">
        <f>AVERAGE(AI73:AI75)</f>
        <v>61.433333333333337</v>
      </c>
      <c r="AJ76" s="761">
        <f t="shared" ref="AJ76" si="128">AVERAGE(AJ73:AJ75)</f>
        <v>94.5</v>
      </c>
      <c r="AK76" s="761">
        <f t="shared" ref="AK76" si="129">AVERAGE(AK73:AK75)</f>
        <v>7.8000000000000007</v>
      </c>
      <c r="AL76" s="762">
        <f>AVERAGE(AL73:AL75)</f>
        <v>60.266666666666673</v>
      </c>
      <c r="AM76" s="11"/>
    </row>
    <row r="77" spans="3:39" ht="17.25">
      <c r="C77" s="572" t="s">
        <v>243</v>
      </c>
      <c r="D77" s="763">
        <f>STDEV(D73:D75)</f>
        <v>1.6165807537309518</v>
      </c>
      <c r="E77" s="764">
        <f t="shared" ref="E77:G77" si="130">STDEV(E73:E75)</f>
        <v>0.25166114784235838</v>
      </c>
      <c r="F77" s="764">
        <f t="shared" si="130"/>
        <v>0.50332229568471676</v>
      </c>
      <c r="G77" s="765">
        <f t="shared" si="130"/>
        <v>0.29999999999999982</v>
      </c>
      <c r="H77" s="11"/>
      <c r="I77" s="572" t="s">
        <v>243</v>
      </c>
      <c r="J77" s="772">
        <f>STDEV(J73:J75)</f>
        <v>8.8662280593270761</v>
      </c>
      <c r="K77" s="772">
        <f t="shared" ref="K77:M77" si="131">STDEV(K73:K75)</f>
        <v>2.5423086620891122</v>
      </c>
      <c r="L77" s="773">
        <f t="shared" si="131"/>
        <v>3.7112441759244774</v>
      </c>
      <c r="M77" s="774">
        <f t="shared" si="131"/>
        <v>2.797022226106423</v>
      </c>
      <c r="N77" s="11"/>
      <c r="O77" s="11"/>
      <c r="P77" s="572" t="s">
        <v>243</v>
      </c>
      <c r="Q77" s="763">
        <f>STDEV(Q73:Q75)</f>
        <v>1.6258331197676301</v>
      </c>
      <c r="R77" s="764">
        <f>STDEV(R73:R75)</f>
        <v>1.7387735140993341</v>
      </c>
      <c r="S77" s="765">
        <f>STDEV(S73:S75)</f>
        <v>0.9539392014169451</v>
      </c>
      <c r="T77" s="292"/>
      <c r="U77" s="11"/>
      <c r="V77" s="572" t="s">
        <v>243</v>
      </c>
      <c r="W77" s="763">
        <f>STDEV(W73:W75)</f>
        <v>3.0116440692751216</v>
      </c>
      <c r="X77" s="764">
        <f t="shared" ref="X77:Z77" si="132">STDEV(X73:X75)</f>
        <v>3.8370995990895715</v>
      </c>
      <c r="Y77" s="764">
        <f t="shared" si="132"/>
        <v>1.6289055630494143</v>
      </c>
      <c r="Z77" s="765">
        <f t="shared" si="132"/>
        <v>4.3092922852830498</v>
      </c>
      <c r="AA77" s="11"/>
      <c r="AB77" s="572" t="s">
        <v>243</v>
      </c>
      <c r="AC77" s="763">
        <f>STDEV(AC73:AC75)</f>
        <v>0.17320508075688845</v>
      </c>
      <c r="AD77" s="764">
        <f t="shared" ref="AD77:AF77" si="133">STDEV(AD73:AD75)</f>
        <v>2.8936712552280941</v>
      </c>
      <c r="AE77" s="764">
        <f t="shared" si="133"/>
        <v>1.4933184523068079</v>
      </c>
      <c r="AF77" s="765">
        <f t="shared" si="133"/>
        <v>0.55075705472861214</v>
      </c>
      <c r="AG77" s="11"/>
      <c r="AH77" s="572" t="s">
        <v>243</v>
      </c>
      <c r="AI77" s="763">
        <f>STDEV(AI73:AI75)</f>
        <v>1.6772994167212159</v>
      </c>
      <c r="AJ77" s="764">
        <f t="shared" ref="AJ77:AL77" si="134">STDEV(AJ73:AJ75)</f>
        <v>3.0512292604784683</v>
      </c>
      <c r="AK77" s="764">
        <f t="shared" si="134"/>
        <v>0.60000000000000009</v>
      </c>
      <c r="AL77" s="765">
        <f t="shared" si="134"/>
        <v>3.5232560697930153</v>
      </c>
      <c r="AM77" s="11"/>
    </row>
    <row r="78" spans="3:39" ht="18" thickBot="1">
      <c r="C78" s="579" t="s">
        <v>244</v>
      </c>
      <c r="D78" s="766">
        <f>STDEV(D73:D75)/SQRT(3)</f>
        <v>0.93333333333333313</v>
      </c>
      <c r="E78" s="767">
        <f t="shared" ref="E78:F78" si="135">STDEV(E73:E75)/SQRT(3)</f>
        <v>0.14529663145135582</v>
      </c>
      <c r="F78" s="767">
        <f t="shared" si="135"/>
        <v>0.29059326290271165</v>
      </c>
      <c r="G78" s="768">
        <f>STDEV(G73:G75)/SQRT(3)</f>
        <v>0.17320508075688765</v>
      </c>
      <c r="H78" s="11"/>
      <c r="I78" s="579" t="s">
        <v>244</v>
      </c>
      <c r="J78" s="775">
        <f>STDEV(J73:J75)/SQRT(3)</f>
        <v>5.1189191567491008</v>
      </c>
      <c r="K78" s="775">
        <f t="shared" ref="K78:M78" si="136">STDEV(K73:K75)/SQRT(3)</f>
        <v>1.4678025904202663</v>
      </c>
      <c r="L78" s="776">
        <f t="shared" si="136"/>
        <v>2.1426878239984282</v>
      </c>
      <c r="M78" s="777">
        <f t="shared" si="136"/>
        <v>1.6148615351719098</v>
      </c>
      <c r="N78" s="11"/>
      <c r="O78" s="11"/>
      <c r="P78" s="579" t="s">
        <v>244</v>
      </c>
      <c r="Q78" s="766">
        <f>STDEV(Q73:Q75)/SQRT(3)</f>
        <v>0.93867518935525041</v>
      </c>
      <c r="R78" s="767">
        <f t="shared" ref="R78:S78" si="137">STDEV(R73:R75)/SQRT(3)</f>
        <v>1.0038813564250422</v>
      </c>
      <c r="S78" s="768">
        <f t="shared" si="137"/>
        <v>0.55075705472860992</v>
      </c>
      <c r="T78" s="292"/>
      <c r="U78" s="11"/>
      <c r="V78" s="579" t="s">
        <v>244</v>
      </c>
      <c r="W78" s="766">
        <f>STDEV(W73:W75)/SQRT(3)</f>
        <v>1.7387735140993315</v>
      </c>
      <c r="X78" s="767">
        <f t="shared" ref="X78:Z78" si="138">STDEV(X73:X75)/SQRT(3)</f>
        <v>2.2153504864417695</v>
      </c>
      <c r="Y78" s="767">
        <f t="shared" si="138"/>
        <v>0.94044906531105832</v>
      </c>
      <c r="Z78" s="768">
        <f t="shared" si="138"/>
        <v>2.4879710609249464</v>
      </c>
      <c r="AA78" s="11"/>
      <c r="AB78" s="579" t="s">
        <v>244</v>
      </c>
      <c r="AC78" s="766">
        <f>STDEV(AC73:AC75)/SQRT(3)</f>
        <v>0.10000000000000042</v>
      </c>
      <c r="AD78" s="767">
        <f t="shared" ref="AD78:AF78" si="139">STDEV(AD73:AD75)/SQRT(3)</f>
        <v>1.6706618781522224</v>
      </c>
      <c r="AE78" s="767">
        <f t="shared" si="139"/>
        <v>0.86216781042517088</v>
      </c>
      <c r="AF78" s="768">
        <f t="shared" si="139"/>
        <v>0.3179797338056497</v>
      </c>
      <c r="AG78" s="11"/>
      <c r="AH78" s="579" t="s">
        <v>244</v>
      </c>
      <c r="AI78" s="766">
        <f>STDEV(AI73:AI75)/SQRT(3)</f>
        <v>0.96838926975559636</v>
      </c>
      <c r="AJ78" s="767">
        <f t="shared" ref="AJ78:AL78" si="140">STDEV(AJ73:AJ75)/SQRT(3)</f>
        <v>1.7616280348965065</v>
      </c>
      <c r="AK78" s="767">
        <f t="shared" si="140"/>
        <v>0.34641016151377552</v>
      </c>
      <c r="AL78" s="768">
        <f t="shared" si="140"/>
        <v>2.0341528403189804</v>
      </c>
      <c r="AM78" s="11"/>
    </row>
    <row r="79" spans="3:39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004" t="s">
        <v>28</v>
      </c>
      <c r="Q79" s="274">
        <v>60.6</v>
      </c>
      <c r="R79" s="274">
        <v>43.7</v>
      </c>
      <c r="S79" s="338">
        <v>8.9</v>
      </c>
      <c r="T79" s="292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</row>
    <row r="80" spans="3:39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O80" s="11"/>
      <c r="P80" s="1005"/>
      <c r="Q80" s="273">
        <v>63.7</v>
      </c>
      <c r="R80" s="273">
        <v>43.2</v>
      </c>
      <c r="S80" s="340">
        <v>9.8000000000000007</v>
      </c>
      <c r="T80" s="292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</row>
    <row r="81" spans="3:39" ht="17.25" thickBot="1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O81" s="11"/>
      <c r="P81" s="1006"/>
      <c r="Q81" s="293">
        <v>66.3</v>
      </c>
      <c r="R81" s="293">
        <v>45.2</v>
      </c>
      <c r="S81" s="341">
        <v>8.8000000000000007</v>
      </c>
      <c r="T81" s="292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</row>
    <row r="82" spans="3:39" ht="17.25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O82" s="11"/>
      <c r="P82" s="567" t="s">
        <v>242</v>
      </c>
      <c r="Q82" s="760">
        <f>AVERAGE(Q79:Q81)</f>
        <v>63.533333333333339</v>
      </c>
      <c r="R82" s="761">
        <f t="shared" ref="R82" si="141">AVERAGE(R79:R81)</f>
        <v>44.033333333333339</v>
      </c>
      <c r="S82" s="762">
        <f t="shared" ref="S82" si="142">AVERAGE(S79:S81)</f>
        <v>9.1666666666666679</v>
      </c>
      <c r="T82" s="292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</row>
    <row r="83" spans="3:39" ht="17.25">
      <c r="C83" s="294"/>
      <c r="D83" s="294"/>
      <c r="E83" s="294"/>
      <c r="F83" s="294"/>
      <c r="G83" s="294"/>
      <c r="H83" s="11"/>
      <c r="I83" s="11"/>
      <c r="J83" s="11"/>
      <c r="K83" s="11"/>
      <c r="L83" s="11"/>
      <c r="M83" s="11"/>
      <c r="O83" s="11"/>
      <c r="P83" s="572" t="s">
        <v>243</v>
      </c>
      <c r="Q83" s="763">
        <f>STDEV(Q79:Q81)</f>
        <v>2.8536526301099303</v>
      </c>
      <c r="R83" s="764">
        <f t="shared" ref="R83:S83" si="143">STDEV(R79:R81)</f>
        <v>1.0408329997330665</v>
      </c>
      <c r="S83" s="765">
        <f t="shared" si="143"/>
        <v>0.55075705472861036</v>
      </c>
      <c r="T83" s="292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</row>
    <row r="84" spans="3:39" ht="18" thickBot="1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O84" s="11"/>
      <c r="P84" s="579" t="s">
        <v>244</v>
      </c>
      <c r="Q84" s="766">
        <f>STDEV(Q79:Q81)/SQRT(3)</f>
        <v>1.6475571141676519</v>
      </c>
      <c r="R84" s="767">
        <f t="shared" ref="R84:S84" si="144">STDEV(R79:R81)/SQRT(3)</f>
        <v>0.60092521257733167</v>
      </c>
      <c r="S84" s="768">
        <f t="shared" si="144"/>
        <v>0.31797973380564865</v>
      </c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</row>
    <row r="85" spans="3:39" ht="18" thickBot="1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O85" s="11"/>
      <c r="P85" s="72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</row>
    <row r="86" spans="3:39" ht="18" thickBot="1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O86" s="11"/>
      <c r="P86" s="1001" t="s">
        <v>217</v>
      </c>
      <c r="Q86" s="1004" t="s">
        <v>117</v>
      </c>
      <c r="R86" s="1012"/>
      <c r="S86" s="1013"/>
      <c r="T86" s="292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</row>
    <row r="87" spans="3:39" ht="17.25" thickBot="1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O87" s="11"/>
      <c r="P87" s="1002"/>
      <c r="Q87" s="328" t="s">
        <v>108</v>
      </c>
      <c r="R87" s="328" t="s">
        <v>109</v>
      </c>
      <c r="S87" s="350" t="s">
        <v>110</v>
      </c>
      <c r="T87" s="292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</row>
    <row r="88" spans="3:39" ht="18" thickBot="1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O88" s="11"/>
      <c r="P88" s="1003"/>
      <c r="Q88" s="290" t="s">
        <v>47</v>
      </c>
      <c r="R88" s="290" t="s">
        <v>47</v>
      </c>
      <c r="S88" s="348" t="s">
        <v>47</v>
      </c>
      <c r="T88" s="336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</row>
    <row r="89" spans="3:39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O89" s="11"/>
      <c r="P89" s="1004" t="s">
        <v>25</v>
      </c>
      <c r="Q89" s="274">
        <v>44</v>
      </c>
      <c r="R89" s="274">
        <v>63.1</v>
      </c>
      <c r="S89" s="338">
        <v>37.9</v>
      </c>
      <c r="T89" s="292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</row>
    <row r="90" spans="3:39">
      <c r="D90" s="11"/>
      <c r="E90" s="11"/>
      <c r="F90" s="11"/>
      <c r="G90" s="11"/>
      <c r="H90" s="11"/>
      <c r="I90" s="11"/>
      <c r="J90" s="11"/>
      <c r="O90" s="11"/>
      <c r="P90" s="1005"/>
      <c r="Q90" s="273">
        <v>42.6</v>
      </c>
      <c r="R90" s="273">
        <v>61.6</v>
      </c>
      <c r="S90" s="340">
        <v>39.799999999999997</v>
      </c>
      <c r="T90" s="292"/>
      <c r="U90" s="11"/>
    </row>
    <row r="91" spans="3:39" ht="17.25" thickBot="1">
      <c r="D91" s="11"/>
      <c r="E91" s="11"/>
      <c r="F91" s="11"/>
      <c r="G91" s="11"/>
      <c r="H91" s="11"/>
      <c r="I91" s="11"/>
      <c r="J91" s="11"/>
      <c r="O91" s="11"/>
      <c r="P91" s="1006"/>
      <c r="Q91" s="293">
        <v>45.6</v>
      </c>
      <c r="R91" s="293">
        <v>61.5</v>
      </c>
      <c r="S91" s="341">
        <v>39.9</v>
      </c>
      <c r="T91" s="292"/>
      <c r="U91" s="11"/>
    </row>
    <row r="92" spans="3:39" ht="17.25">
      <c r="O92" s="11"/>
      <c r="P92" s="567" t="s">
        <v>242</v>
      </c>
      <c r="Q92" s="760">
        <f>AVERAGE(Q89:Q91)</f>
        <v>44.066666666666663</v>
      </c>
      <c r="R92" s="761">
        <f t="shared" ref="R92" si="145">AVERAGE(R89:R91)</f>
        <v>62.066666666666663</v>
      </c>
      <c r="S92" s="762">
        <f t="shared" ref="S92" si="146">AVERAGE(S89:S91)</f>
        <v>39.199999999999996</v>
      </c>
      <c r="T92" s="292"/>
      <c r="U92" s="11"/>
    </row>
    <row r="93" spans="3:39" ht="17.25">
      <c r="O93" s="11"/>
      <c r="P93" s="572" t="s">
        <v>243</v>
      </c>
      <c r="Q93" s="763">
        <f>STDEV(Q89:Q91)</f>
        <v>1.5011106998930268</v>
      </c>
      <c r="R93" s="764">
        <f t="shared" ref="R93:S93" si="147">STDEV(R89:R91)</f>
        <v>0.89628864398325059</v>
      </c>
      <c r="S93" s="765">
        <f t="shared" si="147"/>
        <v>1.1269427669584642</v>
      </c>
      <c r="T93" s="292"/>
    </row>
    <row r="94" spans="3:39" ht="18" thickBot="1">
      <c r="O94" s="11"/>
      <c r="P94" s="579" t="s">
        <v>244</v>
      </c>
      <c r="Q94" s="766">
        <f>STDEV(Q89:Q91)/SQRT(3)</f>
        <v>0.86666666666666659</v>
      </c>
      <c r="R94" s="767">
        <f t="shared" ref="R94:S94" si="148">STDEV(R89:R91)/SQRT(3)</f>
        <v>0.51747248987533445</v>
      </c>
      <c r="S94" s="768">
        <f t="shared" si="148"/>
        <v>0.65064070986477107</v>
      </c>
      <c r="T94" s="292"/>
    </row>
    <row r="95" spans="3:39">
      <c r="O95" s="11"/>
      <c r="P95" s="1001" t="s">
        <v>26</v>
      </c>
      <c r="Q95" s="274">
        <v>5.0999999999999996</v>
      </c>
      <c r="R95" s="274">
        <v>7.4</v>
      </c>
      <c r="S95" s="338">
        <v>12.7</v>
      </c>
      <c r="T95" s="292"/>
    </row>
    <row r="96" spans="3:39">
      <c r="O96" s="11"/>
      <c r="P96" s="1002"/>
      <c r="Q96" s="273">
        <v>7</v>
      </c>
      <c r="R96" s="273">
        <v>8.6999999999999993</v>
      </c>
      <c r="S96" s="340">
        <v>11.7</v>
      </c>
      <c r="T96" s="292"/>
    </row>
    <row r="97" spans="15:20" ht="17.25" thickBot="1">
      <c r="O97" s="11"/>
      <c r="P97" s="1003"/>
      <c r="Q97" s="293">
        <v>7.9</v>
      </c>
      <c r="R97" s="293">
        <v>9.3000000000000007</v>
      </c>
      <c r="S97" s="341">
        <v>12</v>
      </c>
      <c r="T97" s="292"/>
    </row>
    <row r="98" spans="15:20" ht="17.25">
      <c r="O98" s="11"/>
      <c r="P98" s="567" t="s">
        <v>242</v>
      </c>
      <c r="Q98" s="760">
        <f>AVERAGE(Q95:Q97)</f>
        <v>6.666666666666667</v>
      </c>
      <c r="R98" s="761">
        <f t="shared" ref="R98" si="149">AVERAGE(R95:R97)</f>
        <v>8.4666666666666668</v>
      </c>
      <c r="S98" s="762">
        <f t="shared" ref="S98" si="150">AVERAGE(S95:S97)</f>
        <v>12.133333333333333</v>
      </c>
      <c r="T98" s="292"/>
    </row>
    <row r="99" spans="15:20" ht="17.25">
      <c r="O99" s="11"/>
      <c r="P99" s="572" t="s">
        <v>243</v>
      </c>
      <c r="Q99" s="763">
        <f>STDEV(Q95:Q97)</f>
        <v>1.4294521094927672</v>
      </c>
      <c r="R99" s="764">
        <f t="shared" ref="R99:S99" si="151">STDEV(R95:R97)</f>
        <v>0.97125348562223102</v>
      </c>
      <c r="S99" s="765">
        <f t="shared" si="151"/>
        <v>0.51316014394468834</v>
      </c>
      <c r="T99" s="292"/>
    </row>
    <row r="100" spans="15:20" ht="18" thickBot="1">
      <c r="O100" s="11"/>
      <c r="P100" s="579" t="s">
        <v>244</v>
      </c>
      <c r="Q100" s="766">
        <f>STDEV(Q95:Q97)/SQRT(3)</f>
        <v>0.82529456020932757</v>
      </c>
      <c r="R100" s="767">
        <f t="shared" ref="R100:S100" si="152">STDEV(R95:R97)/SQRT(3)</f>
        <v>0.56075346137535742</v>
      </c>
      <c r="S100" s="768">
        <f t="shared" si="152"/>
        <v>0.29627314724385295</v>
      </c>
      <c r="T100" s="292"/>
    </row>
    <row r="101" spans="15:20">
      <c r="O101" s="11"/>
      <c r="P101" s="1001" t="s">
        <v>27</v>
      </c>
      <c r="Q101" s="274">
        <v>9.9</v>
      </c>
      <c r="R101" s="274">
        <v>6.4</v>
      </c>
      <c r="S101" s="338">
        <v>12.3</v>
      </c>
      <c r="T101" s="292"/>
    </row>
    <row r="102" spans="15:20">
      <c r="O102" s="11"/>
      <c r="P102" s="1002"/>
      <c r="Q102" s="273">
        <v>10.4</v>
      </c>
      <c r="R102" s="273">
        <v>5.5</v>
      </c>
      <c r="S102" s="340">
        <v>13.6</v>
      </c>
      <c r="T102" s="292"/>
    </row>
    <row r="103" spans="15:20" ht="17.25" thickBot="1">
      <c r="O103" s="11"/>
      <c r="P103" s="1003"/>
      <c r="Q103" s="293">
        <v>7.8</v>
      </c>
      <c r="R103" s="293">
        <v>8.3000000000000007</v>
      </c>
      <c r="S103" s="341">
        <v>12</v>
      </c>
      <c r="T103" s="292"/>
    </row>
    <row r="104" spans="15:20" ht="17.25">
      <c r="O104" s="11"/>
      <c r="P104" s="567" t="s">
        <v>242</v>
      </c>
      <c r="Q104" s="760">
        <f>AVERAGE(Q101:Q103)</f>
        <v>9.3666666666666671</v>
      </c>
      <c r="R104" s="761">
        <f t="shared" ref="R104" si="153">AVERAGE(R101:R103)</f>
        <v>6.7333333333333343</v>
      </c>
      <c r="S104" s="762">
        <f t="shared" ref="S104" si="154">AVERAGE(S101:S103)</f>
        <v>12.633333333333333</v>
      </c>
      <c r="T104" s="292"/>
    </row>
    <row r="105" spans="15:20" ht="17.25">
      <c r="O105" s="11"/>
      <c r="P105" s="572" t="s">
        <v>243</v>
      </c>
      <c r="Q105" s="763">
        <f>STDEV(Q101:Q103)</f>
        <v>1.3796134724383158</v>
      </c>
      <c r="R105" s="764">
        <f t="shared" ref="R105:S105" si="155">STDEV(R101:R103)</f>
        <v>1.4294521094927672</v>
      </c>
      <c r="S105" s="765">
        <f t="shared" si="155"/>
        <v>0.85049005481153783</v>
      </c>
      <c r="T105" s="292"/>
    </row>
    <row r="106" spans="15:20" ht="18" thickBot="1">
      <c r="O106" s="11"/>
      <c r="P106" s="579" t="s">
        <v>244</v>
      </c>
      <c r="Q106" s="766">
        <f>STDEV(Q101:Q103)/SQRT(3)</f>
        <v>0.79652020968989601</v>
      </c>
      <c r="R106" s="767">
        <f t="shared" ref="R106:S106" si="156">STDEV(R101:R103)/SQRT(3)</f>
        <v>0.82529456020932757</v>
      </c>
      <c r="S106" s="768">
        <f t="shared" si="156"/>
        <v>0.49103066208854096</v>
      </c>
      <c r="T106" s="292"/>
    </row>
    <row r="107" spans="15:20">
      <c r="O107" s="11"/>
      <c r="P107" s="1004" t="s">
        <v>28</v>
      </c>
      <c r="Q107" s="274">
        <v>41</v>
      </c>
      <c r="R107" s="274">
        <v>23.2</v>
      </c>
      <c r="S107" s="338">
        <v>37.1</v>
      </c>
      <c r="T107" s="292"/>
    </row>
    <row r="108" spans="15:20">
      <c r="O108" s="11"/>
      <c r="P108" s="1005"/>
      <c r="Q108" s="273">
        <v>39.9</v>
      </c>
      <c r="R108" s="273">
        <v>24.3</v>
      </c>
      <c r="S108" s="340">
        <v>35</v>
      </c>
      <c r="T108" s="11"/>
    </row>
    <row r="109" spans="15:20" ht="17.25" thickBot="1">
      <c r="O109" s="11"/>
      <c r="P109" s="1006"/>
      <c r="Q109" s="293">
        <v>38.700000000000003</v>
      </c>
      <c r="R109" s="293">
        <v>20.8</v>
      </c>
      <c r="S109" s="341">
        <v>36</v>
      </c>
      <c r="T109" s="11"/>
    </row>
    <row r="110" spans="15:20" ht="17.25">
      <c r="O110" s="11"/>
      <c r="P110" s="567" t="s">
        <v>242</v>
      </c>
      <c r="Q110" s="760">
        <f>AVERAGE(Q107:Q109)</f>
        <v>39.866666666666667</v>
      </c>
      <c r="R110" s="761">
        <f t="shared" ref="R110" si="157">AVERAGE(R107:R109)</f>
        <v>22.766666666666666</v>
      </c>
      <c r="S110" s="762">
        <f t="shared" ref="S110" si="158">AVERAGE(S107:S109)</f>
        <v>36.033333333333331</v>
      </c>
      <c r="T110" s="11"/>
    </row>
    <row r="111" spans="15:20" ht="17.25">
      <c r="O111" s="11"/>
      <c r="P111" s="572" t="s">
        <v>243</v>
      </c>
      <c r="Q111" s="763">
        <f>STDEV(Q107:Q109)</f>
        <v>1.1503622617824918</v>
      </c>
      <c r="R111" s="764">
        <f t="shared" ref="R111:S111" si="159">STDEV(R107:R109)</f>
        <v>1.7897858344878397</v>
      </c>
      <c r="S111" s="765">
        <f t="shared" si="159"/>
        <v>1.0503967504392495</v>
      </c>
      <c r="T111" s="11"/>
    </row>
    <row r="112" spans="15:20" ht="18" thickBot="1">
      <c r="O112" s="11"/>
      <c r="P112" s="579" t="s">
        <v>244</v>
      </c>
      <c r="Q112" s="766">
        <f>STDEV(Q107:Q109)/SQRT(3)</f>
        <v>0.66416196150570839</v>
      </c>
      <c r="R112" s="767">
        <f t="shared" ref="R112:S112" si="160">STDEV(R107:R109)/SQRT(3)</f>
        <v>1.0333333333333332</v>
      </c>
      <c r="S112" s="768">
        <f t="shared" si="160"/>
        <v>0.60644684662200887</v>
      </c>
      <c r="T112" s="11"/>
    </row>
    <row r="113" spans="15:20" ht="18" thickBot="1">
      <c r="O113" s="11"/>
      <c r="P113" s="72"/>
      <c r="Q113" s="11"/>
      <c r="R113" s="11"/>
      <c r="S113" s="11"/>
      <c r="T113" s="11"/>
    </row>
    <row r="114" spans="15:20" ht="18" thickBot="1">
      <c r="O114" s="11"/>
      <c r="P114" s="1001" t="s">
        <v>217</v>
      </c>
      <c r="Q114" s="1007" t="s">
        <v>119</v>
      </c>
      <c r="R114" s="1010"/>
      <c r="S114" s="1010"/>
      <c r="T114" s="1011"/>
    </row>
    <row r="115" spans="15:20" ht="17.25" thickBot="1">
      <c r="O115" s="11"/>
      <c r="P115" s="1002"/>
      <c r="Q115" s="329" t="s">
        <v>109</v>
      </c>
      <c r="R115" s="328" t="s">
        <v>110</v>
      </c>
      <c r="S115" s="328" t="s">
        <v>238</v>
      </c>
      <c r="T115" s="350" t="s">
        <v>239</v>
      </c>
    </row>
    <row r="116" spans="15:20" ht="18" thickBot="1">
      <c r="O116" s="11"/>
      <c r="P116" s="1003"/>
      <c r="Q116" s="131" t="s">
        <v>47</v>
      </c>
      <c r="R116" s="131" t="s">
        <v>47</v>
      </c>
      <c r="S116" s="131" t="s">
        <v>47</v>
      </c>
      <c r="T116" s="346" t="s">
        <v>47</v>
      </c>
    </row>
    <row r="117" spans="15:20">
      <c r="O117" s="11"/>
      <c r="P117" s="1004" t="s">
        <v>25</v>
      </c>
      <c r="Q117" s="272">
        <v>42.7</v>
      </c>
      <c r="R117" s="272">
        <v>1.5</v>
      </c>
      <c r="S117" s="272">
        <v>23.3</v>
      </c>
      <c r="T117" s="342">
        <v>15.8</v>
      </c>
    </row>
    <row r="118" spans="15:20">
      <c r="O118" s="11"/>
      <c r="P118" s="1005"/>
      <c r="Q118" s="273">
        <v>38.700000000000003</v>
      </c>
      <c r="R118" s="273">
        <v>2.1</v>
      </c>
      <c r="S118" s="273">
        <v>22.2</v>
      </c>
      <c r="T118" s="340">
        <v>14.6</v>
      </c>
    </row>
    <row r="119" spans="15:20" ht="17.25" thickBot="1">
      <c r="O119" s="11"/>
      <c r="P119" s="1006"/>
      <c r="Q119" s="293">
        <v>39.9</v>
      </c>
      <c r="R119" s="293">
        <v>2</v>
      </c>
      <c r="S119" s="293">
        <v>22.6</v>
      </c>
      <c r="T119" s="341">
        <v>15.4</v>
      </c>
    </row>
    <row r="120" spans="15:20" ht="17.25">
      <c r="O120" s="11"/>
      <c r="P120" s="567" t="s">
        <v>242</v>
      </c>
      <c r="Q120" s="760">
        <f>AVERAGE(Q117:Q119)</f>
        <v>40.433333333333337</v>
      </c>
      <c r="R120" s="761">
        <f t="shared" ref="R120" si="161">AVERAGE(R117:R119)</f>
        <v>1.8666666666666665</v>
      </c>
      <c r="S120" s="761">
        <f t="shared" ref="S120:T120" si="162">AVERAGE(S117:S119)</f>
        <v>22.7</v>
      </c>
      <c r="T120" s="762">
        <f t="shared" si="162"/>
        <v>15.266666666666666</v>
      </c>
    </row>
    <row r="121" spans="15:20" ht="17.25">
      <c r="O121" s="11"/>
      <c r="P121" s="572" t="s">
        <v>243</v>
      </c>
      <c r="Q121" s="763">
        <f>STDEV(Q117:Q119)</f>
        <v>2.0526405757787543</v>
      </c>
      <c r="R121" s="764">
        <f t="shared" ref="R121:T121" si="163">STDEV(R117:R119)</f>
        <v>0.3214550253664335</v>
      </c>
      <c r="S121" s="764">
        <f t="shared" si="163"/>
        <v>0.55677643628300277</v>
      </c>
      <c r="T121" s="765">
        <f t="shared" si="163"/>
        <v>0.61101009266077921</v>
      </c>
    </row>
    <row r="122" spans="15:20" ht="18" thickBot="1">
      <c r="O122" s="11"/>
      <c r="P122" s="579" t="s">
        <v>244</v>
      </c>
      <c r="Q122" s="766">
        <f>STDEV(Q117:Q119)/SQRT(3)</f>
        <v>1.1850925889754123</v>
      </c>
      <c r="R122" s="767">
        <f t="shared" ref="R122:T122" si="164">STDEV(R117:R119)/SQRT(3)</f>
        <v>0.18559214542766836</v>
      </c>
      <c r="S122" s="767">
        <f t="shared" si="164"/>
        <v>0.32145502536643217</v>
      </c>
      <c r="T122" s="768">
        <f t="shared" si="164"/>
        <v>0.35276684147527909</v>
      </c>
    </row>
    <row r="123" spans="15:20">
      <c r="O123" s="11"/>
      <c r="P123" s="1001" t="s">
        <v>26</v>
      </c>
      <c r="Q123" s="274">
        <v>35</v>
      </c>
      <c r="R123" s="274">
        <v>2.9</v>
      </c>
      <c r="S123" s="274">
        <v>23.8</v>
      </c>
      <c r="T123" s="338">
        <v>42</v>
      </c>
    </row>
    <row r="124" spans="15:20">
      <c r="O124" s="11"/>
      <c r="P124" s="1002"/>
      <c r="Q124" s="273">
        <v>38.799999999999997</v>
      </c>
      <c r="R124" s="273">
        <v>6.8</v>
      </c>
      <c r="S124" s="273">
        <v>25.7</v>
      </c>
      <c r="T124" s="340">
        <v>41.9</v>
      </c>
    </row>
    <row r="125" spans="15:20" ht="17.25" thickBot="1">
      <c r="O125" s="11"/>
      <c r="P125" s="1003"/>
      <c r="Q125" s="293">
        <v>37</v>
      </c>
      <c r="R125" s="293">
        <v>2.1</v>
      </c>
      <c r="S125" s="293">
        <v>26.2</v>
      </c>
      <c r="T125" s="341">
        <v>44.7</v>
      </c>
    </row>
    <row r="126" spans="15:20" ht="17.25">
      <c r="O126" s="11"/>
      <c r="P126" s="567" t="s">
        <v>242</v>
      </c>
      <c r="Q126" s="760">
        <f>AVERAGE(Q123:Q125)</f>
        <v>36.93333333333333</v>
      </c>
      <c r="R126" s="761">
        <f t="shared" ref="R126" si="165">AVERAGE(R123:R125)</f>
        <v>3.9333333333333331</v>
      </c>
      <c r="S126" s="761">
        <f t="shared" ref="S126:T126" si="166">AVERAGE(S123:S125)</f>
        <v>25.233333333333334</v>
      </c>
      <c r="T126" s="762">
        <f t="shared" si="166"/>
        <v>42.866666666666674</v>
      </c>
    </row>
    <row r="127" spans="15:20" ht="17.25">
      <c r="O127" s="11"/>
      <c r="P127" s="572" t="s">
        <v>243</v>
      </c>
      <c r="Q127" s="763">
        <f>STDEV(Q123:Q125)</f>
        <v>1.9008769905844323</v>
      </c>
      <c r="R127" s="764">
        <f t="shared" ref="R127:T127" si="167">STDEV(R123:R125)</f>
        <v>2.5146238950056388</v>
      </c>
      <c r="S127" s="764">
        <f t="shared" si="167"/>
        <v>1.2662279942148378</v>
      </c>
      <c r="T127" s="765">
        <f t="shared" si="167"/>
        <v>1.5885003409925162</v>
      </c>
    </row>
    <row r="128" spans="15:20" ht="18" thickBot="1">
      <c r="O128" s="11"/>
      <c r="P128" s="579" t="s">
        <v>244</v>
      </c>
      <c r="Q128" s="766">
        <f>STDEV(Q123:Q125)/SQRT(3)</f>
        <v>1.0974718422102878</v>
      </c>
      <c r="R128" s="767">
        <f t="shared" ref="R128:T128" si="168">STDEV(R123:R125)/SQRT(3)</f>
        <v>1.4518187826921709</v>
      </c>
      <c r="S128" s="767">
        <f t="shared" si="168"/>
        <v>0.7310570733153765</v>
      </c>
      <c r="T128" s="768">
        <f t="shared" si="168"/>
        <v>0.91712109947984166</v>
      </c>
    </row>
    <row r="129" spans="15:20">
      <c r="O129" s="11"/>
      <c r="P129" s="1001" t="s">
        <v>27</v>
      </c>
      <c r="Q129" s="274">
        <v>7.1</v>
      </c>
      <c r="R129" s="274">
        <v>66</v>
      </c>
      <c r="S129" s="274">
        <v>4.7</v>
      </c>
      <c r="T129" s="338">
        <v>38.700000000000003</v>
      </c>
    </row>
    <row r="130" spans="15:20">
      <c r="O130" s="11"/>
      <c r="P130" s="1002"/>
      <c r="Q130" s="273">
        <v>6.1</v>
      </c>
      <c r="R130" s="273">
        <v>59.4</v>
      </c>
      <c r="S130" s="273">
        <v>5.0999999999999996</v>
      </c>
      <c r="T130" s="340">
        <v>41.8</v>
      </c>
    </row>
    <row r="131" spans="15:20" ht="17.25" thickBot="1">
      <c r="O131" s="11"/>
      <c r="P131" s="1003"/>
      <c r="Q131" s="293">
        <v>6.4</v>
      </c>
      <c r="R131" s="293">
        <v>68</v>
      </c>
      <c r="S131" s="293">
        <v>8.6</v>
      </c>
      <c r="T131" s="341">
        <v>38.9</v>
      </c>
    </row>
    <row r="132" spans="15:20" ht="17.25">
      <c r="O132" s="11"/>
      <c r="P132" s="567" t="s">
        <v>242</v>
      </c>
      <c r="Q132" s="760">
        <f>AVERAGE(Q129:Q131)</f>
        <v>6.5333333333333341</v>
      </c>
      <c r="R132" s="761">
        <f t="shared" ref="R132" si="169">AVERAGE(R129:R131)</f>
        <v>64.466666666666669</v>
      </c>
      <c r="S132" s="761">
        <f t="shared" ref="S132" si="170">AVERAGE(S129:S131)</f>
        <v>6.1333333333333329</v>
      </c>
      <c r="T132" s="762">
        <f t="shared" ref="T132" si="171">AVERAGE(T129:T131)</f>
        <v>39.800000000000004</v>
      </c>
    </row>
    <row r="133" spans="15:20" ht="17.25">
      <c r="O133" s="11"/>
      <c r="P133" s="572" t="s">
        <v>243</v>
      </c>
      <c r="Q133" s="763">
        <f>STDEV(Q129:Q131)</f>
        <v>0.51316014394468834</v>
      </c>
      <c r="R133" s="764">
        <f t="shared" ref="R133:T133" si="172">STDEV(R129:R131)</f>
        <v>4.5003703551300465</v>
      </c>
      <c r="S133" s="764">
        <f t="shared" si="172"/>
        <v>2.1455380055672157</v>
      </c>
      <c r="T133" s="765">
        <f t="shared" si="172"/>
        <v>1.7349351572897449</v>
      </c>
    </row>
    <row r="134" spans="15:20" ht="18" thickBot="1">
      <c r="O134" s="11"/>
      <c r="P134" s="579" t="s">
        <v>244</v>
      </c>
      <c r="Q134" s="766">
        <f>STDEV(Q129:Q131)/SQRT(3)</f>
        <v>0.29627314724385295</v>
      </c>
      <c r="R134" s="767">
        <f t="shared" ref="R134:T134" si="173">STDEV(R129:R131)/SQRT(3)</f>
        <v>2.5982900359873442</v>
      </c>
      <c r="S134" s="767">
        <f t="shared" si="173"/>
        <v>1.2387269450708049</v>
      </c>
      <c r="T134" s="768">
        <f t="shared" si="173"/>
        <v>1.0016652800877799</v>
      </c>
    </row>
    <row r="135" spans="15:20">
      <c r="O135" s="11"/>
      <c r="P135" s="1004" t="s">
        <v>28</v>
      </c>
      <c r="Q135" s="274">
        <v>15.1</v>
      </c>
      <c r="R135" s="274">
        <v>29.7</v>
      </c>
      <c r="S135" s="274">
        <v>48.1</v>
      </c>
      <c r="T135" s="338">
        <v>3.4</v>
      </c>
    </row>
    <row r="136" spans="15:20">
      <c r="O136" s="11"/>
      <c r="P136" s="1005"/>
      <c r="Q136" s="273">
        <v>16.399999999999999</v>
      </c>
      <c r="R136" s="273">
        <v>31.7</v>
      </c>
      <c r="S136" s="273">
        <v>47</v>
      </c>
      <c r="T136" s="340">
        <v>1.8</v>
      </c>
    </row>
    <row r="137" spans="15:20" ht="17.25" thickBot="1">
      <c r="O137" s="11"/>
      <c r="P137" s="1006"/>
      <c r="Q137" s="293">
        <v>16.7</v>
      </c>
      <c r="R137" s="293">
        <v>27.9</v>
      </c>
      <c r="S137" s="293">
        <v>42.6</v>
      </c>
      <c r="T137" s="341">
        <v>1</v>
      </c>
    </row>
    <row r="138" spans="15:20" ht="17.25">
      <c r="O138" s="11"/>
      <c r="P138" s="567" t="s">
        <v>242</v>
      </c>
      <c r="Q138" s="760">
        <f>AVERAGE(Q135:Q137)</f>
        <v>16.066666666666666</v>
      </c>
      <c r="R138" s="761">
        <f t="shared" ref="R138" si="174">AVERAGE(R135:R137)</f>
        <v>29.766666666666666</v>
      </c>
      <c r="S138" s="761">
        <f t="shared" ref="S138" si="175">AVERAGE(S135:S137)</f>
        <v>45.9</v>
      </c>
      <c r="T138" s="762">
        <f t="shared" ref="T138" si="176">AVERAGE(T135:T137)</f>
        <v>2.0666666666666669</v>
      </c>
    </row>
    <row r="139" spans="15:20" ht="17.25">
      <c r="O139" s="11"/>
      <c r="P139" s="572" t="s">
        <v>243</v>
      </c>
      <c r="Q139" s="763">
        <f>STDEV(Q135:Q137)</f>
        <v>0.85049005481153783</v>
      </c>
      <c r="R139" s="764">
        <f t="shared" ref="R139:T139" si="177">STDEV(R135:R137)</f>
        <v>1.900876990584434</v>
      </c>
      <c r="S139" s="764">
        <f t="shared" si="177"/>
        <v>2.9103264421710495</v>
      </c>
      <c r="T139" s="765">
        <f t="shared" si="177"/>
        <v>1.2220201853215569</v>
      </c>
    </row>
    <row r="140" spans="15:20" ht="18" thickBot="1">
      <c r="O140" s="11"/>
      <c r="P140" s="579" t="s">
        <v>244</v>
      </c>
      <c r="Q140" s="766">
        <f>STDEV(Q135:Q137)/SQRT(3)</f>
        <v>0.49103066208854096</v>
      </c>
      <c r="R140" s="767">
        <f t="shared" ref="R140:T140" si="178">STDEV(R135:R137)/SQRT(3)</f>
        <v>1.0974718422102887</v>
      </c>
      <c r="S140" s="767">
        <f t="shared" si="178"/>
        <v>1.6802777548171413</v>
      </c>
      <c r="T140" s="768">
        <f t="shared" si="178"/>
        <v>0.70553368295055729</v>
      </c>
    </row>
    <row r="141" spans="15:20">
      <c r="O141" s="11"/>
      <c r="P141" s="11"/>
      <c r="Q141" s="11"/>
      <c r="R141" s="11"/>
      <c r="S141" s="11"/>
      <c r="T141" s="11"/>
    </row>
    <row r="142" spans="15:20">
      <c r="O142" s="11"/>
      <c r="P142" s="11"/>
      <c r="Q142" s="11"/>
      <c r="R142" s="11"/>
      <c r="S142" s="11"/>
      <c r="T142" s="11"/>
    </row>
  </sheetData>
  <mergeCells count="105">
    <mergeCell ref="AI70:AL70"/>
    <mergeCell ref="AH5:AH7"/>
    <mergeCell ref="AC19:AE19"/>
    <mergeCell ref="AH19:AH21"/>
    <mergeCell ref="AI19:AK19"/>
    <mergeCell ref="AH22:AH24"/>
    <mergeCell ref="AH2:AH4"/>
    <mergeCell ref="AI2:AK2"/>
    <mergeCell ref="AB5:AB7"/>
    <mergeCell ref="AB2:AB4"/>
    <mergeCell ref="AB19:AB21"/>
    <mergeCell ref="AB22:AB24"/>
    <mergeCell ref="AH39:AH41"/>
    <mergeCell ref="AH36:AH38"/>
    <mergeCell ref="AH53:AH55"/>
    <mergeCell ref="AI53:AK53"/>
    <mergeCell ref="AI36:AK36"/>
    <mergeCell ref="C2:C4"/>
    <mergeCell ref="D2:F2"/>
    <mergeCell ref="I2:I4"/>
    <mergeCell ref="J2:L2"/>
    <mergeCell ref="P2:P4"/>
    <mergeCell ref="Q2:S2"/>
    <mergeCell ref="V2:V4"/>
    <mergeCell ref="W2:Y2"/>
    <mergeCell ref="AC2:AE2"/>
    <mergeCell ref="C5:C7"/>
    <mergeCell ref="I5:I7"/>
    <mergeCell ref="P5:P7"/>
    <mergeCell ref="V5:V7"/>
    <mergeCell ref="P11:P13"/>
    <mergeCell ref="P17:P19"/>
    <mergeCell ref="P23:P25"/>
    <mergeCell ref="C19:C21"/>
    <mergeCell ref="D19:F19"/>
    <mergeCell ref="I19:I21"/>
    <mergeCell ref="J19:L19"/>
    <mergeCell ref="P30:P32"/>
    <mergeCell ref="Q30:S30"/>
    <mergeCell ref="V19:V21"/>
    <mergeCell ref="W19:Y19"/>
    <mergeCell ref="C22:C24"/>
    <mergeCell ref="I22:I24"/>
    <mergeCell ref="P33:P35"/>
    <mergeCell ref="V22:V24"/>
    <mergeCell ref="AC36:AE36"/>
    <mergeCell ref="P45:P47"/>
    <mergeCell ref="P51:P53"/>
    <mergeCell ref="C36:C38"/>
    <mergeCell ref="D36:F36"/>
    <mergeCell ref="I36:I38"/>
    <mergeCell ref="J36:L36"/>
    <mergeCell ref="V36:V38"/>
    <mergeCell ref="AB53:AB55"/>
    <mergeCell ref="C53:C55"/>
    <mergeCell ref="D53:F53"/>
    <mergeCell ref="I53:I55"/>
    <mergeCell ref="J53:L53"/>
    <mergeCell ref="P39:P41"/>
    <mergeCell ref="W36:Y36"/>
    <mergeCell ref="AB36:AB38"/>
    <mergeCell ref="C39:C41"/>
    <mergeCell ref="I39:I41"/>
    <mergeCell ref="V39:V41"/>
    <mergeCell ref="AB39:AB41"/>
    <mergeCell ref="AB73:AB75"/>
    <mergeCell ref="AH73:AH75"/>
    <mergeCell ref="P79:P81"/>
    <mergeCell ref="P86:P88"/>
    <mergeCell ref="Q86:S86"/>
    <mergeCell ref="V53:V55"/>
    <mergeCell ref="W53:Y53"/>
    <mergeCell ref="C56:C58"/>
    <mergeCell ref="I56:I58"/>
    <mergeCell ref="P73:P75"/>
    <mergeCell ref="V56:V58"/>
    <mergeCell ref="AH56:AH58"/>
    <mergeCell ref="P67:P69"/>
    <mergeCell ref="P58:P60"/>
    <mergeCell ref="Q58:S58"/>
    <mergeCell ref="AB56:AB58"/>
    <mergeCell ref="P61:P63"/>
    <mergeCell ref="AC53:AE53"/>
    <mergeCell ref="AB70:AB72"/>
    <mergeCell ref="AH70:AH72"/>
    <mergeCell ref="AC70:AF70"/>
    <mergeCell ref="P123:P125"/>
    <mergeCell ref="P129:P131"/>
    <mergeCell ref="P135:P137"/>
    <mergeCell ref="J70:M70"/>
    <mergeCell ref="P114:P116"/>
    <mergeCell ref="Q114:T114"/>
    <mergeCell ref="V70:V72"/>
    <mergeCell ref="W70:Z70"/>
    <mergeCell ref="C73:C75"/>
    <mergeCell ref="I73:I75"/>
    <mergeCell ref="P117:P119"/>
    <mergeCell ref="V73:V75"/>
    <mergeCell ref="P89:P91"/>
    <mergeCell ref="P95:P97"/>
    <mergeCell ref="P101:P103"/>
    <mergeCell ref="P107:P109"/>
    <mergeCell ref="C70:C72"/>
    <mergeCell ref="D70:G70"/>
    <mergeCell ref="I70:I7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F8A85-5590-46B3-A60B-02D272FDBA73}">
  <dimension ref="B1:AU100"/>
  <sheetViews>
    <sheetView topLeftCell="A55" zoomScale="70" zoomScaleNormal="70" workbookViewId="0">
      <selection activeCell="N80" sqref="N80"/>
    </sheetView>
  </sheetViews>
  <sheetFormatPr defaultRowHeight="16.5"/>
  <cols>
    <col min="3" max="3" width="11.25" customWidth="1"/>
    <col min="11" max="12" width="10.25" customWidth="1"/>
    <col min="14" max="14" width="10.375" customWidth="1"/>
    <col min="20" max="20" width="10.5" customWidth="1"/>
    <col min="24" max="24" width="10.25" customWidth="1"/>
    <col min="28" max="28" width="11" customWidth="1"/>
    <col min="34" max="34" width="10.875" customWidth="1"/>
  </cols>
  <sheetData>
    <row r="1" spans="2:45" ht="18.75" thickBot="1">
      <c r="B1" s="9"/>
      <c r="C1" s="8" t="s">
        <v>121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</row>
    <row r="2" spans="2:45" ht="18" thickBot="1">
      <c r="B2" s="9"/>
      <c r="C2" s="1019" t="s">
        <v>230</v>
      </c>
      <c r="D2" s="1020" t="s">
        <v>107</v>
      </c>
      <c r="E2" s="1021"/>
      <c r="F2" s="1020" t="s">
        <v>114</v>
      </c>
      <c r="G2" s="1021"/>
      <c r="H2" s="1020" t="s">
        <v>117</v>
      </c>
      <c r="I2" s="1021"/>
      <c r="J2" s="1020" t="s">
        <v>122</v>
      </c>
      <c r="K2" s="1021"/>
      <c r="L2" s="193"/>
      <c r="M2" s="72"/>
      <c r="N2" s="1019" t="s">
        <v>229</v>
      </c>
      <c r="O2" s="1022" t="s">
        <v>107</v>
      </c>
      <c r="P2" s="1023"/>
      <c r="Q2" s="1022" t="s">
        <v>114</v>
      </c>
      <c r="R2" s="1023"/>
      <c r="S2" s="1022" t="s">
        <v>117</v>
      </c>
      <c r="T2" s="1023"/>
      <c r="U2" s="1022" t="s">
        <v>122</v>
      </c>
      <c r="V2" s="1023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9"/>
      <c r="AR2" s="9"/>
      <c r="AS2" s="9"/>
    </row>
    <row r="3" spans="2:45" ht="18" thickBot="1">
      <c r="B3" s="9"/>
      <c r="C3" s="973"/>
      <c r="D3" s="410" t="s">
        <v>47</v>
      </c>
      <c r="E3" s="414" t="s">
        <v>48</v>
      </c>
      <c r="F3" s="410" t="s">
        <v>47</v>
      </c>
      <c r="G3" s="414" t="s">
        <v>48</v>
      </c>
      <c r="H3" s="414" t="s">
        <v>47</v>
      </c>
      <c r="I3" s="411" t="s">
        <v>48</v>
      </c>
      <c r="J3" s="414" t="s">
        <v>47</v>
      </c>
      <c r="K3" s="411" t="s">
        <v>48</v>
      </c>
      <c r="L3" s="388"/>
      <c r="M3" s="72"/>
      <c r="N3" s="973"/>
      <c r="O3" s="399" t="s">
        <v>47</v>
      </c>
      <c r="P3" s="409" t="s">
        <v>48</v>
      </c>
      <c r="Q3" s="399" t="s">
        <v>47</v>
      </c>
      <c r="R3" s="409" t="s">
        <v>48</v>
      </c>
      <c r="S3" s="409" t="s">
        <v>47</v>
      </c>
      <c r="T3" s="405" t="s">
        <v>48</v>
      </c>
      <c r="U3" s="409" t="s">
        <v>47</v>
      </c>
      <c r="V3" s="405" t="s">
        <v>48</v>
      </c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9"/>
      <c r="AR3" s="9"/>
      <c r="AS3" s="9"/>
    </row>
    <row r="4" spans="2:45">
      <c r="B4" s="9"/>
      <c r="C4" s="1016" t="s">
        <v>25</v>
      </c>
      <c r="D4" s="403">
        <v>5</v>
      </c>
      <c r="E4" s="393">
        <v>3.4</v>
      </c>
      <c r="F4" s="403">
        <v>2.5</v>
      </c>
      <c r="G4" s="393">
        <v>5.4</v>
      </c>
      <c r="H4" s="393">
        <v>26.2</v>
      </c>
      <c r="I4" s="408">
        <v>5.5</v>
      </c>
      <c r="J4" s="393">
        <v>16.100000000000001</v>
      </c>
      <c r="K4" s="408">
        <v>1.5</v>
      </c>
      <c r="L4" s="195"/>
      <c r="M4" s="11"/>
      <c r="N4" s="1016" t="s">
        <v>49</v>
      </c>
      <c r="O4" s="368">
        <v>53.5</v>
      </c>
      <c r="P4" s="342">
        <v>6.5</v>
      </c>
      <c r="Q4" s="368">
        <v>13.1</v>
      </c>
      <c r="R4" s="342">
        <v>5.8</v>
      </c>
      <c r="S4" s="342">
        <v>14.8</v>
      </c>
      <c r="T4" s="337">
        <v>5.6</v>
      </c>
      <c r="U4" s="342">
        <v>73.400000000000006</v>
      </c>
      <c r="V4" s="337">
        <v>34.9</v>
      </c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9"/>
      <c r="AR4" s="9"/>
      <c r="AS4" s="9"/>
    </row>
    <row r="5" spans="2:45">
      <c r="B5" s="9"/>
      <c r="C5" s="1017"/>
      <c r="D5" s="224">
        <v>6.3</v>
      </c>
      <c r="E5" s="394">
        <v>3.8</v>
      </c>
      <c r="F5" s="224">
        <v>2.2000000000000002</v>
      </c>
      <c r="G5" s="394">
        <v>5.3</v>
      </c>
      <c r="H5" s="394">
        <v>20.5</v>
      </c>
      <c r="I5" s="390">
        <v>6.3</v>
      </c>
      <c r="J5" s="394">
        <v>11.6</v>
      </c>
      <c r="K5" s="390">
        <v>4.8</v>
      </c>
      <c r="L5" s="195"/>
      <c r="M5" s="11"/>
      <c r="N5" s="1017"/>
      <c r="O5" s="369">
        <v>62.5</v>
      </c>
      <c r="P5" s="340">
        <v>3.4</v>
      </c>
      <c r="Q5" s="369">
        <v>13.8</v>
      </c>
      <c r="R5" s="340">
        <v>9.9</v>
      </c>
      <c r="S5" s="340">
        <v>20.100000000000001</v>
      </c>
      <c r="T5" s="339">
        <v>3</v>
      </c>
      <c r="U5" s="340">
        <v>81.3</v>
      </c>
      <c r="V5" s="339">
        <v>26.9</v>
      </c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9"/>
      <c r="AR5" s="9"/>
      <c r="AS5" s="9"/>
    </row>
    <row r="6" spans="2:45" ht="17.25" thickBot="1">
      <c r="B6" s="9"/>
      <c r="C6" s="1018"/>
      <c r="D6" s="424">
        <v>8.9</v>
      </c>
      <c r="E6" s="397">
        <v>4.0999999999999996</v>
      </c>
      <c r="F6" s="424">
        <v>1.7</v>
      </c>
      <c r="G6" s="397">
        <v>4.2</v>
      </c>
      <c r="H6" s="397">
        <v>29.1</v>
      </c>
      <c r="I6" s="427">
        <v>7.3</v>
      </c>
      <c r="J6" s="397">
        <v>16</v>
      </c>
      <c r="K6" s="427">
        <v>9.6999999999999993</v>
      </c>
      <c r="L6" s="195"/>
      <c r="M6" s="11"/>
      <c r="N6" s="1018"/>
      <c r="O6" s="372">
        <v>84.2</v>
      </c>
      <c r="P6" s="341">
        <v>5.7</v>
      </c>
      <c r="Q6" s="372">
        <v>14.2</v>
      </c>
      <c r="R6" s="341">
        <v>14</v>
      </c>
      <c r="S6" s="341">
        <v>18.899999999999999</v>
      </c>
      <c r="T6" s="375">
        <v>5.2</v>
      </c>
      <c r="U6" s="341">
        <v>71.2</v>
      </c>
      <c r="V6" s="375">
        <v>24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9"/>
      <c r="AR6" s="9"/>
      <c r="AS6" s="9"/>
    </row>
    <row r="7" spans="2:45" ht="17.25">
      <c r="B7" s="9"/>
      <c r="C7" s="567" t="s">
        <v>242</v>
      </c>
      <c r="D7" s="778">
        <f>AVERAGE(D4:D6)</f>
        <v>6.7333333333333343</v>
      </c>
      <c r="E7" s="700">
        <f t="shared" ref="E7:K7" si="0">AVERAGE(E4:E6)</f>
        <v>3.7666666666666662</v>
      </c>
      <c r="F7" s="778">
        <f t="shared" si="0"/>
        <v>2.1333333333333333</v>
      </c>
      <c r="G7" s="700">
        <f t="shared" si="0"/>
        <v>4.9666666666666659</v>
      </c>
      <c r="H7" s="615">
        <f t="shared" si="0"/>
        <v>25.266666666666669</v>
      </c>
      <c r="I7" s="779">
        <f t="shared" si="0"/>
        <v>6.3666666666666671</v>
      </c>
      <c r="J7" s="615">
        <f t="shared" si="0"/>
        <v>14.566666666666668</v>
      </c>
      <c r="K7" s="616">
        <f t="shared" si="0"/>
        <v>5.333333333333333</v>
      </c>
      <c r="L7" s="195"/>
      <c r="M7" s="11"/>
      <c r="N7" s="567" t="s">
        <v>242</v>
      </c>
      <c r="O7" s="778">
        <f>AVERAGE(O4:O6)</f>
        <v>66.733333333333334</v>
      </c>
      <c r="P7" s="700">
        <f t="shared" ref="P7" si="1">AVERAGE(P4:P6)</f>
        <v>5.2</v>
      </c>
      <c r="Q7" s="778">
        <f t="shared" ref="Q7" si="2">AVERAGE(Q4:Q6)</f>
        <v>13.699999999999998</v>
      </c>
      <c r="R7" s="700">
        <f t="shared" ref="R7" si="3">AVERAGE(R4:R6)</f>
        <v>9.9</v>
      </c>
      <c r="S7" s="615">
        <f t="shared" ref="S7" si="4">AVERAGE(S4:S6)</f>
        <v>17.933333333333334</v>
      </c>
      <c r="T7" s="779">
        <f t="shared" ref="T7" si="5">AVERAGE(T4:T6)</f>
        <v>4.6000000000000005</v>
      </c>
      <c r="U7" s="615">
        <f t="shared" ref="U7" si="6">AVERAGE(U4:U6)</f>
        <v>75.3</v>
      </c>
      <c r="V7" s="616">
        <f t="shared" ref="V7" si="7">AVERAGE(V4:V6)</f>
        <v>28.599999999999998</v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9"/>
      <c r="AR7" s="9"/>
      <c r="AS7" s="9"/>
    </row>
    <row r="8" spans="2:45" ht="17.25">
      <c r="B8" s="9"/>
      <c r="C8" s="572" t="s">
        <v>243</v>
      </c>
      <c r="D8" s="780">
        <f>STDEV(D4:D6)</f>
        <v>1.9857828011475258</v>
      </c>
      <c r="E8" s="730">
        <f t="shared" ref="E8:K8" si="8">STDEV(E4:E6)</f>
        <v>0.3511884584284245</v>
      </c>
      <c r="F8" s="780">
        <f t="shared" si="8"/>
        <v>0.40414518843273667</v>
      </c>
      <c r="G8" s="730">
        <f t="shared" si="8"/>
        <v>0.66583281184794596</v>
      </c>
      <c r="H8" s="599">
        <f t="shared" si="8"/>
        <v>4.3753095128611159</v>
      </c>
      <c r="I8" s="781">
        <f t="shared" si="8"/>
        <v>0.90184995056457051</v>
      </c>
      <c r="J8" s="599">
        <f t="shared" si="8"/>
        <v>2.5696951829610639</v>
      </c>
      <c r="K8" s="600">
        <f t="shared" si="8"/>
        <v>4.1259342376404078</v>
      </c>
      <c r="L8" s="195"/>
      <c r="M8" s="11"/>
      <c r="N8" s="572" t="s">
        <v>243</v>
      </c>
      <c r="O8" s="780">
        <f>STDEV(O4:O6)</f>
        <v>15.781740503928406</v>
      </c>
      <c r="P8" s="730">
        <f t="shared" ref="P8:V8" si="9">STDEV(P4:P6)</f>
        <v>1.6093476939431071</v>
      </c>
      <c r="Q8" s="780">
        <f t="shared" si="9"/>
        <v>0.55677643628300211</v>
      </c>
      <c r="R8" s="730">
        <f t="shared" si="9"/>
        <v>4.1000000000000005</v>
      </c>
      <c r="S8" s="599">
        <f t="shared" si="9"/>
        <v>2.7790885796126119</v>
      </c>
      <c r="T8" s="781">
        <f t="shared" si="9"/>
        <v>1.399999999999999</v>
      </c>
      <c r="U8" s="599">
        <f t="shared" si="9"/>
        <v>5.3113086899557969</v>
      </c>
      <c r="V8" s="600">
        <f t="shared" si="9"/>
        <v>5.6453520705089879</v>
      </c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9"/>
      <c r="AR8" s="9"/>
      <c r="AS8" s="9"/>
    </row>
    <row r="9" spans="2:45" ht="18" thickBot="1">
      <c r="B9" s="9"/>
      <c r="C9" s="579" t="s">
        <v>244</v>
      </c>
      <c r="D9" s="782">
        <f>STDEV(D4:D6)/SQRT(3)</f>
        <v>1.1464922347946531</v>
      </c>
      <c r="E9" s="735">
        <f t="shared" ref="E9:K9" si="10">STDEV(E4:E6)/SQRT(3)</f>
        <v>0.20275875100994059</v>
      </c>
      <c r="F9" s="782">
        <f t="shared" si="10"/>
        <v>0.23333333333333256</v>
      </c>
      <c r="G9" s="735">
        <f t="shared" si="10"/>
        <v>0.38441875315569707</v>
      </c>
      <c r="H9" s="783">
        <f t="shared" si="10"/>
        <v>2.526086125038296</v>
      </c>
      <c r="I9" s="784">
        <f t="shared" si="10"/>
        <v>0.52068331172710547</v>
      </c>
      <c r="J9" s="783">
        <f t="shared" si="10"/>
        <v>1.483614205617855</v>
      </c>
      <c r="K9" s="785">
        <f t="shared" si="10"/>
        <v>2.3821092427603827</v>
      </c>
      <c r="L9" s="195"/>
      <c r="M9" s="11"/>
      <c r="N9" s="579" t="s">
        <v>244</v>
      </c>
      <c r="O9" s="782">
        <f>STDEV(O4:O6)/SQRT(3)</f>
        <v>9.1115921282238865</v>
      </c>
      <c r="P9" s="735">
        <f t="shared" ref="P9:V9" si="11">STDEV(P4:P6)/SQRT(3)</f>
        <v>0.92915732431775633</v>
      </c>
      <c r="Q9" s="782">
        <f t="shared" si="11"/>
        <v>0.32145502536643178</v>
      </c>
      <c r="R9" s="735">
        <f t="shared" si="11"/>
        <v>2.3671361036774661</v>
      </c>
      <c r="S9" s="783">
        <f t="shared" si="11"/>
        <v>1.6045075395411563</v>
      </c>
      <c r="T9" s="784">
        <f t="shared" si="11"/>
        <v>0.80829037686547556</v>
      </c>
      <c r="U9" s="783">
        <f t="shared" si="11"/>
        <v>3.066485501895178</v>
      </c>
      <c r="V9" s="785">
        <f t="shared" si="11"/>
        <v>3.2593455375785756</v>
      </c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9"/>
      <c r="AR9" s="9"/>
      <c r="AS9" s="9"/>
    </row>
    <row r="10" spans="2:45">
      <c r="B10" s="9"/>
      <c r="C10" s="1019" t="s">
        <v>26</v>
      </c>
      <c r="D10" s="423">
        <v>6.6</v>
      </c>
      <c r="E10" s="429">
        <v>3.8</v>
      </c>
      <c r="F10" s="423">
        <v>1.6</v>
      </c>
      <c r="G10" s="429">
        <v>2</v>
      </c>
      <c r="H10" s="429">
        <v>8.1</v>
      </c>
      <c r="I10" s="426">
        <v>5.3</v>
      </c>
      <c r="J10" s="429">
        <v>9.1</v>
      </c>
      <c r="K10" s="426">
        <v>2.5</v>
      </c>
      <c r="L10" s="195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9"/>
      <c r="AR10" s="9"/>
      <c r="AS10" s="9"/>
    </row>
    <row r="11" spans="2:45">
      <c r="B11" s="9"/>
      <c r="C11" s="972"/>
      <c r="D11" s="224">
        <v>9.1</v>
      </c>
      <c r="E11" s="394">
        <v>2.7</v>
      </c>
      <c r="F11" s="224">
        <v>1.2</v>
      </c>
      <c r="G11" s="394">
        <v>2.5</v>
      </c>
      <c r="H11" s="394">
        <v>9.1</v>
      </c>
      <c r="I11" s="390">
        <v>5.4</v>
      </c>
      <c r="J11" s="394">
        <v>7.3</v>
      </c>
      <c r="K11" s="390">
        <v>5.2</v>
      </c>
      <c r="L11" s="195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9"/>
      <c r="AR11" s="9"/>
      <c r="AS11" s="9"/>
    </row>
    <row r="12" spans="2:45" ht="17.25" thickBot="1">
      <c r="B12" s="9"/>
      <c r="C12" s="973"/>
      <c r="D12" s="424">
        <v>6.4</v>
      </c>
      <c r="E12" s="397">
        <v>4.4000000000000004</v>
      </c>
      <c r="F12" s="424">
        <v>1.4</v>
      </c>
      <c r="G12" s="397">
        <v>2.2000000000000002</v>
      </c>
      <c r="H12" s="397">
        <v>9.6</v>
      </c>
      <c r="I12" s="427">
        <v>1.7</v>
      </c>
      <c r="J12" s="397">
        <v>20.399999999999999</v>
      </c>
      <c r="K12" s="427">
        <v>7.7</v>
      </c>
      <c r="L12" s="195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9"/>
      <c r="AR12" s="9"/>
      <c r="AS12" s="9"/>
    </row>
    <row r="13" spans="2:45" ht="17.25">
      <c r="B13" s="9"/>
      <c r="C13" s="567" t="s">
        <v>242</v>
      </c>
      <c r="D13" s="778">
        <f>AVERAGE(D10:D12)</f>
        <v>7.3666666666666671</v>
      </c>
      <c r="E13" s="700">
        <f t="shared" ref="E13" si="12">AVERAGE(E10:E12)</f>
        <v>3.6333333333333333</v>
      </c>
      <c r="F13" s="778">
        <f t="shared" ref="F13" si="13">AVERAGE(F10:F12)</f>
        <v>1.3999999999999997</v>
      </c>
      <c r="G13" s="700">
        <f t="shared" ref="G13" si="14">AVERAGE(G10:G12)</f>
        <v>2.2333333333333334</v>
      </c>
      <c r="H13" s="615">
        <f t="shared" ref="H13" si="15">AVERAGE(H10:H12)</f>
        <v>8.9333333333333318</v>
      </c>
      <c r="I13" s="779">
        <f t="shared" ref="I13" si="16">AVERAGE(I10:I12)</f>
        <v>4.1333333333333329</v>
      </c>
      <c r="J13" s="615">
        <f t="shared" ref="J13" si="17">AVERAGE(J10:J12)</f>
        <v>12.266666666666666</v>
      </c>
      <c r="K13" s="616">
        <f t="shared" ref="K13" si="18">AVERAGE(K10:K12)</f>
        <v>5.1333333333333337</v>
      </c>
      <c r="L13" s="195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9"/>
      <c r="AR13" s="9"/>
      <c r="AS13" s="9"/>
    </row>
    <row r="14" spans="2:45" ht="17.25">
      <c r="B14" s="9"/>
      <c r="C14" s="572" t="s">
        <v>243</v>
      </c>
      <c r="D14" s="780">
        <f>STDEV(D10:D12)</f>
        <v>1.504437879519559</v>
      </c>
      <c r="E14" s="730">
        <f t="shared" ref="E14:K14" si="19">STDEV(E10:E12)</f>
        <v>0.86216781042517232</v>
      </c>
      <c r="F14" s="780">
        <f t="shared" si="19"/>
        <v>0.20000000000000231</v>
      </c>
      <c r="G14" s="730">
        <f t="shared" si="19"/>
        <v>0.25166114784235832</v>
      </c>
      <c r="H14" s="599">
        <f t="shared" si="19"/>
        <v>0.76376261582597327</v>
      </c>
      <c r="I14" s="781">
        <f t="shared" si="19"/>
        <v>2.1079215671683182</v>
      </c>
      <c r="J14" s="599">
        <f t="shared" si="19"/>
        <v>7.1009389050556813</v>
      </c>
      <c r="K14" s="600">
        <f t="shared" si="19"/>
        <v>2.6006409466386042</v>
      </c>
      <c r="L14" s="195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9"/>
      <c r="AR14" s="9"/>
      <c r="AS14" s="9"/>
    </row>
    <row r="15" spans="2:45" ht="18" thickBot="1">
      <c r="B15" s="9"/>
      <c r="C15" s="579" t="s">
        <v>244</v>
      </c>
      <c r="D15" s="782">
        <f>STDEV(D10:D12)/SQRT(3)</f>
        <v>0.86858761471968715</v>
      </c>
      <c r="E15" s="735">
        <f t="shared" ref="E15:K15" si="20">STDEV(E10:E12)/SQRT(3)</f>
        <v>0.49777281743560348</v>
      </c>
      <c r="F15" s="782">
        <f t="shared" si="20"/>
        <v>0.1154700538379265</v>
      </c>
      <c r="G15" s="735">
        <f t="shared" si="20"/>
        <v>0.1452966314513558</v>
      </c>
      <c r="H15" s="783">
        <f t="shared" si="20"/>
        <v>0.44095855184409843</v>
      </c>
      <c r="I15" s="784">
        <f t="shared" si="20"/>
        <v>1.2170090842352463</v>
      </c>
      <c r="J15" s="783">
        <f t="shared" si="20"/>
        <v>4.0997289883329842</v>
      </c>
      <c r="K15" s="785">
        <f t="shared" si="20"/>
        <v>1.5014807506073615</v>
      </c>
      <c r="L15" s="195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9"/>
      <c r="AR15" s="9"/>
      <c r="AS15" s="9"/>
    </row>
    <row r="16" spans="2:45" ht="17.25" thickBot="1">
      <c r="B16" s="9"/>
      <c r="C16" s="1019" t="s">
        <v>27</v>
      </c>
      <c r="D16" s="423">
        <v>88</v>
      </c>
      <c r="E16" s="429">
        <v>7.8</v>
      </c>
      <c r="F16" s="423">
        <v>3.7</v>
      </c>
      <c r="G16" s="429">
        <v>4.4000000000000004</v>
      </c>
      <c r="H16" s="429">
        <v>65.2</v>
      </c>
      <c r="I16" s="426">
        <v>5.5</v>
      </c>
      <c r="J16" s="429">
        <v>74.400000000000006</v>
      </c>
      <c r="K16" s="426">
        <v>7.1</v>
      </c>
      <c r="L16" s="195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9"/>
      <c r="AR16" s="9"/>
      <c r="AS16" s="9"/>
    </row>
    <row r="17" spans="2:46" ht="18" thickBot="1">
      <c r="B17" s="9"/>
      <c r="C17" s="972"/>
      <c r="D17" s="224">
        <v>82.4</v>
      </c>
      <c r="E17" s="394">
        <v>4.9000000000000004</v>
      </c>
      <c r="F17" s="224">
        <v>4</v>
      </c>
      <c r="G17" s="394">
        <v>2.7</v>
      </c>
      <c r="H17" s="394">
        <v>69.900000000000006</v>
      </c>
      <c r="I17" s="390">
        <v>7.2</v>
      </c>
      <c r="J17" s="394">
        <v>79.7</v>
      </c>
      <c r="K17" s="390">
        <v>8.6999999999999993</v>
      </c>
      <c r="L17" s="195"/>
      <c r="M17" s="11"/>
      <c r="N17" s="1019" t="s">
        <v>228</v>
      </c>
      <c r="O17" s="1022" t="s">
        <v>107</v>
      </c>
      <c r="P17" s="1023"/>
      <c r="Q17" s="1022" t="s">
        <v>114</v>
      </c>
      <c r="R17" s="1023"/>
      <c r="S17" s="1022" t="s">
        <v>117</v>
      </c>
      <c r="T17" s="1023"/>
      <c r="U17" s="1022" t="s">
        <v>122</v>
      </c>
      <c r="V17" s="1023"/>
      <c r="W17" s="72"/>
      <c r="X17" s="1019" t="s">
        <v>216</v>
      </c>
      <c r="Y17" s="1007" t="s">
        <v>107</v>
      </c>
      <c r="Z17" s="1011"/>
      <c r="AA17" s="1007" t="s">
        <v>114</v>
      </c>
      <c r="AB17" s="1011"/>
      <c r="AC17" s="1007" t="s">
        <v>117</v>
      </c>
      <c r="AD17" s="1011"/>
      <c r="AE17" s="1007" t="s">
        <v>122</v>
      </c>
      <c r="AF17" s="1011"/>
      <c r="AG17" s="72"/>
      <c r="AH17" s="1019" t="s">
        <v>227</v>
      </c>
      <c r="AI17" s="1007" t="s">
        <v>107</v>
      </c>
      <c r="AJ17" s="1011"/>
      <c r="AK17" s="1007" t="s">
        <v>114</v>
      </c>
      <c r="AL17" s="1011"/>
      <c r="AM17" s="1007" t="s">
        <v>117</v>
      </c>
      <c r="AN17" s="1011"/>
      <c r="AO17" s="1007" t="s">
        <v>122</v>
      </c>
      <c r="AP17" s="1011"/>
      <c r="AQ17" s="9"/>
      <c r="AR17" s="9"/>
      <c r="AS17" s="9"/>
    </row>
    <row r="18" spans="2:46" ht="18" thickBot="1">
      <c r="B18" s="9"/>
      <c r="C18" s="973"/>
      <c r="D18" s="424">
        <v>83.9</v>
      </c>
      <c r="E18" s="397">
        <v>5.4</v>
      </c>
      <c r="F18" s="424">
        <v>3.2</v>
      </c>
      <c r="G18" s="397">
        <v>2.2000000000000002</v>
      </c>
      <c r="H18" s="397">
        <v>61.1</v>
      </c>
      <c r="I18" s="427">
        <v>7.6</v>
      </c>
      <c r="J18" s="397">
        <v>62.5</v>
      </c>
      <c r="K18" s="427">
        <v>10.1</v>
      </c>
      <c r="L18" s="195"/>
      <c r="M18" s="11"/>
      <c r="N18" s="973"/>
      <c r="O18" s="422" t="s">
        <v>47</v>
      </c>
      <c r="P18" s="428" t="s">
        <v>48</v>
      </c>
      <c r="Q18" s="428" t="s">
        <v>47</v>
      </c>
      <c r="R18" s="425" t="s">
        <v>48</v>
      </c>
      <c r="S18" s="422" t="s">
        <v>47</v>
      </c>
      <c r="T18" s="428" t="s">
        <v>48</v>
      </c>
      <c r="U18" s="428" t="s">
        <v>47</v>
      </c>
      <c r="V18" s="425" t="s">
        <v>48</v>
      </c>
      <c r="W18" s="72"/>
      <c r="X18" s="973"/>
      <c r="Y18" s="367" t="s">
        <v>47</v>
      </c>
      <c r="Z18" s="348" t="s">
        <v>48</v>
      </c>
      <c r="AA18" s="367" t="s">
        <v>47</v>
      </c>
      <c r="AB18" s="348" t="s">
        <v>48</v>
      </c>
      <c r="AC18" s="348" t="s">
        <v>47</v>
      </c>
      <c r="AD18" s="431" t="s">
        <v>48</v>
      </c>
      <c r="AE18" s="348" t="s">
        <v>47</v>
      </c>
      <c r="AF18" s="431" t="s">
        <v>48</v>
      </c>
      <c r="AG18" s="72"/>
      <c r="AH18" s="973"/>
      <c r="AI18" s="367" t="s">
        <v>47</v>
      </c>
      <c r="AJ18" s="348" t="s">
        <v>48</v>
      </c>
      <c r="AK18" s="367" t="s">
        <v>47</v>
      </c>
      <c r="AL18" s="348" t="s">
        <v>48</v>
      </c>
      <c r="AM18" s="348" t="s">
        <v>47</v>
      </c>
      <c r="AN18" s="431" t="s">
        <v>48</v>
      </c>
      <c r="AO18" s="348" t="s">
        <v>47</v>
      </c>
      <c r="AP18" s="431" t="s">
        <v>48</v>
      </c>
      <c r="AQ18" s="9"/>
      <c r="AR18" s="9"/>
      <c r="AS18" s="9"/>
    </row>
    <row r="19" spans="2:46" ht="17.25">
      <c r="B19" s="9"/>
      <c r="C19" s="567" t="s">
        <v>242</v>
      </c>
      <c r="D19" s="778">
        <f>AVERAGE(D16:D18)</f>
        <v>84.766666666666666</v>
      </c>
      <c r="E19" s="700">
        <f t="shared" ref="E19" si="21">AVERAGE(E16:E18)</f>
        <v>6.0333333333333341</v>
      </c>
      <c r="F19" s="778">
        <f t="shared" ref="F19" si="22">AVERAGE(F16:F18)</f>
        <v>3.6333333333333333</v>
      </c>
      <c r="G19" s="700">
        <f t="shared" ref="G19" si="23">AVERAGE(G16:G18)</f>
        <v>3.1</v>
      </c>
      <c r="H19" s="615">
        <f t="shared" ref="H19" si="24">AVERAGE(H16:H18)</f>
        <v>65.400000000000006</v>
      </c>
      <c r="I19" s="779">
        <f t="shared" ref="I19" si="25">AVERAGE(I16:I18)</f>
        <v>6.7666666666666657</v>
      </c>
      <c r="J19" s="615">
        <f t="shared" ref="J19" si="26">AVERAGE(J16:J18)</f>
        <v>72.2</v>
      </c>
      <c r="K19" s="616">
        <f t="shared" ref="K19" si="27">AVERAGE(K16:K18)</f>
        <v>8.6333333333333329</v>
      </c>
      <c r="L19" s="195"/>
      <c r="M19" s="11"/>
      <c r="N19" s="1019" t="s">
        <v>49</v>
      </c>
      <c r="O19" s="423">
        <v>95.3</v>
      </c>
      <c r="P19" s="429">
        <v>47.4</v>
      </c>
      <c r="Q19" s="429">
        <v>64.599999999999994</v>
      </c>
      <c r="R19" s="426">
        <v>53.4</v>
      </c>
      <c r="S19" s="423">
        <v>97.2</v>
      </c>
      <c r="T19" s="429">
        <v>57.2</v>
      </c>
      <c r="U19" s="429">
        <v>98.9</v>
      </c>
      <c r="V19" s="426">
        <v>51.5</v>
      </c>
      <c r="W19" s="11"/>
      <c r="X19" s="1019" t="s">
        <v>50</v>
      </c>
      <c r="Y19" s="430">
        <v>4.0999999999999996</v>
      </c>
      <c r="Z19" s="338">
        <v>6.1</v>
      </c>
      <c r="AA19" s="430">
        <v>20.6</v>
      </c>
      <c r="AB19" s="338">
        <v>4.5</v>
      </c>
      <c r="AC19" s="338">
        <v>6.1</v>
      </c>
      <c r="AD19" s="432">
        <v>99.6</v>
      </c>
      <c r="AE19" s="338">
        <v>12.6</v>
      </c>
      <c r="AF19" s="432">
        <v>89.4</v>
      </c>
      <c r="AG19" s="11"/>
      <c r="AH19" s="1019" t="s">
        <v>49</v>
      </c>
      <c r="AI19" s="430">
        <v>15.7</v>
      </c>
      <c r="AJ19" s="338">
        <v>9.6999999999999993</v>
      </c>
      <c r="AK19" s="430">
        <v>11.6</v>
      </c>
      <c r="AL19" s="338">
        <v>9.5</v>
      </c>
      <c r="AM19" s="338">
        <v>9.5</v>
      </c>
      <c r="AN19" s="432">
        <v>7.5</v>
      </c>
      <c r="AO19" s="338">
        <v>9.1999999999999993</v>
      </c>
      <c r="AP19" s="432">
        <v>10.9</v>
      </c>
      <c r="AQ19" s="9"/>
      <c r="AR19" s="9"/>
      <c r="AS19" s="9"/>
    </row>
    <row r="20" spans="2:46" ht="17.25">
      <c r="B20" s="9"/>
      <c r="C20" s="572" t="s">
        <v>243</v>
      </c>
      <c r="D20" s="780">
        <f>STDEV(D16:D18)</f>
        <v>2.8988503468329156</v>
      </c>
      <c r="E20" s="730">
        <f t="shared" ref="E20:K20" si="28">STDEV(E16:E18)</f>
        <v>1.5502687938977919</v>
      </c>
      <c r="F20" s="780">
        <f t="shared" si="28"/>
        <v>0.40414518843273795</v>
      </c>
      <c r="G20" s="730">
        <f t="shared" si="28"/>
        <v>1.1532562594670803</v>
      </c>
      <c r="H20" s="599">
        <f t="shared" si="28"/>
        <v>4.4034077712608015</v>
      </c>
      <c r="I20" s="781">
        <f t="shared" si="28"/>
        <v>1.1150485789118578</v>
      </c>
      <c r="J20" s="599">
        <f t="shared" si="28"/>
        <v>8.8085186041694907</v>
      </c>
      <c r="K20" s="600">
        <f t="shared" si="28"/>
        <v>1.5011106998930213</v>
      </c>
      <c r="L20" s="195"/>
      <c r="M20" s="11"/>
      <c r="N20" s="972"/>
      <c r="O20" s="224">
        <v>96.4</v>
      </c>
      <c r="P20" s="394">
        <v>50.3</v>
      </c>
      <c r="Q20" s="394">
        <v>64.599999999999994</v>
      </c>
      <c r="R20" s="390">
        <v>54.5</v>
      </c>
      <c r="S20" s="224">
        <v>92.5</v>
      </c>
      <c r="T20" s="394">
        <v>55.8</v>
      </c>
      <c r="U20" s="394">
        <v>99.5</v>
      </c>
      <c r="V20" s="390">
        <v>50.4</v>
      </c>
      <c r="W20" s="11"/>
      <c r="X20" s="972"/>
      <c r="Y20" s="369">
        <v>13.8</v>
      </c>
      <c r="Z20" s="340">
        <v>2.7</v>
      </c>
      <c r="AA20" s="369">
        <v>20.399999999999999</v>
      </c>
      <c r="AB20" s="340">
        <v>8</v>
      </c>
      <c r="AC20" s="340">
        <v>10.5</v>
      </c>
      <c r="AD20" s="339">
        <v>99.3</v>
      </c>
      <c r="AE20" s="340">
        <v>3.7</v>
      </c>
      <c r="AF20" s="339">
        <v>81.7</v>
      </c>
      <c r="AG20" s="11"/>
      <c r="AH20" s="972"/>
      <c r="AI20" s="369">
        <v>16.100000000000001</v>
      </c>
      <c r="AJ20" s="340">
        <v>7.8</v>
      </c>
      <c r="AK20" s="369">
        <v>7.5</v>
      </c>
      <c r="AL20" s="340">
        <v>3.2</v>
      </c>
      <c r="AM20" s="340">
        <v>7.7</v>
      </c>
      <c r="AN20" s="339">
        <v>4.3</v>
      </c>
      <c r="AO20" s="340">
        <v>12.5</v>
      </c>
      <c r="AP20" s="339">
        <v>11</v>
      </c>
      <c r="AQ20" s="9"/>
      <c r="AR20" s="9"/>
      <c r="AS20" s="9"/>
    </row>
    <row r="21" spans="2:46" ht="18" thickBot="1">
      <c r="B21" s="9"/>
      <c r="C21" s="579" t="s">
        <v>244</v>
      </c>
      <c r="D21" s="782">
        <f>STDEV(D16:D18)/SQRT(3)</f>
        <v>1.673652028084424</v>
      </c>
      <c r="E21" s="735">
        <f t="shared" ref="E21:K21" si="29">STDEV(E16:E18)/SQRT(3)</f>
        <v>0.89504810547316671</v>
      </c>
      <c r="F21" s="782">
        <f t="shared" si="29"/>
        <v>0.23333333333333328</v>
      </c>
      <c r="G21" s="735">
        <f t="shared" si="29"/>
        <v>0.66583281184793974</v>
      </c>
      <c r="H21" s="783">
        <f t="shared" si="29"/>
        <v>2.542308662089114</v>
      </c>
      <c r="I21" s="784">
        <f t="shared" si="29"/>
        <v>0.64377359719427085</v>
      </c>
      <c r="J21" s="783">
        <f t="shared" si="29"/>
        <v>5.0856005872790826</v>
      </c>
      <c r="K21" s="785">
        <f t="shared" si="29"/>
        <v>0.86666666666666337</v>
      </c>
      <c r="L21" s="195"/>
      <c r="M21" s="11"/>
      <c r="N21" s="973"/>
      <c r="O21" s="424">
        <v>97.1</v>
      </c>
      <c r="P21" s="397">
        <v>51.2</v>
      </c>
      <c r="Q21" s="397">
        <v>66.2</v>
      </c>
      <c r="R21" s="427">
        <v>56.1</v>
      </c>
      <c r="S21" s="424">
        <v>98.8</v>
      </c>
      <c r="T21" s="397">
        <v>55.8</v>
      </c>
      <c r="U21" s="397">
        <v>99.3</v>
      </c>
      <c r="V21" s="427">
        <v>51.5</v>
      </c>
      <c r="W21" s="11"/>
      <c r="X21" s="973"/>
      <c r="Y21" s="372">
        <v>12.9</v>
      </c>
      <c r="Z21" s="341">
        <v>0.8</v>
      </c>
      <c r="AA21" s="372">
        <v>22.6</v>
      </c>
      <c r="AB21" s="341">
        <v>7.2</v>
      </c>
      <c r="AC21" s="341">
        <v>11.2</v>
      </c>
      <c r="AD21" s="375">
        <v>99.3</v>
      </c>
      <c r="AE21" s="341">
        <v>6.8</v>
      </c>
      <c r="AF21" s="375">
        <v>75.900000000000006</v>
      </c>
      <c r="AG21" s="11"/>
      <c r="AH21" s="973"/>
      <c r="AI21" s="372">
        <v>13</v>
      </c>
      <c r="AJ21" s="341">
        <v>12.6</v>
      </c>
      <c r="AK21" s="372">
        <v>4.2</v>
      </c>
      <c r="AL21" s="341">
        <v>11.8</v>
      </c>
      <c r="AM21" s="341">
        <v>6.8</v>
      </c>
      <c r="AN21" s="375">
        <v>6.1</v>
      </c>
      <c r="AO21" s="341">
        <v>9.3000000000000007</v>
      </c>
      <c r="AP21" s="375">
        <v>11.9</v>
      </c>
      <c r="AQ21" s="9"/>
      <c r="AR21" s="9"/>
      <c r="AS21" s="9"/>
    </row>
    <row r="22" spans="2:46" ht="17.25">
      <c r="B22" s="9"/>
      <c r="C22" s="1016" t="s">
        <v>28</v>
      </c>
      <c r="D22" s="423">
        <v>0.4</v>
      </c>
      <c r="E22" s="429">
        <v>85</v>
      </c>
      <c r="F22" s="423">
        <v>92.2</v>
      </c>
      <c r="G22" s="429">
        <v>88.2</v>
      </c>
      <c r="H22" s="429">
        <v>0.4</v>
      </c>
      <c r="I22" s="426">
        <v>83.7</v>
      </c>
      <c r="J22" s="429">
        <v>0.4</v>
      </c>
      <c r="K22" s="426">
        <v>88.9</v>
      </c>
      <c r="L22" s="195"/>
      <c r="M22" s="11"/>
      <c r="N22" s="567" t="s">
        <v>242</v>
      </c>
      <c r="O22" s="778">
        <f>AVERAGE(O19:O21)</f>
        <v>96.266666666666652</v>
      </c>
      <c r="P22" s="700">
        <f t="shared" ref="P22" si="30">AVERAGE(P19:P21)</f>
        <v>49.633333333333326</v>
      </c>
      <c r="Q22" s="615">
        <f t="shared" ref="Q22" si="31">AVERAGE(Q19:Q21)</f>
        <v>65.133333333333326</v>
      </c>
      <c r="R22" s="779">
        <f t="shared" ref="R22" si="32">AVERAGE(R19:R21)</f>
        <v>54.666666666666664</v>
      </c>
      <c r="S22" s="778">
        <f t="shared" ref="S22" si="33">AVERAGE(S19:S21)</f>
        <v>96.166666666666671</v>
      </c>
      <c r="T22" s="700">
        <f t="shared" ref="T22" si="34">AVERAGE(T19:T21)</f>
        <v>56.266666666666673</v>
      </c>
      <c r="U22" s="615">
        <f t="shared" ref="U22" si="35">AVERAGE(U19:U21)</f>
        <v>99.233333333333334</v>
      </c>
      <c r="V22" s="616">
        <f t="shared" ref="V22" si="36">AVERAGE(V19:V21)</f>
        <v>51.133333333333333</v>
      </c>
      <c r="W22" s="679"/>
      <c r="X22" s="567" t="s">
        <v>242</v>
      </c>
      <c r="Y22" s="778">
        <f>AVERAGE(Y19:Y21)</f>
        <v>10.266666666666666</v>
      </c>
      <c r="Z22" s="700">
        <f t="shared" ref="Z22" si="37">AVERAGE(Z19:Z21)</f>
        <v>3.2000000000000006</v>
      </c>
      <c r="AA22" s="778">
        <f t="shared" ref="AA22" si="38">AVERAGE(AA19:AA21)</f>
        <v>21.2</v>
      </c>
      <c r="AB22" s="700">
        <f t="shared" ref="AB22" si="39">AVERAGE(AB19:AB21)</f>
        <v>6.5666666666666664</v>
      </c>
      <c r="AC22" s="615">
        <f t="shared" ref="AC22" si="40">AVERAGE(AC19:AC21)</f>
        <v>9.2666666666666675</v>
      </c>
      <c r="AD22" s="779">
        <f t="shared" ref="AD22" si="41">AVERAGE(AD19:AD21)</f>
        <v>99.399999999999991</v>
      </c>
      <c r="AE22" s="615">
        <f t="shared" ref="AE22" si="42">AVERAGE(AE19:AE21)</f>
        <v>7.7</v>
      </c>
      <c r="AF22" s="616">
        <f t="shared" ref="AF22" si="43">AVERAGE(AF19:AF21)</f>
        <v>82.333333333333343</v>
      </c>
      <c r="AG22" s="679"/>
      <c r="AH22" s="567" t="s">
        <v>242</v>
      </c>
      <c r="AI22" s="778">
        <f>AVERAGE(AI19:AI21)</f>
        <v>14.933333333333332</v>
      </c>
      <c r="AJ22" s="700">
        <f t="shared" ref="AJ22" si="44">AVERAGE(AJ19:AJ21)</f>
        <v>10.033333333333333</v>
      </c>
      <c r="AK22" s="778">
        <f t="shared" ref="AK22" si="45">AVERAGE(AK19:AK21)</f>
        <v>7.7666666666666666</v>
      </c>
      <c r="AL22" s="700">
        <f t="shared" ref="AL22" si="46">AVERAGE(AL19:AL21)</f>
        <v>8.1666666666666661</v>
      </c>
      <c r="AM22" s="615">
        <f t="shared" ref="AM22" si="47">AVERAGE(AM19:AM21)</f>
        <v>8</v>
      </c>
      <c r="AN22" s="779">
        <f t="shared" ref="AN22" si="48">AVERAGE(AN19:AN21)</f>
        <v>5.9666666666666659</v>
      </c>
      <c r="AO22" s="615">
        <f t="shared" ref="AO22" si="49">AVERAGE(AO19:AO21)</f>
        <v>10.333333333333334</v>
      </c>
      <c r="AP22" s="616">
        <f t="shared" ref="AP22" si="50">AVERAGE(AP19:AP21)</f>
        <v>11.266666666666666</v>
      </c>
      <c r="AQ22" s="9"/>
      <c r="AR22" s="9"/>
      <c r="AS22" s="9"/>
    </row>
    <row r="23" spans="2:46" ht="17.25">
      <c r="B23" s="9"/>
      <c r="C23" s="1017"/>
      <c r="D23" s="224">
        <v>2.2000000000000002</v>
      </c>
      <c r="E23" s="394">
        <v>88.6</v>
      </c>
      <c r="F23" s="224">
        <v>92.7</v>
      </c>
      <c r="G23" s="394">
        <v>88.6</v>
      </c>
      <c r="H23" s="394">
        <v>0.5</v>
      </c>
      <c r="I23" s="390">
        <v>81.099999999999994</v>
      </c>
      <c r="J23" s="394">
        <v>1.4</v>
      </c>
      <c r="K23" s="390">
        <v>81.2</v>
      </c>
      <c r="L23" s="195"/>
      <c r="M23" s="11"/>
      <c r="N23" s="572" t="s">
        <v>243</v>
      </c>
      <c r="O23" s="780">
        <f>STDEV(O19:O21)</f>
        <v>0.90737717258774597</v>
      </c>
      <c r="P23" s="730">
        <f t="shared" ref="P23:V23" si="51">STDEV(P19:P21)</f>
        <v>1.985782801147532</v>
      </c>
      <c r="Q23" s="599">
        <f t="shared" si="51"/>
        <v>0.92376043070340608</v>
      </c>
      <c r="R23" s="781">
        <f t="shared" si="51"/>
        <v>1.3576941236277549</v>
      </c>
      <c r="S23" s="780">
        <f t="shared" si="51"/>
        <v>3.27465010853577</v>
      </c>
      <c r="T23" s="730">
        <f t="shared" si="51"/>
        <v>0.80829037686547933</v>
      </c>
      <c r="U23" s="599">
        <f t="shared" si="51"/>
        <v>0.30550504633038594</v>
      </c>
      <c r="V23" s="600">
        <f t="shared" si="51"/>
        <v>0.63508529610858921</v>
      </c>
      <c r="W23" s="679"/>
      <c r="X23" s="572" t="s">
        <v>243</v>
      </c>
      <c r="Y23" s="780">
        <f>STDEV(Y19:Y21)</f>
        <v>5.3594153910042612</v>
      </c>
      <c r="Z23" s="730">
        <f t="shared" ref="Z23:AF23" si="52">STDEV(Z19:Z21)</f>
        <v>2.685144316419509</v>
      </c>
      <c r="AA23" s="780">
        <f t="shared" si="52"/>
        <v>1.2165525060596449</v>
      </c>
      <c r="AB23" s="730">
        <f t="shared" si="52"/>
        <v>1.8339392937971921</v>
      </c>
      <c r="AC23" s="599">
        <f t="shared" si="52"/>
        <v>2.7646579052991922</v>
      </c>
      <c r="AD23" s="781">
        <f t="shared" si="52"/>
        <v>0.17320508075688609</v>
      </c>
      <c r="AE23" s="599">
        <f t="shared" si="52"/>
        <v>4.5177427992306063</v>
      </c>
      <c r="AF23" s="600">
        <f t="shared" si="52"/>
        <v>6.7722472882591447</v>
      </c>
      <c r="AG23" s="679"/>
      <c r="AH23" s="572" t="s">
        <v>243</v>
      </c>
      <c r="AI23" s="780">
        <f>STDEV(AI19:AI21)</f>
        <v>1.6862186493255655</v>
      </c>
      <c r="AJ23" s="730">
        <f t="shared" ref="AJ23:AP23" si="53">STDEV(AJ19:AJ21)</f>
        <v>2.4172987679087741</v>
      </c>
      <c r="AK23" s="780">
        <f t="shared" si="53"/>
        <v>3.7072002014098624</v>
      </c>
      <c r="AL23" s="730">
        <f t="shared" si="53"/>
        <v>4.4523402086243742</v>
      </c>
      <c r="AM23" s="599">
        <f t="shared" si="53"/>
        <v>1.3747727084867574</v>
      </c>
      <c r="AN23" s="781">
        <f t="shared" si="53"/>
        <v>1.6041612554021278</v>
      </c>
      <c r="AO23" s="599">
        <f t="shared" si="53"/>
        <v>1.8770544300401468</v>
      </c>
      <c r="AP23" s="600">
        <f t="shared" si="53"/>
        <v>0.55075705472861036</v>
      </c>
      <c r="AQ23" s="9"/>
      <c r="AR23" s="9"/>
      <c r="AS23" s="9"/>
    </row>
    <row r="24" spans="2:46" ht="18" thickBot="1">
      <c r="B24" s="9"/>
      <c r="C24" s="1018"/>
      <c r="D24" s="424">
        <v>0.8</v>
      </c>
      <c r="E24" s="397">
        <v>86.2</v>
      </c>
      <c r="F24" s="424">
        <v>93.6</v>
      </c>
      <c r="G24" s="397">
        <v>91.3</v>
      </c>
      <c r="H24" s="397">
        <v>0.2</v>
      </c>
      <c r="I24" s="427">
        <v>83.4</v>
      </c>
      <c r="J24" s="397">
        <v>1.1000000000000001</v>
      </c>
      <c r="K24" s="427">
        <v>72.400000000000006</v>
      </c>
      <c r="L24" s="195"/>
      <c r="M24" s="11"/>
      <c r="N24" s="579" t="s">
        <v>244</v>
      </c>
      <c r="O24" s="782">
        <f>STDEV(O19:O21)/SQRT(3)</f>
        <v>0.52387445485005668</v>
      </c>
      <c r="P24" s="735">
        <f t="shared" ref="P24:V24" si="54">STDEV(P19:P21)/SQRT(3)</f>
        <v>1.1464922347946567</v>
      </c>
      <c r="Q24" s="783">
        <f t="shared" si="54"/>
        <v>0.53333333333333621</v>
      </c>
      <c r="R24" s="784">
        <f t="shared" si="54"/>
        <v>0.78386506775365739</v>
      </c>
      <c r="S24" s="782">
        <f t="shared" si="54"/>
        <v>1.8906201216649641</v>
      </c>
      <c r="T24" s="735">
        <f t="shared" si="54"/>
        <v>0.46666666666666856</v>
      </c>
      <c r="U24" s="783">
        <f t="shared" si="54"/>
        <v>0.17638342073763744</v>
      </c>
      <c r="V24" s="785">
        <f t="shared" si="54"/>
        <v>0.3666666666666672</v>
      </c>
      <c r="W24" s="679"/>
      <c r="X24" s="579" t="s">
        <v>244</v>
      </c>
      <c r="Y24" s="782">
        <f>STDEV(Y19:Y21)/SQRT(3)</f>
        <v>3.0942599186953337</v>
      </c>
      <c r="Z24" s="735">
        <f t="shared" ref="Z24:AD24" si="55">STDEV(Z19:Z21)/SQRT(3)</f>
        <v>1.5502687938977973</v>
      </c>
      <c r="AA24" s="782">
        <f t="shared" si="55"/>
        <v>0.70237691685684989</v>
      </c>
      <c r="AB24" s="735">
        <f t="shared" si="55"/>
        <v>1.058825344951241</v>
      </c>
      <c r="AC24" s="783">
        <f t="shared" si="55"/>
        <v>1.5961759858417155</v>
      </c>
      <c r="AD24" s="784">
        <f t="shared" si="55"/>
        <v>9.9999999999999062E-2</v>
      </c>
      <c r="AE24" s="783">
        <f t="shared" ref="AE24:AF24" si="56">STDEV(AE19:AE21)/SQRT(3)</f>
        <v>2.6083200212652842</v>
      </c>
      <c r="AF24" s="785">
        <f t="shared" si="56"/>
        <v>3.9099587948951307</v>
      </c>
      <c r="AG24" s="679"/>
      <c r="AH24" s="579" t="s">
        <v>244</v>
      </c>
      <c r="AI24" s="782">
        <f>STDEV(AI19:AI21)/SQRT(3)</f>
        <v>0.97353879110068253</v>
      </c>
      <c r="AJ24" s="735">
        <f t="shared" ref="AJ24:AP24" si="57">STDEV(AJ19:AJ21)/SQRT(3)</f>
        <v>1.3956280943638815</v>
      </c>
      <c r="AK24" s="782">
        <f t="shared" si="57"/>
        <v>2.1403530342238191</v>
      </c>
      <c r="AL24" s="735">
        <f t="shared" si="57"/>
        <v>2.5705598179730771</v>
      </c>
      <c r="AM24" s="783">
        <f t="shared" si="57"/>
        <v>0.7937253933193803</v>
      </c>
      <c r="AN24" s="784">
        <f t="shared" si="57"/>
        <v>0.92616293262998661</v>
      </c>
      <c r="AO24" s="783">
        <f t="shared" si="57"/>
        <v>1.0837178804672585</v>
      </c>
      <c r="AP24" s="785">
        <f t="shared" si="57"/>
        <v>0.31797973380564865</v>
      </c>
      <c r="AQ24" s="9"/>
      <c r="AR24" s="9"/>
      <c r="AS24" s="9"/>
    </row>
    <row r="25" spans="2:46" ht="17.25">
      <c r="B25" s="9"/>
      <c r="C25" s="567" t="s">
        <v>242</v>
      </c>
      <c r="D25" s="778">
        <f>AVERAGE(D22:D24)</f>
        <v>1.1333333333333335</v>
      </c>
      <c r="E25" s="700">
        <f t="shared" ref="E25" si="58">AVERAGE(E22:E24)</f>
        <v>86.600000000000009</v>
      </c>
      <c r="F25" s="778">
        <f t="shared" ref="F25" si="59">AVERAGE(F22:F24)</f>
        <v>92.833333333333329</v>
      </c>
      <c r="G25" s="700">
        <f t="shared" ref="G25" si="60">AVERAGE(G22:G24)</f>
        <v>89.366666666666674</v>
      </c>
      <c r="H25" s="615">
        <f t="shared" ref="H25" si="61">AVERAGE(H22:H24)</f>
        <v>0.3666666666666667</v>
      </c>
      <c r="I25" s="779">
        <f t="shared" ref="I25" si="62">AVERAGE(I22:I24)</f>
        <v>82.733333333333334</v>
      </c>
      <c r="J25" s="615">
        <f t="shared" ref="J25" si="63">AVERAGE(J22:J24)</f>
        <v>0.96666666666666667</v>
      </c>
      <c r="K25" s="616">
        <f t="shared" ref="K25" si="64">AVERAGE(K22:K24)</f>
        <v>80.833333333333343</v>
      </c>
      <c r="L25" s="195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9"/>
      <c r="AR25" s="9"/>
      <c r="AS25" s="9"/>
    </row>
    <row r="26" spans="2:46" ht="17.25">
      <c r="B26" s="9"/>
      <c r="C26" s="572" t="s">
        <v>243</v>
      </c>
      <c r="D26" s="780">
        <f>STDEV(D22:D24)</f>
        <v>0.94516312525052171</v>
      </c>
      <c r="E26" s="730">
        <f t="shared" ref="E26:K26" si="65">STDEV(E22:E24)</f>
        <v>1.8330302779823326</v>
      </c>
      <c r="F26" s="780">
        <f t="shared" si="65"/>
        <v>0.70945988845975416</v>
      </c>
      <c r="G26" s="730">
        <f t="shared" si="65"/>
        <v>1.686218649325564</v>
      </c>
      <c r="H26" s="599">
        <f t="shared" si="65"/>
        <v>0.15275252316519469</v>
      </c>
      <c r="I26" s="781">
        <f t="shared" si="65"/>
        <v>1.4224392195567968</v>
      </c>
      <c r="J26" s="599">
        <f t="shared" si="65"/>
        <v>0.51316014394468845</v>
      </c>
      <c r="K26" s="600">
        <f t="shared" si="65"/>
        <v>8.2561088494116479</v>
      </c>
      <c r="L26" s="195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9"/>
      <c r="AR26" s="9"/>
      <c r="AS26" s="9"/>
    </row>
    <row r="27" spans="2:46" ht="18" thickBot="1">
      <c r="B27" s="9"/>
      <c r="C27" s="579" t="s">
        <v>244</v>
      </c>
      <c r="D27" s="782">
        <f>STDEV(D22:D24)/SQRT(3)</f>
        <v>0.54569018479149667</v>
      </c>
      <c r="E27" s="735">
        <f t="shared" ref="E27:K27" si="66">STDEV(E22:E24)/SQRT(3)</f>
        <v>1.0583005244258343</v>
      </c>
      <c r="F27" s="782">
        <f t="shared" si="66"/>
        <v>0.40960685758148097</v>
      </c>
      <c r="G27" s="735">
        <f t="shared" si="66"/>
        <v>0.97353879110068153</v>
      </c>
      <c r="H27" s="783">
        <f t="shared" si="66"/>
        <v>8.8191710368819703E-2</v>
      </c>
      <c r="I27" s="784">
        <f t="shared" si="66"/>
        <v>0.8212456663169978</v>
      </c>
      <c r="J27" s="783">
        <f t="shared" si="66"/>
        <v>0.29627314724385301</v>
      </c>
      <c r="K27" s="785">
        <f t="shared" si="66"/>
        <v>4.7666666666666666</v>
      </c>
      <c r="L27" s="195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9"/>
      <c r="AR27" s="9"/>
      <c r="AS27" s="9"/>
    </row>
    <row r="28" spans="2:46" ht="18" thickBot="1">
      <c r="B28" s="9"/>
      <c r="C28" s="72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9"/>
      <c r="AR28" s="9"/>
      <c r="AS28" s="9"/>
    </row>
    <row r="29" spans="2:46" ht="18" thickBot="1">
      <c r="B29" s="9"/>
      <c r="C29" s="1019" t="s">
        <v>217</v>
      </c>
      <c r="D29" s="1022" t="s">
        <v>107</v>
      </c>
      <c r="E29" s="1023"/>
      <c r="F29" s="1022" t="s">
        <v>114</v>
      </c>
      <c r="G29" s="1023"/>
      <c r="H29" s="1022" t="s">
        <v>117</v>
      </c>
      <c r="I29" s="1023"/>
      <c r="J29" s="1022" t="s">
        <v>122</v>
      </c>
      <c r="K29" s="1023"/>
      <c r="L29" s="72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9"/>
      <c r="AR29" s="9"/>
      <c r="AS29" s="9"/>
    </row>
    <row r="30" spans="2:46" ht="18" thickBot="1">
      <c r="B30" s="9"/>
      <c r="C30" s="973"/>
      <c r="D30" s="422" t="s">
        <v>47</v>
      </c>
      <c r="E30" s="422" t="s">
        <v>48</v>
      </c>
      <c r="F30" s="422" t="s">
        <v>47</v>
      </c>
      <c r="G30" s="428" t="s">
        <v>48</v>
      </c>
      <c r="H30" s="425" t="s">
        <v>47</v>
      </c>
      <c r="I30" s="428" t="s">
        <v>48</v>
      </c>
      <c r="J30" s="425" t="s">
        <v>47</v>
      </c>
      <c r="K30" s="425" t="s">
        <v>48</v>
      </c>
      <c r="L30" s="389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9"/>
      <c r="AR30" s="9"/>
      <c r="AS30" s="9"/>
    </row>
    <row r="31" spans="2:46">
      <c r="B31" s="9"/>
      <c r="C31" s="1019" t="s">
        <v>25</v>
      </c>
      <c r="D31" s="423">
        <v>38.6</v>
      </c>
      <c r="E31" s="423">
        <v>7.7</v>
      </c>
      <c r="F31" s="423">
        <v>11.6</v>
      </c>
      <c r="G31" s="429">
        <v>22.5</v>
      </c>
      <c r="H31" s="426">
        <v>20</v>
      </c>
      <c r="I31" s="429">
        <v>10.4</v>
      </c>
      <c r="J31" s="426">
        <v>31.6</v>
      </c>
      <c r="K31" s="426">
        <v>12.4</v>
      </c>
      <c r="L31" s="195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9"/>
      <c r="AR31" s="9"/>
      <c r="AS31" s="9"/>
    </row>
    <row r="32" spans="2:46">
      <c r="B32" s="9"/>
      <c r="C32" s="972"/>
      <c r="D32" s="224">
        <v>47.5</v>
      </c>
      <c r="E32" s="224">
        <v>7</v>
      </c>
      <c r="F32" s="224">
        <v>13</v>
      </c>
      <c r="G32" s="394">
        <v>26.3</v>
      </c>
      <c r="H32" s="390">
        <v>18.7</v>
      </c>
      <c r="I32" s="394">
        <v>10.6</v>
      </c>
      <c r="J32" s="390">
        <v>30.9</v>
      </c>
      <c r="K32" s="390">
        <v>12.5</v>
      </c>
      <c r="L32" s="195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9"/>
      <c r="AS32" s="9"/>
      <c r="AT32" s="9"/>
    </row>
    <row r="33" spans="2:47" ht="17.25" thickBot="1">
      <c r="B33" s="9"/>
      <c r="C33" s="973"/>
      <c r="D33" s="424">
        <v>37.5</v>
      </c>
      <c r="E33" s="424">
        <v>6.6</v>
      </c>
      <c r="F33" s="424">
        <v>10.4</v>
      </c>
      <c r="G33" s="397">
        <v>13.7</v>
      </c>
      <c r="H33" s="427">
        <v>24.7</v>
      </c>
      <c r="I33" s="397">
        <v>11</v>
      </c>
      <c r="J33" s="427">
        <v>35.1</v>
      </c>
      <c r="K33" s="427">
        <v>13.2</v>
      </c>
      <c r="L33" s="195"/>
      <c r="M33" s="11"/>
      <c r="AK33" s="11"/>
      <c r="AL33" s="11"/>
      <c r="AM33" s="11"/>
      <c r="AN33" s="11"/>
      <c r="AO33" s="11"/>
      <c r="AP33" s="11"/>
      <c r="AQ33" s="11"/>
      <c r="AR33" s="11"/>
      <c r="AS33" s="9"/>
      <c r="AT33" s="9"/>
      <c r="AU33" s="9"/>
    </row>
    <row r="34" spans="2:47" ht="17.25">
      <c r="B34" s="9"/>
      <c r="C34" s="567" t="s">
        <v>242</v>
      </c>
      <c r="D34" s="778">
        <f>AVERAGE(D31:D33)</f>
        <v>41.199999999999996</v>
      </c>
      <c r="E34" s="778">
        <f t="shared" ref="E34" si="67">AVERAGE(E31:E33)</f>
        <v>7.0999999999999988</v>
      </c>
      <c r="F34" s="778">
        <f t="shared" ref="F34" si="68">AVERAGE(F31:F33)</f>
        <v>11.666666666666666</v>
      </c>
      <c r="G34" s="615">
        <f t="shared" ref="G34" si="69">AVERAGE(G31:G33)</f>
        <v>20.833333333333332</v>
      </c>
      <c r="H34" s="616">
        <f t="shared" ref="H34" si="70">AVERAGE(H31:H33)</f>
        <v>21.133333333333336</v>
      </c>
      <c r="I34" s="615">
        <f t="shared" ref="I34" si="71">AVERAGE(I31:I33)</f>
        <v>10.666666666666666</v>
      </c>
      <c r="J34" s="616">
        <f t="shared" ref="J34" si="72">AVERAGE(J31:J33)</f>
        <v>32.533333333333331</v>
      </c>
      <c r="K34" s="616">
        <f t="shared" ref="K34" si="73">AVERAGE(K31:K33)</f>
        <v>12.699999999999998</v>
      </c>
      <c r="L34" s="195"/>
      <c r="M34" s="11"/>
      <c r="AK34" s="11"/>
      <c r="AL34" s="11"/>
      <c r="AM34" s="11"/>
      <c r="AN34" s="11"/>
      <c r="AO34" s="11"/>
      <c r="AP34" s="11"/>
      <c r="AQ34" s="11"/>
      <c r="AR34" s="11"/>
      <c r="AS34" s="9"/>
      <c r="AT34" s="9"/>
      <c r="AU34" s="9"/>
    </row>
    <row r="35" spans="2:47" ht="17.25">
      <c r="B35" s="9"/>
      <c r="C35" s="572" t="s">
        <v>243</v>
      </c>
      <c r="D35" s="780">
        <f>STDEV(D31:D33)</f>
        <v>5.4836119483420926</v>
      </c>
      <c r="E35" s="780">
        <f t="shared" ref="E35:K35" si="74">STDEV(E31:E33)</f>
        <v>0.55677643628300244</v>
      </c>
      <c r="F35" s="780">
        <f t="shared" si="74"/>
        <v>1.3012814197295421</v>
      </c>
      <c r="G35" s="599">
        <f t="shared" si="74"/>
        <v>6.4632293269954015</v>
      </c>
      <c r="H35" s="600">
        <f t="shared" si="74"/>
        <v>3.1564748269759955</v>
      </c>
      <c r="I35" s="599">
        <f t="shared" si="74"/>
        <v>0.30550504633038922</v>
      </c>
      <c r="J35" s="600">
        <f t="shared" si="74"/>
        <v>2.2501851775650237</v>
      </c>
      <c r="K35" s="600">
        <f t="shared" si="74"/>
        <v>0.43588989435406683</v>
      </c>
      <c r="L35" s="195"/>
      <c r="M35" s="11"/>
      <c r="AK35" s="11"/>
      <c r="AL35" s="11"/>
      <c r="AM35" s="11"/>
      <c r="AN35" s="11"/>
      <c r="AO35" s="11"/>
      <c r="AP35" s="11"/>
      <c r="AQ35" s="11"/>
      <c r="AR35" s="11"/>
      <c r="AS35" s="9"/>
      <c r="AT35" s="9"/>
      <c r="AU35" s="9"/>
    </row>
    <row r="36" spans="2:47" ht="18" thickBot="1">
      <c r="B36" s="9"/>
      <c r="C36" s="579" t="s">
        <v>244</v>
      </c>
      <c r="D36" s="786">
        <f>STDEV(D31:D33)/SQRT(3)</f>
        <v>3.1659648345067555</v>
      </c>
      <c r="E36" s="786">
        <f t="shared" ref="E36:K36" si="75">STDEV(E31:E33)/SQRT(3)</f>
        <v>0.321455025366432</v>
      </c>
      <c r="F36" s="786">
        <f t="shared" si="75"/>
        <v>0.7512951779723096</v>
      </c>
      <c r="G36" s="787">
        <f t="shared" si="75"/>
        <v>3.7315471917750789</v>
      </c>
      <c r="H36" s="788">
        <f t="shared" si="75"/>
        <v>1.8223915910448685</v>
      </c>
      <c r="I36" s="787">
        <f t="shared" si="75"/>
        <v>0.17638342073763932</v>
      </c>
      <c r="J36" s="788">
        <f t="shared" si="75"/>
        <v>1.2991450179936723</v>
      </c>
      <c r="K36" s="788">
        <f t="shared" si="75"/>
        <v>0.25166114784235805</v>
      </c>
      <c r="L36" s="195"/>
      <c r="M36" s="11"/>
      <c r="AK36" s="11"/>
      <c r="AL36" s="11"/>
      <c r="AM36" s="11"/>
      <c r="AN36" s="11"/>
      <c r="AO36" s="11"/>
      <c r="AP36" s="11"/>
      <c r="AQ36" s="11"/>
      <c r="AR36" s="11"/>
      <c r="AS36" s="9"/>
      <c r="AT36" s="9"/>
      <c r="AU36" s="9"/>
    </row>
    <row r="37" spans="2:47">
      <c r="B37" s="9"/>
      <c r="C37" s="1016" t="s">
        <v>26</v>
      </c>
      <c r="D37" s="403">
        <v>12.8</v>
      </c>
      <c r="E37" s="403">
        <v>60.2</v>
      </c>
      <c r="F37" s="403">
        <v>12.7</v>
      </c>
      <c r="G37" s="393">
        <v>13.6</v>
      </c>
      <c r="H37" s="408">
        <v>6</v>
      </c>
      <c r="I37" s="393">
        <v>4.3</v>
      </c>
      <c r="J37" s="408">
        <v>29.8</v>
      </c>
      <c r="K37" s="408">
        <v>9.8000000000000007</v>
      </c>
      <c r="L37" s="195"/>
      <c r="M37" s="11"/>
      <c r="AK37" s="11"/>
      <c r="AL37" s="11"/>
      <c r="AM37" s="11"/>
      <c r="AN37" s="11"/>
      <c r="AO37" s="11"/>
      <c r="AP37" s="11"/>
      <c r="AQ37" s="11"/>
      <c r="AR37" s="11"/>
      <c r="AS37" s="9"/>
      <c r="AT37" s="9"/>
      <c r="AU37" s="9"/>
    </row>
    <row r="38" spans="2:47">
      <c r="B38" s="9"/>
      <c r="C38" s="1017"/>
      <c r="D38" s="423">
        <v>9</v>
      </c>
      <c r="E38" s="423">
        <v>54.2</v>
      </c>
      <c r="F38" s="423">
        <v>9.1999999999999993</v>
      </c>
      <c r="G38" s="429">
        <v>8.9</v>
      </c>
      <c r="H38" s="426">
        <v>6.1</v>
      </c>
      <c r="I38" s="429">
        <v>3</v>
      </c>
      <c r="J38" s="426">
        <v>27.3</v>
      </c>
      <c r="K38" s="426">
        <v>12</v>
      </c>
      <c r="L38" s="195"/>
      <c r="M38" s="11"/>
      <c r="AK38" s="11"/>
      <c r="AL38" s="11"/>
      <c r="AM38" s="11"/>
      <c r="AN38" s="11"/>
      <c r="AO38" s="11"/>
      <c r="AP38" s="11"/>
      <c r="AQ38" s="11"/>
      <c r="AR38" s="11"/>
      <c r="AS38" s="9"/>
      <c r="AT38" s="9"/>
      <c r="AU38" s="9"/>
    </row>
    <row r="39" spans="2:47" ht="17.25" thickBot="1">
      <c r="B39" s="9"/>
      <c r="C39" s="1018"/>
      <c r="D39" s="424">
        <v>18.8</v>
      </c>
      <c r="E39" s="424">
        <v>68.099999999999994</v>
      </c>
      <c r="F39" s="424">
        <v>13.9</v>
      </c>
      <c r="G39" s="397">
        <v>13</v>
      </c>
      <c r="H39" s="427">
        <v>8.4</v>
      </c>
      <c r="I39" s="397">
        <v>6.6</v>
      </c>
      <c r="J39" s="427">
        <v>25</v>
      </c>
      <c r="K39" s="427">
        <v>6.8</v>
      </c>
      <c r="L39" s="195"/>
      <c r="M39" s="11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</row>
    <row r="40" spans="2:47" ht="17.25">
      <c r="B40" s="9"/>
      <c r="C40" s="567" t="s">
        <v>242</v>
      </c>
      <c r="D40" s="778">
        <f>AVERAGE(D37:D39)</f>
        <v>13.533333333333333</v>
      </c>
      <c r="E40" s="778">
        <f t="shared" ref="E40" si="76">AVERAGE(E37:E39)</f>
        <v>60.833333333333336</v>
      </c>
      <c r="F40" s="778">
        <f t="shared" ref="F40" si="77">AVERAGE(F37:F39)</f>
        <v>11.933333333333332</v>
      </c>
      <c r="G40" s="615">
        <f t="shared" ref="G40" si="78">AVERAGE(G37:G39)</f>
        <v>11.833333333333334</v>
      </c>
      <c r="H40" s="616">
        <f t="shared" ref="H40" si="79">AVERAGE(H37:H39)</f>
        <v>6.833333333333333</v>
      </c>
      <c r="I40" s="615">
        <f t="shared" ref="I40" si="80">AVERAGE(I37:I39)</f>
        <v>4.6333333333333329</v>
      </c>
      <c r="J40" s="616">
        <f t="shared" ref="J40" si="81">AVERAGE(J37:J39)</f>
        <v>27.366666666666664</v>
      </c>
      <c r="K40" s="616">
        <f t="shared" ref="K40" si="82">AVERAGE(K37:K39)</f>
        <v>9.5333333333333332</v>
      </c>
      <c r="L40" s="195"/>
      <c r="M40" s="11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</row>
    <row r="41" spans="2:47" ht="17.25">
      <c r="B41" s="9"/>
      <c r="C41" s="572" t="s">
        <v>243</v>
      </c>
      <c r="D41" s="780">
        <f>STDEV(D37:D39)</f>
        <v>4.9409850569834104</v>
      </c>
      <c r="E41" s="780">
        <f t="shared" ref="E41:K41" si="83">STDEV(E37:E39)</f>
        <v>6.9716090921202172</v>
      </c>
      <c r="F41" s="780">
        <f t="shared" si="83"/>
        <v>2.4419937209856495</v>
      </c>
      <c r="G41" s="599">
        <f t="shared" si="83"/>
        <v>2.5579940057266204</v>
      </c>
      <c r="H41" s="600">
        <f t="shared" si="83"/>
        <v>1.3576941236277482</v>
      </c>
      <c r="I41" s="599">
        <f t="shared" si="83"/>
        <v>1.8230011885167101</v>
      </c>
      <c r="J41" s="600">
        <f t="shared" si="83"/>
        <v>2.4006943440041124</v>
      </c>
      <c r="K41" s="600">
        <f t="shared" si="83"/>
        <v>2.610236260060252</v>
      </c>
      <c r="L41" s="195"/>
      <c r="M41" s="11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</row>
    <row r="42" spans="2:47" ht="18" thickBot="1">
      <c r="B42" s="9"/>
      <c r="C42" s="579" t="s">
        <v>244</v>
      </c>
      <c r="D42" s="782">
        <f>STDEV(D37:D39)/SQRT(3)</f>
        <v>2.8526790527112906</v>
      </c>
      <c r="E42" s="782">
        <f t="shared" ref="E42:K42" si="84">STDEV(E37:E39)/SQRT(3)</f>
        <v>4.0250603860204501</v>
      </c>
      <c r="F42" s="782">
        <f t="shared" si="84"/>
        <v>1.4098857321704408</v>
      </c>
      <c r="G42" s="783">
        <f t="shared" si="84"/>
        <v>1.4768585277917134</v>
      </c>
      <c r="H42" s="785">
        <f t="shared" si="84"/>
        <v>0.7838650677536535</v>
      </c>
      <c r="I42" s="783">
        <f t="shared" si="84"/>
        <v>1.0525102269231303</v>
      </c>
      <c r="J42" s="785">
        <f t="shared" si="84"/>
        <v>1.3860415257527865</v>
      </c>
      <c r="K42" s="785">
        <f t="shared" si="84"/>
        <v>1.5070206073943087</v>
      </c>
      <c r="L42" s="195"/>
      <c r="M42" s="11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</row>
    <row r="43" spans="2:47">
      <c r="B43" s="9"/>
      <c r="C43" s="1019" t="s">
        <v>27</v>
      </c>
      <c r="D43" s="423">
        <v>34.799999999999997</v>
      </c>
      <c r="E43" s="423">
        <v>29</v>
      </c>
      <c r="F43" s="423">
        <v>67.2</v>
      </c>
      <c r="G43" s="429">
        <v>57.3</v>
      </c>
      <c r="H43" s="426">
        <v>41.2</v>
      </c>
      <c r="I43" s="429">
        <v>30.1</v>
      </c>
      <c r="J43" s="426">
        <v>3</v>
      </c>
      <c r="K43" s="426">
        <v>44.2</v>
      </c>
      <c r="L43" s="195"/>
      <c r="M43" s="11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</row>
    <row r="44" spans="2:47">
      <c r="B44" s="9"/>
      <c r="C44" s="972"/>
      <c r="D44" s="224">
        <v>35</v>
      </c>
      <c r="E44" s="224">
        <v>34.6</v>
      </c>
      <c r="F44" s="224">
        <v>60.4</v>
      </c>
      <c r="G44" s="394">
        <v>56.3</v>
      </c>
      <c r="H44" s="390">
        <v>39.1</v>
      </c>
      <c r="I44" s="394">
        <v>32</v>
      </c>
      <c r="J44" s="390">
        <v>1.6</v>
      </c>
      <c r="K44" s="390">
        <v>42.7</v>
      </c>
      <c r="L44" s="195"/>
      <c r="M44" s="11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</row>
    <row r="45" spans="2:47" ht="17.25" thickBot="1">
      <c r="B45" s="9"/>
      <c r="C45" s="973"/>
      <c r="D45" s="424">
        <v>34.200000000000003</v>
      </c>
      <c r="E45" s="424">
        <v>22.7</v>
      </c>
      <c r="F45" s="424">
        <v>61.5</v>
      </c>
      <c r="G45" s="397">
        <v>53.6</v>
      </c>
      <c r="H45" s="427">
        <v>35.5</v>
      </c>
      <c r="I45" s="397">
        <v>30.8</v>
      </c>
      <c r="J45" s="427">
        <v>1.8</v>
      </c>
      <c r="K45" s="427">
        <v>47.9</v>
      </c>
      <c r="L45" s="195"/>
      <c r="M45" s="11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</row>
    <row r="46" spans="2:47" ht="17.25">
      <c r="B46" s="9"/>
      <c r="C46" s="567" t="s">
        <v>242</v>
      </c>
      <c r="D46" s="778">
        <f>AVERAGE(D43:D45)</f>
        <v>34.666666666666664</v>
      </c>
      <c r="E46" s="778">
        <f t="shared" ref="E46" si="85">AVERAGE(E43:E45)</f>
        <v>28.766666666666666</v>
      </c>
      <c r="F46" s="778">
        <f t="shared" ref="F46" si="86">AVERAGE(F43:F45)</f>
        <v>63.033333333333331</v>
      </c>
      <c r="G46" s="615">
        <f t="shared" ref="G46" si="87">AVERAGE(G43:G45)</f>
        <v>55.733333333333327</v>
      </c>
      <c r="H46" s="616">
        <f t="shared" ref="H46" si="88">AVERAGE(H43:H45)</f>
        <v>38.6</v>
      </c>
      <c r="I46" s="615">
        <f t="shared" ref="I46" si="89">AVERAGE(I43:I45)</f>
        <v>30.966666666666669</v>
      </c>
      <c r="J46" s="616">
        <f t="shared" ref="J46" si="90">AVERAGE(J43:J45)</f>
        <v>2.1333333333333333</v>
      </c>
      <c r="K46" s="616">
        <f t="shared" ref="K46" si="91">AVERAGE(K43:K45)</f>
        <v>44.933333333333337</v>
      </c>
      <c r="L46" s="195"/>
      <c r="M46" s="11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</row>
    <row r="47" spans="2:47" ht="17.25">
      <c r="B47" s="9"/>
      <c r="C47" s="572" t="s">
        <v>243</v>
      </c>
      <c r="D47" s="780">
        <f>STDEV(D43:D45)</f>
        <v>0.41633319989322448</v>
      </c>
      <c r="E47" s="780">
        <f t="shared" ref="E47:K47" si="92">STDEV(E43:E45)</f>
        <v>5.9534303836807725</v>
      </c>
      <c r="F47" s="780">
        <f t="shared" si="92"/>
        <v>3.650114153466073</v>
      </c>
      <c r="G47" s="599">
        <f t="shared" si="92"/>
        <v>1.91398362932741</v>
      </c>
      <c r="H47" s="600">
        <f t="shared" si="92"/>
        <v>2.8827070610799161</v>
      </c>
      <c r="I47" s="599">
        <f t="shared" si="92"/>
        <v>0.96090235369330423</v>
      </c>
      <c r="J47" s="600">
        <f t="shared" si="92"/>
        <v>0.75718777944003757</v>
      </c>
      <c r="K47" s="600">
        <f t="shared" si="92"/>
        <v>2.6764404221527744</v>
      </c>
      <c r="L47" s="195"/>
      <c r="M47" s="11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</row>
    <row r="48" spans="2:47" ht="18" thickBot="1">
      <c r="B48" s="9"/>
      <c r="C48" s="579" t="s">
        <v>244</v>
      </c>
      <c r="D48" s="782">
        <f>STDEV(D43:D45)/SQRT(3)</f>
        <v>0.24037008503093144</v>
      </c>
      <c r="E48" s="782">
        <f t="shared" ref="E48:K48" si="93">STDEV(E43:E45)/SQRT(3)</f>
        <v>3.4372146346197914</v>
      </c>
      <c r="F48" s="782">
        <f t="shared" si="93"/>
        <v>2.1073943890765006</v>
      </c>
      <c r="G48" s="783">
        <f t="shared" si="93"/>
        <v>1.1050389636167171</v>
      </c>
      <c r="H48" s="785">
        <f t="shared" si="93"/>
        <v>1.6643316977093245</v>
      </c>
      <c r="I48" s="783">
        <f t="shared" si="93"/>
        <v>0.55477723256977418</v>
      </c>
      <c r="J48" s="785">
        <f t="shared" si="93"/>
        <v>0.43716256828680067</v>
      </c>
      <c r="K48" s="785">
        <f t="shared" si="93"/>
        <v>1.5452435981999</v>
      </c>
      <c r="L48" s="195"/>
      <c r="M48" s="11"/>
      <c r="AK48" s="9"/>
      <c r="AL48" s="9"/>
      <c r="AM48" s="9"/>
      <c r="AN48" s="9"/>
      <c r="AO48" s="9"/>
      <c r="AP48" s="9"/>
      <c r="AQ48" s="9"/>
      <c r="AR48" s="9"/>
      <c r="AS48" s="9"/>
      <c r="AT48" s="9"/>
    </row>
    <row r="49" spans="2:46">
      <c r="B49" s="9"/>
      <c r="C49" s="1016" t="s">
        <v>28</v>
      </c>
      <c r="D49" s="423">
        <v>13.8</v>
      </c>
      <c r="E49" s="423">
        <v>3.1</v>
      </c>
      <c r="F49" s="423">
        <v>8.5</v>
      </c>
      <c r="G49" s="429">
        <v>6.6</v>
      </c>
      <c r="H49" s="426">
        <v>32.799999999999997</v>
      </c>
      <c r="I49" s="429">
        <v>55.1</v>
      </c>
      <c r="J49" s="426">
        <v>35.700000000000003</v>
      </c>
      <c r="K49" s="426">
        <v>33.5</v>
      </c>
      <c r="L49" s="195"/>
      <c r="M49" s="11"/>
      <c r="AK49" s="9"/>
      <c r="AL49" s="9"/>
      <c r="AM49" s="9"/>
      <c r="AN49" s="9"/>
      <c r="AO49" s="9"/>
      <c r="AP49" s="9"/>
      <c r="AQ49" s="9"/>
      <c r="AR49" s="9"/>
      <c r="AS49" s="9"/>
      <c r="AT49" s="9"/>
    </row>
    <row r="50" spans="2:46">
      <c r="B50" s="9"/>
      <c r="C50" s="1017"/>
      <c r="D50" s="224">
        <v>8.5</v>
      </c>
      <c r="E50" s="224">
        <v>4.2</v>
      </c>
      <c r="F50" s="224">
        <v>17.3</v>
      </c>
      <c r="G50" s="394">
        <v>8.5</v>
      </c>
      <c r="H50" s="390">
        <v>36</v>
      </c>
      <c r="I50" s="394">
        <v>54.4</v>
      </c>
      <c r="J50" s="390">
        <v>40.200000000000003</v>
      </c>
      <c r="K50" s="390">
        <v>32.799999999999997</v>
      </c>
      <c r="L50" s="195"/>
      <c r="M50" s="11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127"/>
      <c r="AE50" s="127"/>
      <c r="AF50" s="127"/>
      <c r="AG50" s="127"/>
      <c r="AH50" s="127"/>
      <c r="AI50" s="127"/>
      <c r="AJ50" s="127"/>
      <c r="AK50" s="9"/>
      <c r="AL50" s="9"/>
      <c r="AM50" s="9"/>
      <c r="AN50" s="9"/>
      <c r="AO50" s="9"/>
      <c r="AP50" s="9"/>
      <c r="AQ50" s="9"/>
      <c r="AR50" s="9"/>
      <c r="AS50" s="9"/>
      <c r="AT50" s="9"/>
    </row>
    <row r="51" spans="2:46" ht="17.25" thickBot="1">
      <c r="B51" s="9"/>
      <c r="C51" s="1018"/>
      <c r="D51" s="424">
        <v>9.5</v>
      </c>
      <c r="E51" s="424">
        <v>2.6</v>
      </c>
      <c r="F51" s="424">
        <v>14.2</v>
      </c>
      <c r="G51" s="397">
        <v>19.7</v>
      </c>
      <c r="H51" s="427">
        <v>41.4</v>
      </c>
      <c r="I51" s="397">
        <v>51.5</v>
      </c>
      <c r="J51" s="427">
        <v>38.1</v>
      </c>
      <c r="K51" s="427">
        <v>32</v>
      </c>
      <c r="L51" s="195"/>
      <c r="M51" s="11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127"/>
      <c r="AD51" s="127"/>
      <c r="AE51" s="127"/>
      <c r="AF51" s="127"/>
      <c r="AG51" s="127"/>
      <c r="AH51" s="127"/>
      <c r="AI51" s="127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</row>
    <row r="52" spans="2:46" ht="17.25">
      <c r="B52" s="9"/>
      <c r="C52" s="567" t="s">
        <v>242</v>
      </c>
      <c r="D52" s="778">
        <f>AVERAGE(D49:D51)</f>
        <v>10.6</v>
      </c>
      <c r="E52" s="778">
        <f t="shared" ref="E52" si="94">AVERAGE(E49:E51)</f>
        <v>3.3000000000000003</v>
      </c>
      <c r="F52" s="778">
        <f t="shared" ref="F52" si="95">AVERAGE(F49:F51)</f>
        <v>13.333333333333334</v>
      </c>
      <c r="G52" s="615">
        <f t="shared" ref="G52" si="96">AVERAGE(G49:G51)</f>
        <v>11.6</v>
      </c>
      <c r="H52" s="616">
        <f t="shared" ref="H52" si="97">AVERAGE(H49:H51)</f>
        <v>36.733333333333327</v>
      </c>
      <c r="I52" s="615">
        <f t="shared" ref="I52" si="98">AVERAGE(I49:I51)</f>
        <v>53.666666666666664</v>
      </c>
      <c r="J52" s="616">
        <f t="shared" ref="J52" si="99">AVERAGE(J49:J51)</f>
        <v>38</v>
      </c>
      <c r="K52" s="616">
        <f t="shared" ref="K52" si="100">AVERAGE(K49:K51)</f>
        <v>32.766666666666666</v>
      </c>
      <c r="L52" s="195"/>
      <c r="M52" s="11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127"/>
      <c r="AD52" s="127"/>
      <c r="AE52" s="127"/>
      <c r="AF52" s="127"/>
      <c r="AG52" s="127"/>
      <c r="AH52" s="127"/>
      <c r="AI52" s="127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</row>
    <row r="53" spans="2:46" ht="17.25">
      <c r="B53" s="9"/>
      <c r="C53" s="572" t="s">
        <v>243</v>
      </c>
      <c r="D53" s="780">
        <f>STDEV(D49:D51)</f>
        <v>2.8160255680657511</v>
      </c>
      <c r="E53" s="780">
        <f t="shared" ref="E53:K53" si="101">STDEV(E49:E51)</f>
        <v>0.81853527718724384</v>
      </c>
      <c r="F53" s="780">
        <f t="shared" si="101"/>
        <v>4.4635561308594909</v>
      </c>
      <c r="G53" s="599">
        <f t="shared" si="101"/>
        <v>7.0788417131618395</v>
      </c>
      <c r="H53" s="600">
        <f t="shared" si="101"/>
        <v>4.3466462167208109</v>
      </c>
      <c r="I53" s="599">
        <f t="shared" si="101"/>
        <v>1.908751773629388</v>
      </c>
      <c r="J53" s="600">
        <f t="shared" si="101"/>
        <v>2.2516660498395402</v>
      </c>
      <c r="K53" s="600">
        <f t="shared" si="101"/>
        <v>0.75055534994651341</v>
      </c>
      <c r="L53" s="195"/>
      <c r="M53" s="11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127"/>
      <c r="AD53" s="127"/>
      <c r="AE53" s="127"/>
      <c r="AF53" s="127"/>
      <c r="AG53" s="127"/>
      <c r="AH53" s="127"/>
      <c r="AI53" s="127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</row>
    <row r="54" spans="2:46" ht="18" thickBot="1">
      <c r="B54" s="9"/>
      <c r="C54" s="579" t="s">
        <v>244</v>
      </c>
      <c r="D54" s="782">
        <f>STDEV(D49:D51)/SQRT(3)</f>
        <v>1.6258331197676303</v>
      </c>
      <c r="E54" s="782">
        <f t="shared" ref="E54:K54" si="102">STDEV(E49:E51)/SQRT(3)</f>
        <v>0.47258156262526019</v>
      </c>
      <c r="F54" s="782">
        <f t="shared" si="102"/>
        <v>2.5770353336947318</v>
      </c>
      <c r="G54" s="783">
        <f t="shared" si="102"/>
        <v>4.0869711686447401</v>
      </c>
      <c r="H54" s="785">
        <f t="shared" si="102"/>
        <v>2.5095373632958289</v>
      </c>
      <c r="I54" s="783">
        <f t="shared" si="102"/>
        <v>1.1020183503211027</v>
      </c>
      <c r="J54" s="785">
        <f t="shared" si="102"/>
        <v>1.2999999999999998</v>
      </c>
      <c r="K54" s="785">
        <f t="shared" si="102"/>
        <v>0.43333333333333329</v>
      </c>
      <c r="L54" s="195"/>
      <c r="M54" s="11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</row>
    <row r="55" spans="2:46" ht="17.25">
      <c r="B55" s="9"/>
      <c r="C55" s="72"/>
      <c r="D55" s="195"/>
      <c r="E55" s="195"/>
      <c r="F55" s="195"/>
      <c r="G55" s="195"/>
      <c r="H55" s="195"/>
      <c r="I55" s="195"/>
      <c r="J55" s="195"/>
      <c r="K55" s="195"/>
      <c r="L55" s="195"/>
      <c r="M55" s="11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</row>
    <row r="56" spans="2:46">
      <c r="B56" s="9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</row>
    <row r="57" spans="2:46" ht="18.75" thickBot="1">
      <c r="B57" s="9"/>
      <c r="C57" s="8" t="s">
        <v>123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</row>
    <row r="58" spans="2:46" ht="18" thickBot="1">
      <c r="B58" s="9"/>
      <c r="C58" s="1019" t="s">
        <v>230</v>
      </c>
      <c r="D58" s="1020" t="s">
        <v>43</v>
      </c>
      <c r="E58" s="1021"/>
      <c r="F58" s="1020" t="s">
        <v>44</v>
      </c>
      <c r="G58" s="1021"/>
      <c r="H58" s="1020" t="s">
        <v>45</v>
      </c>
      <c r="I58" s="1021"/>
      <c r="J58" s="193"/>
      <c r="K58" s="193"/>
      <c r="L58" s="193"/>
      <c r="M58" s="11"/>
      <c r="N58" s="1019" t="s">
        <v>218</v>
      </c>
      <c r="O58" s="1022" t="s">
        <v>43</v>
      </c>
      <c r="P58" s="1023"/>
      <c r="Q58" s="1022" t="s">
        <v>44</v>
      </c>
      <c r="R58" s="1023"/>
      <c r="S58" s="1022" t="s">
        <v>45</v>
      </c>
      <c r="T58" s="1023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</row>
    <row r="59" spans="2:46" ht="18" thickBot="1">
      <c r="B59" s="9"/>
      <c r="C59" s="973"/>
      <c r="D59" s="410" t="s">
        <v>47</v>
      </c>
      <c r="E59" s="414" t="s">
        <v>48</v>
      </c>
      <c r="F59" s="410" t="s">
        <v>47</v>
      </c>
      <c r="G59" s="414" t="s">
        <v>48</v>
      </c>
      <c r="H59" s="414" t="s">
        <v>47</v>
      </c>
      <c r="I59" s="411" t="s">
        <v>48</v>
      </c>
      <c r="J59" s="388"/>
      <c r="K59" s="388"/>
      <c r="L59" s="388"/>
      <c r="M59" s="11"/>
      <c r="N59" s="973"/>
      <c r="O59" s="399" t="s">
        <v>47</v>
      </c>
      <c r="P59" s="409" t="s">
        <v>48</v>
      </c>
      <c r="Q59" s="399" t="s">
        <v>47</v>
      </c>
      <c r="R59" s="409" t="s">
        <v>48</v>
      </c>
      <c r="S59" s="409" t="s">
        <v>47</v>
      </c>
      <c r="T59" s="405" t="s">
        <v>48</v>
      </c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</row>
    <row r="60" spans="2:46">
      <c r="B60" s="9"/>
      <c r="C60" s="1016" t="s">
        <v>25</v>
      </c>
      <c r="D60" s="212">
        <v>1.4</v>
      </c>
      <c r="E60" s="212">
        <v>0.8</v>
      </c>
      <c r="F60" s="212">
        <v>0.3</v>
      </c>
      <c r="G60" s="213">
        <v>0.1</v>
      </c>
      <c r="H60" s="412">
        <v>0.2</v>
      </c>
      <c r="I60" s="412">
        <v>0.8</v>
      </c>
      <c r="J60" s="11"/>
      <c r="K60" s="9"/>
      <c r="L60" s="9"/>
      <c r="M60" s="9"/>
      <c r="N60" s="1004" t="s">
        <v>49</v>
      </c>
      <c r="O60" s="400">
        <v>98.8</v>
      </c>
      <c r="P60" s="400">
        <v>6.1</v>
      </c>
      <c r="Q60" s="400">
        <v>9.6</v>
      </c>
      <c r="R60" s="343">
        <v>99.5</v>
      </c>
      <c r="S60" s="377">
        <v>97</v>
      </c>
      <c r="T60" s="377">
        <v>97.2</v>
      </c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spans="2:46">
      <c r="B61" s="9"/>
      <c r="C61" s="1017"/>
      <c r="D61" s="218">
        <v>2.2000000000000002</v>
      </c>
      <c r="E61" s="218">
        <v>1.1000000000000001</v>
      </c>
      <c r="F61" s="218">
        <v>0.6</v>
      </c>
      <c r="G61" s="219">
        <v>0.2</v>
      </c>
      <c r="H61" s="413">
        <v>0.9</v>
      </c>
      <c r="I61" s="413">
        <v>2.2000000000000002</v>
      </c>
      <c r="J61" s="11"/>
      <c r="K61" s="9"/>
      <c r="L61" s="9"/>
      <c r="M61" s="9"/>
      <c r="N61" s="1005"/>
      <c r="O61" s="401">
        <v>99.5</v>
      </c>
      <c r="P61" s="401">
        <v>3.6</v>
      </c>
      <c r="Q61" s="401">
        <v>0.7</v>
      </c>
      <c r="R61" s="344">
        <v>97.4</v>
      </c>
      <c r="S61" s="406">
        <v>98.2</v>
      </c>
      <c r="T61" s="406">
        <v>96</v>
      </c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spans="2:46" ht="17.25" thickBot="1">
      <c r="B62" s="9"/>
      <c r="C62" s="1018"/>
      <c r="D62" s="227">
        <v>2.2999999999999998</v>
      </c>
      <c r="E62" s="227">
        <v>1.7</v>
      </c>
      <c r="F62" s="227">
        <v>0.8</v>
      </c>
      <c r="G62" s="198">
        <v>0.1</v>
      </c>
      <c r="H62" s="199">
        <v>2</v>
      </c>
      <c r="I62" s="199">
        <v>1.2</v>
      </c>
      <c r="J62" s="11"/>
      <c r="K62" s="9"/>
      <c r="L62" s="9"/>
      <c r="M62" s="9"/>
      <c r="N62" s="1006"/>
      <c r="O62" s="402">
        <v>98.7</v>
      </c>
      <c r="P62" s="402">
        <v>6.4</v>
      </c>
      <c r="Q62" s="402">
        <v>11.1</v>
      </c>
      <c r="R62" s="345">
        <v>98.3</v>
      </c>
      <c r="S62" s="407">
        <v>97.5</v>
      </c>
      <c r="T62" s="407">
        <v>98.3</v>
      </c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spans="2:46" ht="17.25">
      <c r="B63" s="9"/>
      <c r="C63" s="567" t="s">
        <v>242</v>
      </c>
      <c r="D63" s="778">
        <f>AVERAGE(D60:D62)</f>
        <v>1.9666666666666668</v>
      </c>
      <c r="E63" s="700">
        <f t="shared" ref="E63" si="103">AVERAGE(E60:E62)</f>
        <v>1.2</v>
      </c>
      <c r="F63" s="778">
        <f t="shared" ref="F63" si="104">AVERAGE(F60:F62)</f>
        <v>0.56666666666666665</v>
      </c>
      <c r="G63" s="700">
        <f t="shared" ref="G63" si="105">AVERAGE(G60:G62)</f>
        <v>0.13333333333333333</v>
      </c>
      <c r="H63" s="615">
        <f t="shared" ref="H63" si="106">AVERAGE(H60:H62)</f>
        <v>1.0333333333333334</v>
      </c>
      <c r="I63" s="616">
        <f t="shared" ref="I63" si="107">AVERAGE(I60:I62)</f>
        <v>1.4000000000000001</v>
      </c>
      <c r="J63" s="11"/>
      <c r="K63" s="9"/>
      <c r="L63" s="9"/>
      <c r="M63" s="9"/>
      <c r="N63" s="567" t="s">
        <v>242</v>
      </c>
      <c r="O63" s="778">
        <f>AVERAGE(O60:O62)</f>
        <v>99</v>
      </c>
      <c r="P63" s="700">
        <f t="shared" ref="P63" si="108">AVERAGE(P60:P62)</f>
        <v>5.3666666666666671</v>
      </c>
      <c r="Q63" s="778">
        <f t="shared" ref="Q63" si="109">AVERAGE(Q60:Q62)</f>
        <v>7.1333333333333329</v>
      </c>
      <c r="R63" s="700">
        <f t="shared" ref="R63" si="110">AVERAGE(R60:R62)</f>
        <v>98.399999999999991</v>
      </c>
      <c r="S63" s="615">
        <f t="shared" ref="S63" si="111">AVERAGE(S60:S62)</f>
        <v>97.566666666666663</v>
      </c>
      <c r="T63" s="616">
        <f t="shared" ref="T63" si="112">AVERAGE(T60:T62)</f>
        <v>97.166666666666671</v>
      </c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spans="2:46" ht="17.25">
      <c r="B64" s="9"/>
      <c r="C64" s="572" t="s">
        <v>243</v>
      </c>
      <c r="D64" s="780">
        <f>STDEV(D60:D62)</f>
        <v>0.49328828623162457</v>
      </c>
      <c r="E64" s="730">
        <f t="shared" ref="E64:I64" si="113">STDEV(E60:E62)</f>
        <v>0.45825756949558394</v>
      </c>
      <c r="F64" s="780">
        <f t="shared" si="113"/>
        <v>0.25166114784235849</v>
      </c>
      <c r="G64" s="730">
        <f t="shared" si="113"/>
        <v>5.7735026918962581E-2</v>
      </c>
      <c r="H64" s="599">
        <f t="shared" si="113"/>
        <v>0.90737717258774642</v>
      </c>
      <c r="I64" s="600">
        <f t="shared" si="113"/>
        <v>0.72111025509279791</v>
      </c>
      <c r="J64" s="136"/>
      <c r="K64" s="9"/>
      <c r="L64" s="9"/>
      <c r="M64" s="9"/>
      <c r="N64" s="572" t="s">
        <v>243</v>
      </c>
      <c r="O64" s="780">
        <f>STDEV(O60:O62)</f>
        <v>0.43588989435406705</v>
      </c>
      <c r="P64" s="730">
        <f t="shared" ref="P64:T64" si="114">STDEV(P60:P62)</f>
        <v>1.5373136743466906</v>
      </c>
      <c r="Q64" s="780">
        <f t="shared" si="114"/>
        <v>5.6216842078983182</v>
      </c>
      <c r="R64" s="730">
        <f t="shared" si="114"/>
        <v>1.0535653752852714</v>
      </c>
      <c r="S64" s="599">
        <f t="shared" si="114"/>
        <v>0.6027713773341723</v>
      </c>
      <c r="T64" s="600">
        <f t="shared" si="114"/>
        <v>1.1503622617824918</v>
      </c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</row>
    <row r="65" spans="2:36" ht="18" thickBot="1">
      <c r="B65" s="9"/>
      <c r="C65" s="579" t="s">
        <v>244</v>
      </c>
      <c r="D65" s="782">
        <f>STDEV(D60:D62)/SQRT(3)</f>
        <v>0.28480012484391765</v>
      </c>
      <c r="E65" s="735">
        <f t="shared" ref="E65:I65" si="115">STDEV(E60:E62)/SQRT(3)</f>
        <v>0.26457513110645903</v>
      </c>
      <c r="F65" s="782">
        <f t="shared" si="115"/>
        <v>0.14529663145135588</v>
      </c>
      <c r="G65" s="735">
        <f t="shared" si="115"/>
        <v>3.333333333333334E-2</v>
      </c>
      <c r="H65" s="783">
        <f t="shared" si="115"/>
        <v>0.5238744548500569</v>
      </c>
      <c r="I65" s="785">
        <f t="shared" si="115"/>
        <v>0.41633319989322659</v>
      </c>
      <c r="J65" s="136"/>
      <c r="K65" s="9"/>
      <c r="L65" s="9"/>
      <c r="M65" s="9"/>
      <c r="N65" s="579" t="s">
        <v>244</v>
      </c>
      <c r="O65" s="782">
        <f>STDEV(O60:O62)/SQRT(3)</f>
        <v>0.25166114784235816</v>
      </c>
      <c r="P65" s="735">
        <f t="shared" ref="P65:T65" si="116">STDEV(P60:P62)/SQRT(3)</f>
        <v>0.88756846371295461</v>
      </c>
      <c r="Q65" s="782">
        <f t="shared" si="116"/>
        <v>3.2456808907291621</v>
      </c>
      <c r="R65" s="735">
        <f t="shared" si="116"/>
        <v>0.60827625302982058</v>
      </c>
      <c r="S65" s="783">
        <f t="shared" si="116"/>
        <v>0.34801021696368589</v>
      </c>
      <c r="T65" s="785">
        <f t="shared" si="116"/>
        <v>0.66416196150570839</v>
      </c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</row>
    <row r="66" spans="2:36" ht="18" thickBot="1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136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</row>
    <row r="67" spans="2:36" ht="18" thickBot="1">
      <c r="B67" s="9"/>
      <c r="C67" s="1019" t="s">
        <v>217</v>
      </c>
      <c r="D67" s="1022" t="s">
        <v>43</v>
      </c>
      <c r="E67" s="1023"/>
      <c r="F67" s="1022" t="s">
        <v>44</v>
      </c>
      <c r="G67" s="1023"/>
      <c r="H67" s="1022" t="s">
        <v>45</v>
      </c>
      <c r="I67" s="1023"/>
      <c r="J67" s="9"/>
      <c r="N67" s="1019" t="s">
        <v>215</v>
      </c>
      <c r="O67" s="1022" t="s">
        <v>43</v>
      </c>
      <c r="P67" s="1023"/>
      <c r="Q67" s="1022" t="s">
        <v>44</v>
      </c>
      <c r="R67" s="1023"/>
      <c r="S67" s="1022" t="s">
        <v>45</v>
      </c>
      <c r="T67" s="1023"/>
      <c r="U67" s="136"/>
      <c r="V67" s="1001" t="s">
        <v>216</v>
      </c>
      <c r="W67" s="1007" t="s">
        <v>43</v>
      </c>
      <c r="X67" s="1011"/>
      <c r="Y67" s="1007" t="s">
        <v>44</v>
      </c>
      <c r="Z67" s="1011"/>
      <c r="AA67" s="1007" t="s">
        <v>45</v>
      </c>
      <c r="AB67" s="1011"/>
      <c r="AC67" s="136"/>
      <c r="AD67" s="971" t="s">
        <v>227</v>
      </c>
      <c r="AE67" s="983" t="s">
        <v>43</v>
      </c>
      <c r="AF67" s="985"/>
      <c r="AG67" s="983" t="s">
        <v>44</v>
      </c>
      <c r="AH67" s="985"/>
      <c r="AI67" s="983" t="s">
        <v>45</v>
      </c>
      <c r="AJ67" s="985"/>
    </row>
    <row r="68" spans="2:36" ht="18" thickBot="1">
      <c r="B68" s="9"/>
      <c r="C68" s="973"/>
      <c r="D68" s="399" t="s">
        <v>47</v>
      </c>
      <c r="E68" s="409" t="s">
        <v>48</v>
      </c>
      <c r="F68" s="399" t="s">
        <v>47</v>
      </c>
      <c r="G68" s="409" t="s">
        <v>48</v>
      </c>
      <c r="H68" s="409" t="s">
        <v>47</v>
      </c>
      <c r="I68" s="405" t="s">
        <v>48</v>
      </c>
      <c r="J68" s="9"/>
      <c r="N68" s="973"/>
      <c r="O68" s="410" t="s">
        <v>47</v>
      </c>
      <c r="P68" s="414" t="s">
        <v>48</v>
      </c>
      <c r="Q68" s="410" t="s">
        <v>47</v>
      </c>
      <c r="R68" s="414" t="s">
        <v>48</v>
      </c>
      <c r="S68" s="414" t="s">
        <v>47</v>
      </c>
      <c r="T68" s="411" t="s">
        <v>48</v>
      </c>
      <c r="U68" s="136"/>
      <c r="V68" s="1003"/>
      <c r="W68" s="415" t="s">
        <v>47</v>
      </c>
      <c r="X68" s="346" t="s">
        <v>48</v>
      </c>
      <c r="Y68" s="415" t="s">
        <v>47</v>
      </c>
      <c r="Z68" s="346" t="s">
        <v>48</v>
      </c>
      <c r="AA68" s="346" t="s">
        <v>47</v>
      </c>
      <c r="AB68" s="416" t="s">
        <v>48</v>
      </c>
      <c r="AC68" s="136"/>
      <c r="AD68" s="1024"/>
      <c r="AE68" s="417" t="s">
        <v>47</v>
      </c>
      <c r="AF68" s="421" t="s">
        <v>48</v>
      </c>
      <c r="AG68" s="417" t="s">
        <v>47</v>
      </c>
      <c r="AH68" s="421" t="s">
        <v>48</v>
      </c>
      <c r="AI68" s="421" t="s">
        <v>47</v>
      </c>
      <c r="AJ68" s="419" t="s">
        <v>48</v>
      </c>
    </row>
    <row r="69" spans="2:36">
      <c r="B69" s="9"/>
      <c r="C69" s="1019" t="s">
        <v>25</v>
      </c>
      <c r="D69" s="403">
        <v>5.5</v>
      </c>
      <c r="E69" s="403">
        <v>6.5</v>
      </c>
      <c r="F69" s="1117">
        <v>27.5</v>
      </c>
      <c r="G69" s="408">
        <v>14.4</v>
      </c>
      <c r="H69" s="393">
        <v>18.899999999999999</v>
      </c>
      <c r="I69" s="408">
        <v>29.5</v>
      </c>
      <c r="J69" s="9"/>
      <c r="N69" s="1016" t="s">
        <v>49</v>
      </c>
      <c r="O69" s="212">
        <v>73.8</v>
      </c>
      <c r="P69" s="213">
        <v>76.400000000000006</v>
      </c>
      <c r="Q69" s="212">
        <v>85.2</v>
      </c>
      <c r="R69" s="213">
        <v>79.599999999999994</v>
      </c>
      <c r="S69" s="213">
        <v>56.2</v>
      </c>
      <c r="T69" s="412">
        <v>74.599999999999994</v>
      </c>
      <c r="U69" s="9"/>
      <c r="V69" s="1004" t="s">
        <v>50</v>
      </c>
      <c r="W69" s="400">
        <v>0.9</v>
      </c>
      <c r="X69" s="400">
        <v>40.9</v>
      </c>
      <c r="Y69" s="400">
        <v>0.8</v>
      </c>
      <c r="Z69" s="343">
        <v>11.5</v>
      </c>
      <c r="AA69" s="377">
        <v>1.3</v>
      </c>
      <c r="AB69" s="377">
        <v>33.5</v>
      </c>
      <c r="AC69" s="9"/>
      <c r="AD69" s="977" t="s">
        <v>49</v>
      </c>
      <c r="AE69" s="142">
        <v>98</v>
      </c>
      <c r="AF69" s="142">
        <v>97</v>
      </c>
      <c r="AG69" s="142">
        <v>98.2</v>
      </c>
      <c r="AH69" s="143">
        <v>99.2</v>
      </c>
      <c r="AI69" s="144">
        <v>23.2</v>
      </c>
      <c r="AJ69" s="144">
        <v>97.2</v>
      </c>
    </row>
    <row r="70" spans="2:36" ht="17.25">
      <c r="B70" s="9"/>
      <c r="C70" s="972"/>
      <c r="D70" s="224">
        <v>7.5</v>
      </c>
      <c r="E70" s="224">
        <v>8.3000000000000007</v>
      </c>
      <c r="F70" s="1118">
        <v>27.8</v>
      </c>
      <c r="G70" s="390">
        <v>15.9</v>
      </c>
      <c r="H70" s="394">
        <v>17.100000000000001</v>
      </c>
      <c r="I70" s="390">
        <v>26.9</v>
      </c>
      <c r="J70" s="136"/>
      <c r="N70" s="1017"/>
      <c r="O70" s="218">
        <v>65.099999999999994</v>
      </c>
      <c r="P70" s="219">
        <v>74.5</v>
      </c>
      <c r="Q70" s="218">
        <v>82.5</v>
      </c>
      <c r="R70" s="219">
        <v>83</v>
      </c>
      <c r="S70" s="219">
        <v>54.7</v>
      </c>
      <c r="T70" s="413">
        <v>78.5</v>
      </c>
      <c r="U70" s="9"/>
      <c r="V70" s="1005"/>
      <c r="W70" s="401">
        <v>1.2</v>
      </c>
      <c r="X70" s="401">
        <v>46</v>
      </c>
      <c r="Y70" s="401">
        <v>2.1</v>
      </c>
      <c r="Z70" s="344">
        <v>15.1</v>
      </c>
      <c r="AA70" s="406">
        <v>1.4</v>
      </c>
      <c r="AB70" s="406">
        <v>41.6</v>
      </c>
      <c r="AC70" s="9"/>
      <c r="AD70" s="978"/>
      <c r="AE70" s="146">
        <v>96.2</v>
      </c>
      <c r="AF70" s="146">
        <v>99.2</v>
      </c>
      <c r="AG70" s="146">
        <v>96.7</v>
      </c>
      <c r="AH70" s="147">
        <v>99.6</v>
      </c>
      <c r="AI70" s="148">
        <v>22</v>
      </c>
      <c r="AJ70" s="148">
        <v>96.6</v>
      </c>
    </row>
    <row r="71" spans="2:36" ht="18" thickBot="1">
      <c r="B71" s="9"/>
      <c r="C71" s="973"/>
      <c r="D71" s="404">
        <v>4.7</v>
      </c>
      <c r="E71" s="404">
        <v>11.6</v>
      </c>
      <c r="F71" s="1119">
        <v>20.8</v>
      </c>
      <c r="G71" s="396">
        <v>14.3</v>
      </c>
      <c r="H71" s="395">
        <v>18.5</v>
      </c>
      <c r="I71" s="396">
        <v>32.4</v>
      </c>
      <c r="J71" s="136"/>
      <c r="N71" s="1018"/>
      <c r="O71" s="227">
        <v>64.099999999999994</v>
      </c>
      <c r="P71" s="198">
        <v>75.7</v>
      </c>
      <c r="Q71" s="227">
        <v>83.2</v>
      </c>
      <c r="R71" s="198">
        <v>80.3</v>
      </c>
      <c r="S71" s="198">
        <v>53.6</v>
      </c>
      <c r="T71" s="199">
        <v>74.599999999999994</v>
      </c>
      <c r="U71" s="9"/>
      <c r="V71" s="1006"/>
      <c r="W71" s="402">
        <v>0.9</v>
      </c>
      <c r="X71" s="402">
        <v>47.1</v>
      </c>
      <c r="Y71" s="402">
        <v>0.4</v>
      </c>
      <c r="Z71" s="345">
        <v>14.7</v>
      </c>
      <c r="AA71" s="407">
        <v>0.5</v>
      </c>
      <c r="AB71" s="407">
        <v>41.7</v>
      </c>
      <c r="AC71" s="9"/>
      <c r="AD71" s="979"/>
      <c r="AE71" s="418">
        <v>98.2</v>
      </c>
      <c r="AF71" s="418">
        <v>98</v>
      </c>
      <c r="AG71" s="418">
        <v>98.2</v>
      </c>
      <c r="AH71" s="150">
        <v>98.9</v>
      </c>
      <c r="AI71" s="420">
        <v>24.2</v>
      </c>
      <c r="AJ71" s="420">
        <v>98</v>
      </c>
    </row>
    <row r="72" spans="2:36" ht="17.25">
      <c r="B72" s="9"/>
      <c r="C72" s="567" t="s">
        <v>242</v>
      </c>
      <c r="D72" s="778">
        <f>AVERAGE(D69:D71)</f>
        <v>5.8999999999999995</v>
      </c>
      <c r="E72" s="700">
        <f t="shared" ref="E72" si="117">AVERAGE(E69:E71)</f>
        <v>8.7999999999999989</v>
      </c>
      <c r="F72" s="946">
        <f t="shared" ref="F72" si="118">AVERAGE(F69:F71)</f>
        <v>25.366666666666664</v>
      </c>
      <c r="G72" s="700">
        <f t="shared" ref="G72" si="119">AVERAGE(G69:G71)</f>
        <v>14.866666666666667</v>
      </c>
      <c r="H72" s="615">
        <f t="shared" ref="H72" si="120">AVERAGE(H69:H71)</f>
        <v>18.166666666666668</v>
      </c>
      <c r="I72" s="616">
        <f t="shared" ref="I72" si="121">AVERAGE(I69:I71)</f>
        <v>29.599999999999998</v>
      </c>
      <c r="J72" s="9"/>
      <c r="N72" s="567" t="s">
        <v>242</v>
      </c>
      <c r="O72" s="778">
        <f>AVERAGE(O69:O71)</f>
        <v>67.666666666666657</v>
      </c>
      <c r="P72" s="700">
        <f t="shared" ref="P72" si="122">AVERAGE(P69:P71)</f>
        <v>75.533333333333346</v>
      </c>
      <c r="Q72" s="778">
        <f t="shared" ref="Q72" si="123">AVERAGE(Q69:Q71)</f>
        <v>83.633333333333326</v>
      </c>
      <c r="R72" s="700">
        <f t="shared" ref="R72" si="124">AVERAGE(R69:R71)</f>
        <v>80.966666666666654</v>
      </c>
      <c r="S72" s="615">
        <f t="shared" ref="S72" si="125">AVERAGE(S69:S71)</f>
        <v>54.833333333333336</v>
      </c>
      <c r="T72" s="616">
        <f t="shared" ref="T72" si="126">AVERAGE(T69:T71)</f>
        <v>75.899999999999991</v>
      </c>
      <c r="U72" s="664"/>
      <c r="V72" s="567" t="s">
        <v>242</v>
      </c>
      <c r="W72" s="778">
        <f>AVERAGE(W69:W71)</f>
        <v>1</v>
      </c>
      <c r="X72" s="700">
        <f t="shared" ref="X72" si="127">AVERAGE(X69:X71)</f>
        <v>44.666666666666664</v>
      </c>
      <c r="Y72" s="778">
        <f t="shared" ref="Y72" si="128">AVERAGE(Y69:Y71)</f>
        <v>1.1000000000000001</v>
      </c>
      <c r="Z72" s="700">
        <f t="shared" ref="Z72" si="129">AVERAGE(Z69:Z71)</f>
        <v>13.766666666666666</v>
      </c>
      <c r="AA72" s="615">
        <f t="shared" ref="AA72" si="130">AVERAGE(AA69:AA71)</f>
        <v>1.0666666666666667</v>
      </c>
      <c r="AB72" s="616">
        <f t="shared" ref="AB72" si="131">AVERAGE(AB69:AB71)</f>
        <v>38.93333333333333</v>
      </c>
      <c r="AC72" s="664"/>
      <c r="AD72" s="567" t="s">
        <v>242</v>
      </c>
      <c r="AE72" s="778">
        <f>AVERAGE(AE69:AE71)</f>
        <v>97.466666666666654</v>
      </c>
      <c r="AF72" s="700">
        <f t="shared" ref="AF72" si="132">AVERAGE(AF69:AF71)</f>
        <v>98.066666666666663</v>
      </c>
      <c r="AG72" s="778">
        <f t="shared" ref="AG72" si="133">AVERAGE(AG69:AG71)</f>
        <v>97.7</v>
      </c>
      <c r="AH72" s="700">
        <f t="shared" ref="AH72" si="134">AVERAGE(AH69:AH71)</f>
        <v>99.233333333333348</v>
      </c>
      <c r="AI72" s="615">
        <f t="shared" ref="AI72" si="135">AVERAGE(AI69:AI71)</f>
        <v>23.133333333333336</v>
      </c>
      <c r="AJ72" s="616">
        <f t="shared" ref="AJ72" si="136">AVERAGE(AJ69:AJ71)</f>
        <v>97.266666666666666</v>
      </c>
    </row>
    <row r="73" spans="2:36" ht="17.25">
      <c r="B73" s="9"/>
      <c r="C73" s="572" t="s">
        <v>243</v>
      </c>
      <c r="D73" s="780">
        <f>STDEV(D69:D71)</f>
        <v>1.4422205101855976</v>
      </c>
      <c r="E73" s="730">
        <f t="shared" ref="E73:I73" si="137">STDEV(E69:E71)</f>
        <v>2.5865034312755175</v>
      </c>
      <c r="F73" s="780">
        <f t="shared" si="137"/>
        <v>3.957692930652104</v>
      </c>
      <c r="G73" s="730">
        <f t="shared" si="137"/>
        <v>0.89628864398325003</v>
      </c>
      <c r="H73" s="599">
        <f t="shared" si="137"/>
        <v>0.94516312525052026</v>
      </c>
      <c r="I73" s="600">
        <f t="shared" si="137"/>
        <v>2.7513632984395211</v>
      </c>
      <c r="J73" s="9"/>
      <c r="N73" s="572" t="s">
        <v>243</v>
      </c>
      <c r="O73" s="780">
        <f>STDEV(O69:O71)</f>
        <v>5.3351038727782383</v>
      </c>
      <c r="P73" s="730">
        <f t="shared" ref="P73:T73" si="138">STDEV(P69:P71)</f>
        <v>0.96090235369330768</v>
      </c>
      <c r="Q73" s="780">
        <f t="shared" si="138"/>
        <v>1.4011899704655812</v>
      </c>
      <c r="R73" s="730">
        <f t="shared" si="138"/>
        <v>1.7953644012660337</v>
      </c>
      <c r="S73" s="599">
        <f t="shared" si="138"/>
        <v>1.3051181300301269</v>
      </c>
      <c r="T73" s="600">
        <f t="shared" si="138"/>
        <v>2.2516660498395438</v>
      </c>
      <c r="U73" s="664"/>
      <c r="V73" s="572" t="s">
        <v>243</v>
      </c>
      <c r="W73" s="780">
        <f>STDEV(W69:W71)</f>
        <v>0.17320508075688781</v>
      </c>
      <c r="X73" s="730">
        <f t="shared" ref="X73:AB73" si="139">STDEV(X69:X71)</f>
        <v>3.3080709383768272</v>
      </c>
      <c r="Y73" s="780">
        <f t="shared" si="139"/>
        <v>0.88881944173155891</v>
      </c>
      <c r="Z73" s="730">
        <f t="shared" si="139"/>
        <v>1.9731531449264947</v>
      </c>
      <c r="AA73" s="599">
        <f t="shared" si="139"/>
        <v>0.49328828623162435</v>
      </c>
      <c r="AB73" s="600">
        <f t="shared" si="139"/>
        <v>4.7056703383612994</v>
      </c>
      <c r="AC73" s="664"/>
      <c r="AD73" s="572" t="s">
        <v>243</v>
      </c>
      <c r="AE73" s="780">
        <f>STDEV(AE69:AE71)</f>
        <v>1.1015141094572196</v>
      </c>
      <c r="AF73" s="730">
        <f t="shared" ref="AF73:AJ73" si="140">STDEV(AF69:AF71)</f>
        <v>1.1015141094572218</v>
      </c>
      <c r="AG73" s="780">
        <f t="shared" si="140"/>
        <v>0.8660254037844386</v>
      </c>
      <c r="AH73" s="730">
        <f t="shared" si="140"/>
        <v>0.35118845842841884</v>
      </c>
      <c r="AI73" s="599">
        <f t="shared" si="140"/>
        <v>1.1015141094572201</v>
      </c>
      <c r="AJ73" s="600">
        <f t="shared" si="140"/>
        <v>0.70237691685685177</v>
      </c>
    </row>
    <row r="74" spans="2:36" ht="18" thickBot="1">
      <c r="B74" s="9"/>
      <c r="C74" s="579" t="s">
        <v>244</v>
      </c>
      <c r="D74" s="782">
        <f>STDEV(D69:D71)/SQRT(3)</f>
        <v>0.83266639978645418</v>
      </c>
      <c r="E74" s="735">
        <f t="shared" ref="E74:I74" si="141">STDEV(E69:E71)/SQRT(3)</f>
        <v>1.4933184523068108</v>
      </c>
      <c r="F74" s="786">
        <f t="shared" si="141"/>
        <v>2.2849750788818715</v>
      </c>
      <c r="G74" s="735">
        <f t="shared" si="141"/>
        <v>0.51747248987533412</v>
      </c>
      <c r="H74" s="783">
        <f t="shared" si="141"/>
        <v>0.54569018479149589</v>
      </c>
      <c r="I74" s="785">
        <f t="shared" si="141"/>
        <v>1.5885003409925142</v>
      </c>
      <c r="J74" s="9"/>
      <c r="N74" s="579" t="s">
        <v>244</v>
      </c>
      <c r="O74" s="782">
        <f>STDEV(O69:O71)/SQRT(3)</f>
        <v>3.0802236571031312</v>
      </c>
      <c r="P74" s="735">
        <f t="shared" ref="P74:T74" si="142">STDEV(P69:P71)/SQRT(3)</f>
        <v>0.55477723256977618</v>
      </c>
      <c r="Q74" s="782">
        <f t="shared" si="142"/>
        <v>0.80897740663410711</v>
      </c>
      <c r="R74" s="735">
        <f t="shared" si="142"/>
        <v>1.036554120364416</v>
      </c>
      <c r="S74" s="783">
        <f t="shared" si="142"/>
        <v>0.75351030369715477</v>
      </c>
      <c r="T74" s="785">
        <f t="shared" si="142"/>
        <v>1.300000000000002</v>
      </c>
      <c r="U74" s="664"/>
      <c r="V74" s="579" t="s">
        <v>244</v>
      </c>
      <c r="W74" s="782">
        <f>STDEV(W69:W71)/SQRT(3)</f>
        <v>0.10000000000000006</v>
      </c>
      <c r="X74" s="735">
        <f t="shared" ref="X74:AB74" si="143">STDEV(X69:X71)/SQRT(3)</f>
        <v>1.9099156467702392</v>
      </c>
      <c r="Y74" s="782">
        <f t="shared" si="143"/>
        <v>0.51316014394468845</v>
      </c>
      <c r="Z74" s="735">
        <f t="shared" si="143"/>
        <v>1.1392004993756684</v>
      </c>
      <c r="AA74" s="783">
        <f t="shared" si="143"/>
        <v>0.28480012484391748</v>
      </c>
      <c r="AB74" s="785">
        <f t="shared" si="143"/>
        <v>2.7168200365705339</v>
      </c>
      <c r="AC74" s="664"/>
      <c r="AD74" s="579" t="s">
        <v>244</v>
      </c>
      <c r="AE74" s="782">
        <f>STDEV(AE69:AE71)/SQRT(3)</f>
        <v>0.63595946761129662</v>
      </c>
      <c r="AF74" s="735">
        <f t="shared" ref="AF74:AJ74" si="144">STDEV(AF69:AF71)/SQRT(3)</f>
        <v>0.63595946761129796</v>
      </c>
      <c r="AG74" s="782">
        <f t="shared" si="144"/>
        <v>0.5</v>
      </c>
      <c r="AH74" s="735">
        <f t="shared" si="144"/>
        <v>0.20275875100993732</v>
      </c>
      <c r="AI74" s="783">
        <f t="shared" si="144"/>
        <v>0.63595946761129696</v>
      </c>
      <c r="AJ74" s="785">
        <f t="shared" si="144"/>
        <v>0.40551750201988279</v>
      </c>
    </row>
    <row r="75" spans="2:36">
      <c r="B75" s="9"/>
      <c r="C75" s="1019" t="s">
        <v>26</v>
      </c>
      <c r="D75" s="423">
        <v>5.7</v>
      </c>
      <c r="E75" s="423">
        <v>42.2</v>
      </c>
      <c r="F75" s="1117">
        <v>10</v>
      </c>
      <c r="G75" s="426">
        <v>8.1999999999999993</v>
      </c>
      <c r="H75" s="429">
        <v>21.2</v>
      </c>
      <c r="I75" s="426">
        <v>13.6</v>
      </c>
      <c r="J75" s="9"/>
    </row>
    <row r="76" spans="2:36">
      <c r="B76" s="9"/>
      <c r="C76" s="972"/>
      <c r="D76" s="224">
        <v>10.7</v>
      </c>
      <c r="E76" s="224">
        <v>43</v>
      </c>
      <c r="F76" s="1118">
        <v>15.2</v>
      </c>
      <c r="G76" s="390">
        <v>3.4</v>
      </c>
      <c r="H76" s="394">
        <v>14.2</v>
      </c>
      <c r="I76" s="390">
        <v>15.1</v>
      </c>
      <c r="J76" s="9"/>
    </row>
    <row r="77" spans="2:36" ht="17.25" thickBot="1">
      <c r="B77" s="9"/>
      <c r="C77" s="973"/>
      <c r="D77" s="404">
        <v>10.6</v>
      </c>
      <c r="E77" s="404">
        <v>42.1</v>
      </c>
      <c r="F77" s="1119">
        <v>16.399999999999999</v>
      </c>
      <c r="G77" s="396">
        <v>10.4</v>
      </c>
      <c r="H77" s="395">
        <v>15.5</v>
      </c>
      <c r="I77" s="396">
        <v>11.4</v>
      </c>
      <c r="J77" s="9"/>
    </row>
    <row r="78" spans="2:36" ht="17.25">
      <c r="B78" s="9"/>
      <c r="C78" s="567" t="s">
        <v>242</v>
      </c>
      <c r="D78" s="778">
        <f>AVERAGE(D75:D77)</f>
        <v>9</v>
      </c>
      <c r="E78" s="700">
        <f t="shared" ref="E78" si="145">AVERAGE(E75:E77)</f>
        <v>42.433333333333337</v>
      </c>
      <c r="F78" s="946">
        <f t="shared" ref="F78" si="146">AVERAGE(F75:F77)</f>
        <v>13.866666666666665</v>
      </c>
      <c r="G78" s="700">
        <f t="shared" ref="G78" si="147">AVERAGE(G75:G77)</f>
        <v>7.333333333333333</v>
      </c>
      <c r="H78" s="615">
        <f t="shared" ref="H78" si="148">AVERAGE(H75:H77)</f>
        <v>16.966666666666665</v>
      </c>
      <c r="I78" s="616">
        <f t="shared" ref="I78" si="149">AVERAGE(I75:I77)</f>
        <v>13.366666666666667</v>
      </c>
      <c r="J78" s="9"/>
    </row>
    <row r="79" spans="2:36" ht="17.25">
      <c r="B79" s="9"/>
      <c r="C79" s="572" t="s">
        <v>243</v>
      </c>
      <c r="D79" s="780">
        <f>STDEV(D75:D77)</f>
        <v>2.8583211855912882</v>
      </c>
      <c r="E79" s="730">
        <f t="shared" ref="E79:I79" si="150">STDEV(E75:E77)</f>
        <v>0.49328828623162357</v>
      </c>
      <c r="F79" s="780">
        <f t="shared" si="150"/>
        <v>3.4019602192461682</v>
      </c>
      <c r="G79" s="730">
        <f t="shared" si="150"/>
        <v>3.5795716689756798</v>
      </c>
      <c r="H79" s="599">
        <f t="shared" si="150"/>
        <v>3.7233497463081933</v>
      </c>
      <c r="I79" s="600">
        <f t="shared" si="150"/>
        <v>1.8610033136276929</v>
      </c>
      <c r="J79" s="9"/>
    </row>
    <row r="80" spans="2:36" ht="18" thickBot="1">
      <c r="B80" s="9"/>
      <c r="C80" s="579" t="s">
        <v>244</v>
      </c>
      <c r="D80" s="782">
        <f>STDEV(D75:D77)/SQRT(3)</f>
        <v>1.6502525059315407</v>
      </c>
      <c r="E80" s="735">
        <f t="shared" ref="E80:I80" si="151">STDEV(E75:E77)/SQRT(3)</f>
        <v>0.28480012484391704</v>
      </c>
      <c r="F80" s="786">
        <f t="shared" si="151"/>
        <v>1.9641226483541736</v>
      </c>
      <c r="G80" s="735">
        <f t="shared" si="151"/>
        <v>2.0666666666666669</v>
      </c>
      <c r="H80" s="783">
        <f t="shared" si="151"/>
        <v>2.1496769783181602</v>
      </c>
      <c r="I80" s="785">
        <f t="shared" si="151"/>
        <v>1.0744507640857341</v>
      </c>
      <c r="J80" s="9"/>
    </row>
    <row r="81" spans="2:13">
      <c r="B81" s="9"/>
      <c r="C81" s="1019" t="s">
        <v>27</v>
      </c>
      <c r="D81" s="423">
        <v>46.7</v>
      </c>
      <c r="E81" s="423">
        <v>7</v>
      </c>
      <c r="F81" s="1117">
        <v>14.3</v>
      </c>
      <c r="G81" s="426">
        <v>9.4</v>
      </c>
      <c r="H81" s="429">
        <v>10.8</v>
      </c>
      <c r="I81" s="426">
        <v>7.6</v>
      </c>
      <c r="J81" s="9"/>
      <c r="K81" s="6"/>
      <c r="L81" s="6"/>
      <c r="M81" s="6"/>
    </row>
    <row r="82" spans="2:13">
      <c r="B82" s="9"/>
      <c r="C82" s="972"/>
      <c r="D82" s="224">
        <v>45.4</v>
      </c>
      <c r="E82" s="224">
        <v>6.7</v>
      </c>
      <c r="F82" s="1118">
        <v>15.1</v>
      </c>
      <c r="G82" s="390">
        <v>4.8</v>
      </c>
      <c r="H82" s="394">
        <v>12.4</v>
      </c>
      <c r="I82" s="390">
        <v>9.3000000000000007</v>
      </c>
      <c r="J82" s="9"/>
      <c r="K82" s="6"/>
      <c r="L82" s="6"/>
      <c r="M82" s="6"/>
    </row>
    <row r="83" spans="2:13" ht="17.25" thickBot="1">
      <c r="B83" s="9"/>
      <c r="C83" s="973"/>
      <c r="D83" s="404">
        <v>45</v>
      </c>
      <c r="E83" s="404">
        <v>10.4</v>
      </c>
      <c r="F83" s="1119">
        <v>15.1</v>
      </c>
      <c r="G83" s="396">
        <v>9.1</v>
      </c>
      <c r="H83" s="395">
        <v>11.4</v>
      </c>
      <c r="I83" s="396">
        <v>9.8000000000000007</v>
      </c>
      <c r="J83" s="9"/>
      <c r="K83" s="6"/>
      <c r="L83" s="6"/>
      <c r="M83" s="6"/>
    </row>
    <row r="84" spans="2:13" ht="17.25">
      <c r="B84" s="9"/>
      <c r="C84" s="567" t="s">
        <v>242</v>
      </c>
      <c r="D84" s="778">
        <f>AVERAGE(D81:D83)</f>
        <v>45.699999999999996</v>
      </c>
      <c r="E84" s="700">
        <f t="shared" ref="E84" si="152">AVERAGE(E81:E83)</f>
        <v>8.0333333333333332</v>
      </c>
      <c r="F84" s="946">
        <f t="shared" ref="F84" si="153">AVERAGE(F81:F83)</f>
        <v>14.833333333333334</v>
      </c>
      <c r="G84" s="700">
        <f t="shared" ref="G84" si="154">AVERAGE(G81:G83)</f>
        <v>7.7666666666666657</v>
      </c>
      <c r="H84" s="615">
        <f t="shared" ref="H84" si="155">AVERAGE(H81:H83)</f>
        <v>11.533333333333333</v>
      </c>
      <c r="I84" s="616">
        <f t="shared" ref="I84" si="156">AVERAGE(I81:I83)</f>
        <v>8.9</v>
      </c>
      <c r="J84" s="9"/>
      <c r="K84" s="6"/>
      <c r="L84" s="6"/>
      <c r="M84" s="6"/>
    </row>
    <row r="85" spans="2:13" ht="17.25">
      <c r="B85" s="9"/>
      <c r="C85" s="572" t="s">
        <v>243</v>
      </c>
      <c r="D85" s="780">
        <f>STDEV(D81:D83)</f>
        <v>0.88881944173156069</v>
      </c>
      <c r="E85" s="730">
        <f t="shared" ref="E85:I85" si="157">STDEV(E81:E83)</f>
        <v>2.0550750189064457</v>
      </c>
      <c r="F85" s="780">
        <f t="shared" si="157"/>
        <v>0.46188021535170004</v>
      </c>
      <c r="G85" s="730">
        <f t="shared" si="157"/>
        <v>2.5735837529276853</v>
      </c>
      <c r="H85" s="599">
        <f t="shared" si="157"/>
        <v>0.80829037686547589</v>
      </c>
      <c r="I85" s="600">
        <f t="shared" si="157"/>
        <v>1.153256259467085</v>
      </c>
      <c r="J85" s="9"/>
    </row>
    <row r="86" spans="2:13" ht="18" thickBot="1">
      <c r="B86" s="9"/>
      <c r="C86" s="579" t="s">
        <v>244</v>
      </c>
      <c r="D86" s="782">
        <f>STDEV(D81:D83)/SQRT(3)</f>
        <v>0.51316014394468945</v>
      </c>
      <c r="E86" s="735">
        <f t="shared" ref="E86:I86" si="158">STDEV(E81:E83)/SQRT(3)</f>
        <v>1.1864981153705119</v>
      </c>
      <c r="F86" s="786">
        <f t="shared" si="158"/>
        <v>0.26666666666666633</v>
      </c>
      <c r="G86" s="735">
        <f t="shared" si="158"/>
        <v>1.4858592725348465</v>
      </c>
      <c r="H86" s="783">
        <f t="shared" si="158"/>
        <v>0.46666666666666656</v>
      </c>
      <c r="I86" s="785">
        <f t="shared" si="158"/>
        <v>0.66583281184794241</v>
      </c>
      <c r="J86" s="9"/>
    </row>
    <row r="87" spans="2:13">
      <c r="B87" s="9"/>
      <c r="C87" s="1016" t="s">
        <v>28</v>
      </c>
      <c r="D87" s="423">
        <v>42.2</v>
      </c>
      <c r="E87" s="423">
        <v>44.4</v>
      </c>
      <c r="F87" s="1117">
        <v>48.2</v>
      </c>
      <c r="G87" s="426">
        <v>67.900000000000006</v>
      </c>
      <c r="H87" s="429">
        <v>49.1</v>
      </c>
      <c r="I87" s="426">
        <v>49.3</v>
      </c>
      <c r="J87" s="9"/>
    </row>
    <row r="88" spans="2:13">
      <c r="B88" s="9"/>
      <c r="C88" s="1017"/>
      <c r="D88" s="224">
        <v>36.5</v>
      </c>
      <c r="E88" s="224">
        <v>42</v>
      </c>
      <c r="F88" s="1118">
        <v>41.8</v>
      </c>
      <c r="G88" s="390">
        <v>75.900000000000006</v>
      </c>
      <c r="H88" s="394">
        <v>56.2</v>
      </c>
      <c r="I88" s="390">
        <v>48.7</v>
      </c>
      <c r="J88" s="9"/>
    </row>
    <row r="89" spans="2:13" ht="17.25" thickBot="1">
      <c r="B89" s="9"/>
      <c r="C89" s="1018"/>
      <c r="D89" s="404">
        <v>39.700000000000003</v>
      </c>
      <c r="E89" s="404">
        <v>35.9</v>
      </c>
      <c r="F89" s="1119">
        <v>47.7</v>
      </c>
      <c r="G89" s="396">
        <v>66.2</v>
      </c>
      <c r="H89" s="395">
        <v>54.6</v>
      </c>
      <c r="I89" s="396">
        <v>46.4</v>
      </c>
      <c r="J89" s="9"/>
    </row>
    <row r="90" spans="2:13" ht="17.25">
      <c r="B90" s="9"/>
      <c r="C90" s="567" t="s">
        <v>242</v>
      </c>
      <c r="D90" s="778">
        <f>AVERAGE(D87:D89)</f>
        <v>39.466666666666669</v>
      </c>
      <c r="E90" s="700">
        <f t="shared" ref="E90" si="159">AVERAGE(E87:E89)</f>
        <v>40.766666666666673</v>
      </c>
      <c r="F90" s="946">
        <f t="shared" ref="F90" si="160">AVERAGE(F87:F89)</f>
        <v>45.9</v>
      </c>
      <c r="G90" s="700">
        <f t="shared" ref="G90" si="161">AVERAGE(G87:G89)</f>
        <v>70</v>
      </c>
      <c r="H90" s="615">
        <f t="shared" ref="H90" si="162">AVERAGE(H87:H89)</f>
        <v>53.300000000000004</v>
      </c>
      <c r="I90" s="616">
        <f t="shared" ref="I90" si="163">AVERAGE(I87:I89)</f>
        <v>48.133333333333333</v>
      </c>
      <c r="J90" s="9"/>
    </row>
    <row r="91" spans="2:13" ht="17.25">
      <c r="B91" s="9"/>
      <c r="C91" s="572" t="s">
        <v>243</v>
      </c>
      <c r="D91" s="780">
        <f>STDEV(D87:D89)</f>
        <v>2.8571547618799622</v>
      </c>
      <c r="E91" s="730">
        <f t="shared" ref="E91:I91" si="164">STDEV(E87:E89)</f>
        <v>4.3821608064211128</v>
      </c>
      <c r="F91" s="780">
        <f t="shared" si="164"/>
        <v>3.5594943461115407</v>
      </c>
      <c r="G91" s="730">
        <f t="shared" si="164"/>
        <v>5.1797683345879486</v>
      </c>
      <c r="H91" s="599">
        <f t="shared" si="164"/>
        <v>3.7242448899072151</v>
      </c>
      <c r="I91" s="600">
        <f t="shared" si="164"/>
        <v>1.5307950004273381</v>
      </c>
      <c r="J91" s="9"/>
    </row>
    <row r="92" spans="2:13" ht="18" thickBot="1">
      <c r="B92" s="9"/>
      <c r="C92" s="579" t="s">
        <v>244</v>
      </c>
      <c r="D92" s="782">
        <f>STDEV(D87:D89)/SQRT(3)</f>
        <v>1.6495790708878173</v>
      </c>
      <c r="E92" s="735">
        <f t="shared" ref="E92:I92" si="165">STDEV(E87:E89)/SQRT(3)</f>
        <v>2.5300417212194573</v>
      </c>
      <c r="F92" s="782">
        <f t="shared" si="165"/>
        <v>2.0550750189064493</v>
      </c>
      <c r="G92" s="735">
        <f t="shared" si="165"/>
        <v>2.9905406423142518</v>
      </c>
      <c r="H92" s="783">
        <f t="shared" si="165"/>
        <v>2.150193789716019</v>
      </c>
      <c r="I92" s="785">
        <f t="shared" si="165"/>
        <v>0.883804905570857</v>
      </c>
      <c r="J92" s="9"/>
    </row>
    <row r="93" spans="2:13">
      <c r="B93" s="9"/>
      <c r="C93" s="9"/>
      <c r="D93" s="9"/>
      <c r="E93" s="9"/>
      <c r="F93" s="9"/>
      <c r="G93" s="9"/>
      <c r="H93" s="9"/>
      <c r="I93" s="9"/>
      <c r="J93" s="9"/>
    </row>
    <row r="94" spans="2:13">
      <c r="B94" s="9"/>
      <c r="C94" s="9"/>
      <c r="D94" s="9"/>
      <c r="E94" s="9"/>
      <c r="F94" s="9"/>
      <c r="G94" s="9"/>
      <c r="H94" s="9"/>
      <c r="I94" s="9"/>
      <c r="J94" s="9"/>
    </row>
    <row r="95" spans="2:13">
      <c r="B95" s="9"/>
      <c r="C95" s="9"/>
      <c r="D95" s="9"/>
      <c r="E95" s="9"/>
      <c r="F95" s="9"/>
      <c r="G95" s="9"/>
      <c r="H95" s="9"/>
      <c r="I95" s="9"/>
    </row>
    <row r="96" spans="2:13">
      <c r="B96" s="9"/>
      <c r="C96" s="9"/>
      <c r="D96" s="9"/>
      <c r="E96" s="9"/>
      <c r="F96" s="9"/>
      <c r="G96" s="9"/>
      <c r="H96" s="9"/>
      <c r="I96" s="9"/>
    </row>
    <row r="97" spans="2:10">
      <c r="B97" s="9"/>
      <c r="C97" s="9"/>
      <c r="D97" s="9"/>
      <c r="E97" s="9"/>
      <c r="F97" s="9"/>
      <c r="G97" s="9"/>
      <c r="H97" s="9"/>
      <c r="I97" s="9"/>
      <c r="J97" s="9"/>
    </row>
    <row r="98" spans="2:10">
      <c r="B98" s="9"/>
      <c r="C98" s="9"/>
      <c r="D98" s="9"/>
      <c r="E98" s="9"/>
      <c r="F98" s="9"/>
      <c r="G98" s="9"/>
      <c r="H98" s="9"/>
      <c r="I98" s="9"/>
      <c r="J98" s="9"/>
    </row>
    <row r="99" spans="2:10">
      <c r="B99" s="9"/>
      <c r="C99" s="9"/>
      <c r="D99" s="9"/>
      <c r="E99" s="9"/>
      <c r="F99" s="9"/>
      <c r="G99" s="9"/>
      <c r="H99" s="9"/>
      <c r="I99" s="9"/>
      <c r="J99" s="9"/>
    </row>
    <row r="100" spans="2:10">
      <c r="B100" s="9"/>
      <c r="C100" s="9"/>
      <c r="D100" s="9"/>
      <c r="E100" s="9"/>
      <c r="F100" s="9"/>
      <c r="G100" s="9"/>
      <c r="H100" s="9"/>
      <c r="I100" s="9"/>
      <c r="J100" s="9"/>
    </row>
  </sheetData>
  <mergeCells count="75">
    <mergeCell ref="C81:C83"/>
    <mergeCell ref="C87:C89"/>
    <mergeCell ref="AD67:AD68"/>
    <mergeCell ref="AE67:AF67"/>
    <mergeCell ref="N67:N68"/>
    <mergeCell ref="O67:P67"/>
    <mergeCell ref="C69:C71"/>
    <mergeCell ref="N69:N71"/>
    <mergeCell ref="V69:V71"/>
    <mergeCell ref="AD69:AD71"/>
    <mergeCell ref="Q67:R67"/>
    <mergeCell ref="S67:T67"/>
    <mergeCell ref="V67:V68"/>
    <mergeCell ref="W67:X67"/>
    <mergeCell ref="Y67:Z67"/>
    <mergeCell ref="C67:C68"/>
    <mergeCell ref="C75:C77"/>
    <mergeCell ref="O58:P58"/>
    <mergeCell ref="C60:C62"/>
    <mergeCell ref="N60:N62"/>
    <mergeCell ref="F58:G58"/>
    <mergeCell ref="H58:I58"/>
    <mergeCell ref="N58:N59"/>
    <mergeCell ref="C31:C33"/>
    <mergeCell ref="AG67:AH67"/>
    <mergeCell ref="AI67:AJ67"/>
    <mergeCell ref="AA67:AB67"/>
    <mergeCell ref="D67:E67"/>
    <mergeCell ref="F67:G67"/>
    <mergeCell ref="H67:I67"/>
    <mergeCell ref="C37:C39"/>
    <mergeCell ref="C43:C45"/>
    <mergeCell ref="C49:C51"/>
    <mergeCell ref="C58:C59"/>
    <mergeCell ref="D58:E58"/>
    <mergeCell ref="AI17:AJ17"/>
    <mergeCell ref="AK17:AL17"/>
    <mergeCell ref="AM17:AN17"/>
    <mergeCell ref="AO17:AP17"/>
    <mergeCell ref="Q58:R58"/>
    <mergeCell ref="S58:T58"/>
    <mergeCell ref="X19:X21"/>
    <mergeCell ref="AH19:AH21"/>
    <mergeCell ref="U17:V17"/>
    <mergeCell ref="X17:X18"/>
    <mergeCell ref="Y17:Z17"/>
    <mergeCell ref="AA17:AB17"/>
    <mergeCell ref="AC17:AD17"/>
    <mergeCell ref="AE17:AF17"/>
    <mergeCell ref="AH17:AH18"/>
    <mergeCell ref="C10:C12"/>
    <mergeCell ref="C16:C18"/>
    <mergeCell ref="C22:C24"/>
    <mergeCell ref="C29:C30"/>
    <mergeCell ref="D29:E29"/>
    <mergeCell ref="F29:G29"/>
    <mergeCell ref="O2:P2"/>
    <mergeCell ref="Q2:R2"/>
    <mergeCell ref="S2:T2"/>
    <mergeCell ref="U2:V2"/>
    <mergeCell ref="H29:I29"/>
    <mergeCell ref="J29:K29"/>
    <mergeCell ref="N17:N18"/>
    <mergeCell ref="O17:P17"/>
    <mergeCell ref="Q17:R17"/>
    <mergeCell ref="N19:N21"/>
    <mergeCell ref="S17:T17"/>
    <mergeCell ref="C4:C6"/>
    <mergeCell ref="N4:N6"/>
    <mergeCell ref="C2:C3"/>
    <mergeCell ref="D2:E2"/>
    <mergeCell ref="F2:G2"/>
    <mergeCell ref="H2:I2"/>
    <mergeCell ref="J2:K2"/>
    <mergeCell ref="N2:N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324D-BD4F-4D69-BDD8-CADF1DB3FFE8}">
  <dimension ref="B1:AP40"/>
  <sheetViews>
    <sheetView zoomScale="55" zoomScaleNormal="55" workbookViewId="0">
      <selection activeCell="AJ19" sqref="AJ19:AJ23"/>
    </sheetView>
  </sheetViews>
  <sheetFormatPr defaultRowHeight="16.5"/>
  <sheetData>
    <row r="1" spans="2:42" ht="18" thickBot="1">
      <c r="C1" s="7" t="s">
        <v>124</v>
      </c>
    </row>
    <row r="2" spans="2:42" ht="18" thickBot="1">
      <c r="B2" s="9"/>
      <c r="C2" s="1025" t="s">
        <v>226</v>
      </c>
      <c r="D2" s="1026"/>
      <c r="E2" s="1026"/>
      <c r="F2" s="1026"/>
      <c r="G2" s="1027"/>
      <c r="H2" s="72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spans="2:42" ht="18" thickBot="1">
      <c r="B3" s="9"/>
      <c r="C3" s="958" t="s">
        <v>125</v>
      </c>
      <c r="D3" s="960"/>
      <c r="E3" s="958" t="s">
        <v>126</v>
      </c>
      <c r="F3" s="959"/>
      <c r="G3" s="960"/>
      <c r="H3" s="7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spans="2:42" ht="17.25" thickBot="1">
      <c r="B4" s="9"/>
      <c r="C4" s="251" t="s">
        <v>127</v>
      </c>
      <c r="D4" s="252" t="s">
        <v>128</v>
      </c>
      <c r="E4" s="251" t="s">
        <v>127</v>
      </c>
      <c r="F4" s="253" t="s">
        <v>128</v>
      </c>
      <c r="G4" s="252" t="s">
        <v>129</v>
      </c>
      <c r="H4" s="387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2:42">
      <c r="B5" s="9"/>
      <c r="C5" s="254">
        <v>1.2</v>
      </c>
      <c r="D5" s="436">
        <v>2.5</v>
      </c>
      <c r="E5" s="270">
        <v>0.4</v>
      </c>
      <c r="F5" s="398">
        <v>4.5</v>
      </c>
      <c r="G5" s="271">
        <v>30.8</v>
      </c>
      <c r="H5" s="195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 spans="2:42">
      <c r="B6" s="9"/>
      <c r="C6" s="225">
        <v>1.5</v>
      </c>
      <c r="D6" s="435">
        <v>4</v>
      </c>
      <c r="E6" s="225">
        <v>1.2</v>
      </c>
      <c r="F6" s="255">
        <v>3.4</v>
      </c>
      <c r="G6" s="226">
        <v>39.6</v>
      </c>
      <c r="H6" s="195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spans="2:42" ht="17.25" thickBot="1">
      <c r="B7" s="9"/>
      <c r="C7" s="391">
        <v>0.8</v>
      </c>
      <c r="D7" s="437">
        <v>7.4</v>
      </c>
      <c r="E7" s="391">
        <v>2.2000000000000002</v>
      </c>
      <c r="F7" s="433">
        <v>10.3</v>
      </c>
      <c r="G7" s="392">
        <v>27.2</v>
      </c>
      <c r="H7" s="195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2:42" ht="17.25">
      <c r="B8" s="567" t="s">
        <v>242</v>
      </c>
      <c r="C8" s="700">
        <f>AVERAGE(C5:C7)</f>
        <v>1.1666666666666667</v>
      </c>
      <c r="D8" s="789">
        <f t="shared" ref="D8:G8" si="0">AVERAGE(D5:D7)</f>
        <v>4.6333333333333337</v>
      </c>
      <c r="E8" s="700">
        <f t="shared" si="0"/>
        <v>1.2666666666666668</v>
      </c>
      <c r="F8" s="790">
        <f t="shared" si="0"/>
        <v>6.0666666666666673</v>
      </c>
      <c r="G8" s="701">
        <f t="shared" si="0"/>
        <v>32.533333333333339</v>
      </c>
      <c r="H8" s="195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2:42" ht="17.25">
      <c r="B9" s="572" t="s">
        <v>243</v>
      </c>
      <c r="C9" s="730">
        <f>STDEV(C5:C7)</f>
        <v>0.35118845842842489</v>
      </c>
      <c r="D9" s="791">
        <f t="shared" ref="D9:G9" si="1">STDEV(D5:D7)</f>
        <v>2.5106440076867398</v>
      </c>
      <c r="E9" s="730">
        <f t="shared" si="1"/>
        <v>0.90184995056457917</v>
      </c>
      <c r="F9" s="792">
        <f t="shared" si="1"/>
        <v>3.7072002014098615</v>
      </c>
      <c r="G9" s="731">
        <f t="shared" si="1"/>
        <v>6.3791326474163519</v>
      </c>
      <c r="H9" s="195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spans="2:42" ht="18" thickBot="1">
      <c r="B10" s="579" t="s">
        <v>244</v>
      </c>
      <c r="C10" s="735">
        <f>STDEV(C5:C7)/SQRT(3)</f>
        <v>0.20275875100994081</v>
      </c>
      <c r="D10" s="793">
        <f t="shared" ref="D10:G10" si="2">STDEV(D5:D7)/SQRT(3)</f>
        <v>1.4495209936772602</v>
      </c>
      <c r="E10" s="735">
        <f t="shared" si="2"/>
        <v>0.52068331172711046</v>
      </c>
      <c r="F10" s="736">
        <f t="shared" si="2"/>
        <v>2.1403530342238186</v>
      </c>
      <c r="G10" s="737">
        <f t="shared" si="2"/>
        <v>3.6829939511821612</v>
      </c>
      <c r="H10" s="195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spans="2:42">
      <c r="B11" s="9"/>
      <c r="C11" s="195"/>
      <c r="D11" s="195"/>
      <c r="E11" s="195"/>
      <c r="F11" s="195"/>
      <c r="G11" s="195"/>
      <c r="H11" s="195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spans="2:42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spans="2:42" ht="18.75" thickBot="1">
      <c r="B13" s="9"/>
      <c r="C13" s="8" t="s">
        <v>130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spans="2:42" ht="18" thickBot="1">
      <c r="B14" s="9"/>
      <c r="C14" s="1025" t="s">
        <v>221</v>
      </c>
      <c r="D14" s="1026"/>
      <c r="E14" s="1026"/>
      <c r="F14" s="1026"/>
      <c r="G14" s="1027"/>
      <c r="H14" s="72"/>
      <c r="I14" s="9"/>
      <c r="J14" s="1025" t="s">
        <v>222</v>
      </c>
      <c r="K14" s="1026"/>
      <c r="L14" s="1026"/>
      <c r="M14" s="1026"/>
      <c r="N14" s="1027"/>
      <c r="O14" s="9"/>
      <c r="P14" s="9"/>
      <c r="Q14" s="1025" t="s">
        <v>217</v>
      </c>
      <c r="R14" s="1026"/>
      <c r="S14" s="1026"/>
      <c r="T14" s="1026"/>
      <c r="U14" s="1027"/>
      <c r="V14" s="72"/>
      <c r="W14" s="136"/>
      <c r="X14" s="1025" t="s">
        <v>223</v>
      </c>
      <c r="Y14" s="1026"/>
      <c r="Z14" s="1026"/>
      <c r="AA14" s="1026"/>
      <c r="AB14" s="1027"/>
      <c r="AC14" s="72"/>
      <c r="AD14" s="136"/>
      <c r="AE14" s="1025" t="s">
        <v>224</v>
      </c>
      <c r="AF14" s="1026"/>
      <c r="AG14" s="1026"/>
      <c r="AH14" s="1026"/>
      <c r="AI14" s="1027"/>
      <c r="AJ14" s="72"/>
      <c r="AK14" s="136"/>
      <c r="AL14" s="1025" t="s">
        <v>225</v>
      </c>
      <c r="AM14" s="1026"/>
      <c r="AN14" s="1026"/>
      <c r="AO14" s="1026"/>
      <c r="AP14" s="1027"/>
    </row>
    <row r="15" spans="2:42" ht="18" thickBot="1">
      <c r="B15" s="9"/>
      <c r="C15" s="958" t="s">
        <v>125</v>
      </c>
      <c r="D15" s="1028"/>
      <c r="E15" s="958" t="s">
        <v>126</v>
      </c>
      <c r="F15" s="959"/>
      <c r="G15" s="960"/>
      <c r="H15" s="72"/>
      <c r="I15" s="9"/>
      <c r="J15" s="958" t="s">
        <v>125</v>
      </c>
      <c r="K15" s="1028"/>
      <c r="L15" s="1025" t="s">
        <v>126</v>
      </c>
      <c r="M15" s="1026"/>
      <c r="N15" s="1027"/>
      <c r="O15" s="9"/>
      <c r="P15" s="9"/>
      <c r="Q15" s="958" t="s">
        <v>125</v>
      </c>
      <c r="R15" s="960"/>
      <c r="S15" s="958" t="s">
        <v>126</v>
      </c>
      <c r="T15" s="959"/>
      <c r="U15" s="960"/>
      <c r="V15" s="72"/>
      <c r="W15" s="136"/>
      <c r="X15" s="958" t="s">
        <v>125</v>
      </c>
      <c r="Y15" s="960"/>
      <c r="Z15" s="958" t="s">
        <v>126</v>
      </c>
      <c r="AA15" s="959"/>
      <c r="AB15" s="960"/>
      <c r="AC15" s="72"/>
      <c r="AD15" s="136"/>
      <c r="AE15" s="958" t="s">
        <v>125</v>
      </c>
      <c r="AF15" s="960"/>
      <c r="AG15" s="958" t="s">
        <v>126</v>
      </c>
      <c r="AH15" s="959"/>
      <c r="AI15" s="960"/>
      <c r="AJ15" s="72"/>
      <c r="AK15" s="136"/>
      <c r="AL15" s="958" t="s">
        <v>125</v>
      </c>
      <c r="AM15" s="960"/>
      <c r="AN15" s="958" t="s">
        <v>126</v>
      </c>
      <c r="AO15" s="959"/>
      <c r="AP15" s="960"/>
    </row>
    <row r="16" spans="2:42" ht="18" thickBot="1">
      <c r="B16" s="9"/>
      <c r="C16" s="256" t="s">
        <v>127</v>
      </c>
      <c r="D16" s="257" t="s">
        <v>128</v>
      </c>
      <c r="E16" s="256" t="s">
        <v>127</v>
      </c>
      <c r="F16" s="161" t="s">
        <v>128</v>
      </c>
      <c r="G16" s="162" t="s">
        <v>129</v>
      </c>
      <c r="H16" s="128"/>
      <c r="I16" s="128"/>
      <c r="J16" s="256" t="s">
        <v>127</v>
      </c>
      <c r="K16" s="257" t="s">
        <v>128</v>
      </c>
      <c r="L16" s="256" t="s">
        <v>127</v>
      </c>
      <c r="M16" s="161" t="s">
        <v>128</v>
      </c>
      <c r="N16" s="162" t="s">
        <v>129</v>
      </c>
      <c r="O16" s="128"/>
      <c r="P16" s="128"/>
      <c r="Q16" s="138" t="s">
        <v>127</v>
      </c>
      <c r="R16" s="140" t="s">
        <v>128</v>
      </c>
      <c r="S16" s="138" t="s">
        <v>127</v>
      </c>
      <c r="T16" s="139" t="s">
        <v>128</v>
      </c>
      <c r="U16" s="140" t="s">
        <v>129</v>
      </c>
      <c r="V16" s="157"/>
      <c r="W16" s="157"/>
      <c r="X16" s="138" t="s">
        <v>127</v>
      </c>
      <c r="Y16" s="140" t="s">
        <v>128</v>
      </c>
      <c r="Z16" s="138" t="s">
        <v>127</v>
      </c>
      <c r="AA16" s="139" t="s">
        <v>128</v>
      </c>
      <c r="AB16" s="140" t="s">
        <v>129</v>
      </c>
      <c r="AC16" s="157"/>
      <c r="AD16" s="157"/>
      <c r="AE16" s="138" t="s">
        <v>127</v>
      </c>
      <c r="AF16" s="140" t="s">
        <v>128</v>
      </c>
      <c r="AG16" s="138" t="s">
        <v>127</v>
      </c>
      <c r="AH16" s="139" t="s">
        <v>128</v>
      </c>
      <c r="AI16" s="140" t="s">
        <v>129</v>
      </c>
      <c r="AJ16" s="157"/>
      <c r="AK16" s="157"/>
      <c r="AL16" s="138" t="s">
        <v>127</v>
      </c>
      <c r="AM16" s="140" t="s">
        <v>128</v>
      </c>
      <c r="AN16" s="138" t="s">
        <v>127</v>
      </c>
      <c r="AO16" s="139" t="s">
        <v>128</v>
      </c>
      <c r="AP16" s="140" t="s">
        <v>129</v>
      </c>
    </row>
    <row r="17" spans="2:42">
      <c r="B17" s="9"/>
      <c r="C17" s="258">
        <v>1.2</v>
      </c>
      <c r="D17" s="261">
        <v>2</v>
      </c>
      <c r="E17" s="258">
        <v>0.4</v>
      </c>
      <c r="F17" s="259">
        <v>8</v>
      </c>
      <c r="G17" s="260">
        <v>3.6</v>
      </c>
      <c r="H17" s="128"/>
      <c r="I17" s="128"/>
      <c r="J17" s="258">
        <v>79</v>
      </c>
      <c r="K17" s="261">
        <v>84.7</v>
      </c>
      <c r="L17" s="258">
        <v>83.9</v>
      </c>
      <c r="M17" s="259">
        <v>86.7</v>
      </c>
      <c r="N17" s="260">
        <v>94.1</v>
      </c>
      <c r="O17" s="128"/>
      <c r="P17" s="977" t="s">
        <v>25</v>
      </c>
      <c r="Q17" s="258">
        <v>0.7</v>
      </c>
      <c r="R17" s="260">
        <v>0.5</v>
      </c>
      <c r="S17" s="258">
        <v>0.9</v>
      </c>
      <c r="T17" s="259">
        <v>2.7</v>
      </c>
      <c r="U17" s="260">
        <v>66.400000000000006</v>
      </c>
      <c r="V17" s="128"/>
      <c r="W17" s="128"/>
      <c r="X17" s="258">
        <v>84.1</v>
      </c>
      <c r="Y17" s="261">
        <v>86.2</v>
      </c>
      <c r="Z17" s="258">
        <v>84</v>
      </c>
      <c r="AA17" s="259">
        <v>86.6</v>
      </c>
      <c r="AB17" s="260">
        <v>84.4</v>
      </c>
      <c r="AC17" s="128"/>
      <c r="AD17" s="128"/>
      <c r="AE17" s="258">
        <v>0.3</v>
      </c>
      <c r="AF17" s="261">
        <v>0.2</v>
      </c>
      <c r="AG17" s="258">
        <v>0.2</v>
      </c>
      <c r="AH17" s="259">
        <v>0.2</v>
      </c>
      <c r="AI17" s="260">
        <v>66.099999999999994</v>
      </c>
      <c r="AJ17" s="128"/>
      <c r="AK17" s="128"/>
      <c r="AL17" s="258">
        <v>97.1</v>
      </c>
      <c r="AM17" s="260">
        <v>97.5</v>
      </c>
      <c r="AN17" s="313">
        <v>99.6</v>
      </c>
      <c r="AO17" s="259">
        <v>99.7</v>
      </c>
      <c r="AP17" s="260">
        <v>98</v>
      </c>
    </row>
    <row r="18" spans="2:42">
      <c r="B18" s="9"/>
      <c r="C18" s="262">
        <v>1.2</v>
      </c>
      <c r="D18" s="265">
        <v>2.8</v>
      </c>
      <c r="E18" s="262">
        <v>0.9</v>
      </c>
      <c r="F18" s="263">
        <v>1.4</v>
      </c>
      <c r="G18" s="264">
        <v>1.3</v>
      </c>
      <c r="H18" s="128"/>
      <c r="I18" s="128"/>
      <c r="J18" s="262">
        <v>78.7</v>
      </c>
      <c r="K18" s="265">
        <v>79.3</v>
      </c>
      <c r="L18" s="262">
        <v>75.400000000000006</v>
      </c>
      <c r="M18" s="263">
        <v>83.3</v>
      </c>
      <c r="N18" s="264">
        <v>97.4</v>
      </c>
      <c r="O18" s="128"/>
      <c r="P18" s="978"/>
      <c r="Q18" s="262">
        <v>1.5</v>
      </c>
      <c r="R18" s="264">
        <v>0.4</v>
      </c>
      <c r="S18" s="262">
        <v>0.6</v>
      </c>
      <c r="T18" s="263">
        <v>2.1</v>
      </c>
      <c r="U18" s="264">
        <v>63.9</v>
      </c>
      <c r="V18" s="128"/>
      <c r="W18" s="128"/>
      <c r="X18" s="262">
        <v>82.3</v>
      </c>
      <c r="Y18" s="265">
        <v>81.5</v>
      </c>
      <c r="Z18" s="262">
        <v>94.5</v>
      </c>
      <c r="AA18" s="263">
        <v>84.9</v>
      </c>
      <c r="AB18" s="264">
        <v>86.7</v>
      </c>
      <c r="AC18" s="128"/>
      <c r="AD18" s="128"/>
      <c r="AE18" s="262">
        <v>0.2</v>
      </c>
      <c r="AF18" s="265">
        <v>0.1</v>
      </c>
      <c r="AG18" s="262">
        <v>0.1</v>
      </c>
      <c r="AH18" s="263">
        <v>0.2</v>
      </c>
      <c r="AI18" s="264">
        <v>91.1</v>
      </c>
      <c r="AJ18" s="128"/>
      <c r="AK18" s="128"/>
      <c r="AL18" s="262">
        <v>95.7</v>
      </c>
      <c r="AM18" s="264">
        <v>98.5</v>
      </c>
      <c r="AN18" s="311">
        <v>99.4</v>
      </c>
      <c r="AO18" s="263">
        <v>99</v>
      </c>
      <c r="AP18" s="264">
        <v>99.5</v>
      </c>
    </row>
    <row r="19" spans="2:42" ht="17.25" thickBot="1">
      <c r="B19" s="9"/>
      <c r="C19" s="351">
        <v>2</v>
      </c>
      <c r="D19" s="434">
        <v>1.4</v>
      </c>
      <c r="E19" s="351">
        <v>0.6</v>
      </c>
      <c r="F19" s="315">
        <v>1.4</v>
      </c>
      <c r="G19" s="316">
        <v>0.7</v>
      </c>
      <c r="H19" s="128"/>
      <c r="I19" s="128"/>
      <c r="J19" s="351">
        <v>82</v>
      </c>
      <c r="K19" s="434">
        <v>82.8</v>
      </c>
      <c r="L19" s="351">
        <v>88.8</v>
      </c>
      <c r="M19" s="315">
        <v>82.8</v>
      </c>
      <c r="N19" s="316">
        <v>95.6</v>
      </c>
      <c r="O19" s="128"/>
      <c r="P19" s="979"/>
      <c r="Q19" s="351">
        <v>0.1</v>
      </c>
      <c r="R19" s="316">
        <v>0.9</v>
      </c>
      <c r="S19" s="351">
        <v>0.1</v>
      </c>
      <c r="T19" s="315">
        <v>0.9</v>
      </c>
      <c r="U19" s="316">
        <v>61.4</v>
      </c>
      <c r="V19" s="128"/>
      <c r="W19" s="128"/>
      <c r="X19" s="351">
        <v>86.8</v>
      </c>
      <c r="Y19" s="434">
        <v>83.7</v>
      </c>
      <c r="Z19" s="351">
        <v>95.1</v>
      </c>
      <c r="AA19" s="315">
        <v>95.1</v>
      </c>
      <c r="AB19" s="316">
        <v>87.7</v>
      </c>
      <c r="AC19" s="128"/>
      <c r="AD19" s="128"/>
      <c r="AE19" s="351">
        <v>0.2</v>
      </c>
      <c r="AF19" s="434">
        <v>0.3</v>
      </c>
      <c r="AG19" s="351">
        <v>0.3</v>
      </c>
      <c r="AH19" s="315">
        <v>0.4</v>
      </c>
      <c r="AI19" s="316">
        <v>67.400000000000006</v>
      </c>
      <c r="AJ19" s="128"/>
      <c r="AK19" s="128"/>
      <c r="AL19" s="351">
        <v>96</v>
      </c>
      <c r="AM19" s="316">
        <v>98.4</v>
      </c>
      <c r="AN19" s="314">
        <v>98.2</v>
      </c>
      <c r="AO19" s="315">
        <v>97.4</v>
      </c>
      <c r="AP19" s="316">
        <v>97.7</v>
      </c>
    </row>
    <row r="20" spans="2:42" ht="17.25">
      <c r="B20" s="567" t="s">
        <v>242</v>
      </c>
      <c r="C20" s="700">
        <f>AVERAGE(C17:C19)</f>
        <v>1.4666666666666668</v>
      </c>
      <c r="D20" s="789">
        <f t="shared" ref="D20" si="3">AVERAGE(D17:D19)</f>
        <v>2.0666666666666664</v>
      </c>
      <c r="E20" s="700">
        <f t="shared" ref="E20" si="4">AVERAGE(E17:E19)</f>
        <v>0.6333333333333333</v>
      </c>
      <c r="F20" s="790">
        <f t="shared" ref="F20" si="5">AVERAGE(F17:F19)</f>
        <v>3.6</v>
      </c>
      <c r="G20" s="701">
        <f t="shared" ref="G20" si="6">AVERAGE(G17:G19)</f>
        <v>1.8666666666666669</v>
      </c>
      <c r="H20" s="128"/>
      <c r="I20" s="567" t="s">
        <v>242</v>
      </c>
      <c r="J20" s="700">
        <f>AVERAGE(J17:J19)</f>
        <v>79.899999999999991</v>
      </c>
      <c r="K20" s="789">
        <f t="shared" ref="K20" si="7">AVERAGE(K17:K19)</f>
        <v>82.266666666666666</v>
      </c>
      <c r="L20" s="700">
        <f t="shared" ref="L20" si="8">AVERAGE(L17:L19)</f>
        <v>82.7</v>
      </c>
      <c r="M20" s="790">
        <f t="shared" ref="M20" si="9">AVERAGE(M17:M19)</f>
        <v>84.266666666666666</v>
      </c>
      <c r="N20" s="701">
        <f t="shared" ref="N20" si="10">AVERAGE(N17:N19)</f>
        <v>95.7</v>
      </c>
      <c r="O20" s="128"/>
      <c r="P20" s="567" t="s">
        <v>242</v>
      </c>
      <c r="Q20" s="700">
        <f>AVERAGE(Q17:Q19)</f>
        <v>0.76666666666666672</v>
      </c>
      <c r="R20" s="790">
        <f t="shared" ref="R20" si="11">AVERAGE(R17:R19)</f>
        <v>0.6</v>
      </c>
      <c r="S20" s="790">
        <f t="shared" ref="S20" si="12">AVERAGE(S17:S19)</f>
        <v>0.53333333333333333</v>
      </c>
      <c r="T20" s="790">
        <f t="shared" ref="T20" si="13">AVERAGE(T17:T19)</f>
        <v>1.9000000000000004</v>
      </c>
      <c r="U20" s="701">
        <f t="shared" ref="U20" si="14">AVERAGE(U17:U19)</f>
        <v>63.900000000000006</v>
      </c>
      <c r="V20" s="128"/>
      <c r="W20" s="739" t="s">
        <v>242</v>
      </c>
      <c r="X20" s="700">
        <f>AVERAGE(X17:X19)</f>
        <v>84.399999999999991</v>
      </c>
      <c r="Y20" s="789">
        <f t="shared" ref="Y20" si="15">AVERAGE(Y17:Y19)</f>
        <v>83.8</v>
      </c>
      <c r="Z20" s="700">
        <f t="shared" ref="Z20" si="16">AVERAGE(Z17:Z19)</f>
        <v>91.2</v>
      </c>
      <c r="AA20" s="790">
        <f t="shared" ref="AA20" si="17">AVERAGE(AA17:AA19)</f>
        <v>88.866666666666674</v>
      </c>
      <c r="AB20" s="701">
        <f t="shared" ref="AB20" si="18">AVERAGE(AB17:AB19)</f>
        <v>86.266666666666666</v>
      </c>
      <c r="AC20" s="128"/>
      <c r="AD20" s="567" t="s">
        <v>242</v>
      </c>
      <c r="AE20" s="700">
        <f>AVERAGE(AE17:AE19)</f>
        <v>0.23333333333333331</v>
      </c>
      <c r="AF20" s="789">
        <f t="shared" ref="AF20" si="19">AVERAGE(AF17:AF19)</f>
        <v>0.20000000000000004</v>
      </c>
      <c r="AG20" s="700">
        <f t="shared" ref="AG20" si="20">AVERAGE(AG17:AG19)</f>
        <v>0.20000000000000004</v>
      </c>
      <c r="AH20" s="790">
        <f t="shared" ref="AH20" si="21">AVERAGE(AH17:AH19)</f>
        <v>0.26666666666666666</v>
      </c>
      <c r="AI20" s="701">
        <f t="shared" ref="AI20" si="22">AVERAGE(AI17:AI19)</f>
        <v>74.86666666666666</v>
      </c>
      <c r="AJ20" s="128"/>
      <c r="AK20" s="567" t="s">
        <v>242</v>
      </c>
      <c r="AL20" s="700">
        <f>AVERAGE(AL17:AL19)</f>
        <v>96.266666666666666</v>
      </c>
      <c r="AM20" s="701">
        <f t="shared" ref="AM20" si="23">AVERAGE(AM17:AM19)</f>
        <v>98.133333333333326</v>
      </c>
      <c r="AN20" s="779">
        <f t="shared" ref="AN20" si="24">AVERAGE(AN17:AN19)</f>
        <v>99.066666666666663</v>
      </c>
      <c r="AO20" s="790">
        <f t="shared" ref="AO20" si="25">AVERAGE(AO17:AO19)</f>
        <v>98.7</v>
      </c>
      <c r="AP20" s="701">
        <f t="shared" ref="AP20" si="26">AVERAGE(AP17:AP19)</f>
        <v>98.399999999999991</v>
      </c>
    </row>
    <row r="21" spans="2:42" ht="17.25">
      <c r="B21" s="572" t="s">
        <v>243</v>
      </c>
      <c r="C21" s="730">
        <f>STDEV(C17:C19)</f>
        <v>0.46188021535170015</v>
      </c>
      <c r="D21" s="791">
        <f t="shared" ref="D21:G21" si="27">STDEV(D17:D19)</f>
        <v>0.70237691685684978</v>
      </c>
      <c r="E21" s="730">
        <f t="shared" si="27"/>
        <v>0.25166114784235838</v>
      </c>
      <c r="F21" s="792">
        <f t="shared" si="27"/>
        <v>3.8105117766515288</v>
      </c>
      <c r="G21" s="731">
        <f t="shared" si="27"/>
        <v>1.5307950004273376</v>
      </c>
      <c r="H21" s="128"/>
      <c r="I21" s="572" t="s">
        <v>243</v>
      </c>
      <c r="J21" s="730">
        <f>STDEV(J17:J19)</f>
        <v>1.824828759089465</v>
      </c>
      <c r="K21" s="791">
        <f t="shared" ref="K21:N21" si="28">STDEV(K17:K19)</f>
        <v>2.7392213005402373</v>
      </c>
      <c r="L21" s="730">
        <f t="shared" si="28"/>
        <v>6.780117993073568</v>
      </c>
      <c r="M21" s="792">
        <f t="shared" si="28"/>
        <v>2.122105872319604</v>
      </c>
      <c r="N21" s="731">
        <f t="shared" si="28"/>
        <v>1.6522711641858363</v>
      </c>
      <c r="O21" s="128"/>
      <c r="P21" s="572" t="s">
        <v>243</v>
      </c>
      <c r="Q21" s="730">
        <f>STDEV(Q17:Q19)</f>
        <v>0.702376916856849</v>
      </c>
      <c r="R21" s="792">
        <f t="shared" ref="R21:U21" si="29">STDEV(R17:R19)</f>
        <v>0.26457513110645919</v>
      </c>
      <c r="S21" s="792">
        <f t="shared" si="29"/>
        <v>0.40414518843273789</v>
      </c>
      <c r="T21" s="792">
        <f t="shared" si="29"/>
        <v>0.91651513899116743</v>
      </c>
      <c r="U21" s="731">
        <f t="shared" si="29"/>
        <v>2.5000000000000036</v>
      </c>
      <c r="V21" s="128"/>
      <c r="W21" s="741" t="s">
        <v>243</v>
      </c>
      <c r="X21" s="730">
        <f>STDEV(X17:X19)</f>
        <v>2.2649503305812253</v>
      </c>
      <c r="Y21" s="791">
        <f t="shared" ref="Y21:AB21" si="30">STDEV(Y17:Y19)</f>
        <v>2.3515952032609708</v>
      </c>
      <c r="Z21" s="730">
        <f t="shared" si="30"/>
        <v>6.2425956140054417</v>
      </c>
      <c r="AA21" s="792">
        <f t="shared" si="30"/>
        <v>5.4647354312293368</v>
      </c>
      <c r="AB21" s="731">
        <f t="shared" si="30"/>
        <v>1.6921386861996057</v>
      </c>
      <c r="AC21" s="128"/>
      <c r="AD21" s="572" t="s">
        <v>243</v>
      </c>
      <c r="AE21" s="730">
        <f>STDEV(AE17:AE19)</f>
        <v>5.7735026918962762E-2</v>
      </c>
      <c r="AF21" s="791">
        <f t="shared" ref="AF21:AI21" si="31">STDEV(AF17:AF19)</f>
        <v>9.9999999999999936E-2</v>
      </c>
      <c r="AG21" s="730">
        <f t="shared" si="31"/>
        <v>9.9999999999999936E-2</v>
      </c>
      <c r="AH21" s="792">
        <f t="shared" si="31"/>
        <v>0.11547005383792516</v>
      </c>
      <c r="AI21" s="731">
        <f t="shared" si="31"/>
        <v>14.073497551544659</v>
      </c>
      <c r="AJ21" s="128"/>
      <c r="AK21" s="572" t="s">
        <v>243</v>
      </c>
      <c r="AL21" s="730">
        <f>STDEV(AL17:AL19)</f>
        <v>0.73711147958319512</v>
      </c>
      <c r="AM21" s="731">
        <f t="shared" ref="AM21:AP21" si="32">STDEV(AM17:AM19)</f>
        <v>0.55075705472861158</v>
      </c>
      <c r="AN21" s="781">
        <f t="shared" si="32"/>
        <v>0.75718777944003413</v>
      </c>
      <c r="AO21" s="792">
        <f t="shared" si="32"/>
        <v>1.1789826122551577</v>
      </c>
      <c r="AP21" s="731">
        <f t="shared" si="32"/>
        <v>0.96436507609929445</v>
      </c>
    </row>
    <row r="22" spans="2:42" ht="18" thickBot="1">
      <c r="B22" s="579" t="s">
        <v>244</v>
      </c>
      <c r="C22" s="735">
        <f>STDEV(C17:C19)/SQRT(3)</f>
        <v>0.26666666666666644</v>
      </c>
      <c r="D22" s="793">
        <f t="shared" ref="D22:G22" si="33">STDEV(D17:D19)/SQRT(3)</f>
        <v>0.40551750201988163</v>
      </c>
      <c r="E22" s="735">
        <f t="shared" si="33"/>
        <v>0.14529663145135582</v>
      </c>
      <c r="F22" s="736">
        <f t="shared" si="33"/>
        <v>2.1999999999999993</v>
      </c>
      <c r="G22" s="737">
        <f t="shared" si="33"/>
        <v>0.88380490557085667</v>
      </c>
      <c r="H22" s="128"/>
      <c r="I22" s="579" t="s">
        <v>244</v>
      </c>
      <c r="J22" s="735">
        <f>STDEV(J17:J19)/SQRT(3)</f>
        <v>1.0535653752852734</v>
      </c>
      <c r="K22" s="793">
        <f t="shared" ref="K22:N22" si="34">STDEV(K17:K19)/SQRT(3)</f>
        <v>1.5814901552368628</v>
      </c>
      <c r="L22" s="735">
        <f t="shared" si="34"/>
        <v>3.9145029484384497</v>
      </c>
      <c r="M22" s="736">
        <f t="shared" si="34"/>
        <v>1.225198396632609</v>
      </c>
      <c r="N22" s="737">
        <f t="shared" si="34"/>
        <v>0.95393920141694899</v>
      </c>
      <c r="O22" s="128"/>
      <c r="P22" s="579" t="s">
        <v>244</v>
      </c>
      <c r="Q22" s="735">
        <f>STDEV(Q17:Q19)/SQRT(3)</f>
        <v>0.40551750201988118</v>
      </c>
      <c r="R22" s="736">
        <f t="shared" ref="R22:U22" si="35">STDEV(R17:R19)/SQRT(3)</f>
        <v>0.15275252316519475</v>
      </c>
      <c r="S22" s="736">
        <f t="shared" si="35"/>
        <v>0.23333333333333325</v>
      </c>
      <c r="T22" s="736">
        <f t="shared" si="35"/>
        <v>0.52915026221291783</v>
      </c>
      <c r="U22" s="737">
        <f t="shared" si="35"/>
        <v>1.4433756729740665</v>
      </c>
      <c r="V22" s="128"/>
      <c r="W22" s="751" t="s">
        <v>244</v>
      </c>
      <c r="X22" s="735">
        <f>STDEV(X17:X19)/SQRT(3)</f>
        <v>1.3076696830622023</v>
      </c>
      <c r="Y22" s="793">
        <f t="shared" ref="Y22:AB22" si="36">STDEV(Y17:Y19)/SQRT(3)</f>
        <v>1.3576941236277542</v>
      </c>
      <c r="Z22" s="735">
        <f t="shared" si="36"/>
        <v>3.6041642581880193</v>
      </c>
      <c r="AA22" s="736">
        <f t="shared" si="36"/>
        <v>3.1550664722703434</v>
      </c>
      <c r="AB22" s="737">
        <f t="shared" si="36"/>
        <v>0.97695672598352212</v>
      </c>
      <c r="AC22" s="128"/>
      <c r="AD22" s="579" t="s">
        <v>244</v>
      </c>
      <c r="AE22" s="735">
        <f>STDEV(AE17:AE19)/SQRT(3)</f>
        <v>3.3333333333333444E-2</v>
      </c>
      <c r="AF22" s="793">
        <f t="shared" ref="AF22:AI22" si="37">STDEV(AF17:AF19)/SQRT(3)</f>
        <v>5.773502691896254E-2</v>
      </c>
      <c r="AG22" s="735">
        <f t="shared" si="37"/>
        <v>5.773502691896254E-2</v>
      </c>
      <c r="AH22" s="736">
        <f t="shared" si="37"/>
        <v>6.666666666666668E-2</v>
      </c>
      <c r="AI22" s="737">
        <f t="shared" si="37"/>
        <v>8.1253375998238475</v>
      </c>
      <c r="AJ22" s="128"/>
      <c r="AK22" s="579" t="s">
        <v>244</v>
      </c>
      <c r="AL22" s="735">
        <f>STDEV(AL17:AL19)/SQRT(3)</f>
        <v>0.42557151116012104</v>
      </c>
      <c r="AM22" s="737">
        <f t="shared" ref="AM22:AP22" si="38">STDEV(AM17:AM19)/SQRT(3)</f>
        <v>0.31797973380564937</v>
      </c>
      <c r="AN22" s="784">
        <f t="shared" si="38"/>
        <v>0.43716256828679873</v>
      </c>
      <c r="AO22" s="736">
        <f t="shared" si="38"/>
        <v>0.68068592855540344</v>
      </c>
      <c r="AP22" s="737">
        <f t="shared" si="38"/>
        <v>0.55677643628300166</v>
      </c>
    </row>
    <row r="23" spans="2:42">
      <c r="B23" s="9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977" t="s">
        <v>26</v>
      </c>
      <c r="Q23" s="355">
        <v>31.9</v>
      </c>
      <c r="R23" s="309">
        <v>2.2000000000000002</v>
      </c>
      <c r="S23" s="355">
        <v>1</v>
      </c>
      <c r="T23" s="308">
        <v>1.7</v>
      </c>
      <c r="U23" s="309">
        <v>0.4</v>
      </c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</row>
    <row r="24" spans="2:42">
      <c r="B24" s="9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978"/>
      <c r="Q24" s="262">
        <v>0.4</v>
      </c>
      <c r="R24" s="264">
        <v>0.1</v>
      </c>
      <c r="S24" s="262">
        <v>0.5</v>
      </c>
      <c r="T24" s="263">
        <v>1.8</v>
      </c>
      <c r="U24" s="264">
        <v>2.8</v>
      </c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</row>
    <row r="25" spans="2:42" ht="17.25" thickBot="1">
      <c r="B25" s="9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979"/>
      <c r="Q25" s="351">
        <v>1.3</v>
      </c>
      <c r="R25" s="316">
        <v>1</v>
      </c>
      <c r="S25" s="351">
        <v>1</v>
      </c>
      <c r="T25" s="315">
        <v>3.2</v>
      </c>
      <c r="U25" s="316">
        <v>5.2</v>
      </c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</row>
    <row r="26" spans="2:42" ht="17.25">
      <c r="B26" s="9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567" t="s">
        <v>242</v>
      </c>
      <c r="Q26" s="700">
        <f>AVERAGE(Q23:Q25)</f>
        <v>11.199999999999998</v>
      </c>
      <c r="R26" s="790">
        <f t="shared" ref="R26" si="39">AVERAGE(R23:R25)</f>
        <v>1.1000000000000001</v>
      </c>
      <c r="S26" s="790">
        <f t="shared" ref="S26" si="40">AVERAGE(S23:S25)</f>
        <v>0.83333333333333337</v>
      </c>
      <c r="T26" s="790">
        <f t="shared" ref="T26" si="41">AVERAGE(T23:T25)</f>
        <v>2.2333333333333334</v>
      </c>
      <c r="U26" s="701">
        <f t="shared" ref="U26" si="42">AVERAGE(U23:U25)</f>
        <v>2.8000000000000003</v>
      </c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</row>
    <row r="27" spans="2:42" ht="17.25">
      <c r="B27" s="9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572" t="s">
        <v>243</v>
      </c>
      <c r="Q27" s="730">
        <f>STDEV(Q23:Q25)</f>
        <v>17.932372960654149</v>
      </c>
      <c r="R27" s="792">
        <f t="shared" ref="R27:U27" si="43">STDEV(R23:R25)</f>
        <v>1.0535653752852738</v>
      </c>
      <c r="S27" s="792">
        <f t="shared" si="43"/>
        <v>0.28867513459481275</v>
      </c>
      <c r="T27" s="792">
        <f t="shared" si="43"/>
        <v>0.8386497083606087</v>
      </c>
      <c r="U27" s="731">
        <f t="shared" si="43"/>
        <v>2.4</v>
      </c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</row>
    <row r="28" spans="2:42" ht="18" thickBot="1">
      <c r="B28" s="9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579" t="s">
        <v>244</v>
      </c>
      <c r="Q28" s="735">
        <f>STDEV(Q23:Q25)/SQRT(3)</f>
        <v>10.353260356042441</v>
      </c>
      <c r="R28" s="736">
        <f t="shared" ref="R28:U28" si="44">STDEV(R23:R25)/SQRT(3)</f>
        <v>0.60827625302982202</v>
      </c>
      <c r="S28" s="736">
        <f t="shared" si="44"/>
        <v>0.1666666666666666</v>
      </c>
      <c r="T28" s="736">
        <f t="shared" si="44"/>
        <v>0.48419463487779862</v>
      </c>
      <c r="U28" s="737">
        <f t="shared" si="44"/>
        <v>1.3856406460551018</v>
      </c>
      <c r="V28" s="128"/>
      <c r="W28" s="128"/>
      <c r="X28" s="128"/>
      <c r="Y28" s="269"/>
      <c r="Z28" s="269"/>
      <c r="AA28" s="269"/>
      <c r="AB28" s="128"/>
      <c r="AC28" s="128"/>
      <c r="AD28" s="128"/>
      <c r="AE28" s="128"/>
      <c r="AF28" s="269"/>
      <c r="AG28" s="269"/>
      <c r="AH28" s="269"/>
      <c r="AI28" s="128"/>
      <c r="AJ28" s="128"/>
      <c r="AK28" s="128"/>
      <c r="AL28" s="128"/>
      <c r="AM28" s="128"/>
      <c r="AN28" s="128"/>
      <c r="AO28" s="128"/>
      <c r="AP28" s="128"/>
    </row>
    <row r="29" spans="2:42"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128"/>
      <c r="P29" s="977" t="s">
        <v>27</v>
      </c>
      <c r="Q29" s="355">
        <v>6.7</v>
      </c>
      <c r="R29" s="309">
        <v>13.5</v>
      </c>
      <c r="S29" s="355">
        <v>1.9</v>
      </c>
      <c r="T29" s="308">
        <v>1.4</v>
      </c>
      <c r="U29" s="309">
        <v>1.2</v>
      </c>
      <c r="V29" s="128"/>
      <c r="W29" s="128"/>
      <c r="X29" s="3"/>
      <c r="Y29" s="4"/>
      <c r="Z29" s="4"/>
      <c r="AA29" s="4"/>
      <c r="AB29" s="3"/>
      <c r="AC29" s="3"/>
      <c r="AD29" s="3"/>
      <c r="AE29" s="3"/>
      <c r="AF29" s="4"/>
      <c r="AG29" s="4"/>
      <c r="AH29" s="4"/>
      <c r="AI29" s="3"/>
      <c r="AJ29" s="3"/>
      <c r="AK29" s="3"/>
      <c r="AL29" s="3"/>
      <c r="AM29" s="3"/>
      <c r="AN29" s="3"/>
      <c r="AO29" s="3"/>
      <c r="AP29" s="3"/>
    </row>
    <row r="30" spans="2:42">
      <c r="C30" s="4"/>
      <c r="D30" s="4"/>
      <c r="E30" s="4"/>
      <c r="F30" s="3"/>
      <c r="G30" s="3"/>
      <c r="H30" s="3"/>
      <c r="I30" s="3"/>
      <c r="J30" s="3"/>
      <c r="K30" s="3"/>
      <c r="L30" s="3"/>
      <c r="M30" s="3"/>
      <c r="N30" s="3"/>
      <c r="O30" s="128"/>
      <c r="P30" s="978"/>
      <c r="Q30" s="262">
        <v>41.8</v>
      </c>
      <c r="R30" s="264">
        <v>11.8</v>
      </c>
      <c r="S30" s="262">
        <v>1.6</v>
      </c>
      <c r="T30" s="263">
        <v>1.5</v>
      </c>
      <c r="U30" s="264">
        <v>1.8</v>
      </c>
      <c r="V30" s="128"/>
      <c r="W30" s="128"/>
      <c r="X30" s="3"/>
      <c r="Y30" s="4"/>
      <c r="Z30" s="4"/>
      <c r="AA30" s="4"/>
      <c r="AB30" s="3"/>
      <c r="AC30" s="3"/>
      <c r="AD30" s="3"/>
      <c r="AE30" s="3"/>
      <c r="AF30" s="4"/>
      <c r="AG30" s="4"/>
      <c r="AH30" s="4"/>
      <c r="AI30" s="3"/>
      <c r="AJ30" s="3"/>
      <c r="AK30" s="3"/>
      <c r="AL30" s="3"/>
      <c r="AM30" s="3"/>
      <c r="AN30" s="3"/>
      <c r="AO30" s="3"/>
      <c r="AP30" s="3"/>
    </row>
    <row r="31" spans="2:42" ht="17.25" thickBot="1">
      <c r="C31" s="6"/>
      <c r="D31" s="6"/>
      <c r="E31" s="6"/>
      <c r="O31" s="128"/>
      <c r="P31" s="979"/>
      <c r="Q31" s="351">
        <v>39.9</v>
      </c>
      <c r="R31" s="316">
        <v>40.299999999999997</v>
      </c>
      <c r="S31" s="351">
        <v>6.2</v>
      </c>
      <c r="T31" s="315">
        <v>10.199999999999999</v>
      </c>
      <c r="U31" s="316">
        <v>1.3</v>
      </c>
      <c r="V31" s="128"/>
      <c r="W31" s="128"/>
      <c r="X31" s="6"/>
      <c r="Y31" s="6"/>
      <c r="Z31" s="6"/>
      <c r="AF31" s="6"/>
      <c r="AG31" s="6"/>
      <c r="AH31" s="6"/>
      <c r="AI31" s="6"/>
      <c r="AJ31" s="6"/>
      <c r="AK31" s="6"/>
    </row>
    <row r="32" spans="2:42" ht="17.25">
      <c r="C32" s="6"/>
      <c r="D32" s="6"/>
      <c r="E32" s="6"/>
      <c r="O32" s="128"/>
      <c r="P32" s="567" t="s">
        <v>242</v>
      </c>
      <c r="Q32" s="700">
        <f>AVERAGE(Q29:Q31)</f>
        <v>29.466666666666669</v>
      </c>
      <c r="R32" s="790">
        <f t="shared" ref="R32" si="45">AVERAGE(R29:R31)</f>
        <v>21.866666666666664</v>
      </c>
      <c r="S32" s="790">
        <f t="shared" ref="S32" si="46">AVERAGE(S29:S31)</f>
        <v>3.2333333333333329</v>
      </c>
      <c r="T32" s="790">
        <f t="shared" ref="T32" si="47">AVERAGE(T29:T31)</f>
        <v>4.3666666666666663</v>
      </c>
      <c r="U32" s="701">
        <f t="shared" ref="U32" si="48">AVERAGE(U29:U31)</f>
        <v>1.4333333333333333</v>
      </c>
      <c r="V32" s="128"/>
      <c r="W32" s="128"/>
      <c r="X32" s="6"/>
      <c r="Y32" s="6"/>
      <c r="Z32" s="6"/>
      <c r="AA32" s="6"/>
      <c r="AB32" s="6"/>
      <c r="AC32" s="6"/>
      <c r="AD32" s="6"/>
      <c r="AF32" s="6"/>
      <c r="AG32" s="6"/>
      <c r="AH32" s="6"/>
      <c r="AI32" s="6"/>
      <c r="AJ32" s="6"/>
      <c r="AK32" s="6"/>
    </row>
    <row r="33" spans="15:23" ht="17.25">
      <c r="O33" s="128"/>
      <c r="P33" s="572" t="s">
        <v>243</v>
      </c>
      <c r="Q33" s="730">
        <f>STDEV(Q29:Q31)</f>
        <v>19.739385333219801</v>
      </c>
      <c r="R33" s="792">
        <f t="shared" ref="R33:U33" si="49">STDEV(R29:R31)</f>
        <v>15.986348342674548</v>
      </c>
      <c r="S33" s="792">
        <f t="shared" si="49"/>
        <v>2.573583752927683</v>
      </c>
      <c r="T33" s="792">
        <f t="shared" si="49"/>
        <v>5.0520622851795212</v>
      </c>
      <c r="U33" s="731">
        <f t="shared" si="49"/>
        <v>0.32145502536643211</v>
      </c>
      <c r="V33" s="128"/>
      <c r="W33" s="128"/>
    </row>
    <row r="34" spans="15:23" ht="18" thickBot="1">
      <c r="O34" s="128"/>
      <c r="P34" s="579" t="s">
        <v>244</v>
      </c>
      <c r="Q34" s="735">
        <f>STDEV(Q29:Q31)/SQRT(3)</f>
        <v>11.396539435772203</v>
      </c>
      <c r="R34" s="736">
        <f t="shared" ref="R34:U34" si="50">STDEV(R29:R31)/SQRT(3)</f>
        <v>9.2297225190022782</v>
      </c>
      <c r="S34" s="736">
        <f t="shared" si="50"/>
        <v>1.4858592725348452</v>
      </c>
      <c r="T34" s="736">
        <f t="shared" si="50"/>
        <v>2.9168095203111526</v>
      </c>
      <c r="U34" s="737">
        <f t="shared" si="50"/>
        <v>0.18559214542766758</v>
      </c>
      <c r="V34" s="128"/>
      <c r="W34" s="128"/>
    </row>
    <row r="35" spans="15:23">
      <c r="O35" s="128"/>
      <c r="P35" s="977" t="s">
        <v>28</v>
      </c>
      <c r="Q35" s="355">
        <v>60.7</v>
      </c>
      <c r="R35" s="309">
        <v>83.8</v>
      </c>
      <c r="S35" s="355">
        <v>96.1</v>
      </c>
      <c r="T35" s="308">
        <v>94.2</v>
      </c>
      <c r="U35" s="309">
        <v>32.1</v>
      </c>
      <c r="V35" s="128"/>
      <c r="W35" s="128"/>
    </row>
    <row r="36" spans="15:23">
      <c r="O36" s="128"/>
      <c r="P36" s="978"/>
      <c r="Q36" s="262">
        <v>56.3</v>
      </c>
      <c r="R36" s="264">
        <v>87.7</v>
      </c>
      <c r="S36" s="262">
        <v>97.3</v>
      </c>
      <c r="T36" s="263">
        <v>94.6</v>
      </c>
      <c r="U36" s="264">
        <v>31.5</v>
      </c>
      <c r="V36" s="128"/>
      <c r="W36" s="128"/>
    </row>
    <row r="37" spans="15:23" ht="17.25" thickBot="1">
      <c r="O37" s="128"/>
      <c r="P37" s="979"/>
      <c r="Q37" s="351">
        <v>58.7</v>
      </c>
      <c r="R37" s="316">
        <v>57.8</v>
      </c>
      <c r="S37" s="351">
        <v>92.6</v>
      </c>
      <c r="T37" s="315">
        <v>85.6</v>
      </c>
      <c r="U37" s="316">
        <v>32.200000000000003</v>
      </c>
      <c r="V37" s="128"/>
      <c r="W37" s="128"/>
    </row>
    <row r="38" spans="15:23" ht="17.25">
      <c r="O38" s="3"/>
      <c r="P38" s="567" t="s">
        <v>242</v>
      </c>
      <c r="Q38" s="700">
        <f>AVERAGE(Q35:Q37)</f>
        <v>58.566666666666663</v>
      </c>
      <c r="R38" s="790">
        <f t="shared" ref="R38" si="51">AVERAGE(R35:R37)</f>
        <v>76.433333333333337</v>
      </c>
      <c r="S38" s="790">
        <f t="shared" ref="S38" si="52">AVERAGE(S35:S37)</f>
        <v>95.333333333333329</v>
      </c>
      <c r="T38" s="790">
        <f t="shared" ref="T38" si="53">AVERAGE(T35:T37)</f>
        <v>91.466666666666654</v>
      </c>
      <c r="U38" s="701">
        <f t="shared" ref="U38" si="54">AVERAGE(U35:U37)</f>
        <v>31.933333333333337</v>
      </c>
      <c r="V38" s="3"/>
      <c r="W38" s="3"/>
    </row>
    <row r="39" spans="15:23" ht="17.25">
      <c r="O39" s="3"/>
      <c r="P39" s="572" t="s">
        <v>243</v>
      </c>
      <c r="Q39" s="730">
        <f>STDEV(Q35:Q37)</f>
        <v>2.2030282189144437</v>
      </c>
      <c r="R39" s="792">
        <f t="shared" ref="R39:U39" si="55">STDEV(R35:R37)</f>
        <v>16.254332755709566</v>
      </c>
      <c r="S39" s="792">
        <f t="shared" si="55"/>
        <v>2.4419937209856495</v>
      </c>
      <c r="T39" s="792">
        <f t="shared" si="55"/>
        <v>5.0846173241782271</v>
      </c>
      <c r="U39" s="731">
        <f t="shared" si="55"/>
        <v>0.37859388972001956</v>
      </c>
      <c r="V39" s="3"/>
      <c r="W39" s="3"/>
    </row>
    <row r="40" spans="15:23" ht="18" thickBot="1">
      <c r="P40" s="579" t="s">
        <v>244</v>
      </c>
      <c r="Q40" s="735">
        <f>STDEV(Q35:Q37)/SQRT(3)</f>
        <v>1.2719189352225959</v>
      </c>
      <c r="R40" s="736">
        <f t="shared" ref="R40:U40" si="56">STDEV(R35:R37)/SQRT(3)</f>
        <v>9.3844433920066699</v>
      </c>
      <c r="S40" s="736">
        <f t="shared" si="56"/>
        <v>1.4098857321704408</v>
      </c>
      <c r="T40" s="736">
        <f t="shared" si="56"/>
        <v>2.9356051808405343</v>
      </c>
      <c r="U40" s="737">
        <f t="shared" si="56"/>
        <v>0.21858128414340081</v>
      </c>
    </row>
  </sheetData>
  <mergeCells count="25">
    <mergeCell ref="P23:P25"/>
    <mergeCell ref="P29:P31"/>
    <mergeCell ref="P35:P37"/>
    <mergeCell ref="Z15:AB15"/>
    <mergeCell ref="AE15:AF15"/>
    <mergeCell ref="AG15:AI15"/>
    <mergeCell ref="AL15:AM15"/>
    <mergeCell ref="AN15:AP15"/>
    <mergeCell ref="P17:P19"/>
    <mergeCell ref="X14:AB14"/>
    <mergeCell ref="AE14:AI14"/>
    <mergeCell ref="AL14:AP14"/>
    <mergeCell ref="S15:U15"/>
    <mergeCell ref="X15:Y15"/>
    <mergeCell ref="Q14:U14"/>
    <mergeCell ref="C15:D15"/>
    <mergeCell ref="E15:G15"/>
    <mergeCell ref="J15:K15"/>
    <mergeCell ref="L15:N15"/>
    <mergeCell ref="Q15:R15"/>
    <mergeCell ref="C2:G2"/>
    <mergeCell ref="C3:D3"/>
    <mergeCell ref="E3:G3"/>
    <mergeCell ref="C14:G14"/>
    <mergeCell ref="J14:N14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C6888-1028-4776-837D-05D7667DFDEA}">
  <dimension ref="B1:AL120"/>
  <sheetViews>
    <sheetView zoomScale="70" zoomScaleNormal="70" workbookViewId="0">
      <selection activeCell="H121" sqref="H121:L121"/>
    </sheetView>
  </sheetViews>
  <sheetFormatPr defaultRowHeight="16.5"/>
  <cols>
    <col min="2" max="2" width="9.5" customWidth="1"/>
    <col min="3" max="3" width="12.25" customWidth="1"/>
  </cols>
  <sheetData>
    <row r="1" spans="2:37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2:37" ht="18.75" thickBot="1">
      <c r="B2" s="9"/>
      <c r="C2" s="8" t="s">
        <v>139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2:37" ht="18" thickBot="1">
      <c r="B3" s="9"/>
      <c r="C3" s="1025" t="s">
        <v>142</v>
      </c>
      <c r="D3" s="1033"/>
      <c r="E3" s="1025" t="s">
        <v>143</v>
      </c>
      <c r="F3" s="1027"/>
      <c r="G3" s="1034" t="s">
        <v>144</v>
      </c>
      <c r="H3" s="1027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2:37" ht="18" thickBot="1">
      <c r="B4" s="9"/>
      <c r="C4" s="13" t="s">
        <v>140</v>
      </c>
      <c r="D4" s="20" t="s">
        <v>141</v>
      </c>
      <c r="E4" s="13" t="s">
        <v>140</v>
      </c>
      <c r="F4" s="14" t="s">
        <v>141</v>
      </c>
      <c r="G4" s="246" t="s">
        <v>140</v>
      </c>
      <c r="H4" s="14" t="s">
        <v>141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2:37">
      <c r="B5" s="9"/>
      <c r="C5" s="41">
        <v>1.9259470000000001</v>
      </c>
      <c r="D5" s="42">
        <v>0.460173</v>
      </c>
      <c r="E5" s="41">
        <v>0.70649399999999996</v>
      </c>
      <c r="F5" s="43">
        <v>0.18185299999999999</v>
      </c>
      <c r="G5" s="202">
        <v>0.91663399999999995</v>
      </c>
      <c r="H5" s="43">
        <v>3.5423000000000003E-2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2:37">
      <c r="B6" s="9"/>
      <c r="C6" s="52">
        <v>1.2307809999999999</v>
      </c>
      <c r="D6" s="53">
        <v>0.29215400000000002</v>
      </c>
      <c r="E6" s="52">
        <v>1.6132390000000001</v>
      </c>
      <c r="F6" s="54">
        <v>0.195884</v>
      </c>
      <c r="G6" s="88">
        <v>1.0546519999999999</v>
      </c>
      <c r="H6" s="54">
        <v>5.7859000000000001E-2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2:37">
      <c r="B7" s="9"/>
      <c r="C7" s="52">
        <v>0.64768700000000001</v>
      </c>
      <c r="D7" s="53">
        <v>0.34558699999999998</v>
      </c>
      <c r="E7" s="52">
        <v>0.98722699999999997</v>
      </c>
      <c r="F7" s="54">
        <v>0.831484</v>
      </c>
      <c r="G7" s="88">
        <v>1.0838559999999999</v>
      </c>
      <c r="H7" s="54">
        <v>0.68736799999999998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2:37" ht="17.25" thickBot="1">
      <c r="B8" s="9"/>
      <c r="C8" s="442">
        <v>0.19558500000000001</v>
      </c>
      <c r="D8" s="443">
        <v>0.110947</v>
      </c>
      <c r="E8" s="442">
        <v>0.69304100000000002</v>
      </c>
      <c r="F8" s="444">
        <v>0.190162</v>
      </c>
      <c r="G8" s="445">
        <v>0.94485799999999998</v>
      </c>
      <c r="H8" s="444">
        <v>0.18135799999999999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2:37" ht="17.25">
      <c r="B9" s="567" t="s">
        <v>242</v>
      </c>
      <c r="C9" s="702">
        <f>AVERAGE(C5:C8)</f>
        <v>1</v>
      </c>
      <c r="D9" s="703">
        <f t="shared" ref="D9:H9" si="0">AVERAGE(D5:D8)</f>
        <v>0.30221524999999994</v>
      </c>
      <c r="E9" s="703">
        <f t="shared" si="0"/>
        <v>1.00000025</v>
      </c>
      <c r="F9" s="703">
        <f t="shared" si="0"/>
        <v>0.34984574999999996</v>
      </c>
      <c r="G9" s="703">
        <f t="shared" si="0"/>
        <v>1</v>
      </c>
      <c r="H9" s="704">
        <f t="shared" si="0"/>
        <v>0.24050199999999999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2:37" ht="17.25">
      <c r="B10" s="572" t="s">
        <v>243</v>
      </c>
      <c r="C10" s="705">
        <f>STDEV(C5:C8)</f>
        <v>0.7487424254405961</v>
      </c>
      <c r="D10" s="794">
        <f t="shared" ref="D10:H10" si="1">STDEV(D5:D8)</f>
        <v>0.14550662263593608</v>
      </c>
      <c r="E10" s="794">
        <f t="shared" si="1"/>
        <v>0.43073380037897735</v>
      </c>
      <c r="F10" s="794">
        <f t="shared" si="1"/>
        <v>0.32114383506083899</v>
      </c>
      <c r="G10" s="794">
        <f t="shared" si="1"/>
        <v>8.1668435273366147E-2</v>
      </c>
      <c r="H10" s="706">
        <f t="shared" si="1"/>
        <v>0.30474202006615364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2:37" ht="18" thickBot="1">
      <c r="B11" s="579" t="s">
        <v>244</v>
      </c>
      <c r="C11" s="583">
        <f>C10/SQRT(4)</f>
        <v>0.37437121272029805</v>
      </c>
      <c r="D11" s="758">
        <f t="shared" ref="D11:H11" si="2">D10/SQRT(4)</f>
        <v>7.2753311317968042E-2</v>
      </c>
      <c r="E11" s="758">
        <f t="shared" si="2"/>
        <v>0.21536690018948867</v>
      </c>
      <c r="F11" s="758">
        <f t="shared" si="2"/>
        <v>0.16057191753041949</v>
      </c>
      <c r="G11" s="758">
        <f t="shared" si="2"/>
        <v>4.0834217636683073E-2</v>
      </c>
      <c r="H11" s="584">
        <f t="shared" si="2"/>
        <v>0.15237101003307682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2:37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spans="2:37" ht="18.75" thickBot="1">
      <c r="B13" s="9"/>
      <c r="C13" s="8" t="s">
        <v>146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2:37" ht="18" thickBot="1">
      <c r="B14" s="9"/>
      <c r="C14" s="1022" t="s">
        <v>147</v>
      </c>
      <c r="D14" s="1040"/>
      <c r="E14" s="1040"/>
      <c r="F14" s="1040"/>
      <c r="G14" s="1040"/>
      <c r="H14" s="1040"/>
      <c r="I14" s="1040"/>
      <c r="J14" s="1040"/>
      <c r="K14" s="1040"/>
      <c r="L14" s="1040"/>
      <c r="M14" s="1040"/>
      <c r="N14" s="1040"/>
      <c r="O14" s="1040"/>
      <c r="P14" s="1040"/>
      <c r="Q14" s="1040"/>
      <c r="R14" s="1040"/>
      <c r="S14" s="1040"/>
      <c r="T14" s="1040"/>
      <c r="U14" s="1040"/>
      <c r="V14" s="1040"/>
      <c r="W14" s="1040"/>
      <c r="X14" s="1040"/>
      <c r="Y14" s="1040"/>
      <c r="Z14" s="1040"/>
      <c r="AA14" s="1040"/>
      <c r="AB14" s="1040"/>
      <c r="AC14" s="1040"/>
      <c r="AD14" s="1040"/>
      <c r="AE14" s="1041"/>
      <c r="AF14" s="1041"/>
      <c r="AG14" s="1041"/>
      <c r="AH14" s="1041"/>
      <c r="AI14" s="1041"/>
      <c r="AJ14" s="1041"/>
      <c r="AK14" s="1042"/>
    </row>
    <row r="15" spans="2:37" ht="18" thickBot="1">
      <c r="B15" s="9"/>
      <c r="C15" s="19" t="s">
        <v>148</v>
      </c>
      <c r="D15" s="1035" t="s">
        <v>67</v>
      </c>
      <c r="E15" s="1035"/>
      <c r="F15" s="1035"/>
      <c r="G15" s="1035"/>
      <c r="H15" s="1035"/>
      <c r="I15" s="1035"/>
      <c r="J15" s="1035"/>
      <c r="K15" s="1035"/>
      <c r="L15" s="1035"/>
      <c r="M15" s="1035"/>
      <c r="N15" s="1035"/>
      <c r="O15" s="1035"/>
      <c r="P15" s="1036"/>
      <c r="Q15" s="640" t="s">
        <v>242</v>
      </c>
      <c r="R15" s="641" t="s">
        <v>243</v>
      </c>
      <c r="S15" s="642" t="s">
        <v>244</v>
      </c>
      <c r="T15" s="332"/>
      <c r="U15" s="1035" t="s">
        <v>149</v>
      </c>
      <c r="V15" s="1035"/>
      <c r="W15" s="1035"/>
      <c r="X15" s="1035"/>
      <c r="Y15" s="1035"/>
      <c r="Z15" s="1035"/>
      <c r="AA15" s="1035"/>
      <c r="AB15" s="1035"/>
      <c r="AC15" s="1035"/>
      <c r="AD15" s="1035"/>
      <c r="AE15" s="1035"/>
      <c r="AF15" s="1035"/>
      <c r="AG15" s="1035"/>
      <c r="AH15" s="1036"/>
      <c r="AI15" s="640" t="s">
        <v>242</v>
      </c>
      <c r="AJ15" s="641" t="s">
        <v>243</v>
      </c>
      <c r="AK15" s="642" t="s">
        <v>244</v>
      </c>
    </row>
    <row r="16" spans="2:37">
      <c r="B16" s="9"/>
      <c r="C16" s="98">
        <v>20</v>
      </c>
      <c r="D16" s="96">
        <v>16.886389999999999</v>
      </c>
      <c r="E16" s="96">
        <v>9.5621740000000006</v>
      </c>
      <c r="F16" s="96">
        <v>139.7705</v>
      </c>
      <c r="G16" s="96">
        <v>76.700850000000003</v>
      </c>
      <c r="H16" s="96">
        <v>17.700199999999999</v>
      </c>
      <c r="I16" s="96">
        <v>9.765625</v>
      </c>
      <c r="J16" s="96">
        <v>14.851889999999999</v>
      </c>
      <c r="K16" s="96">
        <v>20.751950000000001</v>
      </c>
      <c r="L16" s="96">
        <v>9.1552729999999993</v>
      </c>
      <c r="M16" s="96">
        <v>11.596679999999999</v>
      </c>
      <c r="N16" s="96">
        <v>21.972660000000001</v>
      </c>
      <c r="O16" s="96">
        <v>19.93815</v>
      </c>
      <c r="P16" s="97">
        <v>20.345050000000001</v>
      </c>
      <c r="Q16" s="654">
        <f>AVERAGE(D16:P17)</f>
        <v>55.213340846153855</v>
      </c>
      <c r="R16" s="655">
        <f>STDEV(D16:P16)</f>
        <v>37.336214340283085</v>
      </c>
      <c r="S16" s="795">
        <f>R16/SQRT(13)</f>
        <v>10.35520271043112</v>
      </c>
      <c r="T16" s="95"/>
      <c r="U16" s="96">
        <v>13.42773</v>
      </c>
      <c r="V16" s="96">
        <v>34.790039999999998</v>
      </c>
      <c r="W16" s="96">
        <v>17.496739999999999</v>
      </c>
      <c r="X16" s="96">
        <v>16.479489999999998</v>
      </c>
      <c r="Y16" s="96">
        <v>41.910809999999998</v>
      </c>
      <c r="Z16" s="96">
        <v>10.986330000000001</v>
      </c>
      <c r="AA16" s="96">
        <v>17.089839999999999</v>
      </c>
      <c r="AB16" s="96">
        <v>15.86914</v>
      </c>
      <c r="AC16" s="96">
        <v>31.94173</v>
      </c>
      <c r="AD16" s="96">
        <v>28.889970000000002</v>
      </c>
      <c r="AE16" s="96">
        <v>22.989909999999998</v>
      </c>
      <c r="AF16" s="96">
        <v>13.22428</v>
      </c>
      <c r="AG16" s="96">
        <v>12.20703</v>
      </c>
      <c r="AH16" s="97">
        <v>10.57943</v>
      </c>
      <c r="AI16" s="635">
        <f>AVERAGE(U16:AH16)</f>
        <v>20.563033571428573</v>
      </c>
      <c r="AJ16" s="754">
        <f>STDEV(U16:AH16)</f>
        <v>9.9575601172897787</v>
      </c>
      <c r="AK16" s="569">
        <f>AJ16/SQRT(14)</f>
        <v>2.6612698833644926</v>
      </c>
    </row>
    <row r="17" spans="2:38">
      <c r="B17" s="9"/>
      <c r="C17" s="104">
        <v>40</v>
      </c>
      <c r="D17" s="102">
        <v>133.667</v>
      </c>
      <c r="E17" s="102">
        <v>15.66569</v>
      </c>
      <c r="F17" s="102">
        <v>300.9033</v>
      </c>
      <c r="G17" s="102">
        <v>225.42320000000001</v>
      </c>
      <c r="H17" s="102">
        <v>43.334960000000002</v>
      </c>
      <c r="I17" s="102">
        <v>52.28678</v>
      </c>
      <c r="J17" s="102">
        <v>125.7324</v>
      </c>
      <c r="K17" s="102">
        <v>26.04167</v>
      </c>
      <c r="L17" s="102">
        <v>10.57943</v>
      </c>
      <c r="M17" s="102">
        <v>17.089839999999999</v>
      </c>
      <c r="N17" s="102">
        <v>24.007159999999999</v>
      </c>
      <c r="O17" s="102">
        <v>38.452150000000003</v>
      </c>
      <c r="P17" s="103">
        <v>33.36589</v>
      </c>
      <c r="Q17" s="796">
        <f t="shared" ref="Q17:Q20" si="3">AVERAGE(D17:P18)</f>
        <v>110.49710615384615</v>
      </c>
      <c r="R17" s="797">
        <f t="shared" ref="R17:R20" si="4">STDEV(D17:P17)</f>
        <v>91.23700509611551</v>
      </c>
      <c r="S17" s="798">
        <f t="shared" ref="S17:S20" si="5">R17/SQRT(13)</f>
        <v>25.304592314908753</v>
      </c>
      <c r="T17" s="101"/>
      <c r="U17" s="102">
        <v>33.772790000000001</v>
      </c>
      <c r="V17" s="102">
        <v>70.393879999999996</v>
      </c>
      <c r="W17" s="102">
        <v>48.828130000000002</v>
      </c>
      <c r="X17" s="102">
        <v>18.310549999999999</v>
      </c>
      <c r="Y17" s="102">
        <v>175.78129999999999</v>
      </c>
      <c r="Z17" s="102">
        <v>55.135089999999998</v>
      </c>
      <c r="AA17" s="102">
        <v>110.6771</v>
      </c>
      <c r="AB17" s="102">
        <v>19.12435</v>
      </c>
      <c r="AC17" s="102">
        <v>94.604489999999998</v>
      </c>
      <c r="AD17" s="102">
        <v>65.104169999999996</v>
      </c>
      <c r="AE17" s="102">
        <v>158.488</v>
      </c>
      <c r="AF17" s="102">
        <v>146.2809</v>
      </c>
      <c r="AG17" s="102">
        <v>17.293289999999999</v>
      </c>
      <c r="AH17" s="103">
        <v>16.276039999999998</v>
      </c>
      <c r="AI17" s="637">
        <f t="shared" ref="AI17:AI20" si="6">AVERAGE(U17:AH17)</f>
        <v>73.576434285714285</v>
      </c>
      <c r="AJ17" s="707">
        <f t="shared" ref="AJ17:AJ20" si="7">STDEV(U17:AH17)</f>
        <v>55.365680252323443</v>
      </c>
      <c r="AK17" s="577">
        <f t="shared" ref="AK17:AK20" si="8">AJ17/SQRT(14)</f>
        <v>14.797100463562154</v>
      </c>
    </row>
    <row r="18" spans="2:38">
      <c r="B18" s="9"/>
      <c r="C18" s="104">
        <v>60</v>
      </c>
      <c r="D18" s="102">
        <v>271.1995</v>
      </c>
      <c r="E18" s="102">
        <v>148.92580000000001</v>
      </c>
      <c r="F18" s="102">
        <v>392.65949999999998</v>
      </c>
      <c r="G18" s="102">
        <v>312.70350000000002</v>
      </c>
      <c r="H18" s="102">
        <v>96.842449999999999</v>
      </c>
      <c r="I18" s="102">
        <v>152.79130000000001</v>
      </c>
      <c r="J18" s="102">
        <v>180.86750000000001</v>
      </c>
      <c r="K18" s="102">
        <v>46.590170000000001</v>
      </c>
      <c r="L18" s="102">
        <v>69.986980000000003</v>
      </c>
      <c r="M18" s="102">
        <v>23.193359999999998</v>
      </c>
      <c r="N18" s="102">
        <v>32.34863</v>
      </c>
      <c r="O18" s="102">
        <v>76.090490000000003</v>
      </c>
      <c r="P18" s="103">
        <v>22.176110000000001</v>
      </c>
      <c r="Q18" s="796">
        <f t="shared" si="3"/>
        <v>169.81076153846152</v>
      </c>
      <c r="R18" s="797">
        <f t="shared" si="4"/>
        <v>119.53947763196194</v>
      </c>
      <c r="S18" s="798">
        <f t="shared" si="5"/>
        <v>33.154285849555343</v>
      </c>
      <c r="T18" s="101"/>
      <c r="U18" s="102">
        <v>53.304040000000001</v>
      </c>
      <c r="V18" s="102">
        <v>65.511070000000004</v>
      </c>
      <c r="W18" s="102">
        <v>177.2054</v>
      </c>
      <c r="X18" s="102">
        <v>16.886389999999999</v>
      </c>
      <c r="Y18" s="102">
        <v>299.27569999999997</v>
      </c>
      <c r="Z18" s="102">
        <v>123.9014</v>
      </c>
      <c r="AA18" s="102">
        <v>296.42739999999998</v>
      </c>
      <c r="AB18" s="102">
        <v>122.8841</v>
      </c>
      <c r="AC18" s="102">
        <v>268.96159999999998</v>
      </c>
      <c r="AD18" s="102">
        <v>71.004230000000007</v>
      </c>
      <c r="AE18" s="102">
        <v>272.01330000000002</v>
      </c>
      <c r="AF18" s="102">
        <v>271.1995</v>
      </c>
      <c r="AG18" s="102">
        <v>127.36</v>
      </c>
      <c r="AH18" s="103">
        <v>42.928060000000002</v>
      </c>
      <c r="AI18" s="637">
        <f t="shared" si="6"/>
        <v>157.7758707142857</v>
      </c>
      <c r="AJ18" s="707">
        <f t="shared" si="7"/>
        <v>104.2141699043631</v>
      </c>
      <c r="AK18" s="577">
        <f t="shared" si="8"/>
        <v>27.852408473512483</v>
      </c>
    </row>
    <row r="19" spans="2:38">
      <c r="B19" s="9"/>
      <c r="C19" s="104">
        <v>80</v>
      </c>
      <c r="D19" s="102">
        <v>356.03840000000002</v>
      </c>
      <c r="E19" s="102">
        <v>395.30439999999999</v>
      </c>
      <c r="F19" s="102">
        <v>346.88310000000001</v>
      </c>
      <c r="G19" s="102">
        <v>374.34899999999999</v>
      </c>
      <c r="H19" s="102">
        <v>92.163089999999997</v>
      </c>
      <c r="I19" s="102">
        <v>220.94730000000001</v>
      </c>
      <c r="J19" s="102">
        <v>308.83789999999999</v>
      </c>
      <c r="K19" s="102">
        <v>127.1566</v>
      </c>
      <c r="L19" s="102">
        <v>94.807940000000002</v>
      </c>
      <c r="M19" s="102">
        <v>38.248699999999999</v>
      </c>
      <c r="N19" s="102">
        <v>38.248699999999999</v>
      </c>
      <c r="O19" s="102">
        <v>144.24639999999999</v>
      </c>
      <c r="P19" s="103">
        <v>51.47298</v>
      </c>
      <c r="Q19" s="796">
        <f t="shared" si="3"/>
        <v>212.08152153846152</v>
      </c>
      <c r="R19" s="797">
        <f t="shared" si="4"/>
        <v>139.11467345347589</v>
      </c>
      <c r="S19" s="798">
        <f t="shared" si="5"/>
        <v>38.583468331225873</v>
      </c>
      <c r="T19" s="101"/>
      <c r="U19" s="102">
        <v>60.221350000000001</v>
      </c>
      <c r="V19" s="102">
        <v>66.121420000000001</v>
      </c>
      <c r="W19" s="102">
        <v>194.09180000000001</v>
      </c>
      <c r="X19" s="102">
        <v>28.076170000000001</v>
      </c>
      <c r="Y19" s="102">
        <v>326.53809999999999</v>
      </c>
      <c r="Z19" s="102">
        <v>219.31970000000001</v>
      </c>
      <c r="AA19" s="102">
        <v>444.94630000000001</v>
      </c>
      <c r="AB19" s="102">
        <v>161.94659999999999</v>
      </c>
      <c r="AC19" s="102">
        <v>415.85289999999998</v>
      </c>
      <c r="AD19" s="102">
        <v>90.535480000000007</v>
      </c>
      <c r="AE19" s="102">
        <v>337.52440000000001</v>
      </c>
      <c r="AF19" s="102">
        <v>318.19659999999999</v>
      </c>
      <c r="AG19" s="102">
        <v>207.72300000000001</v>
      </c>
      <c r="AH19" s="103">
        <v>68.766279999999995</v>
      </c>
      <c r="AI19" s="637">
        <f t="shared" si="6"/>
        <v>209.99000714285714</v>
      </c>
      <c r="AJ19" s="707">
        <f t="shared" si="7"/>
        <v>139.29195433247835</v>
      </c>
      <c r="AK19" s="577">
        <f t="shared" si="8"/>
        <v>37.227340703306865</v>
      </c>
    </row>
    <row r="20" spans="2:38" ht="17.25" thickBot="1">
      <c r="B20" s="9"/>
      <c r="C20" s="110">
        <v>100</v>
      </c>
      <c r="D20" s="108">
        <v>363.97300000000001</v>
      </c>
      <c r="E20" s="108">
        <v>412.39420000000001</v>
      </c>
      <c r="F20" s="108">
        <v>388.18360000000001</v>
      </c>
      <c r="G20" s="108">
        <v>376.38350000000003</v>
      </c>
      <c r="H20" s="108">
        <v>152.18100000000001</v>
      </c>
      <c r="I20" s="108">
        <v>265.90980000000002</v>
      </c>
      <c r="J20" s="108">
        <v>392.25259999999997</v>
      </c>
      <c r="K20" s="108">
        <v>152.18100000000001</v>
      </c>
      <c r="L20" s="108">
        <v>166.42250000000001</v>
      </c>
      <c r="M20" s="108">
        <v>37.231450000000002</v>
      </c>
      <c r="N20" s="108">
        <v>62.459310000000002</v>
      </c>
      <c r="O20" s="108">
        <v>120.03579999999999</v>
      </c>
      <c r="P20" s="109">
        <v>35.807290000000002</v>
      </c>
      <c r="Q20" s="799">
        <f t="shared" si="3"/>
        <v>225.03192692307695</v>
      </c>
      <c r="R20" s="800">
        <f t="shared" si="4"/>
        <v>146.10138292101399</v>
      </c>
      <c r="S20" s="801">
        <f t="shared" si="5"/>
        <v>40.521232887531902</v>
      </c>
      <c r="T20" s="107"/>
      <c r="U20" s="108">
        <v>139.1602</v>
      </c>
      <c r="V20" s="108">
        <v>90.535480000000007</v>
      </c>
      <c r="W20" s="108">
        <v>247.5993</v>
      </c>
      <c r="X20" s="108">
        <v>26.85547</v>
      </c>
      <c r="Y20" s="108">
        <v>330.6071</v>
      </c>
      <c r="Z20" s="108">
        <v>223.999</v>
      </c>
      <c r="AA20" s="108">
        <v>501.3021</v>
      </c>
      <c r="AB20" s="108">
        <v>165.6087</v>
      </c>
      <c r="AC20" s="108">
        <v>626.83109999999999</v>
      </c>
      <c r="AD20" s="108">
        <v>91.959639999999993</v>
      </c>
      <c r="AE20" s="108">
        <v>366.4144</v>
      </c>
      <c r="AF20" s="108">
        <v>350.34179999999998</v>
      </c>
      <c r="AG20" s="108">
        <v>216.47139999999999</v>
      </c>
      <c r="AH20" s="109">
        <v>72.835290000000001</v>
      </c>
      <c r="AI20" s="638">
        <f t="shared" si="6"/>
        <v>246.46578428571431</v>
      </c>
      <c r="AJ20" s="758">
        <f t="shared" si="7"/>
        <v>172.73761498782429</v>
      </c>
      <c r="AK20" s="584">
        <f t="shared" si="8"/>
        <v>46.166069506636134</v>
      </c>
    </row>
    <row r="21" spans="2:38">
      <c r="B21" s="9"/>
      <c r="C21" s="438"/>
      <c r="D21" s="438"/>
      <c r="E21" s="438"/>
      <c r="F21" s="438"/>
      <c r="G21" s="438"/>
      <c r="H21" s="438"/>
      <c r="I21" s="438"/>
      <c r="J21" s="438"/>
      <c r="K21" s="438"/>
      <c r="L21" s="438"/>
      <c r="M21" s="438"/>
      <c r="N21" s="438"/>
      <c r="O21" s="438"/>
      <c r="P21" s="438"/>
      <c r="Q21" s="438"/>
      <c r="R21" s="438"/>
      <c r="S21" s="438"/>
      <c r="T21" s="438"/>
      <c r="U21" s="438"/>
      <c r="V21" s="438"/>
      <c r="W21" s="438"/>
      <c r="X21" s="438"/>
      <c r="Y21" s="438"/>
      <c r="Z21" s="438"/>
      <c r="AA21" s="438"/>
      <c r="AB21" s="438"/>
      <c r="AC21" s="438"/>
      <c r="AD21" s="438"/>
      <c r="AE21" s="9"/>
    </row>
    <row r="22" spans="2:38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2:38" ht="18.75" thickBot="1">
      <c r="B23" s="9"/>
      <c r="C23" s="8" t="s">
        <v>153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2:38" ht="18" thickBot="1">
      <c r="B24" s="9"/>
      <c r="C24" s="1022" t="s">
        <v>150</v>
      </c>
      <c r="D24" s="1040"/>
      <c r="E24" s="1040"/>
      <c r="F24" s="1040"/>
      <c r="G24" s="1040"/>
      <c r="H24" s="1040"/>
      <c r="I24" s="1040"/>
      <c r="J24" s="1040"/>
      <c r="K24" s="1040"/>
      <c r="L24" s="1040"/>
      <c r="M24" s="1040"/>
      <c r="N24" s="1040"/>
      <c r="O24" s="1040"/>
      <c r="P24" s="1040"/>
      <c r="Q24" s="1040"/>
      <c r="R24" s="1040"/>
      <c r="S24" s="1040"/>
      <c r="T24" s="1040"/>
      <c r="U24" s="1040"/>
      <c r="V24" s="1040"/>
      <c r="W24" s="1040"/>
      <c r="X24" s="1040"/>
      <c r="Y24" s="1040"/>
      <c r="Z24" s="1040"/>
      <c r="AA24" s="1040"/>
      <c r="AB24" s="1040"/>
      <c r="AC24" s="1040"/>
      <c r="AD24" s="1040"/>
      <c r="AE24" s="1040"/>
      <c r="AF24" s="1041"/>
      <c r="AG24" s="1041"/>
      <c r="AH24" s="1041"/>
      <c r="AI24" s="1041"/>
      <c r="AJ24" s="1041"/>
      <c r="AK24" s="1041"/>
      <c r="AL24" s="1042"/>
    </row>
    <row r="25" spans="2:38" ht="18" thickBot="1">
      <c r="B25" s="9"/>
      <c r="C25" s="446" t="s">
        <v>148</v>
      </c>
      <c r="D25" s="1032" t="s">
        <v>67</v>
      </c>
      <c r="E25" s="1037"/>
      <c r="F25" s="1037"/>
      <c r="G25" s="1037"/>
      <c r="H25" s="1037"/>
      <c r="I25" s="1037"/>
      <c r="J25" s="1037"/>
      <c r="K25" s="1037"/>
      <c r="L25" s="1037"/>
      <c r="M25" s="1037"/>
      <c r="N25" s="1037"/>
      <c r="O25" s="1037"/>
      <c r="P25" s="1037"/>
      <c r="Q25" s="1037"/>
      <c r="R25" s="1037"/>
      <c r="S25" s="1038"/>
      <c r="T25" s="802" t="s">
        <v>242</v>
      </c>
      <c r="U25" s="802" t="s">
        <v>243</v>
      </c>
      <c r="V25" s="802" t="s">
        <v>244</v>
      </c>
      <c r="W25" s="447"/>
      <c r="X25" s="1032" t="s">
        <v>149</v>
      </c>
      <c r="Y25" s="1037"/>
      <c r="Z25" s="1037"/>
      <c r="AA25" s="1037"/>
      <c r="AB25" s="1037"/>
      <c r="AC25" s="1037"/>
      <c r="AD25" s="1037"/>
      <c r="AE25" s="1037"/>
      <c r="AF25" s="1037"/>
      <c r="AG25" s="1037"/>
      <c r="AH25" s="1037"/>
      <c r="AI25" s="1039"/>
      <c r="AJ25" s="640" t="s">
        <v>242</v>
      </c>
      <c r="AK25" s="641" t="s">
        <v>243</v>
      </c>
      <c r="AL25" s="642" t="s">
        <v>244</v>
      </c>
    </row>
    <row r="26" spans="2:38">
      <c r="B26" s="9"/>
      <c r="C26" s="98">
        <v>20</v>
      </c>
      <c r="D26" s="96">
        <v>37.841799999999999</v>
      </c>
      <c r="E26" s="96">
        <v>13.631180000000001</v>
      </c>
      <c r="F26" s="96">
        <v>7.120768</v>
      </c>
      <c r="G26" s="96">
        <v>25.02441</v>
      </c>
      <c r="H26" s="96">
        <v>20.345050000000001</v>
      </c>
      <c r="I26" s="96">
        <v>10.37598</v>
      </c>
      <c r="J26" s="96">
        <v>19.53125</v>
      </c>
      <c r="K26" s="96">
        <v>19.3278</v>
      </c>
      <c r="L26" s="96">
        <v>13.22428</v>
      </c>
      <c r="M26" s="96">
        <v>10.57943</v>
      </c>
      <c r="N26" s="96">
        <v>7.7311199999999998</v>
      </c>
      <c r="O26" s="96">
        <v>16.072590000000002</v>
      </c>
      <c r="P26" s="96">
        <v>11.596679999999999</v>
      </c>
      <c r="Q26" s="96">
        <v>11.596679999999999</v>
      </c>
      <c r="R26" s="96">
        <v>47.607419999999998</v>
      </c>
      <c r="S26" s="97">
        <v>27.058920000000001</v>
      </c>
      <c r="T26" s="654">
        <f>AVERAGE(D26:S26)</f>
        <v>18.666584874999998</v>
      </c>
      <c r="U26" s="655">
        <f>STDEV(D26:S26)</f>
        <v>11.161877156344461</v>
      </c>
      <c r="V26" s="795">
        <f>U26/SQRT(16)</f>
        <v>2.7904692890861154</v>
      </c>
      <c r="W26" s="95"/>
      <c r="X26" s="96">
        <v>9.3587240000000005</v>
      </c>
      <c r="Y26" s="96">
        <v>11.189780000000001</v>
      </c>
      <c r="Z26" s="96">
        <v>18.107099999999999</v>
      </c>
      <c r="AA26" s="96">
        <v>10.57943</v>
      </c>
      <c r="AB26" s="96">
        <v>13.02083</v>
      </c>
      <c r="AC26" s="96">
        <v>26.04167</v>
      </c>
      <c r="AD26" s="96">
        <v>14.241540000000001</v>
      </c>
      <c r="AE26" s="96">
        <v>55.135089999999998</v>
      </c>
      <c r="AF26" s="96">
        <v>24.414059999999999</v>
      </c>
      <c r="AG26" s="96">
        <v>24.414059999999999</v>
      </c>
      <c r="AH26" s="96">
        <v>14.851889999999999</v>
      </c>
      <c r="AI26" s="97">
        <v>15.258789999999999</v>
      </c>
      <c r="AJ26" s="568">
        <f>AVERAGE(X26:AI26)</f>
        <v>19.717746999999999</v>
      </c>
      <c r="AK26" s="754">
        <f>STDEV(X26:AI26)</f>
        <v>12.515539073052954</v>
      </c>
      <c r="AL26" s="569">
        <f>AK26/SQRT(12)</f>
        <v>3.6129249264402015</v>
      </c>
    </row>
    <row r="27" spans="2:38">
      <c r="B27" s="9"/>
      <c r="C27" s="104">
        <v>40</v>
      </c>
      <c r="D27" s="102">
        <v>112.91500000000001</v>
      </c>
      <c r="E27" s="102">
        <v>21.158850000000001</v>
      </c>
      <c r="F27" s="102">
        <v>34.790039999999998</v>
      </c>
      <c r="G27" s="102">
        <v>40.079749999999997</v>
      </c>
      <c r="H27" s="102">
        <v>79.142250000000004</v>
      </c>
      <c r="I27" s="102">
        <v>14.444990000000001</v>
      </c>
      <c r="J27" s="102">
        <v>17.089839999999999</v>
      </c>
      <c r="K27" s="102">
        <v>52.28678</v>
      </c>
      <c r="L27" s="102">
        <v>18.717449999999999</v>
      </c>
      <c r="M27" s="102">
        <v>19.53125</v>
      </c>
      <c r="N27" s="102">
        <v>41.097009999999997</v>
      </c>
      <c r="O27" s="102">
        <v>15.86914</v>
      </c>
      <c r="P27" s="102">
        <v>38.6556</v>
      </c>
      <c r="Q27" s="102">
        <v>38.6556</v>
      </c>
      <c r="R27" s="102">
        <v>183.51240000000001</v>
      </c>
      <c r="S27" s="103">
        <v>57.169600000000003</v>
      </c>
      <c r="T27" s="656">
        <f t="shared" ref="T27:T30" si="9">AVERAGE(D27:S27)</f>
        <v>49.069721874999999</v>
      </c>
      <c r="U27" s="657">
        <f t="shared" ref="U27:U30" si="10">STDEV(D27:S27)</f>
        <v>44.417136802132461</v>
      </c>
      <c r="V27" s="803">
        <f t="shared" ref="V27:V30" si="11">U27/SQRT(16)</f>
        <v>11.104284200533115</v>
      </c>
      <c r="W27" s="101"/>
      <c r="X27" s="102">
        <v>20.345050000000001</v>
      </c>
      <c r="Y27" s="102">
        <v>46.386719999999997</v>
      </c>
      <c r="Z27" s="102">
        <v>40.690100000000001</v>
      </c>
      <c r="AA27" s="102">
        <v>14.444990000000001</v>
      </c>
      <c r="AB27" s="102">
        <v>23.193359999999998</v>
      </c>
      <c r="AC27" s="102">
        <v>99.487300000000005</v>
      </c>
      <c r="AD27" s="102">
        <v>19.53125</v>
      </c>
      <c r="AE27" s="102">
        <v>164.5915</v>
      </c>
      <c r="AF27" s="102">
        <v>25.83822</v>
      </c>
      <c r="AG27" s="102">
        <v>95.214839999999995</v>
      </c>
      <c r="AH27" s="102">
        <v>25.431319999999999</v>
      </c>
      <c r="AI27" s="103">
        <v>19.7347</v>
      </c>
      <c r="AJ27" s="576">
        <f t="shared" ref="AJ27:AJ30" si="12">AVERAGE(X27:AI27)</f>
        <v>49.574112500000005</v>
      </c>
      <c r="AK27" s="707">
        <f t="shared" ref="AK27:AK30" si="13">STDEV(X27:AI27)</f>
        <v>46.334804768453409</v>
      </c>
      <c r="AL27" s="577">
        <f t="shared" ref="AL27:AL30" si="14">AK27/SQRT(12)</f>
        <v>13.375706002957667</v>
      </c>
    </row>
    <row r="28" spans="2:38">
      <c r="B28" s="9"/>
      <c r="C28" s="104">
        <v>60</v>
      </c>
      <c r="D28" s="102">
        <v>284.83069999999998</v>
      </c>
      <c r="E28" s="102">
        <v>71.004230000000007</v>
      </c>
      <c r="F28" s="102">
        <v>55.135089999999998</v>
      </c>
      <c r="G28" s="102">
        <v>76.904300000000006</v>
      </c>
      <c r="H28" s="102">
        <v>126.5462</v>
      </c>
      <c r="I28" s="102">
        <v>29.296880000000002</v>
      </c>
      <c r="J28" s="102">
        <v>43.741860000000003</v>
      </c>
      <c r="K28" s="102">
        <v>109.6598</v>
      </c>
      <c r="L28" s="102">
        <v>51.676430000000003</v>
      </c>
      <c r="M28" s="102">
        <v>47.607419999999998</v>
      </c>
      <c r="N28" s="102">
        <v>44.962569999999999</v>
      </c>
      <c r="O28" s="102">
        <v>17.700199999999999</v>
      </c>
      <c r="P28" s="102">
        <v>97.452799999999996</v>
      </c>
      <c r="Q28" s="102">
        <v>34.586590000000001</v>
      </c>
      <c r="R28" s="102">
        <v>231.93360000000001</v>
      </c>
      <c r="S28" s="103">
        <v>75.683589999999995</v>
      </c>
      <c r="T28" s="656">
        <f t="shared" si="9"/>
        <v>87.420141250000015</v>
      </c>
      <c r="U28" s="657">
        <f t="shared" si="10"/>
        <v>73.550427577047714</v>
      </c>
      <c r="V28" s="803">
        <f t="shared" si="11"/>
        <v>18.387606894261928</v>
      </c>
      <c r="W28" s="101"/>
      <c r="X28" s="102">
        <v>25.22786</v>
      </c>
      <c r="Y28" s="102">
        <v>143.0257</v>
      </c>
      <c r="Z28" s="102">
        <v>102.946</v>
      </c>
      <c r="AA28" s="102">
        <v>31.127929999999999</v>
      </c>
      <c r="AB28" s="102">
        <v>32.552079999999997</v>
      </c>
      <c r="AC28" s="102">
        <v>123.4945</v>
      </c>
      <c r="AD28" s="102">
        <v>25.431319999999999</v>
      </c>
      <c r="AE28" s="102">
        <v>219.31970000000001</v>
      </c>
      <c r="AF28" s="102">
        <v>43.131509999999999</v>
      </c>
      <c r="AG28" s="102">
        <v>153.80860000000001</v>
      </c>
      <c r="AH28" s="102">
        <v>44.962569999999999</v>
      </c>
      <c r="AI28" s="103">
        <v>31.331379999999999</v>
      </c>
      <c r="AJ28" s="576">
        <f t="shared" si="12"/>
        <v>81.363262500000005</v>
      </c>
      <c r="AK28" s="707">
        <f t="shared" si="13"/>
        <v>65.226158902688056</v>
      </c>
      <c r="AL28" s="577">
        <f t="shared" si="14"/>
        <v>18.829170200336129</v>
      </c>
    </row>
    <row r="29" spans="2:38">
      <c r="B29" s="9"/>
      <c r="C29" s="104">
        <v>80</v>
      </c>
      <c r="D29" s="102">
        <v>352.98669999999998</v>
      </c>
      <c r="E29" s="102">
        <v>162.15010000000001</v>
      </c>
      <c r="F29" s="102">
        <v>97.249350000000007</v>
      </c>
      <c r="G29" s="102">
        <v>142.41540000000001</v>
      </c>
      <c r="H29" s="102">
        <v>147.9085</v>
      </c>
      <c r="I29" s="102">
        <v>59.00065</v>
      </c>
      <c r="J29" s="102">
        <v>66.731769999999997</v>
      </c>
      <c r="K29" s="102">
        <v>133.667</v>
      </c>
      <c r="L29" s="102">
        <v>65.104169999999996</v>
      </c>
      <c r="M29" s="102">
        <v>52.490229999999997</v>
      </c>
      <c r="N29" s="102">
        <v>50.659179999999999</v>
      </c>
      <c r="O29" s="102">
        <v>22.583010000000002</v>
      </c>
      <c r="P29" s="102">
        <v>188.1917</v>
      </c>
      <c r="Q29" s="102">
        <v>62.459310000000002</v>
      </c>
      <c r="R29" s="102">
        <v>325.72430000000003</v>
      </c>
      <c r="S29" s="103">
        <v>105.3874</v>
      </c>
      <c r="T29" s="656">
        <f t="shared" si="9"/>
        <v>127.16929812500001</v>
      </c>
      <c r="U29" s="657">
        <f t="shared" si="10"/>
        <v>95.270696984398526</v>
      </c>
      <c r="V29" s="803">
        <f t="shared" si="11"/>
        <v>23.817674246099632</v>
      </c>
      <c r="W29" s="101"/>
      <c r="X29" s="102">
        <v>23.803709999999999</v>
      </c>
      <c r="Y29" s="102">
        <v>191.65039999999999</v>
      </c>
      <c r="Z29" s="102">
        <v>119.4255</v>
      </c>
      <c r="AA29" s="102">
        <v>85.652670000000001</v>
      </c>
      <c r="AB29" s="102">
        <v>80.769859999999994</v>
      </c>
      <c r="AC29" s="102">
        <v>189.41239999999999</v>
      </c>
      <c r="AD29" s="102">
        <v>20.548500000000001</v>
      </c>
      <c r="AE29" s="102">
        <v>221.96449999999999</v>
      </c>
      <c r="AF29" s="102">
        <v>48.421219999999998</v>
      </c>
      <c r="AG29" s="102">
        <v>253.90629999999999</v>
      </c>
      <c r="AH29" s="102">
        <v>69.986980000000003</v>
      </c>
      <c r="AI29" s="103">
        <v>40.486649999999997</v>
      </c>
      <c r="AJ29" s="576">
        <f t="shared" si="12"/>
        <v>112.16905749999997</v>
      </c>
      <c r="AK29" s="707">
        <f t="shared" si="13"/>
        <v>81.661290722685337</v>
      </c>
      <c r="AL29" s="577">
        <f t="shared" si="14"/>
        <v>23.573584090557336</v>
      </c>
    </row>
    <row r="30" spans="2:38" ht="17.25" thickBot="1">
      <c r="B30" s="9"/>
      <c r="C30" s="110">
        <v>100</v>
      </c>
      <c r="D30" s="108">
        <v>404.45960000000002</v>
      </c>
      <c r="E30" s="108">
        <v>182.6986</v>
      </c>
      <c r="F30" s="108">
        <v>169.67769999999999</v>
      </c>
      <c r="G30" s="108">
        <v>163.3708</v>
      </c>
      <c r="H30" s="108">
        <v>209.554</v>
      </c>
      <c r="I30" s="108">
        <v>77.107749999999996</v>
      </c>
      <c r="J30" s="108">
        <v>73.445639999999997</v>
      </c>
      <c r="K30" s="108">
        <v>164.79490000000001</v>
      </c>
      <c r="L30" s="108">
        <v>73.242189999999994</v>
      </c>
      <c r="M30" s="108">
        <v>71.207679999999996</v>
      </c>
      <c r="N30" s="108">
        <v>54.728189999999998</v>
      </c>
      <c r="O30" s="108">
        <v>20.751950000000001</v>
      </c>
      <c r="P30" s="108">
        <v>233.15430000000001</v>
      </c>
      <c r="Q30" s="108">
        <v>86.059569999999994</v>
      </c>
      <c r="R30" s="108">
        <v>408.93549999999999</v>
      </c>
      <c r="S30" s="109">
        <v>163.9811</v>
      </c>
      <c r="T30" s="658">
        <f t="shared" si="9"/>
        <v>159.82309187499999</v>
      </c>
      <c r="U30" s="659">
        <f t="shared" si="10"/>
        <v>114.28276406596902</v>
      </c>
      <c r="V30" s="804">
        <f t="shared" si="11"/>
        <v>28.570691016492255</v>
      </c>
      <c r="W30" s="107"/>
      <c r="X30" s="108">
        <v>32.958979999999997</v>
      </c>
      <c r="Y30" s="108">
        <v>304.76889999999997</v>
      </c>
      <c r="Z30" s="108">
        <v>184.73310000000001</v>
      </c>
      <c r="AA30" s="108">
        <v>144.24639999999999</v>
      </c>
      <c r="AB30" s="108">
        <v>146.48439999999999</v>
      </c>
      <c r="AC30" s="108">
        <v>221.7611</v>
      </c>
      <c r="AD30" s="108">
        <v>46.997070000000001</v>
      </c>
      <c r="AE30" s="108">
        <v>284.01690000000002</v>
      </c>
      <c r="AF30" s="108">
        <v>88.297529999999995</v>
      </c>
      <c r="AG30" s="108">
        <v>387.77670000000001</v>
      </c>
      <c r="AH30" s="108">
        <v>113.1185</v>
      </c>
      <c r="AI30" s="109">
        <v>51.066079999999999</v>
      </c>
      <c r="AJ30" s="583">
        <f t="shared" si="12"/>
        <v>167.18547166666667</v>
      </c>
      <c r="AK30" s="758">
        <f t="shared" si="13"/>
        <v>113.04572168661466</v>
      </c>
      <c r="AL30" s="584">
        <f t="shared" si="14"/>
        <v>32.633488923251242</v>
      </c>
    </row>
    <row r="31" spans="2:38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2:38" ht="18.75" thickBot="1">
      <c r="B32" s="9"/>
      <c r="C32" s="8" t="s">
        <v>154</v>
      </c>
      <c r="D32" s="8"/>
      <c r="E32" s="8"/>
      <c r="F32" s="8"/>
      <c r="G32" s="8"/>
      <c r="H32" s="8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2:36" ht="18" thickBot="1">
      <c r="B33" s="9"/>
      <c r="C33" s="1022" t="s">
        <v>151</v>
      </c>
      <c r="D33" s="1040"/>
      <c r="E33" s="1040"/>
      <c r="F33" s="1040"/>
      <c r="G33" s="1040"/>
      <c r="H33" s="1040"/>
      <c r="I33" s="1040"/>
      <c r="J33" s="1040"/>
      <c r="K33" s="1040"/>
      <c r="L33" s="1040"/>
      <c r="M33" s="1040"/>
      <c r="N33" s="1040"/>
      <c r="O33" s="1040"/>
      <c r="P33" s="1040"/>
      <c r="Q33" s="1040"/>
      <c r="R33" s="1040"/>
      <c r="S33" s="1040"/>
      <c r="T33" s="1040"/>
      <c r="U33" s="1040"/>
      <c r="V33" s="1040"/>
      <c r="W33" s="1040"/>
      <c r="X33" s="1040"/>
      <c r="Y33" s="1040"/>
      <c r="Z33" s="1040"/>
      <c r="AA33" s="1040"/>
      <c r="AB33" s="1040"/>
      <c r="AC33" s="1040"/>
      <c r="AD33" s="1041"/>
      <c r="AE33" s="1041"/>
      <c r="AF33" s="1041"/>
      <c r="AG33" s="1041"/>
      <c r="AH33" s="1041"/>
      <c r="AI33" s="1041"/>
      <c r="AJ33" s="1042"/>
    </row>
    <row r="34" spans="2:36" ht="18" thickBot="1">
      <c r="B34" s="9"/>
      <c r="C34" s="446" t="s">
        <v>152</v>
      </c>
      <c r="D34" s="1031" t="s">
        <v>67</v>
      </c>
      <c r="E34" s="1031"/>
      <c r="F34" s="1031"/>
      <c r="G34" s="1031"/>
      <c r="H34" s="1031"/>
      <c r="I34" s="1031"/>
      <c r="J34" s="1031"/>
      <c r="K34" s="1031"/>
      <c r="L34" s="1031"/>
      <c r="M34" s="1031"/>
      <c r="N34" s="1031"/>
      <c r="O34" s="1031"/>
      <c r="P34" s="1031"/>
      <c r="Q34" s="1032"/>
      <c r="R34" s="805" t="s">
        <v>242</v>
      </c>
      <c r="S34" s="806" t="s">
        <v>243</v>
      </c>
      <c r="T34" s="807" t="s">
        <v>244</v>
      </c>
      <c r="U34" s="448"/>
      <c r="V34" s="1031" t="s">
        <v>149</v>
      </c>
      <c r="W34" s="1031"/>
      <c r="X34" s="1031"/>
      <c r="Y34" s="1031"/>
      <c r="Z34" s="1031"/>
      <c r="AA34" s="1031"/>
      <c r="AB34" s="1031"/>
      <c r="AC34" s="1031"/>
      <c r="AD34" s="1031"/>
      <c r="AE34" s="1031"/>
      <c r="AF34" s="1031"/>
      <c r="AG34" s="1032"/>
      <c r="AH34" s="805" t="s">
        <v>242</v>
      </c>
      <c r="AI34" s="806" t="s">
        <v>243</v>
      </c>
      <c r="AJ34" s="807" t="s">
        <v>244</v>
      </c>
    </row>
    <row r="35" spans="2:36">
      <c r="B35" s="9"/>
      <c r="C35" s="98">
        <v>20</v>
      </c>
      <c r="D35" s="96">
        <v>19.53125</v>
      </c>
      <c r="E35" s="96">
        <v>5.4931640000000002</v>
      </c>
      <c r="F35" s="96">
        <v>14.03809</v>
      </c>
      <c r="G35" s="96">
        <v>1.6275999999999999</v>
      </c>
      <c r="H35" s="96">
        <v>20.345050000000001</v>
      </c>
      <c r="I35" s="96">
        <v>7.5276690000000004</v>
      </c>
      <c r="J35" s="96">
        <v>8.5449219999999997</v>
      </c>
      <c r="K35" s="96">
        <v>12.61393</v>
      </c>
      <c r="L35" s="96">
        <v>10.17253</v>
      </c>
      <c r="M35" s="96">
        <v>30.721029999999999</v>
      </c>
      <c r="N35" s="96">
        <v>13.02083</v>
      </c>
      <c r="O35" s="96">
        <v>9.1552729999999993</v>
      </c>
      <c r="P35" s="96">
        <v>11.393230000000001</v>
      </c>
      <c r="Q35" s="97">
        <v>7.5276690000000004</v>
      </c>
      <c r="R35" s="796">
        <f>AVERAGE(D35:Q35)</f>
        <v>12.265159785714284</v>
      </c>
      <c r="S35" s="797">
        <f>STDEV(D35:Q35)</f>
        <v>7.3122235222041896</v>
      </c>
      <c r="T35" s="798">
        <f>S35/SQRT(14)</f>
        <v>1.9542739396855338</v>
      </c>
      <c r="U35" s="95"/>
      <c r="V35" s="96">
        <v>13.42773</v>
      </c>
      <c r="W35" s="96">
        <v>32.958979999999997</v>
      </c>
      <c r="X35" s="96">
        <v>3.8655599999999999</v>
      </c>
      <c r="Y35" s="96">
        <v>13.22428</v>
      </c>
      <c r="Z35" s="96">
        <v>11.393230000000001</v>
      </c>
      <c r="AA35" s="96">
        <v>14.648440000000001</v>
      </c>
      <c r="AB35" s="96">
        <v>9.765625</v>
      </c>
      <c r="AC35" s="96">
        <v>18.107099999999999</v>
      </c>
      <c r="AD35" s="96">
        <v>16.276039999999998</v>
      </c>
      <c r="AE35" s="96">
        <v>10.17253</v>
      </c>
      <c r="AF35" s="96">
        <v>17.089839999999999</v>
      </c>
      <c r="AG35" s="97">
        <v>20.548500000000001</v>
      </c>
      <c r="AH35" s="808">
        <f>AVERAGE(V35:AG35)</f>
        <v>15.123154583333331</v>
      </c>
      <c r="AI35" s="809">
        <f>STDEV(V35:AG35)</f>
        <v>7.1491581900107368</v>
      </c>
      <c r="AJ35" s="810">
        <f>AI35/SQRT(12)</f>
        <v>2.0637842027409583</v>
      </c>
    </row>
    <row r="36" spans="2:36">
      <c r="B36" s="9"/>
      <c r="C36" s="104">
        <v>40</v>
      </c>
      <c r="D36" s="102">
        <v>37.638350000000003</v>
      </c>
      <c r="E36" s="102">
        <v>17.903649999999999</v>
      </c>
      <c r="F36" s="102">
        <v>15.258789999999999</v>
      </c>
      <c r="G36" s="102">
        <v>6.3069660000000001</v>
      </c>
      <c r="H36" s="102">
        <v>22.786460000000002</v>
      </c>
      <c r="I36" s="102">
        <v>13.22428</v>
      </c>
      <c r="J36" s="102">
        <v>16.886389999999999</v>
      </c>
      <c r="K36" s="102">
        <v>26.44857</v>
      </c>
      <c r="L36" s="102">
        <v>15.66569</v>
      </c>
      <c r="M36" s="102">
        <v>88.500979999999998</v>
      </c>
      <c r="N36" s="102">
        <v>33.976239999999997</v>
      </c>
      <c r="O36" s="102">
        <v>9.765625</v>
      </c>
      <c r="P36" s="102">
        <v>15.258789999999999</v>
      </c>
      <c r="Q36" s="103">
        <v>10.986330000000001</v>
      </c>
      <c r="R36" s="656">
        <f t="shared" ref="R36:R39" si="15">AVERAGE(D36:Q36)</f>
        <v>23.614793642857144</v>
      </c>
      <c r="S36" s="657">
        <f t="shared" ref="S36:S39" si="16">STDEV(D36:Q36)</f>
        <v>20.685329185909691</v>
      </c>
      <c r="T36" s="803">
        <f t="shared" ref="T36:T39" si="17">S36/SQRT(14)</f>
        <v>5.5283867675935427</v>
      </c>
      <c r="U36" s="101"/>
      <c r="V36" s="102">
        <v>21.769210000000001</v>
      </c>
      <c r="W36" s="102">
        <v>23.600259999999999</v>
      </c>
      <c r="X36" s="102">
        <v>12.41048</v>
      </c>
      <c r="Y36" s="102">
        <v>27.058920000000001</v>
      </c>
      <c r="Z36" s="102">
        <v>18.717449999999999</v>
      </c>
      <c r="AA36" s="102">
        <v>6.9173179999999999</v>
      </c>
      <c r="AB36" s="102">
        <v>21.972660000000001</v>
      </c>
      <c r="AC36" s="102">
        <v>27.465820000000001</v>
      </c>
      <c r="AD36" s="102">
        <v>31.331379999999999</v>
      </c>
      <c r="AE36" s="102">
        <v>15.66569</v>
      </c>
      <c r="AF36" s="102">
        <v>36.621090000000002</v>
      </c>
      <c r="AG36" s="103">
        <v>34.993490000000001</v>
      </c>
      <c r="AH36" s="637">
        <f t="shared" ref="AH36:AH39" si="18">AVERAGE(V36:AG36)</f>
        <v>23.210314</v>
      </c>
      <c r="AI36" s="686">
        <f t="shared" ref="AI36:AI39" si="19">STDEV(V36:AG36)</f>
        <v>8.9469695192266165</v>
      </c>
      <c r="AJ36" s="577">
        <f t="shared" ref="AJ36:AJ39" si="20">AI36/SQRT(12)</f>
        <v>2.5827676301784321</v>
      </c>
    </row>
    <row r="37" spans="2:36">
      <c r="B37" s="9"/>
      <c r="C37" s="104">
        <v>60</v>
      </c>
      <c r="D37" s="102">
        <v>35.196939999999998</v>
      </c>
      <c r="E37" s="102">
        <v>25.22786</v>
      </c>
      <c r="F37" s="102">
        <v>34.586590000000001</v>
      </c>
      <c r="G37" s="102">
        <v>38.045250000000003</v>
      </c>
      <c r="H37" s="102">
        <v>28.483070000000001</v>
      </c>
      <c r="I37" s="102">
        <v>24.617509999999999</v>
      </c>
      <c r="J37" s="102">
        <v>35.807290000000002</v>
      </c>
      <c r="K37" s="102">
        <v>45.979819999999997</v>
      </c>
      <c r="L37" s="102">
        <v>16.682939999999999</v>
      </c>
      <c r="M37" s="102">
        <v>206.50229999999999</v>
      </c>
      <c r="N37" s="102">
        <v>42.724609999999998</v>
      </c>
      <c r="O37" s="102">
        <v>17.293289999999999</v>
      </c>
      <c r="P37" s="102">
        <v>18.717449999999999</v>
      </c>
      <c r="Q37" s="103">
        <v>19.12435</v>
      </c>
      <c r="R37" s="656">
        <f t="shared" si="15"/>
        <v>42.070662142857145</v>
      </c>
      <c r="S37" s="657">
        <f t="shared" si="16"/>
        <v>48.290340955700948</v>
      </c>
      <c r="T37" s="803">
        <f t="shared" si="17"/>
        <v>12.906136496195046</v>
      </c>
      <c r="U37" s="101"/>
      <c r="V37" s="102">
        <v>31.534829999999999</v>
      </c>
      <c r="W37" s="102">
        <v>26.44857</v>
      </c>
      <c r="X37" s="102">
        <v>20.1416</v>
      </c>
      <c r="Y37" s="102">
        <v>50.659179999999999</v>
      </c>
      <c r="Z37" s="102">
        <v>72.224930000000001</v>
      </c>
      <c r="AA37" s="102">
        <v>30.314129999999999</v>
      </c>
      <c r="AB37" s="102">
        <v>39.0625</v>
      </c>
      <c r="AC37" s="102">
        <v>49.235030000000002</v>
      </c>
      <c r="AD37" s="102">
        <v>45.77637</v>
      </c>
      <c r="AE37" s="102">
        <v>16.682939999999999</v>
      </c>
      <c r="AF37" s="102">
        <v>30.924479999999999</v>
      </c>
      <c r="AG37" s="103">
        <v>50.455730000000003</v>
      </c>
      <c r="AH37" s="637">
        <f t="shared" si="18"/>
        <v>38.621690833333332</v>
      </c>
      <c r="AI37" s="686">
        <f t="shared" si="19"/>
        <v>15.746987186979005</v>
      </c>
      <c r="AJ37" s="577">
        <f t="shared" si="20"/>
        <v>4.5457636456639587</v>
      </c>
    </row>
    <row r="38" spans="2:36">
      <c r="B38" s="9"/>
      <c r="C38" s="104">
        <v>80</v>
      </c>
      <c r="D38" s="102">
        <v>42.928060000000002</v>
      </c>
      <c r="E38" s="102">
        <v>42.317709999999998</v>
      </c>
      <c r="F38" s="102">
        <v>51.066079999999999</v>
      </c>
      <c r="G38" s="102">
        <v>92.976889999999997</v>
      </c>
      <c r="H38" s="102">
        <v>24.617509999999999</v>
      </c>
      <c r="I38" s="102">
        <v>48.828130000000002</v>
      </c>
      <c r="J38" s="102">
        <v>51.47298</v>
      </c>
      <c r="K38" s="102">
        <v>59.610999999999997</v>
      </c>
      <c r="L38" s="102">
        <v>17.700199999999999</v>
      </c>
      <c r="M38" s="102">
        <v>317.78969999999998</v>
      </c>
      <c r="N38" s="102">
        <v>66.935220000000001</v>
      </c>
      <c r="O38" s="102">
        <v>28.889970000000002</v>
      </c>
      <c r="P38" s="102">
        <v>21.158850000000001</v>
      </c>
      <c r="Q38" s="103">
        <v>22.786460000000002</v>
      </c>
      <c r="R38" s="656">
        <f t="shared" si="15"/>
        <v>63.505625714285713</v>
      </c>
      <c r="S38" s="657">
        <f t="shared" si="16"/>
        <v>76.05825796634484</v>
      </c>
      <c r="T38" s="803">
        <f t="shared" si="17"/>
        <v>20.327424481780866</v>
      </c>
      <c r="U38" s="101"/>
      <c r="V38" s="102">
        <v>43.945309999999999</v>
      </c>
      <c r="W38" s="102">
        <v>37.638350000000003</v>
      </c>
      <c r="X38" s="102">
        <v>20.955400000000001</v>
      </c>
      <c r="Y38" s="102">
        <v>98.673500000000004</v>
      </c>
      <c r="Z38" s="102">
        <v>89.314779999999999</v>
      </c>
      <c r="AA38" s="102">
        <v>20.1416</v>
      </c>
      <c r="AB38" s="102">
        <v>55.135089999999998</v>
      </c>
      <c r="AC38" s="102">
        <v>63.069659999999999</v>
      </c>
      <c r="AD38" s="102">
        <v>67.138670000000005</v>
      </c>
      <c r="AE38" s="102">
        <v>17.700199999999999</v>
      </c>
      <c r="AF38" s="102">
        <v>50.048830000000002</v>
      </c>
      <c r="AG38" s="103">
        <v>86.669920000000005</v>
      </c>
      <c r="AH38" s="637">
        <f t="shared" si="18"/>
        <v>54.202609166666662</v>
      </c>
      <c r="AI38" s="686">
        <f t="shared" si="19"/>
        <v>27.808243730055544</v>
      </c>
      <c r="AJ38" s="577">
        <f t="shared" si="20"/>
        <v>8.0275485016191457</v>
      </c>
    </row>
    <row r="39" spans="2:36" ht="17.25" thickBot="1">
      <c r="B39" s="9"/>
      <c r="C39" s="110">
        <v>100</v>
      </c>
      <c r="D39" s="108">
        <v>51.676430000000003</v>
      </c>
      <c r="E39" s="108">
        <v>47.810870000000001</v>
      </c>
      <c r="F39" s="108">
        <v>86.669920000000005</v>
      </c>
      <c r="G39" s="108">
        <v>146.68780000000001</v>
      </c>
      <c r="H39" s="108">
        <v>29.093419999999998</v>
      </c>
      <c r="I39" s="108">
        <v>76.700850000000003</v>
      </c>
      <c r="J39" s="108">
        <v>64.697270000000003</v>
      </c>
      <c r="K39" s="108">
        <v>83.618160000000003</v>
      </c>
      <c r="L39" s="108">
        <v>31.534829999999999</v>
      </c>
      <c r="M39" s="108">
        <v>338.13479999999998</v>
      </c>
      <c r="N39" s="108">
        <v>92.163089999999997</v>
      </c>
      <c r="O39" s="108">
        <v>51.066079999999999</v>
      </c>
      <c r="P39" s="108">
        <v>20.1416</v>
      </c>
      <c r="Q39" s="109">
        <v>33.772790000000001</v>
      </c>
      <c r="R39" s="658">
        <f t="shared" si="15"/>
        <v>82.411993571428567</v>
      </c>
      <c r="S39" s="659">
        <f t="shared" si="16"/>
        <v>80.758823898355388</v>
      </c>
      <c r="T39" s="804">
        <f t="shared" si="17"/>
        <v>21.583703570461239</v>
      </c>
      <c r="U39" s="107"/>
      <c r="V39" s="108">
        <v>86.059569999999994</v>
      </c>
      <c r="W39" s="108">
        <v>40.283200000000001</v>
      </c>
      <c r="X39" s="108">
        <v>20.548500000000001</v>
      </c>
      <c r="Y39" s="108">
        <v>140.58430000000001</v>
      </c>
      <c r="Z39" s="108">
        <v>106.60809999999999</v>
      </c>
      <c r="AA39" s="108">
        <v>39.0625</v>
      </c>
      <c r="AB39" s="108">
        <v>77.718100000000007</v>
      </c>
      <c r="AC39" s="108">
        <v>105.99769999999999</v>
      </c>
      <c r="AD39" s="108">
        <v>114.1357</v>
      </c>
      <c r="AE39" s="108">
        <v>31.534829999999999</v>
      </c>
      <c r="AF39" s="108">
        <v>118.20480000000001</v>
      </c>
      <c r="AG39" s="109">
        <v>119.4255</v>
      </c>
      <c r="AH39" s="638">
        <f t="shared" si="18"/>
        <v>83.346900000000005</v>
      </c>
      <c r="AI39" s="811">
        <f t="shared" si="19"/>
        <v>40.762853912392735</v>
      </c>
      <c r="AJ39" s="584">
        <f t="shared" si="20"/>
        <v>11.767222339628669</v>
      </c>
    </row>
    <row r="40" spans="2:36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</row>
    <row r="41" spans="2:36" ht="18.75" thickBot="1">
      <c r="B41" s="9"/>
      <c r="C41" s="8" t="s">
        <v>156</v>
      </c>
      <c r="D41" s="8"/>
      <c r="E41" s="8"/>
      <c r="F41" s="8"/>
      <c r="G41" s="8" t="s">
        <v>157</v>
      </c>
      <c r="H41" s="8"/>
      <c r="I41" s="8"/>
      <c r="J41" s="8"/>
      <c r="K41" s="8" t="s">
        <v>158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</row>
    <row r="42" spans="2:36" ht="18" thickBot="1">
      <c r="B42" s="9"/>
      <c r="C42" s="1022" t="s">
        <v>155</v>
      </c>
      <c r="D42" s="1043"/>
      <c r="E42" s="11"/>
      <c r="F42" s="9"/>
      <c r="G42" s="1022" t="s">
        <v>155</v>
      </c>
      <c r="H42" s="1023"/>
      <c r="I42" s="72"/>
      <c r="J42" s="9"/>
      <c r="K42" s="1022" t="s">
        <v>155</v>
      </c>
      <c r="L42" s="1023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</row>
    <row r="43" spans="2:36" ht="18" thickBot="1">
      <c r="B43" s="9"/>
      <c r="C43" s="19" t="s">
        <v>67</v>
      </c>
      <c r="D43" s="93" t="s">
        <v>149</v>
      </c>
      <c r="E43" s="439"/>
      <c r="F43" s="9"/>
      <c r="G43" s="240" t="s">
        <v>67</v>
      </c>
      <c r="H43" s="244" t="s">
        <v>68</v>
      </c>
      <c r="I43" s="439"/>
      <c r="J43" s="9"/>
      <c r="K43" s="19" t="s">
        <v>67</v>
      </c>
      <c r="L43" s="93" t="s">
        <v>68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</row>
    <row r="44" spans="2:36">
      <c r="B44" s="9"/>
      <c r="C44" s="247">
        <v>0.84034900000000001</v>
      </c>
      <c r="D44" s="248">
        <v>0.52525999999999995</v>
      </c>
      <c r="E44" s="182"/>
      <c r="F44" s="9"/>
      <c r="G44" s="104">
        <v>0.701932</v>
      </c>
      <c r="H44" s="105">
        <v>0.19741400000000001</v>
      </c>
      <c r="I44" s="438"/>
      <c r="J44" s="9"/>
      <c r="K44" s="98">
        <v>0.19217699999999999</v>
      </c>
      <c r="L44" s="99">
        <v>7.6898999999999995E-2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</row>
    <row r="45" spans="2:36">
      <c r="B45" s="9"/>
      <c r="C45" s="175">
        <v>0.34827399999999997</v>
      </c>
      <c r="D45" s="177">
        <v>8.7486999999999995E-2</v>
      </c>
      <c r="E45" s="182"/>
      <c r="F45" s="9"/>
      <c r="G45" s="104">
        <v>0.27689999999999998</v>
      </c>
      <c r="H45" s="105">
        <v>0.33754899999999999</v>
      </c>
      <c r="I45" s="438"/>
      <c r="J45" s="9"/>
      <c r="K45" s="104">
        <v>0.156143</v>
      </c>
      <c r="L45" s="105">
        <v>0.142098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</row>
    <row r="46" spans="2:36">
      <c r="B46" s="9"/>
      <c r="C46" s="175">
        <v>0.69329099999999999</v>
      </c>
      <c r="D46" s="177">
        <v>0.53154400000000002</v>
      </c>
      <c r="E46" s="182"/>
      <c r="F46" s="9"/>
      <c r="G46" s="104">
        <v>9.5835000000000004E-2</v>
      </c>
      <c r="H46" s="105">
        <v>0.46768900000000002</v>
      </c>
      <c r="I46" s="438"/>
      <c r="J46" s="9"/>
      <c r="K46" s="104">
        <v>8.2449999999999996E-2</v>
      </c>
      <c r="L46" s="105">
        <v>0.57438199999999995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2:36">
      <c r="B47" s="9"/>
      <c r="C47" s="175">
        <v>0.38392500000000002</v>
      </c>
      <c r="D47" s="177">
        <v>0.23261200000000001</v>
      </c>
      <c r="E47" s="182"/>
      <c r="F47" s="9"/>
      <c r="G47" s="104">
        <v>0.65307899999999997</v>
      </c>
      <c r="H47" s="105">
        <v>0.30336000000000002</v>
      </c>
      <c r="I47" s="438"/>
      <c r="J47" s="9"/>
      <c r="K47" s="104">
        <v>0.29908499999999999</v>
      </c>
      <c r="L47" s="105">
        <v>6.4334000000000002E-2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</row>
    <row r="48" spans="2:36">
      <c r="B48" s="9"/>
      <c r="C48" s="175">
        <v>9.0073E-2</v>
      </c>
      <c r="D48" s="177">
        <v>0.87078199999999994</v>
      </c>
      <c r="E48" s="182"/>
      <c r="F48" s="9"/>
      <c r="G48" s="104">
        <v>0.54137599999999997</v>
      </c>
      <c r="H48" s="105">
        <v>0.49121999999999999</v>
      </c>
      <c r="I48" s="438"/>
      <c r="J48" s="9"/>
      <c r="K48" s="104">
        <v>0.39825700000000003</v>
      </c>
      <c r="L48" s="105">
        <v>0.14521000000000001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</row>
    <row r="49" spans="2:33">
      <c r="B49" s="9"/>
      <c r="C49" s="175">
        <v>0.46999299999999999</v>
      </c>
      <c r="D49" s="177">
        <v>0.491234</v>
      </c>
      <c r="E49" s="182"/>
      <c r="F49" s="9"/>
      <c r="G49" s="104">
        <v>0.16156999999999999</v>
      </c>
      <c r="H49" s="105">
        <v>0.670705</v>
      </c>
      <c r="I49" s="438"/>
      <c r="J49" s="9"/>
      <c r="K49" s="104">
        <v>0.14521000000000001</v>
      </c>
      <c r="L49" s="105">
        <v>0.33847899999999997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2:33">
      <c r="B50" s="9"/>
      <c r="C50" s="175">
        <v>0.34289599999999998</v>
      </c>
      <c r="D50" s="177">
        <v>0.58517200000000003</v>
      </c>
      <c r="E50" s="182"/>
      <c r="F50" s="9"/>
      <c r="G50" s="104">
        <v>0.153031</v>
      </c>
      <c r="H50" s="105">
        <v>0.54206600000000005</v>
      </c>
      <c r="I50" s="438"/>
      <c r="J50" s="9"/>
      <c r="K50" s="104">
        <v>0.196439</v>
      </c>
      <c r="L50" s="105">
        <v>0.132497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</row>
    <row r="51" spans="2:33">
      <c r="B51" s="9"/>
      <c r="C51" s="175">
        <v>0.24806500000000001</v>
      </c>
      <c r="D51" s="177">
        <v>0.68458300000000005</v>
      </c>
      <c r="E51" s="182"/>
      <c r="F51" s="9"/>
      <c r="G51" s="104">
        <v>0.44728499999999999</v>
      </c>
      <c r="H51" s="105">
        <v>1.4602660000000001</v>
      </c>
      <c r="I51" s="438"/>
      <c r="J51" s="9"/>
      <c r="K51" s="104">
        <v>0.15440200000000001</v>
      </c>
      <c r="L51" s="105">
        <v>0.231596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</row>
    <row r="52" spans="2:33">
      <c r="B52" s="9"/>
      <c r="C52" s="175">
        <v>0.13385900000000001</v>
      </c>
      <c r="D52" s="177">
        <v>0.64080700000000002</v>
      </c>
      <c r="E52" s="182"/>
      <c r="F52" s="9"/>
      <c r="G52" s="104">
        <v>0.472499</v>
      </c>
      <c r="H52" s="105">
        <v>0.75989099999999998</v>
      </c>
      <c r="I52" s="438"/>
      <c r="J52" s="9"/>
      <c r="K52" s="104">
        <v>0.40581899999999999</v>
      </c>
      <c r="L52" s="105">
        <v>0.16511000000000001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2:33">
      <c r="B53" s="9"/>
      <c r="C53" s="175">
        <v>7.5925999999999993E-2</v>
      </c>
      <c r="D53" s="177">
        <v>1.8195239999999999</v>
      </c>
      <c r="E53" s="182"/>
      <c r="F53" s="9"/>
      <c r="G53" s="104">
        <v>0.56894800000000001</v>
      </c>
      <c r="H53" s="105">
        <v>1.170544</v>
      </c>
      <c r="I53" s="438"/>
      <c r="J53" s="9"/>
      <c r="K53" s="104">
        <v>0.38989800000000002</v>
      </c>
      <c r="L53" s="105">
        <v>0.19042500000000001</v>
      </c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</row>
    <row r="54" spans="2:33">
      <c r="B54" s="9"/>
      <c r="C54" s="175">
        <v>0.444245</v>
      </c>
      <c r="D54" s="177">
        <v>1.13968</v>
      </c>
      <c r="E54" s="182"/>
      <c r="F54" s="9"/>
      <c r="G54" s="104">
        <v>0.10720399999999999</v>
      </c>
      <c r="H54" s="105">
        <v>0.75728700000000004</v>
      </c>
      <c r="I54" s="438"/>
      <c r="J54" s="9"/>
      <c r="K54" s="104">
        <v>0.19667399999999999</v>
      </c>
      <c r="L54" s="105">
        <v>0.33738400000000002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</row>
    <row r="55" spans="2:33">
      <c r="B55" s="9"/>
      <c r="C55" s="175">
        <v>0.29000700000000001</v>
      </c>
      <c r="D55" s="177">
        <v>0.34173999999999999</v>
      </c>
      <c r="E55" s="182"/>
      <c r="F55" s="9"/>
      <c r="G55" s="104">
        <v>0.32656499999999999</v>
      </c>
      <c r="H55" s="105">
        <v>0.53389200000000003</v>
      </c>
      <c r="I55" s="438"/>
      <c r="J55" s="9"/>
      <c r="K55" s="104">
        <v>0.21115600000000001</v>
      </c>
      <c r="L55" s="105">
        <v>9.7664000000000001E-2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2:33">
      <c r="B56" s="9"/>
      <c r="C56" s="175">
        <v>4.9813999999999997E-2</v>
      </c>
      <c r="D56" s="177">
        <v>1.7247520000000001</v>
      </c>
      <c r="E56" s="182"/>
      <c r="F56" s="9"/>
      <c r="G56" s="104">
        <v>0.31189</v>
      </c>
      <c r="H56" s="105"/>
      <c r="I56" s="438"/>
      <c r="J56" s="9"/>
      <c r="K56" s="104">
        <v>9.7504999999999994E-2</v>
      </c>
      <c r="L56" s="105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</row>
    <row r="57" spans="2:33" ht="17.25" thickBot="1">
      <c r="B57" s="9"/>
      <c r="C57" s="450"/>
      <c r="D57" s="451">
        <v>0.77993599999999996</v>
      </c>
      <c r="E57" s="182"/>
      <c r="F57" s="9"/>
      <c r="G57" s="104">
        <v>0.308199</v>
      </c>
      <c r="H57" s="105"/>
      <c r="I57" s="438"/>
      <c r="J57" s="9"/>
      <c r="K57" s="452">
        <v>0.25641599999999998</v>
      </c>
      <c r="L57" s="453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</row>
    <row r="58" spans="2:33" ht="17.25">
      <c r="B58" s="567" t="s">
        <v>242</v>
      </c>
      <c r="C58" s="626">
        <f>AVERAGE(C44:C56)</f>
        <v>0.33928592307692307</v>
      </c>
      <c r="D58" s="627">
        <f>AVERAGE(D44:D57)</f>
        <v>0.74679378571428567</v>
      </c>
      <c r="E58" s="9"/>
      <c r="F58" s="9"/>
      <c r="G58" s="104">
        <v>0.24032800000000001</v>
      </c>
      <c r="H58" s="105"/>
      <c r="I58" s="438"/>
      <c r="J58" s="567" t="s">
        <v>242</v>
      </c>
      <c r="K58" s="626">
        <f>AVERAGE(K44:K57)</f>
        <v>0.22725935714285711</v>
      </c>
      <c r="L58" s="627">
        <f>AVERAGE(L44:L55)</f>
        <v>0.20800650000000001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</row>
    <row r="59" spans="2:33" ht="18" thickBot="1">
      <c r="B59" s="572" t="s">
        <v>243</v>
      </c>
      <c r="C59" s="628">
        <f>STDEV(C44:C56)</f>
        <v>0.23713224665660773</v>
      </c>
      <c r="D59" s="650">
        <f>STDEV(D44:D57)</f>
        <v>0.50710838115477064</v>
      </c>
      <c r="E59" s="9"/>
      <c r="F59" s="9"/>
      <c r="G59" s="452">
        <v>0.214695</v>
      </c>
      <c r="H59" s="453"/>
      <c r="I59" s="438"/>
      <c r="J59" s="572" t="s">
        <v>243</v>
      </c>
      <c r="K59" s="628">
        <f>STDEV(K44:K57)</f>
        <v>0.10808234756219433</v>
      </c>
      <c r="L59" s="650">
        <f>STDEV(L44:L55)</f>
        <v>0.14606777618034961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2:33" ht="18" thickBot="1">
      <c r="B60" s="630" t="s">
        <v>244</v>
      </c>
      <c r="C60" s="812">
        <f>C59/SQRT(13)</f>
        <v>6.576865187587487E-2</v>
      </c>
      <c r="D60" s="813">
        <f>D59/SQRT(14)</f>
        <v>0.13553041573162306</v>
      </c>
      <c r="E60" s="9"/>
      <c r="F60" s="567" t="s">
        <v>242</v>
      </c>
      <c r="G60" s="654">
        <f>AVERAGE(G44:G59)</f>
        <v>0.34883349999999996</v>
      </c>
      <c r="H60" s="795">
        <f>AVERAGE(H44:H55)</f>
        <v>0.64099024999999987</v>
      </c>
      <c r="I60" s="438"/>
      <c r="J60" s="579" t="s">
        <v>244</v>
      </c>
      <c r="K60" s="821">
        <f>K59/SQRT(14)</f>
        <v>2.8886222438282351E-2</v>
      </c>
      <c r="L60" s="822">
        <f>L59/SQRT(12)</f>
        <v>4.2166134948827427E-2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</row>
    <row r="61" spans="2:33" ht="35.25" thickBot="1">
      <c r="B61" s="814" t="s">
        <v>247</v>
      </c>
      <c r="C61" s="815">
        <v>1.2500000000000001E-2</v>
      </c>
      <c r="D61" s="816"/>
      <c r="E61" s="9"/>
      <c r="F61" s="572" t="s">
        <v>243</v>
      </c>
      <c r="G61" s="619">
        <f>STDEV(G44:G59)</f>
        <v>0.19356392739902065</v>
      </c>
      <c r="H61" s="620">
        <f>STDEV(H44:H55)</f>
        <v>0.36391012606314715</v>
      </c>
      <c r="I61" s="438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</row>
    <row r="62" spans="2:33" ht="18" thickBot="1">
      <c r="B62" s="664" t="s">
        <v>252</v>
      </c>
      <c r="C62" s="571"/>
      <c r="D62" s="664"/>
      <c r="E62" s="9"/>
      <c r="F62" s="630" t="s">
        <v>244</v>
      </c>
      <c r="G62" s="812">
        <f>G61/SQRT(16)</f>
        <v>4.8390981849755162E-2</v>
      </c>
      <c r="H62" s="813">
        <f>H61/SQRT(12)</f>
        <v>0.10505180462169433</v>
      </c>
      <c r="I62" s="438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2:33" ht="35.25" thickBot="1">
      <c r="B63" s="9"/>
      <c r="C63" s="9"/>
      <c r="D63" s="9"/>
      <c r="E63" s="9"/>
      <c r="F63" s="817" t="s">
        <v>249</v>
      </c>
      <c r="G63" s="818">
        <v>1.4999999999999999E-2</v>
      </c>
      <c r="H63" s="819"/>
      <c r="I63" s="438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</row>
    <row r="64" spans="2:33">
      <c r="B64" s="9"/>
      <c r="C64" s="9"/>
      <c r="D64" s="9"/>
      <c r="E64" s="9"/>
      <c r="F64" s="664" t="s">
        <v>252</v>
      </c>
      <c r="G64" s="820"/>
      <c r="H64" s="820"/>
      <c r="I64" s="438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</row>
    <row r="65" spans="2:38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</row>
    <row r="66" spans="2:38" ht="18.75" thickBot="1">
      <c r="B66" s="9"/>
      <c r="C66" s="8" t="s">
        <v>162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pans="2:38" ht="18" thickBot="1">
      <c r="B67" s="9"/>
      <c r="C67" s="1022" t="s">
        <v>159</v>
      </c>
      <c r="D67" s="1040"/>
      <c r="E67" s="1040"/>
      <c r="F67" s="1040"/>
      <c r="G67" s="1040"/>
      <c r="H67" s="1040"/>
      <c r="I67" s="1040"/>
      <c r="J67" s="1040"/>
      <c r="K67" s="1040"/>
      <c r="L67" s="1040"/>
      <c r="M67" s="1040"/>
      <c r="N67" s="1040"/>
      <c r="O67" s="1040"/>
      <c r="P67" s="1040"/>
      <c r="Q67" s="1040"/>
      <c r="R67" s="1040"/>
      <c r="S67" s="1040"/>
      <c r="T67" s="1040"/>
      <c r="U67" s="1040"/>
      <c r="V67" s="1040"/>
      <c r="W67" s="1040"/>
      <c r="X67" s="1040"/>
      <c r="Y67" s="1040"/>
      <c r="Z67" s="1040"/>
      <c r="AA67" s="1040"/>
      <c r="AB67" s="1040"/>
      <c r="AC67" s="1040"/>
      <c r="AD67" s="1040"/>
      <c r="AE67" s="1041"/>
      <c r="AF67" s="1041"/>
      <c r="AG67" s="1041"/>
      <c r="AH67" s="1041"/>
      <c r="AI67" s="1041"/>
      <c r="AJ67" s="1041"/>
      <c r="AK67" s="1042"/>
    </row>
    <row r="68" spans="2:38" ht="18" thickBot="1">
      <c r="B68" s="9"/>
      <c r="C68" s="446" t="s">
        <v>59</v>
      </c>
      <c r="D68" s="1032" t="s">
        <v>67</v>
      </c>
      <c r="E68" s="1037"/>
      <c r="F68" s="1037"/>
      <c r="G68" s="1037"/>
      <c r="H68" s="1037"/>
      <c r="I68" s="1037"/>
      <c r="J68" s="1037"/>
      <c r="K68" s="1037"/>
      <c r="L68" s="1037"/>
      <c r="M68" s="1037"/>
      <c r="N68" s="1037"/>
      <c r="O68" s="1037"/>
      <c r="P68" s="1037"/>
      <c r="Q68" s="823" t="s">
        <v>242</v>
      </c>
      <c r="R68" s="802" t="s">
        <v>243</v>
      </c>
      <c r="S68" s="824" t="s">
        <v>244</v>
      </c>
      <c r="T68" s="447"/>
      <c r="U68" s="1044" t="s">
        <v>149</v>
      </c>
      <c r="V68" s="1045"/>
      <c r="W68" s="1045"/>
      <c r="X68" s="1045"/>
      <c r="Y68" s="1045"/>
      <c r="Z68" s="1045"/>
      <c r="AA68" s="1045"/>
      <c r="AB68" s="1045"/>
      <c r="AC68" s="1045"/>
      <c r="AD68" s="1045"/>
      <c r="AE68" s="1045"/>
      <c r="AF68" s="1045"/>
      <c r="AG68" s="1045"/>
      <c r="AH68" s="1046"/>
      <c r="AI68" s="640" t="s">
        <v>242</v>
      </c>
      <c r="AJ68" s="641" t="s">
        <v>243</v>
      </c>
      <c r="AK68" s="642" t="s">
        <v>244</v>
      </c>
    </row>
    <row r="69" spans="2:38">
      <c r="B69" s="9"/>
      <c r="C69" s="249">
        <v>50</v>
      </c>
      <c r="D69" s="250">
        <v>1.0181389999999999</v>
      </c>
      <c r="E69" s="250">
        <v>4.9039919999999997</v>
      </c>
      <c r="F69" s="250">
        <v>2.2276820000000002</v>
      </c>
      <c r="G69" s="250">
        <v>2.261037</v>
      </c>
      <c r="H69" s="250">
        <v>2.9012660000000001</v>
      </c>
      <c r="I69" s="250">
        <v>1.4620580000000001</v>
      </c>
      <c r="J69" s="250">
        <v>2.1120000000000001</v>
      </c>
      <c r="K69" s="250">
        <v>3.2064010000000001</v>
      </c>
      <c r="L69" s="250">
        <v>1.415602</v>
      </c>
      <c r="M69" s="250">
        <v>1.8174170000000001</v>
      </c>
      <c r="N69" s="250">
        <v>1.753965</v>
      </c>
      <c r="O69" s="250">
        <v>1.825774</v>
      </c>
      <c r="P69" s="454">
        <v>1.7816970000000001</v>
      </c>
      <c r="Q69" s="825">
        <f>AVERAGE(D69:P69)</f>
        <v>2.2066946153846154</v>
      </c>
      <c r="R69" s="826">
        <f>STDEV(D69:P69)</f>
        <v>1.0018656097844443</v>
      </c>
      <c r="S69" s="827">
        <f>R69/SQRT(13)</f>
        <v>0.27786752516937002</v>
      </c>
      <c r="T69" s="456"/>
      <c r="U69" s="228">
        <v>1.694369</v>
      </c>
      <c r="V69" s="229">
        <v>2.0239500000000001</v>
      </c>
      <c r="W69" s="229">
        <v>2.3528730000000002</v>
      </c>
      <c r="X69" s="229">
        <v>2.0239500000000001</v>
      </c>
      <c r="Y69" s="229">
        <v>1.962331</v>
      </c>
      <c r="Z69" s="229">
        <v>0.85958800000000002</v>
      </c>
      <c r="AA69" s="229">
        <v>1.5702499999999999</v>
      </c>
      <c r="AB69" s="229">
        <v>4.6043570000000003</v>
      </c>
      <c r="AC69" s="229">
        <v>1.5327550000000001</v>
      </c>
      <c r="AD69" s="229">
        <v>1.289428</v>
      </c>
      <c r="AE69" s="229">
        <v>2.404309</v>
      </c>
      <c r="AF69" s="229">
        <v>1.750961</v>
      </c>
      <c r="AG69" s="229">
        <v>2.2887249999999999</v>
      </c>
      <c r="AH69" s="230">
        <v>2.404309</v>
      </c>
      <c r="AI69" s="635">
        <f>AVERAGE(U69:AH69)</f>
        <v>2.054439642857143</v>
      </c>
      <c r="AJ69" s="754">
        <f>STDEV(U69:AH69)</f>
        <v>0.86123564593862656</v>
      </c>
      <c r="AK69" s="569">
        <f>AJ69/SQRT(14)</f>
        <v>0.23017490831280635</v>
      </c>
    </row>
    <row r="70" spans="2:38">
      <c r="B70" s="9"/>
      <c r="C70" s="232">
        <v>100</v>
      </c>
      <c r="D70" s="233">
        <v>0.80843600000000004</v>
      </c>
      <c r="E70" s="233">
        <v>2.7496170000000002</v>
      </c>
      <c r="F70" s="233">
        <v>0.67861499999999997</v>
      </c>
      <c r="G70" s="233">
        <v>1.8002450000000001</v>
      </c>
      <c r="H70" s="233">
        <v>2.2263099999999998</v>
      </c>
      <c r="I70" s="233">
        <v>1.043922</v>
      </c>
      <c r="J70" s="233">
        <v>1.486882</v>
      </c>
      <c r="K70" s="233">
        <v>1.64452</v>
      </c>
      <c r="L70" s="233">
        <v>1.3162180000000001</v>
      </c>
      <c r="M70" s="233">
        <v>2.0626419999999999</v>
      </c>
      <c r="N70" s="233">
        <v>1.607842</v>
      </c>
      <c r="O70" s="233">
        <v>1.7555719999999999</v>
      </c>
      <c r="P70" s="242">
        <v>2.139465</v>
      </c>
      <c r="Q70" s="828">
        <f t="shared" ref="Q70:Q72" si="21">AVERAGE(D70:P70)</f>
        <v>1.6400220000000003</v>
      </c>
      <c r="R70" s="829">
        <f t="shared" ref="R70:R72" si="22">STDEV(D70:P70)</f>
        <v>0.58754712217489391</v>
      </c>
      <c r="S70" s="830">
        <f t="shared" ref="S70:S72" si="23">R70/SQRT(13)</f>
        <v>0.16295625198099117</v>
      </c>
      <c r="T70" s="457"/>
      <c r="U70" s="232">
        <v>2.840551</v>
      </c>
      <c r="V70" s="233">
        <v>1.9420489999999999</v>
      </c>
      <c r="W70" s="233">
        <v>1.228758</v>
      </c>
      <c r="X70" s="233">
        <v>1.9420489999999999</v>
      </c>
      <c r="Y70" s="233">
        <v>2.0722269999999998</v>
      </c>
      <c r="Z70" s="233">
        <v>1.103261</v>
      </c>
      <c r="AA70" s="233">
        <v>0.51917000000000002</v>
      </c>
      <c r="AB70" s="233">
        <v>1.6273869999999999</v>
      </c>
      <c r="AC70" s="233">
        <v>1.3318650000000001</v>
      </c>
      <c r="AD70" s="233">
        <v>2.4448029999999998</v>
      </c>
      <c r="AE70" s="233">
        <v>1.5348900000000001</v>
      </c>
      <c r="AF70" s="233">
        <v>2.3041649999999998</v>
      </c>
      <c r="AG70" s="233">
        <v>1.9270480000000001</v>
      </c>
      <c r="AH70" s="234">
        <v>1.5348900000000001</v>
      </c>
      <c r="AI70" s="637">
        <f t="shared" ref="AI70:AI72" si="24">AVERAGE(U70:AH70)</f>
        <v>1.7395080714285718</v>
      </c>
      <c r="AJ70" s="707">
        <f t="shared" ref="AJ70:AJ72" si="25">STDEV(U70:AH70)</f>
        <v>0.5996072290153408</v>
      </c>
      <c r="AK70" s="577">
        <f t="shared" ref="AK70:AK72" si="26">AJ70/SQRT(14)</f>
        <v>0.16025177268630744</v>
      </c>
    </row>
    <row r="71" spans="2:38">
      <c r="B71" s="9"/>
      <c r="C71" s="232">
        <v>200</v>
      </c>
      <c r="D71" s="233">
        <v>0.52863300000000002</v>
      </c>
      <c r="E71" s="233">
        <v>1.336554</v>
      </c>
      <c r="F71" s="233">
        <v>1.8382579999999999</v>
      </c>
      <c r="G71" s="233">
        <v>0.520702</v>
      </c>
      <c r="H71" s="233">
        <v>1.2098739999999999</v>
      </c>
      <c r="I71" s="233">
        <v>0.51302800000000004</v>
      </c>
      <c r="J71" s="233">
        <v>1.198644</v>
      </c>
      <c r="K71" s="233">
        <v>1.27755</v>
      </c>
      <c r="L71" s="233">
        <v>1.303823</v>
      </c>
      <c r="M71" s="233">
        <v>1.0336749999999999</v>
      </c>
      <c r="N71" s="233">
        <v>0.84980800000000001</v>
      </c>
      <c r="O71" s="233">
        <v>1.1487499999999999</v>
      </c>
      <c r="P71" s="242">
        <v>1.527393</v>
      </c>
      <c r="Q71" s="828">
        <f t="shared" si="21"/>
        <v>1.0989763076923078</v>
      </c>
      <c r="R71" s="829">
        <f t="shared" si="22"/>
        <v>0.40357348879920707</v>
      </c>
      <c r="S71" s="830">
        <f t="shared" si="23"/>
        <v>0.11193114671411024</v>
      </c>
      <c r="T71" s="457"/>
      <c r="U71" s="232">
        <v>1.2700119999999999</v>
      </c>
      <c r="V71" s="233">
        <v>2.386863</v>
      </c>
      <c r="W71" s="233">
        <v>1.159259</v>
      </c>
      <c r="X71" s="233">
        <v>2.386863</v>
      </c>
      <c r="Y71" s="233">
        <v>1.3300510000000001</v>
      </c>
      <c r="Z71" s="233">
        <v>0.749224</v>
      </c>
      <c r="AA71" s="233">
        <v>0.38034299999999999</v>
      </c>
      <c r="AB71" s="233">
        <v>1.6524369999999999</v>
      </c>
      <c r="AC71" s="233">
        <v>0.72733999999999999</v>
      </c>
      <c r="AD71" s="233">
        <v>1.0289790000000001</v>
      </c>
      <c r="AE71" s="233">
        <v>1.650793</v>
      </c>
      <c r="AF71" s="233">
        <v>1.6669719999999999</v>
      </c>
      <c r="AG71" s="233">
        <v>1.3227139999999999</v>
      </c>
      <c r="AH71" s="234">
        <v>1.650793</v>
      </c>
      <c r="AI71" s="637">
        <f t="shared" si="24"/>
        <v>1.3830459285714287</v>
      </c>
      <c r="AJ71" s="707">
        <f t="shared" si="25"/>
        <v>0.57803531266529939</v>
      </c>
      <c r="AK71" s="577">
        <f t="shared" si="26"/>
        <v>0.15448643553216446</v>
      </c>
    </row>
    <row r="72" spans="2:38" ht="17.25" thickBot="1">
      <c r="B72" s="9"/>
      <c r="C72" s="236">
        <v>500</v>
      </c>
      <c r="D72" s="237">
        <v>0.68824099999999999</v>
      </c>
      <c r="E72" s="237">
        <v>1.4599340000000001</v>
      </c>
      <c r="F72" s="237">
        <v>0.93320499999999995</v>
      </c>
      <c r="G72" s="237">
        <v>0.978607</v>
      </c>
      <c r="H72" s="237">
        <v>1.802324</v>
      </c>
      <c r="I72" s="237">
        <v>0.64739100000000005</v>
      </c>
      <c r="J72" s="237">
        <v>0.72364899999999999</v>
      </c>
      <c r="K72" s="237">
        <v>0.88680999999999999</v>
      </c>
      <c r="L72" s="237">
        <v>1.0367740000000001</v>
      </c>
      <c r="M72" s="237">
        <v>0.803037</v>
      </c>
      <c r="N72" s="237">
        <v>1.445398</v>
      </c>
      <c r="O72" s="237">
        <v>0.81539899999999998</v>
      </c>
      <c r="P72" s="243">
        <v>0.95661200000000002</v>
      </c>
      <c r="Q72" s="831">
        <f t="shared" si="21"/>
        <v>1.0136446923076921</v>
      </c>
      <c r="R72" s="832">
        <f t="shared" si="22"/>
        <v>0.34676562900331437</v>
      </c>
      <c r="S72" s="833">
        <f t="shared" si="23"/>
        <v>9.6175481226151743E-2</v>
      </c>
      <c r="T72" s="458"/>
      <c r="U72" s="236">
        <v>1.5510139999999999</v>
      </c>
      <c r="V72" s="237">
        <v>0.75705500000000003</v>
      </c>
      <c r="W72" s="237">
        <v>0.68824099999999999</v>
      </c>
      <c r="X72" s="237">
        <v>0.75705500000000003</v>
      </c>
      <c r="Y72" s="237">
        <v>1.0462959999999999</v>
      </c>
      <c r="Z72" s="237">
        <v>0.72364899999999999</v>
      </c>
      <c r="AA72" s="237">
        <v>0.47239599999999998</v>
      </c>
      <c r="AB72" s="237">
        <v>0.47475099999999998</v>
      </c>
      <c r="AC72" s="237">
        <v>0.78230900000000003</v>
      </c>
      <c r="AD72" s="237">
        <v>0.76793500000000003</v>
      </c>
      <c r="AE72" s="237">
        <v>0.83517300000000005</v>
      </c>
      <c r="AF72" s="237">
        <v>0.62663899999999995</v>
      </c>
      <c r="AG72" s="237">
        <v>1.057499</v>
      </c>
      <c r="AH72" s="238">
        <v>0.83517300000000005</v>
      </c>
      <c r="AI72" s="638">
        <f t="shared" si="24"/>
        <v>0.81251321428571399</v>
      </c>
      <c r="AJ72" s="758">
        <f t="shared" si="25"/>
        <v>0.27143297733473182</v>
      </c>
      <c r="AK72" s="584">
        <f t="shared" si="26"/>
        <v>7.2543514618467364E-2</v>
      </c>
    </row>
    <row r="73" spans="2:38">
      <c r="B73" s="9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9"/>
    </row>
    <row r="74" spans="2:38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pans="2:38" ht="18.75" thickBot="1">
      <c r="B75" s="9"/>
      <c r="C75" s="8" t="s">
        <v>163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pans="2:38" ht="18" thickBot="1">
      <c r="B76" s="9"/>
      <c r="C76" s="1022" t="s">
        <v>160</v>
      </c>
      <c r="D76" s="1029"/>
      <c r="E76" s="1029"/>
      <c r="F76" s="1029"/>
      <c r="G76" s="1029"/>
      <c r="H76" s="1029"/>
      <c r="I76" s="1029"/>
      <c r="J76" s="1029"/>
      <c r="K76" s="1029"/>
      <c r="L76" s="1029"/>
      <c r="M76" s="1029"/>
      <c r="N76" s="1029"/>
      <c r="O76" s="1029"/>
      <c r="P76" s="1029"/>
      <c r="Q76" s="1029"/>
      <c r="R76" s="1029"/>
      <c r="S76" s="1029"/>
      <c r="T76" s="1029"/>
      <c r="U76" s="1029"/>
      <c r="V76" s="1029"/>
      <c r="W76" s="1029"/>
      <c r="X76" s="1029"/>
      <c r="Y76" s="1029"/>
      <c r="Z76" s="1029"/>
      <c r="AA76" s="1029"/>
      <c r="AB76" s="1029"/>
      <c r="AC76" s="1029"/>
      <c r="AD76" s="1029"/>
      <c r="AE76" s="1029"/>
      <c r="AF76" s="1041"/>
      <c r="AG76" s="1041"/>
      <c r="AH76" s="1041"/>
      <c r="AI76" s="1041"/>
      <c r="AJ76" s="1041"/>
      <c r="AK76" s="1041"/>
      <c r="AL76" s="1042"/>
    </row>
    <row r="77" spans="2:38" ht="18" thickBot="1">
      <c r="B77" s="9"/>
      <c r="C77" s="446" t="s">
        <v>59</v>
      </c>
      <c r="D77" s="1031" t="s">
        <v>67</v>
      </c>
      <c r="E77" s="1031"/>
      <c r="F77" s="1031"/>
      <c r="G77" s="1031"/>
      <c r="H77" s="1031"/>
      <c r="I77" s="1031"/>
      <c r="J77" s="1031"/>
      <c r="K77" s="1031"/>
      <c r="L77" s="1031"/>
      <c r="M77" s="1031"/>
      <c r="N77" s="1031"/>
      <c r="O77" s="1031"/>
      <c r="P77" s="1031"/>
      <c r="Q77" s="1031"/>
      <c r="R77" s="1031"/>
      <c r="S77" s="1032"/>
      <c r="T77" s="805" t="s">
        <v>242</v>
      </c>
      <c r="U77" s="806" t="s">
        <v>243</v>
      </c>
      <c r="V77" s="807" t="s">
        <v>244</v>
      </c>
      <c r="W77" s="448"/>
      <c r="X77" s="1031" t="s">
        <v>149</v>
      </c>
      <c r="Y77" s="1031"/>
      <c r="Z77" s="1031"/>
      <c r="AA77" s="1031"/>
      <c r="AB77" s="1031"/>
      <c r="AC77" s="1031"/>
      <c r="AD77" s="1031"/>
      <c r="AE77" s="1031"/>
      <c r="AF77" s="1031"/>
      <c r="AG77" s="1031"/>
      <c r="AH77" s="1031"/>
      <c r="AI77" s="1032"/>
      <c r="AJ77" s="805" t="s">
        <v>242</v>
      </c>
      <c r="AK77" s="806" t="s">
        <v>243</v>
      </c>
      <c r="AL77" s="807" t="s">
        <v>244</v>
      </c>
    </row>
    <row r="78" spans="2:38">
      <c r="B78" s="9"/>
      <c r="C78" s="249">
        <v>50</v>
      </c>
      <c r="D78" s="250">
        <v>1.4925120000000001</v>
      </c>
      <c r="E78" s="250">
        <v>1.434992</v>
      </c>
      <c r="F78" s="250">
        <v>1.653664</v>
      </c>
      <c r="G78" s="250">
        <v>1.38249</v>
      </c>
      <c r="H78" s="250">
        <v>2.3130030000000001</v>
      </c>
      <c r="I78" s="250">
        <v>1.979247</v>
      </c>
      <c r="J78" s="250">
        <v>1.71071</v>
      </c>
      <c r="K78" s="250">
        <v>1.2330840000000001</v>
      </c>
      <c r="L78" s="250">
        <v>1.379548</v>
      </c>
      <c r="M78" s="250">
        <v>1.697222</v>
      </c>
      <c r="N78" s="250">
        <v>1.8376809999999999</v>
      </c>
      <c r="O78" s="250">
        <v>0.96694199999999997</v>
      </c>
      <c r="P78" s="250">
        <v>1.691899</v>
      </c>
      <c r="Q78" s="250">
        <v>1.5400609999999999</v>
      </c>
      <c r="R78" s="250">
        <v>1.69825</v>
      </c>
      <c r="S78" s="454">
        <v>1.867394</v>
      </c>
      <c r="T78" s="834">
        <f>AVERAGE(D78:S78)</f>
        <v>1.6174186875000003</v>
      </c>
      <c r="U78" s="835">
        <f>STDEV(D78:S78)</f>
        <v>0.31535159203249269</v>
      </c>
      <c r="V78" s="836">
        <f>U78/SQRT(16)</f>
        <v>7.8837898008123172E-2</v>
      </c>
      <c r="W78" s="455"/>
      <c r="X78" s="250">
        <v>1.8461540000000001</v>
      </c>
      <c r="Y78" s="250">
        <v>1.5350649999999999</v>
      </c>
      <c r="Z78" s="250">
        <v>2.366374</v>
      </c>
      <c r="AA78" s="250">
        <v>1.7918369999999999</v>
      </c>
      <c r="AB78" s="250">
        <v>1.590902</v>
      </c>
      <c r="AC78" s="250">
        <v>1.7477279999999999</v>
      </c>
      <c r="AD78" s="250">
        <v>2.446272</v>
      </c>
      <c r="AE78" s="250">
        <v>1.5316240000000001</v>
      </c>
      <c r="AF78" s="250">
        <v>1.3480970000000001</v>
      </c>
      <c r="AG78" s="250">
        <v>2.3166579999999999</v>
      </c>
      <c r="AH78" s="250">
        <v>1.6670160000000001</v>
      </c>
      <c r="AI78" s="454">
        <v>1.47248</v>
      </c>
      <c r="AJ78" s="840">
        <f>AVERAGE(X78:AI78)</f>
        <v>1.8050172500000004</v>
      </c>
      <c r="AK78" s="841">
        <f>STDEV(X78:AI78)</f>
        <v>0.37235347707548544</v>
      </c>
      <c r="AL78" s="810">
        <f>AK78/SQRT(12)</f>
        <v>0.10748919011161234</v>
      </c>
    </row>
    <row r="79" spans="2:38">
      <c r="B79" s="9"/>
      <c r="C79" s="232">
        <v>100</v>
      </c>
      <c r="D79" s="233">
        <v>1.399939</v>
      </c>
      <c r="E79" s="233">
        <v>1.474691</v>
      </c>
      <c r="F79" s="233">
        <v>1.6038859999999999</v>
      </c>
      <c r="G79" s="233">
        <v>0.90410400000000002</v>
      </c>
      <c r="H79" s="233">
        <v>1.1297159999999999</v>
      </c>
      <c r="I79" s="233">
        <v>1.4493929999999999</v>
      </c>
      <c r="J79" s="233">
        <v>1.821008</v>
      </c>
      <c r="K79" s="233">
        <v>1.0896429999999999</v>
      </c>
      <c r="L79" s="233">
        <v>1.5901510000000001</v>
      </c>
      <c r="M79" s="233">
        <v>1.5806229999999999</v>
      </c>
      <c r="N79" s="233">
        <v>0.91666700000000001</v>
      </c>
      <c r="O79" s="233">
        <v>1.283299</v>
      </c>
      <c r="P79" s="233">
        <v>1.4906699999999999</v>
      </c>
      <c r="Q79" s="233">
        <v>1.26448</v>
      </c>
      <c r="R79" s="233">
        <v>1.2632099999999999</v>
      </c>
      <c r="S79" s="242">
        <v>1.286009</v>
      </c>
      <c r="T79" s="834">
        <f t="shared" ref="T79:T81" si="27">AVERAGE(D79:S79)</f>
        <v>1.3467180625000001</v>
      </c>
      <c r="U79" s="835">
        <f t="shared" ref="U79:U81" si="28">STDEV(D79:S79)</f>
        <v>0.25442800193282322</v>
      </c>
      <c r="V79" s="836">
        <f t="shared" ref="V79:V81" si="29">U79/SQRT(16)</f>
        <v>6.3607000483205806E-2</v>
      </c>
      <c r="W79" s="235"/>
      <c r="X79" s="233">
        <v>1.3773310000000001</v>
      </c>
      <c r="Y79" s="233">
        <v>1.3314509999999999</v>
      </c>
      <c r="Z79" s="233">
        <v>2.4201350000000001</v>
      </c>
      <c r="AA79" s="233">
        <v>1.4594130000000001</v>
      </c>
      <c r="AB79" s="233">
        <v>1.36757</v>
      </c>
      <c r="AC79" s="233">
        <v>1.5685309999999999</v>
      </c>
      <c r="AD79" s="233">
        <v>1.710278</v>
      </c>
      <c r="AE79" s="233">
        <v>1.408666</v>
      </c>
      <c r="AF79" s="233">
        <v>1.283299</v>
      </c>
      <c r="AG79" s="233">
        <v>1.240977</v>
      </c>
      <c r="AH79" s="233">
        <v>1.101828</v>
      </c>
      <c r="AI79" s="242">
        <v>1.169689</v>
      </c>
      <c r="AJ79" s="576">
        <f t="shared" ref="AJ79:AJ81" si="30">AVERAGE(X79:AI79)</f>
        <v>1.4532640000000001</v>
      </c>
      <c r="AK79" s="707">
        <f t="shared" ref="AK79:AK81" si="31">STDEV(X79:AI79)</f>
        <v>0.34667676893875948</v>
      </c>
      <c r="AL79" s="577">
        <f t="shared" ref="AL79:AL81" si="32">AK79/SQRT(12)</f>
        <v>0.10007696293429125</v>
      </c>
    </row>
    <row r="80" spans="2:38">
      <c r="B80" s="9"/>
      <c r="C80" s="232">
        <v>200</v>
      </c>
      <c r="D80" s="233">
        <v>1.101537</v>
      </c>
      <c r="E80" s="233">
        <v>1.0481240000000001</v>
      </c>
      <c r="F80" s="233">
        <v>1.231932</v>
      </c>
      <c r="G80" s="233">
        <v>2.0039370000000001</v>
      </c>
      <c r="H80" s="233">
        <v>1.391057</v>
      </c>
      <c r="I80" s="233">
        <v>1.193478</v>
      </c>
      <c r="J80" s="233">
        <v>1.4436469999999999</v>
      </c>
      <c r="K80" s="233">
        <v>1.0896429999999999</v>
      </c>
      <c r="L80" s="233">
        <v>1.0990599999999999</v>
      </c>
      <c r="M80" s="233">
        <v>1.3970499999999999</v>
      </c>
      <c r="N80" s="233">
        <v>1.1273519999999999</v>
      </c>
      <c r="O80" s="233">
        <v>0.85196400000000005</v>
      </c>
      <c r="P80" s="233">
        <v>1.0413509999999999</v>
      </c>
      <c r="Q80" s="233">
        <v>1.2348269999999999</v>
      </c>
      <c r="R80" s="233">
        <v>0.81593000000000004</v>
      </c>
      <c r="S80" s="242">
        <v>1.148191</v>
      </c>
      <c r="T80" s="834">
        <f t="shared" si="27"/>
        <v>1.2011925000000001</v>
      </c>
      <c r="U80" s="835">
        <f t="shared" si="28"/>
        <v>0.27570049704223099</v>
      </c>
      <c r="V80" s="836">
        <f t="shared" si="29"/>
        <v>6.8925124260557746E-2</v>
      </c>
      <c r="W80" s="235"/>
      <c r="X80" s="233">
        <v>0.75915200000000005</v>
      </c>
      <c r="Y80" s="233">
        <v>1.2936909999999999</v>
      </c>
      <c r="Z80" s="233">
        <v>1.2315320000000001</v>
      </c>
      <c r="AA80" s="233">
        <v>1.393016</v>
      </c>
      <c r="AB80" s="233">
        <v>0.85798799999999997</v>
      </c>
      <c r="AC80" s="233">
        <v>1.0814299999999999</v>
      </c>
      <c r="AD80" s="233">
        <v>1.4397310000000001</v>
      </c>
      <c r="AE80" s="233">
        <v>0.930203</v>
      </c>
      <c r="AF80" s="233">
        <v>1.323385</v>
      </c>
      <c r="AG80" s="233">
        <v>0.76561999999999997</v>
      </c>
      <c r="AH80" s="233">
        <v>0.71341500000000002</v>
      </c>
      <c r="AI80" s="242">
        <v>1.0114339999999999</v>
      </c>
      <c r="AJ80" s="576">
        <f t="shared" si="30"/>
        <v>1.0667164166666667</v>
      </c>
      <c r="AK80" s="707">
        <f t="shared" si="31"/>
        <v>0.26383958808524605</v>
      </c>
      <c r="AL80" s="577">
        <f t="shared" si="32"/>
        <v>7.61639286019484E-2</v>
      </c>
    </row>
    <row r="81" spans="2:38" ht="17.25" thickBot="1">
      <c r="B81" s="9"/>
      <c r="C81" s="236">
        <v>500</v>
      </c>
      <c r="D81" s="237">
        <v>0.92530500000000004</v>
      </c>
      <c r="E81" s="237">
        <v>0.86110200000000003</v>
      </c>
      <c r="F81" s="237">
        <v>0.94432899999999997</v>
      </c>
      <c r="G81" s="237">
        <v>1.0434890000000001</v>
      </c>
      <c r="H81" s="237">
        <v>2.5648249999999999</v>
      </c>
      <c r="I81" s="237">
        <v>1.171529</v>
      </c>
      <c r="J81" s="237">
        <v>0.60993200000000003</v>
      </c>
      <c r="K81" s="237">
        <v>1.027439</v>
      </c>
      <c r="L81" s="237">
        <v>0.892239</v>
      </c>
      <c r="M81" s="237">
        <v>1.256642</v>
      </c>
      <c r="N81" s="237">
        <v>0.88020500000000002</v>
      </c>
      <c r="O81" s="237">
        <v>1.137486</v>
      </c>
      <c r="P81" s="237">
        <v>0.98735099999999998</v>
      </c>
      <c r="Q81" s="237">
        <v>0.94573499999999999</v>
      </c>
      <c r="R81" s="237">
        <v>1.1011489999999999</v>
      </c>
      <c r="S81" s="243">
        <v>1.0106250000000001</v>
      </c>
      <c r="T81" s="837">
        <f t="shared" si="27"/>
        <v>1.084961375</v>
      </c>
      <c r="U81" s="838">
        <f t="shared" si="28"/>
        <v>0.42186510470289329</v>
      </c>
      <c r="V81" s="839">
        <f t="shared" si="29"/>
        <v>0.10546627617572332</v>
      </c>
      <c r="W81" s="239"/>
      <c r="X81" s="237">
        <v>1.2453019999999999</v>
      </c>
      <c r="Y81" s="237">
        <v>0.97257700000000002</v>
      </c>
      <c r="Z81" s="237">
        <v>0.96445599999999998</v>
      </c>
      <c r="AA81" s="237">
        <v>1.0465629999999999</v>
      </c>
      <c r="AB81" s="237">
        <v>0.877938</v>
      </c>
      <c r="AC81" s="237">
        <v>0.88020500000000002</v>
      </c>
      <c r="AD81" s="237">
        <v>0.882656</v>
      </c>
      <c r="AE81" s="237">
        <v>0.88228700000000004</v>
      </c>
      <c r="AF81" s="237">
        <v>0.56036399999999997</v>
      </c>
      <c r="AG81" s="237">
        <v>0.70580799999999999</v>
      </c>
      <c r="AH81" s="237">
        <v>0.83969899999999997</v>
      </c>
      <c r="AI81" s="243">
        <v>0.70056300000000005</v>
      </c>
      <c r="AJ81" s="583">
        <f t="shared" si="30"/>
        <v>0.87986816666666667</v>
      </c>
      <c r="AK81" s="758">
        <f t="shared" si="31"/>
        <v>0.1766455886749887</v>
      </c>
      <c r="AL81" s="584">
        <f t="shared" si="32"/>
        <v>5.0993189086332318E-2</v>
      </c>
    </row>
    <row r="82" spans="2:38">
      <c r="B82" s="9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9"/>
    </row>
    <row r="83" spans="2:38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</row>
    <row r="84" spans="2:38" ht="18.75" thickBot="1">
      <c r="B84" s="9"/>
      <c r="C84" s="8" t="s">
        <v>164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</row>
    <row r="85" spans="2:38" ht="18" thickBot="1">
      <c r="B85" s="9"/>
      <c r="C85" s="1022" t="s">
        <v>161</v>
      </c>
      <c r="D85" s="1029"/>
      <c r="E85" s="1029"/>
      <c r="F85" s="1029"/>
      <c r="G85" s="1029"/>
      <c r="H85" s="1029"/>
      <c r="I85" s="1029"/>
      <c r="J85" s="1029"/>
      <c r="K85" s="1029"/>
      <c r="L85" s="1029"/>
      <c r="M85" s="1029"/>
      <c r="N85" s="1029"/>
      <c r="O85" s="1029"/>
      <c r="P85" s="1029"/>
      <c r="Q85" s="1029"/>
      <c r="R85" s="1029"/>
      <c r="S85" s="1029"/>
      <c r="T85" s="1029"/>
      <c r="U85" s="1029"/>
      <c r="V85" s="1029"/>
      <c r="W85" s="1029"/>
      <c r="X85" s="1029"/>
      <c r="Y85" s="1029"/>
      <c r="Z85" s="1029"/>
      <c r="AA85" s="1029"/>
      <c r="AB85" s="1029"/>
      <c r="AC85" s="1029"/>
      <c r="AD85" s="1041"/>
      <c r="AE85" s="1041"/>
      <c r="AF85" s="1041"/>
      <c r="AG85" s="1041"/>
      <c r="AH85" s="1041"/>
      <c r="AI85" s="1041"/>
      <c r="AJ85" s="1042"/>
    </row>
    <row r="86" spans="2:38" ht="18" thickBot="1">
      <c r="B86" s="9"/>
      <c r="C86" s="446" t="s">
        <v>59</v>
      </c>
      <c r="D86" s="1031" t="s">
        <v>67</v>
      </c>
      <c r="E86" s="1031"/>
      <c r="F86" s="1031"/>
      <c r="G86" s="1031"/>
      <c r="H86" s="1031"/>
      <c r="I86" s="1031"/>
      <c r="J86" s="1031"/>
      <c r="K86" s="1031"/>
      <c r="L86" s="1031"/>
      <c r="M86" s="1031"/>
      <c r="N86" s="1031"/>
      <c r="O86" s="1031"/>
      <c r="P86" s="1031"/>
      <c r="Q86" s="1032"/>
      <c r="R86" s="805" t="s">
        <v>242</v>
      </c>
      <c r="S86" s="806" t="s">
        <v>243</v>
      </c>
      <c r="T86" s="807" t="s">
        <v>244</v>
      </c>
      <c r="U86" s="448"/>
      <c r="V86" s="1031" t="s">
        <v>149</v>
      </c>
      <c r="W86" s="1031"/>
      <c r="X86" s="1031"/>
      <c r="Y86" s="1031"/>
      <c r="Z86" s="1031"/>
      <c r="AA86" s="1031"/>
      <c r="AB86" s="1031"/>
      <c r="AC86" s="1031"/>
      <c r="AD86" s="1031"/>
      <c r="AE86" s="1031"/>
      <c r="AF86" s="1031"/>
      <c r="AG86" s="1032"/>
      <c r="AH86" s="805" t="s">
        <v>242</v>
      </c>
      <c r="AI86" s="806" t="s">
        <v>243</v>
      </c>
      <c r="AJ86" s="807" t="s">
        <v>244</v>
      </c>
    </row>
    <row r="87" spans="2:38">
      <c r="B87" s="9"/>
      <c r="C87" s="249">
        <v>50</v>
      </c>
      <c r="D87" s="250">
        <v>1.0313570000000001</v>
      </c>
      <c r="E87" s="250">
        <v>1.5867599999999999</v>
      </c>
      <c r="F87" s="250">
        <v>1.714907</v>
      </c>
      <c r="G87" s="250">
        <v>1.6666289999999999</v>
      </c>
      <c r="H87" s="250">
        <v>1.5817680000000001</v>
      </c>
      <c r="I87" s="250">
        <v>1.529949</v>
      </c>
      <c r="J87" s="250">
        <v>3.237101</v>
      </c>
      <c r="K87" s="250">
        <v>1.530213</v>
      </c>
      <c r="L87" s="250">
        <v>1.5513889999999999</v>
      </c>
      <c r="M87" s="250">
        <v>1.844576</v>
      </c>
      <c r="N87" s="250">
        <v>3.1388630000000002</v>
      </c>
      <c r="O87" s="250">
        <v>3.057839</v>
      </c>
      <c r="P87" s="250">
        <v>1.6942200000000001</v>
      </c>
      <c r="Q87" s="454">
        <v>1.9017539999999999</v>
      </c>
      <c r="R87" s="834">
        <f>AVERAGE(D87:Q87)</f>
        <v>1.9333803571428574</v>
      </c>
      <c r="S87" s="835">
        <f>STDEV(D87:Q87)</f>
        <v>0.686736731586712</v>
      </c>
      <c r="T87" s="836">
        <f>S87/SQRT(14)</f>
        <v>0.18353811175074389</v>
      </c>
      <c r="U87" s="455"/>
      <c r="V87" s="250">
        <v>2.0810300000000002</v>
      </c>
      <c r="W87" s="250">
        <v>1.176472</v>
      </c>
      <c r="X87" s="250">
        <v>3.8164340000000001</v>
      </c>
      <c r="Y87" s="250">
        <v>1.795067</v>
      </c>
      <c r="Z87" s="250">
        <v>1.6670100000000001</v>
      </c>
      <c r="AA87" s="250">
        <v>1.644754</v>
      </c>
      <c r="AB87" s="250">
        <v>1.438607</v>
      </c>
      <c r="AC87" s="250">
        <v>3.5311300000000001</v>
      </c>
      <c r="AD87" s="250">
        <v>3.1798320000000002</v>
      </c>
      <c r="AE87" s="250">
        <v>1.4234169999999999</v>
      </c>
      <c r="AF87" s="250">
        <v>2.065734</v>
      </c>
      <c r="AG87" s="454">
        <v>2.335226</v>
      </c>
      <c r="AH87" s="808">
        <f>AVERAGE(V87:AG87)</f>
        <v>2.1795594166666663</v>
      </c>
      <c r="AI87" s="809">
        <f>STDEV(V87:AG87)</f>
        <v>0.87266818650279943</v>
      </c>
      <c r="AJ87" s="810">
        <f>AI87/SQRT(12)</f>
        <v>0.2519176061953069</v>
      </c>
    </row>
    <row r="88" spans="2:38">
      <c r="B88" s="9"/>
      <c r="C88" s="232">
        <v>100</v>
      </c>
      <c r="D88" s="233">
        <v>1.2159260000000001</v>
      </c>
      <c r="E88" s="233">
        <v>1.515909</v>
      </c>
      <c r="F88" s="233">
        <v>1.3101430000000001</v>
      </c>
      <c r="G88" s="233">
        <v>1.533793</v>
      </c>
      <c r="H88" s="233">
        <v>1.0173669999999999</v>
      </c>
      <c r="I88" s="233">
        <v>1.540508</v>
      </c>
      <c r="J88" s="233">
        <v>3.624873</v>
      </c>
      <c r="K88" s="233">
        <v>1.291418</v>
      </c>
      <c r="L88" s="233">
        <v>1.2833330000000001</v>
      </c>
      <c r="M88" s="233">
        <v>1.385092</v>
      </c>
      <c r="N88" s="233">
        <v>2.5574119999999998</v>
      </c>
      <c r="O88" s="233">
        <v>1.754966</v>
      </c>
      <c r="P88" s="233">
        <v>1.9226190000000001</v>
      </c>
      <c r="Q88" s="242">
        <v>1.5950679999999999</v>
      </c>
      <c r="R88" s="834">
        <f t="shared" ref="R88:R90" si="33">AVERAGE(D88:Q88)</f>
        <v>1.6820305000000002</v>
      </c>
      <c r="S88" s="835">
        <f t="shared" ref="S88:S90" si="34">STDEV(D88:Q88)</f>
        <v>0.67244305150213146</v>
      </c>
      <c r="T88" s="836">
        <f t="shared" ref="T88:T90" si="35">S88/SQRT(14)</f>
        <v>0.17971796505984</v>
      </c>
      <c r="U88" s="235"/>
      <c r="V88" s="233">
        <v>1.4830490000000001</v>
      </c>
      <c r="W88" s="233">
        <v>1.07298</v>
      </c>
      <c r="X88" s="233">
        <v>1.7966759999999999</v>
      </c>
      <c r="Y88" s="233">
        <v>0.96999899999999994</v>
      </c>
      <c r="Z88" s="233">
        <v>1.1042970000000001</v>
      </c>
      <c r="AA88" s="233">
        <v>1.7305470000000001</v>
      </c>
      <c r="AB88" s="233">
        <v>1.1421289999999999</v>
      </c>
      <c r="AC88" s="233">
        <v>2.187141</v>
      </c>
      <c r="AD88" s="233">
        <v>2.6664569999999999</v>
      </c>
      <c r="AE88" s="233">
        <v>1.447341</v>
      </c>
      <c r="AF88" s="233">
        <v>1.664385</v>
      </c>
      <c r="AG88" s="242">
        <v>1.8059019999999999</v>
      </c>
      <c r="AH88" s="637">
        <f t="shared" ref="AH88:AH90" si="36">AVERAGE(V88:AG88)</f>
        <v>1.5892419166666667</v>
      </c>
      <c r="AI88" s="686">
        <f t="shared" ref="AI88:AI90" si="37">STDEV(V88:AG88)</f>
        <v>0.4999947494626969</v>
      </c>
      <c r="AJ88" s="577">
        <f t="shared" ref="AJ88:AJ90" si="38">AI88/SQRT(12)</f>
        <v>0.14433605159784377</v>
      </c>
    </row>
    <row r="89" spans="2:38">
      <c r="B89" s="9"/>
      <c r="C89" s="232">
        <v>200</v>
      </c>
      <c r="D89" s="233">
        <v>1.062716</v>
      </c>
      <c r="E89" s="233">
        <v>1.025431</v>
      </c>
      <c r="F89" s="233">
        <v>1.1774960000000001</v>
      </c>
      <c r="G89" s="233">
        <v>1.2855399999999999</v>
      </c>
      <c r="H89" s="233">
        <v>1.0878369999999999</v>
      </c>
      <c r="I89" s="233">
        <v>1.7956000000000001</v>
      </c>
      <c r="J89" s="233">
        <v>1.1609510000000001</v>
      </c>
      <c r="K89" s="233">
        <v>1.1372089999999999</v>
      </c>
      <c r="L89" s="233">
        <v>1.0536799999999999</v>
      </c>
      <c r="M89" s="233">
        <v>1.2627360000000001</v>
      </c>
      <c r="N89" s="233">
        <v>1.4353819999999999</v>
      </c>
      <c r="O89" s="233">
        <v>1.380441</v>
      </c>
      <c r="P89" s="233">
        <v>1.3793709999999999</v>
      </c>
      <c r="Q89" s="242">
        <v>1.256173</v>
      </c>
      <c r="R89" s="834">
        <f t="shared" si="33"/>
        <v>1.2500402142857145</v>
      </c>
      <c r="S89" s="835">
        <f t="shared" si="34"/>
        <v>0.20447196800809592</v>
      </c>
      <c r="T89" s="836">
        <f t="shared" si="35"/>
        <v>5.4647432106121226E-2</v>
      </c>
      <c r="U89" s="235"/>
      <c r="V89" s="233">
        <v>0.90562100000000001</v>
      </c>
      <c r="W89" s="233">
        <v>0.95500099999999999</v>
      </c>
      <c r="X89" s="233">
        <v>1.1774960000000001</v>
      </c>
      <c r="Y89" s="233">
        <v>0.83491000000000004</v>
      </c>
      <c r="Z89" s="233">
        <v>0.96582699999999999</v>
      </c>
      <c r="AA89" s="233">
        <v>1.4303110000000001</v>
      </c>
      <c r="AB89" s="233">
        <v>0.92474500000000004</v>
      </c>
      <c r="AC89" s="233">
        <v>1.72648</v>
      </c>
      <c r="AD89" s="233">
        <v>1.242772</v>
      </c>
      <c r="AE89" s="233">
        <v>1.081602</v>
      </c>
      <c r="AF89" s="233">
        <v>1.3890420000000001</v>
      </c>
      <c r="AG89" s="242">
        <v>1.261544</v>
      </c>
      <c r="AH89" s="637">
        <f t="shared" si="36"/>
        <v>1.1579459166666668</v>
      </c>
      <c r="AI89" s="686">
        <f t="shared" si="37"/>
        <v>0.26551096892611248</v>
      </c>
      <c r="AJ89" s="577">
        <f t="shared" si="38"/>
        <v>7.6646414691144707E-2</v>
      </c>
    </row>
    <row r="90" spans="2:38" ht="17.25" thickBot="1">
      <c r="B90" s="9"/>
      <c r="C90" s="236">
        <v>500</v>
      </c>
      <c r="D90" s="237">
        <v>1.1882699999999999</v>
      </c>
      <c r="E90" s="237">
        <v>0.74958000000000002</v>
      </c>
      <c r="F90" s="237">
        <v>1.02355</v>
      </c>
      <c r="G90" s="237">
        <v>1.029712</v>
      </c>
      <c r="H90" s="237">
        <v>0.78518900000000003</v>
      </c>
      <c r="I90" s="237">
        <v>1.069833</v>
      </c>
      <c r="J90" s="237">
        <v>0.74060300000000001</v>
      </c>
      <c r="K90" s="237">
        <v>0.95753100000000002</v>
      </c>
      <c r="L90" s="237">
        <v>1.0536799999999999</v>
      </c>
      <c r="M90" s="237">
        <v>1.0039689999999999</v>
      </c>
      <c r="N90" s="237">
        <v>1.0220389999999999</v>
      </c>
      <c r="O90" s="237">
        <v>1.264365</v>
      </c>
      <c r="P90" s="237">
        <v>0.95693399999999995</v>
      </c>
      <c r="Q90" s="243">
        <v>1.0374030000000001</v>
      </c>
      <c r="R90" s="837">
        <f t="shared" si="33"/>
        <v>0.99161842857142857</v>
      </c>
      <c r="S90" s="838">
        <f t="shared" si="34"/>
        <v>0.15070246499985712</v>
      </c>
      <c r="T90" s="839">
        <f t="shared" si="35"/>
        <v>4.0276927955125483E-2</v>
      </c>
      <c r="U90" s="239"/>
      <c r="V90" s="237">
        <v>0.69933199999999995</v>
      </c>
      <c r="W90" s="237">
        <v>0.98071600000000003</v>
      </c>
      <c r="X90" s="237">
        <v>1.076241</v>
      </c>
      <c r="Y90" s="237">
        <v>0.95182699999999998</v>
      </c>
      <c r="Z90" s="237">
        <v>0.95962999999999998</v>
      </c>
      <c r="AA90" s="237">
        <v>1.611464</v>
      </c>
      <c r="AB90" s="237">
        <v>0.80517700000000003</v>
      </c>
      <c r="AC90" s="237">
        <v>1.066082</v>
      </c>
      <c r="AD90" s="237">
        <v>1.042157</v>
      </c>
      <c r="AE90" s="237">
        <v>1.0479050000000001</v>
      </c>
      <c r="AF90" s="237">
        <v>0.88927800000000001</v>
      </c>
      <c r="AG90" s="243">
        <v>1.1052010000000001</v>
      </c>
      <c r="AH90" s="638">
        <f t="shared" si="36"/>
        <v>1.0195841666666665</v>
      </c>
      <c r="AI90" s="811">
        <f t="shared" si="37"/>
        <v>0.22147100723235885</v>
      </c>
      <c r="AJ90" s="584">
        <f t="shared" si="38"/>
        <v>6.3933172821649967E-2</v>
      </c>
    </row>
    <row r="91" spans="2:38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</row>
    <row r="92" spans="2:38" ht="18.75" thickBot="1">
      <c r="B92" s="9"/>
      <c r="C92" s="8" t="s">
        <v>170</v>
      </c>
      <c r="D92" s="8"/>
      <c r="E92" s="8"/>
      <c r="F92" s="8"/>
      <c r="G92" s="8"/>
      <c r="H92" s="8"/>
      <c r="I92" s="8" t="s">
        <v>171</v>
      </c>
      <c r="J92" s="8"/>
      <c r="K92" s="8"/>
      <c r="L92" s="8"/>
      <c r="M92" s="8"/>
      <c r="N92" s="8"/>
      <c r="O92" s="8" t="s">
        <v>172</v>
      </c>
      <c r="P92" s="8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</row>
    <row r="93" spans="2:38" ht="18" thickBot="1">
      <c r="B93" s="9"/>
      <c r="C93" s="1022" t="s">
        <v>165</v>
      </c>
      <c r="D93" s="1029"/>
      <c r="E93" s="1029"/>
      <c r="F93" s="1023"/>
      <c r="G93" s="72"/>
      <c r="H93" s="9"/>
      <c r="I93" s="1022" t="s">
        <v>166</v>
      </c>
      <c r="J93" s="1029"/>
      <c r="K93" s="1029"/>
      <c r="L93" s="1023"/>
      <c r="M93" s="72"/>
      <c r="N93" s="9"/>
      <c r="O93" s="1022" t="s">
        <v>167</v>
      </c>
      <c r="P93" s="1029"/>
      <c r="Q93" s="1029"/>
      <c r="R93" s="1023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</row>
    <row r="94" spans="2:38" ht="18" thickBot="1">
      <c r="B94" s="9"/>
      <c r="C94" s="1022" t="s">
        <v>168</v>
      </c>
      <c r="D94" s="1029"/>
      <c r="E94" s="1022" t="s">
        <v>169</v>
      </c>
      <c r="F94" s="1023"/>
      <c r="G94" s="72"/>
      <c r="H94" s="9"/>
      <c r="I94" s="1022" t="s">
        <v>168</v>
      </c>
      <c r="J94" s="1029"/>
      <c r="K94" s="1022" t="s">
        <v>169</v>
      </c>
      <c r="L94" s="1023"/>
      <c r="M94" s="72"/>
      <c r="N94" s="9"/>
      <c r="O94" s="1022" t="s">
        <v>168</v>
      </c>
      <c r="P94" s="1029"/>
      <c r="Q94" s="1016" t="s">
        <v>169</v>
      </c>
      <c r="R94" s="1030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</row>
    <row r="95" spans="2:38" ht="18" thickBot="1">
      <c r="B95" s="9"/>
      <c r="C95" s="19" t="s">
        <v>67</v>
      </c>
      <c r="D95" s="92" t="s">
        <v>68</v>
      </c>
      <c r="E95" s="19" t="s">
        <v>67</v>
      </c>
      <c r="F95" s="93" t="s">
        <v>68</v>
      </c>
      <c r="G95" s="439"/>
      <c r="H95" s="9"/>
      <c r="I95" s="19" t="s">
        <v>67</v>
      </c>
      <c r="J95" s="92" t="s">
        <v>68</v>
      </c>
      <c r="K95" s="19" t="s">
        <v>67</v>
      </c>
      <c r="L95" s="93" t="s">
        <v>68</v>
      </c>
      <c r="M95" s="439"/>
      <c r="N95" s="9"/>
      <c r="O95" s="19" t="s">
        <v>67</v>
      </c>
      <c r="P95" s="92" t="s">
        <v>68</v>
      </c>
      <c r="Q95" s="19" t="s">
        <v>67</v>
      </c>
      <c r="R95" s="93" t="s">
        <v>68</v>
      </c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</row>
    <row r="96" spans="2:38">
      <c r="B96" s="9"/>
      <c r="C96" s="98">
        <v>4.63849</v>
      </c>
      <c r="D96" s="97">
        <v>7.6027100000000001</v>
      </c>
      <c r="E96" s="98">
        <v>9.4097799999999996</v>
      </c>
      <c r="F96" s="99">
        <v>11.24253</v>
      </c>
      <c r="G96" s="438"/>
      <c r="H96" s="9"/>
      <c r="I96" s="98">
        <v>4.7747999999999999</v>
      </c>
      <c r="J96" s="97">
        <v>4.94076</v>
      </c>
      <c r="K96" s="98">
        <v>13.154170000000001</v>
      </c>
      <c r="L96" s="99">
        <v>8.5668600000000001</v>
      </c>
      <c r="M96" s="438"/>
      <c r="N96" s="9"/>
      <c r="O96" s="98">
        <v>5.9867400000000002</v>
      </c>
      <c r="P96" s="97">
        <v>4.0109199999999996</v>
      </c>
      <c r="Q96" s="98">
        <v>8.5231499999999993</v>
      </c>
      <c r="R96" s="99">
        <v>10.33372</v>
      </c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</row>
    <row r="97" spans="2:33">
      <c r="B97" s="9"/>
      <c r="C97" s="104">
        <v>4.3249399999999998</v>
      </c>
      <c r="D97" s="103">
        <v>7.3466300000000002</v>
      </c>
      <c r="E97" s="104">
        <v>16.358160000000002</v>
      </c>
      <c r="F97" s="105">
        <v>16.742940000000001</v>
      </c>
      <c r="G97" s="438"/>
      <c r="H97" s="9"/>
      <c r="I97" s="104">
        <v>2.4787699999999999</v>
      </c>
      <c r="J97" s="103">
        <v>8.3212299999999999</v>
      </c>
      <c r="K97" s="104">
        <v>7.1047099999999999</v>
      </c>
      <c r="L97" s="105">
        <v>9.3389299999999995</v>
      </c>
      <c r="M97" s="438"/>
      <c r="N97" s="9"/>
      <c r="O97" s="104">
        <v>4.85398</v>
      </c>
      <c r="P97" s="103">
        <v>4.1515000000000004</v>
      </c>
      <c r="Q97" s="104">
        <v>7.9811500000000004</v>
      </c>
      <c r="R97" s="105">
        <v>9.7485599999999994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</row>
    <row r="98" spans="2:33">
      <c r="B98" s="9"/>
      <c r="C98" s="104">
        <v>4.3364799999999999</v>
      </c>
      <c r="D98" s="103">
        <v>8.9022400000000008</v>
      </c>
      <c r="E98" s="104">
        <v>19.550609999999999</v>
      </c>
      <c r="F98" s="105">
        <v>18.45046</v>
      </c>
      <c r="G98" s="438"/>
      <c r="H98" s="9"/>
      <c r="I98" s="104">
        <v>4.0026799999999998</v>
      </c>
      <c r="J98" s="103">
        <v>8.69177</v>
      </c>
      <c r="K98" s="104">
        <v>6.8159099999999997</v>
      </c>
      <c r="L98" s="105">
        <v>9.9012100000000007</v>
      </c>
      <c r="M98" s="438"/>
      <c r="N98" s="9"/>
      <c r="O98" s="104">
        <v>4.8085399999999998</v>
      </c>
      <c r="P98" s="103">
        <v>4.0913500000000003</v>
      </c>
      <c r="Q98" s="104">
        <v>9.3204799999999999</v>
      </c>
      <c r="R98" s="105">
        <v>9.0670300000000008</v>
      </c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</row>
    <row r="99" spans="2:33">
      <c r="B99" s="9"/>
      <c r="C99" s="104">
        <v>6.4461700000000004</v>
      </c>
      <c r="D99" s="103">
        <v>3.69563</v>
      </c>
      <c r="E99" s="104">
        <v>17.72542</v>
      </c>
      <c r="F99" s="105">
        <v>10.955260000000001</v>
      </c>
      <c r="G99" s="438"/>
      <c r="H99" s="9"/>
      <c r="I99" s="104">
        <v>4.18344</v>
      </c>
      <c r="J99" s="103">
        <v>4.6894999999999998</v>
      </c>
      <c r="K99" s="104">
        <v>9.1520799999999998</v>
      </c>
      <c r="L99" s="105">
        <v>8.1814900000000002</v>
      </c>
      <c r="M99" s="438"/>
      <c r="N99" s="9"/>
      <c r="O99" s="104">
        <v>5.0992499999999996</v>
      </c>
      <c r="P99" s="103">
        <v>3.0490300000000001</v>
      </c>
      <c r="Q99" s="104">
        <v>7.6425000000000001</v>
      </c>
      <c r="R99" s="105">
        <v>9.4834099999999992</v>
      </c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</row>
    <row r="100" spans="2:33">
      <c r="B100" s="9"/>
      <c r="C100" s="104">
        <v>5.1113799999999996</v>
      </c>
      <c r="D100" s="103">
        <v>5.3098999999999998</v>
      </c>
      <c r="E100" s="104">
        <v>19.760010000000001</v>
      </c>
      <c r="F100" s="105">
        <v>18.721430000000002</v>
      </c>
      <c r="G100" s="438"/>
      <c r="H100" s="9"/>
      <c r="I100" s="104">
        <v>9.3103400000000001</v>
      </c>
      <c r="J100" s="103">
        <v>4.6075400000000002</v>
      </c>
      <c r="K100" s="104">
        <v>9.1016600000000007</v>
      </c>
      <c r="L100" s="105">
        <v>7.9698799999999999</v>
      </c>
      <c r="M100" s="438"/>
      <c r="N100" s="9"/>
      <c r="O100" s="104">
        <v>3.4706399999999999</v>
      </c>
      <c r="P100" s="103">
        <v>1.38246</v>
      </c>
      <c r="Q100" s="104">
        <v>9.0339299999999998</v>
      </c>
      <c r="R100" s="105">
        <v>11.964969999999999</v>
      </c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</row>
    <row r="101" spans="2:33">
      <c r="B101" s="9"/>
      <c r="C101" s="104">
        <v>5.5232099999999997</v>
      </c>
      <c r="D101" s="103">
        <v>3.5847799999999999</v>
      </c>
      <c r="E101" s="104">
        <v>32.951650000000001</v>
      </c>
      <c r="F101" s="105">
        <v>11.27557</v>
      </c>
      <c r="G101" s="438"/>
      <c r="H101" s="9"/>
      <c r="I101" s="104">
        <v>4.4733299999999998</v>
      </c>
      <c r="J101" s="103">
        <v>9.5627800000000001</v>
      </c>
      <c r="K101" s="104">
        <v>7.03071</v>
      </c>
      <c r="L101" s="105">
        <v>8.4710000000000001</v>
      </c>
      <c r="M101" s="438"/>
      <c r="N101" s="9"/>
      <c r="O101" s="104">
        <v>2.9523999999999999</v>
      </c>
      <c r="P101" s="103">
        <v>2.47818</v>
      </c>
      <c r="Q101" s="104">
        <v>8.4556299999999993</v>
      </c>
      <c r="R101" s="105">
        <v>10.78989</v>
      </c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2:33">
      <c r="B102" s="9"/>
      <c r="C102" s="104">
        <v>4.8681799999999997</v>
      </c>
      <c r="D102" s="103">
        <v>4.8098299999999998</v>
      </c>
      <c r="E102" s="104">
        <v>16.24906</v>
      </c>
      <c r="F102" s="105">
        <v>17.501639999999998</v>
      </c>
      <c r="G102" s="438"/>
      <c r="H102" s="9"/>
      <c r="I102" s="104">
        <v>6.1144400000000001</v>
      </c>
      <c r="J102" s="103">
        <v>4.73916</v>
      </c>
      <c r="K102" s="104">
        <v>10.344279999999999</v>
      </c>
      <c r="L102" s="105">
        <v>8.3553800000000003</v>
      </c>
      <c r="M102" s="438"/>
      <c r="N102" s="9"/>
      <c r="O102" s="104">
        <v>3.47072</v>
      </c>
      <c r="P102" s="103">
        <v>1.8291999999999999</v>
      </c>
      <c r="Q102" s="104">
        <v>11.030200000000001</v>
      </c>
      <c r="R102" s="105">
        <v>5.53531</v>
      </c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</row>
    <row r="103" spans="2:33">
      <c r="B103" s="9"/>
      <c r="C103" s="104">
        <v>6.9282300000000001</v>
      </c>
      <c r="D103" s="103">
        <v>7.7743000000000002</v>
      </c>
      <c r="E103" s="104">
        <v>10.983090000000001</v>
      </c>
      <c r="F103" s="105">
        <v>29.937049999999999</v>
      </c>
      <c r="G103" s="438"/>
      <c r="H103" s="9"/>
      <c r="I103" s="104">
        <v>5.2299800000000003</v>
      </c>
      <c r="J103" s="103">
        <v>6.4055099999999996</v>
      </c>
      <c r="K103" s="104">
        <v>8.0665099999999992</v>
      </c>
      <c r="L103" s="105">
        <v>7.68154</v>
      </c>
      <c r="M103" s="438"/>
      <c r="N103" s="9"/>
      <c r="O103" s="104">
        <v>4.5929700000000002</v>
      </c>
      <c r="P103" s="103">
        <v>4.1335699999999997</v>
      </c>
      <c r="Q103" s="104">
        <v>8.6724800000000002</v>
      </c>
      <c r="R103" s="105">
        <v>7.1273099999999996</v>
      </c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</row>
    <row r="104" spans="2:33">
      <c r="B104" s="9"/>
      <c r="C104" s="104">
        <v>8.7925699999999996</v>
      </c>
      <c r="D104" s="103">
        <v>5.5632999999999999</v>
      </c>
      <c r="E104" s="104">
        <v>13.134679999999999</v>
      </c>
      <c r="F104" s="105">
        <v>18.214729999999999</v>
      </c>
      <c r="G104" s="438"/>
      <c r="H104" s="9"/>
      <c r="I104" s="104">
        <v>6.83901</v>
      </c>
      <c r="J104" s="103">
        <v>4.7765899999999997</v>
      </c>
      <c r="K104" s="104">
        <v>11.09005</v>
      </c>
      <c r="L104" s="105">
        <v>6.6358499999999996</v>
      </c>
      <c r="M104" s="438"/>
      <c r="N104" s="9"/>
      <c r="O104" s="104">
        <v>4.3766400000000001</v>
      </c>
      <c r="P104" s="103">
        <v>2.5928800000000001</v>
      </c>
      <c r="Q104" s="104">
        <v>8.6362900000000007</v>
      </c>
      <c r="R104" s="105">
        <v>6.2117199999999997</v>
      </c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</row>
    <row r="105" spans="2:33">
      <c r="B105" s="9"/>
      <c r="C105" s="104"/>
      <c r="D105" s="103">
        <v>4.2615299999999996</v>
      </c>
      <c r="E105" s="104"/>
      <c r="F105" s="105">
        <v>17.346170000000001</v>
      </c>
      <c r="G105" s="438"/>
      <c r="H105" s="9"/>
      <c r="I105" s="104">
        <v>4.9478099999999996</v>
      </c>
      <c r="J105" s="103">
        <v>12.714700000000001</v>
      </c>
      <c r="K105" s="104">
        <v>10.724</v>
      </c>
      <c r="L105" s="105">
        <v>8.1314399999999996</v>
      </c>
      <c r="M105" s="438"/>
      <c r="N105" s="9"/>
      <c r="O105" s="104">
        <v>6.7500400000000003</v>
      </c>
      <c r="P105" s="103">
        <v>2.53335</v>
      </c>
      <c r="Q105" s="104">
        <v>12.10493</v>
      </c>
      <c r="R105" s="105">
        <v>6.3974299999999999</v>
      </c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</row>
    <row r="106" spans="2:33">
      <c r="B106" s="9"/>
      <c r="C106" s="104"/>
      <c r="D106" s="103">
        <v>11.7674</v>
      </c>
      <c r="E106" s="104"/>
      <c r="F106" s="105">
        <v>23.911899999999999</v>
      </c>
      <c r="G106" s="438"/>
      <c r="H106" s="9"/>
      <c r="I106" s="104">
        <v>7.37988</v>
      </c>
      <c r="J106" s="103">
        <v>15.709199999999999</v>
      </c>
      <c r="K106" s="104">
        <v>13.83441</v>
      </c>
      <c r="L106" s="105">
        <v>8.0539299999999994</v>
      </c>
      <c r="M106" s="438"/>
      <c r="N106" s="9"/>
      <c r="O106" s="104">
        <v>6.8368900000000004</v>
      </c>
      <c r="P106" s="103">
        <v>1.4944900000000001</v>
      </c>
      <c r="Q106" s="104">
        <v>5.8493500000000003</v>
      </c>
      <c r="R106" s="105">
        <v>8.34619</v>
      </c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2:33" ht="17.25" thickBot="1">
      <c r="B107" s="9"/>
      <c r="C107" s="452"/>
      <c r="D107" s="459">
        <v>8.5691600000000001</v>
      </c>
      <c r="E107" s="452"/>
      <c r="F107" s="453">
        <v>33.095829999999999</v>
      </c>
      <c r="G107" s="438"/>
      <c r="H107" s="9"/>
      <c r="I107" s="104">
        <v>6.7611100000000004</v>
      </c>
      <c r="J107" s="103">
        <v>5.1041699999999999</v>
      </c>
      <c r="K107" s="104">
        <v>11.688359999999999</v>
      </c>
      <c r="L107" s="105">
        <v>8.5877199999999991</v>
      </c>
      <c r="M107" s="438"/>
      <c r="N107" s="9"/>
      <c r="O107" s="104">
        <v>3.6828599999999998</v>
      </c>
      <c r="P107" s="103">
        <v>2.68282</v>
      </c>
      <c r="Q107" s="104">
        <v>7.4309500000000002</v>
      </c>
      <c r="R107" s="105">
        <v>11.043810000000001</v>
      </c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</row>
    <row r="108" spans="2:33" ht="17.25">
      <c r="B108" s="567" t="s">
        <v>242</v>
      </c>
      <c r="C108" s="635">
        <f>AVERAGE(C96:C104)</f>
        <v>5.6632944444444435</v>
      </c>
      <c r="D108" s="842">
        <f>AVERAGE(D96:D107)</f>
        <v>6.5989508333333333</v>
      </c>
      <c r="E108" s="635">
        <f>AVERAGE(E96:E104)</f>
        <v>17.34694</v>
      </c>
      <c r="F108" s="636">
        <f>AVERAGE(F96:F107)</f>
        <v>18.949625833333336</v>
      </c>
      <c r="G108" s="9"/>
      <c r="H108" s="9"/>
      <c r="I108" s="104">
        <v>4.1444900000000002</v>
      </c>
      <c r="J108" s="103">
        <v>9.9513099999999994</v>
      </c>
      <c r="K108" s="104">
        <v>15.543620000000001</v>
      </c>
      <c r="L108" s="105">
        <v>9.9177099999999996</v>
      </c>
      <c r="M108" s="438"/>
      <c r="N108" s="9"/>
      <c r="O108" s="104">
        <v>4.2725499999999998</v>
      </c>
      <c r="P108" s="103">
        <v>4.4299499999999998</v>
      </c>
      <c r="Q108" s="104">
        <v>9.8847799999999992</v>
      </c>
      <c r="R108" s="105">
        <v>10.3802</v>
      </c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</row>
    <row r="109" spans="2:33" ht="17.25">
      <c r="B109" s="572" t="s">
        <v>243</v>
      </c>
      <c r="C109" s="637">
        <f>STDEV(C96:C104)</f>
        <v>1.481705736702732</v>
      </c>
      <c r="D109" s="843">
        <f t="shared" ref="D109:F109" si="39">STDEV(D96:D107)</f>
        <v>2.4819520558018926</v>
      </c>
      <c r="E109" s="637">
        <f>STDEV(E96:E104)</f>
        <v>6.871613220041568</v>
      </c>
      <c r="F109" s="629">
        <f t="shared" si="39"/>
        <v>6.9937738476076694</v>
      </c>
      <c r="G109" s="9"/>
      <c r="H109" s="9"/>
      <c r="I109" s="104">
        <v>10.628</v>
      </c>
      <c r="J109" s="103">
        <v>6.9416000000000002</v>
      </c>
      <c r="K109" s="104">
        <v>13.466290000000001</v>
      </c>
      <c r="L109" s="105">
        <v>9.39846</v>
      </c>
      <c r="M109" s="438"/>
      <c r="N109" s="9"/>
      <c r="O109" s="104">
        <v>4.4620300000000004</v>
      </c>
      <c r="P109" s="103">
        <v>5.6570999999999998</v>
      </c>
      <c r="Q109" s="104">
        <v>11.70241</v>
      </c>
      <c r="R109" s="105">
        <v>13.56668</v>
      </c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</row>
    <row r="110" spans="2:33" ht="18" thickBot="1">
      <c r="B110" s="579" t="s">
        <v>244</v>
      </c>
      <c r="C110" s="638">
        <f>C109/SQRT(9)</f>
        <v>0.49390191223424401</v>
      </c>
      <c r="D110" s="844">
        <f>D109/SQRT(12)</f>
        <v>0.71647784376648394</v>
      </c>
      <c r="E110" s="638">
        <f t="shared" ref="E110" si="40">E109/SQRT(9)</f>
        <v>2.290537740013856</v>
      </c>
      <c r="F110" s="639">
        <f>F109/SQRT(12)</f>
        <v>2.0189286067838266</v>
      </c>
      <c r="G110" s="9"/>
      <c r="H110" s="9"/>
      <c r="I110" s="104">
        <v>5.6446699999999996</v>
      </c>
      <c r="J110" s="103">
        <v>6.3764000000000003</v>
      </c>
      <c r="K110" s="104">
        <v>13.95782</v>
      </c>
      <c r="L110" s="105">
        <v>11.77168</v>
      </c>
      <c r="M110" s="438"/>
      <c r="N110" s="9"/>
      <c r="O110" s="104">
        <v>4.7769300000000001</v>
      </c>
      <c r="P110" s="103">
        <v>2.9305400000000001</v>
      </c>
      <c r="Q110" s="104">
        <v>8.9646000000000008</v>
      </c>
      <c r="R110" s="105">
        <v>10.13494</v>
      </c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</row>
    <row r="111" spans="2:33">
      <c r="B111" s="9"/>
      <c r="C111" s="9"/>
      <c r="D111" s="9"/>
      <c r="E111" s="9"/>
      <c r="F111" s="9"/>
      <c r="G111" s="9"/>
      <c r="H111" s="9"/>
      <c r="I111" s="104">
        <v>7.5569699999999997</v>
      </c>
      <c r="J111" s="103">
        <v>3.9418199999999999</v>
      </c>
      <c r="K111" s="104">
        <v>9.4675999999999991</v>
      </c>
      <c r="L111" s="105">
        <v>9.0920199999999998</v>
      </c>
      <c r="M111" s="438"/>
      <c r="N111" s="9"/>
      <c r="O111" s="104">
        <v>6.9594100000000001</v>
      </c>
      <c r="P111" s="103">
        <v>3.7091799999999999</v>
      </c>
      <c r="Q111" s="104">
        <v>8.5328400000000002</v>
      </c>
      <c r="R111" s="105">
        <v>6.8165100000000001</v>
      </c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</row>
    <row r="112" spans="2:33">
      <c r="B112" s="9"/>
      <c r="C112" s="9"/>
      <c r="D112" s="9"/>
      <c r="E112" s="9"/>
      <c r="F112" s="9"/>
      <c r="G112" s="9"/>
      <c r="H112" s="9"/>
      <c r="I112" s="104">
        <v>5.5586099999999998</v>
      </c>
      <c r="J112" s="103"/>
      <c r="K112" s="104">
        <v>12.508419999999999</v>
      </c>
      <c r="L112" s="105"/>
      <c r="M112" s="438"/>
      <c r="N112" s="9"/>
      <c r="O112" s="104">
        <v>3.2235</v>
      </c>
      <c r="P112" s="103"/>
      <c r="Q112" s="104">
        <v>9.9460999999999995</v>
      </c>
      <c r="R112" s="105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</row>
    <row r="113" spans="2:33" ht="17.25" thickBot="1">
      <c r="B113" s="9"/>
      <c r="C113" s="9"/>
      <c r="D113" s="9"/>
      <c r="E113" s="9"/>
      <c r="F113" s="9"/>
      <c r="G113" s="9"/>
      <c r="H113" s="9"/>
      <c r="I113" s="104">
        <v>4.22112</v>
      </c>
      <c r="J113" s="103"/>
      <c r="K113" s="104">
        <v>9.1908999999999992</v>
      </c>
      <c r="L113" s="105"/>
      <c r="M113" s="438"/>
      <c r="N113" s="9"/>
      <c r="O113" s="452">
        <v>2.8515799999999998</v>
      </c>
      <c r="P113" s="459"/>
      <c r="Q113" s="452">
        <v>10.421749999999999</v>
      </c>
      <c r="R113" s="453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</row>
    <row r="114" spans="2:33" ht="17.25">
      <c r="B114" s="9"/>
      <c r="C114" s="9"/>
      <c r="D114" s="9"/>
      <c r="E114" s="9"/>
      <c r="F114" s="9"/>
      <c r="G114" s="9"/>
      <c r="H114" s="9"/>
      <c r="I114" s="104">
        <v>6.3654799999999998</v>
      </c>
      <c r="J114" s="103"/>
      <c r="K114" s="104">
        <v>7.6704299999999996</v>
      </c>
      <c r="L114" s="105"/>
      <c r="M114" s="440"/>
      <c r="N114" s="567" t="s">
        <v>242</v>
      </c>
      <c r="O114" s="635">
        <f>AVERAGE(O96:O113)</f>
        <v>4.6348705555555556</v>
      </c>
      <c r="P114" s="842">
        <f>AVERAGE(P96:P111)</f>
        <v>3.1972825</v>
      </c>
      <c r="Q114" s="635">
        <f>AVERAGE(Q96:Q113)</f>
        <v>9.1185288888888891</v>
      </c>
      <c r="R114" s="636">
        <f>AVERAGE(R96:R111)</f>
        <v>9.1842299999999994</v>
      </c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</row>
    <row r="115" spans="2:33" ht="18" thickBot="1">
      <c r="B115" s="9"/>
      <c r="C115" s="9"/>
      <c r="D115" s="9"/>
      <c r="E115" s="9"/>
      <c r="F115" s="9"/>
      <c r="G115" s="9"/>
      <c r="H115" s="9"/>
      <c r="I115" s="452">
        <v>8.3507300000000004</v>
      </c>
      <c r="J115" s="459"/>
      <c r="K115" s="452">
        <v>12.46171</v>
      </c>
      <c r="L115" s="453"/>
      <c r="M115" s="441"/>
      <c r="N115" s="572" t="s">
        <v>243</v>
      </c>
      <c r="O115" s="637">
        <f>STDEV(O96:O113)</f>
        <v>1.2997116547887801</v>
      </c>
      <c r="P115" s="843">
        <f>STDEV(P96:P111)</f>
        <v>1.1783177346737457</v>
      </c>
      <c r="Q115" s="637">
        <f t="shared" ref="Q115" si="41">STDEV(Q96:Q113)</f>
        <v>1.5504791754804987</v>
      </c>
      <c r="R115" s="629">
        <f>STDEV(R96:R111)</f>
        <v>2.2731448796971425</v>
      </c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</row>
    <row r="116" spans="2:33" ht="18" thickBot="1">
      <c r="H116" s="567" t="s">
        <v>242</v>
      </c>
      <c r="I116" s="568">
        <f>AVERAGE(I96:I115)</f>
        <v>5.948283</v>
      </c>
      <c r="J116" s="845">
        <f>AVERAGE(J96:J111)</f>
        <v>7.3421274999999984</v>
      </c>
      <c r="K116" s="568">
        <f>AVERAGE(K96:K115)</f>
        <v>10.618682000000002</v>
      </c>
      <c r="L116" s="569">
        <f>AVERAGE(L96:L111)</f>
        <v>8.7534437499999989</v>
      </c>
      <c r="N116" s="630" t="s">
        <v>244</v>
      </c>
      <c r="O116" s="586">
        <f>O115/SQRT(18)</f>
        <v>0.3063449748961119</v>
      </c>
      <c r="P116" s="847">
        <f>P115/SQRT(16)</f>
        <v>0.29457943366843642</v>
      </c>
      <c r="Q116" s="586">
        <f t="shared" ref="Q116" si="42">Q115/SQRT(18)</f>
        <v>0.36545144635692922</v>
      </c>
      <c r="R116" s="587">
        <f>R115/SQRT(16)</f>
        <v>0.56828621992428563</v>
      </c>
    </row>
    <row r="117" spans="2:33" ht="35.25" thickBot="1">
      <c r="H117" s="572" t="s">
        <v>243</v>
      </c>
      <c r="I117" s="576">
        <f>STDEV(I96:I115)</f>
        <v>1.9967845368837103</v>
      </c>
      <c r="J117" s="846">
        <f>STDEV(J96:J111)</f>
        <v>3.3223584373604305</v>
      </c>
      <c r="K117" s="576">
        <f t="shared" ref="K117" si="43">STDEV(K96:K115)</f>
        <v>2.6298709251868488</v>
      </c>
      <c r="L117" s="577">
        <f>STDEV(L96:L111)</f>
        <v>1.1663934935339662</v>
      </c>
      <c r="N117" s="848" t="s">
        <v>247</v>
      </c>
      <c r="O117" s="849">
        <v>1.6000000000000001E-3</v>
      </c>
      <c r="P117" s="592"/>
      <c r="Q117" s="592">
        <v>0.82489999999999997</v>
      </c>
      <c r="R117" s="591"/>
    </row>
    <row r="118" spans="2:33" ht="18" thickBot="1">
      <c r="H118" s="630" t="s">
        <v>244</v>
      </c>
      <c r="I118" s="586">
        <f>I117/SQRT(20)</f>
        <v>0.44649459608924119</v>
      </c>
      <c r="J118" s="847">
        <f>J117/SQRT(16)</f>
        <v>0.83058960934010762</v>
      </c>
      <c r="K118" s="586">
        <f t="shared" ref="K118" si="44">K117/SQRT(20)</f>
        <v>0.58805701607680572</v>
      </c>
      <c r="L118" s="587">
        <f>L117/SQRT(16)</f>
        <v>0.29159837338349154</v>
      </c>
      <c r="N118" s="664" t="s">
        <v>252</v>
      </c>
      <c r="O118" s="571"/>
      <c r="P118" s="571"/>
      <c r="Q118" s="571"/>
      <c r="R118" s="571"/>
    </row>
    <row r="119" spans="2:33" ht="35.25" thickBot="1">
      <c r="H119" s="848" t="s">
        <v>247</v>
      </c>
      <c r="I119" s="849">
        <v>0.27579999999999999</v>
      </c>
      <c r="J119" s="592"/>
      <c r="K119" s="684">
        <v>3.5900000000000001E-2</v>
      </c>
      <c r="L119" s="591"/>
    </row>
    <row r="120" spans="2:33">
      <c r="H120" s="664" t="s">
        <v>252</v>
      </c>
      <c r="I120" s="571"/>
      <c r="J120" s="571"/>
      <c r="K120" s="664"/>
      <c r="L120" s="571"/>
    </row>
  </sheetData>
  <mergeCells count="33">
    <mergeCell ref="C33:AJ33"/>
    <mergeCell ref="C67:AK67"/>
    <mergeCell ref="C76:AL76"/>
    <mergeCell ref="K42:L42"/>
    <mergeCell ref="C93:F93"/>
    <mergeCell ref="I93:L93"/>
    <mergeCell ref="O93:R93"/>
    <mergeCell ref="C85:AJ85"/>
    <mergeCell ref="D68:P68"/>
    <mergeCell ref="D77:S77"/>
    <mergeCell ref="X77:AI77"/>
    <mergeCell ref="D34:Q34"/>
    <mergeCell ref="V34:AG34"/>
    <mergeCell ref="C42:D42"/>
    <mergeCell ref="G42:H42"/>
    <mergeCell ref="U68:AH68"/>
    <mergeCell ref="C3:D3"/>
    <mergeCell ref="E3:F3"/>
    <mergeCell ref="G3:H3"/>
    <mergeCell ref="U15:AH15"/>
    <mergeCell ref="D25:S25"/>
    <mergeCell ref="X25:AI25"/>
    <mergeCell ref="C14:AK14"/>
    <mergeCell ref="D15:P15"/>
    <mergeCell ref="C24:AL24"/>
    <mergeCell ref="K94:L94"/>
    <mergeCell ref="O94:P94"/>
    <mergeCell ref="Q94:R94"/>
    <mergeCell ref="D86:Q86"/>
    <mergeCell ref="V86:AG86"/>
    <mergeCell ref="C94:D94"/>
    <mergeCell ref="E94:F94"/>
    <mergeCell ref="I94:J94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D6A6C-D373-473A-ACFC-16E4CAE7D8C2}">
  <dimension ref="B1:BA106"/>
  <sheetViews>
    <sheetView topLeftCell="A38" zoomScale="70" zoomScaleNormal="70" workbookViewId="0">
      <selection activeCell="AN60" sqref="AN60"/>
    </sheetView>
  </sheetViews>
  <sheetFormatPr defaultRowHeight="16.5"/>
  <cols>
    <col min="3" max="3" width="12.75" customWidth="1"/>
    <col min="4" max="4" width="15" customWidth="1"/>
    <col min="5" max="5" width="12.375" customWidth="1"/>
    <col min="6" max="6" width="11.125" customWidth="1"/>
    <col min="7" max="7" width="14" customWidth="1"/>
    <col min="8" max="8" width="10.625" customWidth="1"/>
    <col min="9" max="9" width="13" customWidth="1"/>
    <col min="10" max="10" width="15.625" customWidth="1"/>
    <col min="11" max="12" width="13.25" customWidth="1"/>
    <col min="13" max="13" width="12.75" customWidth="1"/>
    <col min="14" max="14" width="13.5" customWidth="1"/>
    <col min="15" max="15" width="10.75" customWidth="1"/>
    <col min="16" max="16" width="14.125" customWidth="1"/>
    <col min="18" max="18" width="12.5" customWidth="1"/>
  </cols>
  <sheetData>
    <row r="1" spans="2:46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2:46" ht="18.75" thickBot="1">
      <c r="B2" s="9"/>
      <c r="C2" s="8" t="s">
        <v>185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2:46" ht="18" thickBot="1">
      <c r="B3" s="9"/>
      <c r="C3" s="1025" t="s">
        <v>142</v>
      </c>
      <c r="D3" s="1033"/>
      <c r="E3" s="1025" t="s">
        <v>143</v>
      </c>
      <c r="F3" s="1027"/>
      <c r="G3" s="1034" t="s">
        <v>144</v>
      </c>
      <c r="H3" s="1027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</row>
    <row r="4" spans="2:46" ht="18" thickBot="1">
      <c r="B4" s="9"/>
      <c r="C4" s="13" t="s">
        <v>140</v>
      </c>
      <c r="D4" s="20" t="s">
        <v>141</v>
      </c>
      <c r="E4" s="13" t="s">
        <v>140</v>
      </c>
      <c r="F4" s="14" t="s">
        <v>141</v>
      </c>
      <c r="G4" s="246" t="s">
        <v>140</v>
      </c>
      <c r="H4" s="14" t="s">
        <v>141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</row>
    <row r="5" spans="2:46">
      <c r="B5" s="9"/>
      <c r="C5" s="41">
        <v>0.55893300000000001</v>
      </c>
      <c r="D5" s="42">
        <v>0.16483500000000001</v>
      </c>
      <c r="E5" s="41">
        <v>0.43608200000000003</v>
      </c>
      <c r="F5" s="43">
        <v>0.44312400000000002</v>
      </c>
      <c r="G5" s="202">
        <v>0.31774799999999997</v>
      </c>
      <c r="H5" s="43">
        <v>0.57145199999999996</v>
      </c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</row>
    <row r="6" spans="2:46">
      <c r="B6" s="9"/>
      <c r="C6" s="52">
        <v>0.86113300000000004</v>
      </c>
      <c r="D6" s="53">
        <v>0.23599000000000001</v>
      </c>
      <c r="E6" s="52">
        <v>0.331127</v>
      </c>
      <c r="F6" s="54">
        <v>0.51434199999999997</v>
      </c>
      <c r="G6" s="88">
        <v>0.35505799999999998</v>
      </c>
      <c r="H6" s="54">
        <v>0.79064599999999996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</row>
    <row r="7" spans="2:46">
      <c r="B7" s="9"/>
      <c r="C7" s="52">
        <v>0.84550099999999995</v>
      </c>
      <c r="D7" s="53">
        <v>0.63336999999999999</v>
      </c>
      <c r="E7" s="52">
        <v>1.8975880000000001</v>
      </c>
      <c r="F7" s="54">
        <v>1.7409939999999999</v>
      </c>
      <c r="G7" s="88">
        <v>1.7810859999999999</v>
      </c>
      <c r="H7" s="54">
        <v>2.2759909999999999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</row>
    <row r="8" spans="2:46">
      <c r="B8" s="9"/>
      <c r="C8" s="52">
        <v>3.4026510000000001</v>
      </c>
      <c r="D8" s="53">
        <v>0.308388</v>
      </c>
      <c r="E8" s="52">
        <v>2.4380289999999998</v>
      </c>
      <c r="F8" s="54">
        <v>2.4445489999999999</v>
      </c>
      <c r="G8" s="88">
        <v>2.6764000000000001</v>
      </c>
      <c r="H8" s="54">
        <v>1.344263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</row>
    <row r="9" spans="2:46">
      <c r="B9" s="9"/>
      <c r="C9" s="52">
        <v>0.67056499999999997</v>
      </c>
      <c r="D9" s="53">
        <v>0.33173200000000003</v>
      </c>
      <c r="E9" s="52">
        <v>0.59768699999999997</v>
      </c>
      <c r="F9" s="54">
        <v>1.2720130000000001</v>
      </c>
      <c r="G9" s="88">
        <v>0.86670100000000005</v>
      </c>
      <c r="H9" s="54">
        <v>1.1038939999999999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</row>
    <row r="10" spans="2:46">
      <c r="B10" s="9"/>
      <c r="C10" s="52">
        <v>0.421684</v>
      </c>
      <c r="D10" s="53">
        <v>0.14615500000000001</v>
      </c>
      <c r="E10" s="52">
        <v>0.50549299999999997</v>
      </c>
      <c r="F10" s="54">
        <v>0.73099499999999995</v>
      </c>
      <c r="G10" s="88">
        <v>0.55104600000000004</v>
      </c>
      <c r="H10" s="54">
        <v>0.64515100000000003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</row>
    <row r="11" spans="2:46" ht="17.25" thickBot="1">
      <c r="B11" s="9"/>
      <c r="C11" s="442">
        <v>0.239534</v>
      </c>
      <c r="D11" s="443">
        <v>0.16580400000000001</v>
      </c>
      <c r="E11" s="442">
        <v>0.79399399999999998</v>
      </c>
      <c r="F11" s="444">
        <v>0.447127</v>
      </c>
      <c r="G11" s="445">
        <v>0.45196199999999997</v>
      </c>
      <c r="H11" s="444">
        <v>0.63404199999999999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</row>
    <row r="12" spans="2:46" ht="17.25">
      <c r="B12" s="567" t="s">
        <v>242</v>
      </c>
      <c r="C12" s="660">
        <f>AVERAGE(C5:C11)</f>
        <v>1.0000001428571428</v>
      </c>
      <c r="D12" s="688">
        <f t="shared" ref="D12:H12" si="0">AVERAGE(D5:D11)</f>
        <v>0.2837534285714286</v>
      </c>
      <c r="E12" s="660">
        <f t="shared" si="0"/>
        <v>1</v>
      </c>
      <c r="F12" s="682">
        <f t="shared" si="0"/>
        <v>1.084734857142857</v>
      </c>
      <c r="G12" s="928">
        <f t="shared" si="0"/>
        <v>1.0000001428571428</v>
      </c>
      <c r="H12" s="682">
        <f t="shared" si="0"/>
        <v>1.0522055714285714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</row>
    <row r="13" spans="2:46" ht="17.25">
      <c r="B13" s="572" t="s">
        <v>243</v>
      </c>
      <c r="C13" s="663">
        <f>STDEV(C5:C11)</f>
        <v>1.0825672622072078</v>
      </c>
      <c r="D13" s="689">
        <f t="shared" ref="D13:H13" si="1">STDEV(D5:D11)</f>
        <v>0.17049383442015056</v>
      </c>
      <c r="E13" s="663">
        <f t="shared" si="1"/>
        <v>0.82541076829378279</v>
      </c>
      <c r="F13" s="683">
        <f t="shared" si="1"/>
        <v>0.77282294630301707</v>
      </c>
      <c r="G13" s="929">
        <f t="shared" si="1"/>
        <v>0.89642849140583603</v>
      </c>
      <c r="H13" s="683">
        <f t="shared" si="1"/>
        <v>0.60905823652227142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</row>
    <row r="14" spans="2:46" ht="18" thickBot="1">
      <c r="B14" s="579" t="s">
        <v>244</v>
      </c>
      <c r="C14" s="668">
        <f>C13/SQRT(7)</f>
        <v>0.4091719647571892</v>
      </c>
      <c r="D14" s="930">
        <f t="shared" ref="D14:H14" si="2">D13/SQRT(7)</f>
        <v>6.4440612277934656E-2</v>
      </c>
      <c r="E14" s="668">
        <f t="shared" si="2"/>
        <v>0.31197594605430096</v>
      </c>
      <c r="F14" s="670">
        <f t="shared" si="2"/>
        <v>0.29209961762885817</v>
      </c>
      <c r="G14" s="931">
        <f t="shared" si="2"/>
        <v>0.33881812234466335</v>
      </c>
      <c r="H14" s="670">
        <f t="shared" si="2"/>
        <v>0.23020237539906957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</row>
    <row r="15" spans="2:46">
      <c r="B15" s="9"/>
      <c r="C15" s="206"/>
      <c r="D15" s="206"/>
      <c r="E15" s="206"/>
      <c r="F15" s="206"/>
      <c r="G15" s="206"/>
      <c r="H15" s="206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</row>
    <row r="16" spans="2:46">
      <c r="B16" s="9"/>
      <c r="C16" s="187"/>
      <c r="D16" s="187"/>
      <c r="E16" s="187"/>
      <c r="F16" s="187"/>
      <c r="G16" s="187"/>
      <c r="H16" s="187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</row>
    <row r="17" spans="2:53" ht="18.75" thickBot="1">
      <c r="B17" s="9"/>
      <c r="C17" s="8" t="s">
        <v>145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</row>
    <row r="18" spans="2:53" ht="18" thickBot="1">
      <c r="B18" s="9"/>
      <c r="C18" s="1022" t="s">
        <v>186</v>
      </c>
      <c r="D18" s="1040"/>
      <c r="E18" s="1040"/>
      <c r="F18" s="1040"/>
      <c r="G18" s="1040"/>
      <c r="H18" s="1040"/>
      <c r="I18" s="1040"/>
      <c r="J18" s="1040"/>
      <c r="K18" s="1040"/>
      <c r="L18" s="1040"/>
      <c r="M18" s="1040"/>
      <c r="N18" s="1040"/>
      <c r="O18" s="1040"/>
      <c r="P18" s="1040"/>
      <c r="Q18" s="1040"/>
      <c r="R18" s="1040"/>
      <c r="S18" s="1040"/>
      <c r="T18" s="1040"/>
      <c r="U18" s="1040"/>
      <c r="V18" s="1040"/>
      <c r="W18" s="1040"/>
      <c r="X18" s="1040"/>
      <c r="Y18" s="1040"/>
      <c r="Z18" s="1040"/>
      <c r="AA18" s="1040"/>
      <c r="AB18" s="1040"/>
      <c r="AC18" s="1040"/>
      <c r="AD18" s="1040"/>
      <c r="AE18" s="1040"/>
      <c r="AF18" s="1040"/>
      <c r="AG18" s="1040"/>
      <c r="AH18" s="1040"/>
      <c r="AI18" s="1040"/>
      <c r="AJ18" s="1041"/>
      <c r="AK18" s="1041"/>
      <c r="AL18" s="1041"/>
      <c r="AM18" s="1041"/>
      <c r="AN18" s="1041"/>
      <c r="AO18" s="1041"/>
      <c r="AP18" s="1042"/>
      <c r="AQ18" s="9"/>
      <c r="AR18" s="9"/>
      <c r="AS18" s="9"/>
      <c r="AT18" s="9"/>
    </row>
    <row r="19" spans="2:53" ht="18" thickBot="1">
      <c r="B19" s="9"/>
      <c r="C19" s="87" t="s">
        <v>152</v>
      </c>
      <c r="D19" s="1048" t="s">
        <v>67</v>
      </c>
      <c r="E19" s="1049"/>
      <c r="F19" s="1049"/>
      <c r="G19" s="1049"/>
      <c r="H19" s="1049"/>
      <c r="I19" s="1049"/>
      <c r="J19" s="1049"/>
      <c r="K19" s="1049"/>
      <c r="L19" s="1049"/>
      <c r="M19" s="1049"/>
      <c r="N19" s="1049"/>
      <c r="O19" s="1049"/>
      <c r="P19" s="1049"/>
      <c r="Q19" s="1050"/>
      <c r="R19" s="640" t="s">
        <v>242</v>
      </c>
      <c r="S19" s="641" t="s">
        <v>243</v>
      </c>
      <c r="T19" s="642" t="s">
        <v>244</v>
      </c>
      <c r="U19" s="24"/>
      <c r="V19" s="1051" t="s">
        <v>187</v>
      </c>
      <c r="W19" s="1049"/>
      <c r="X19" s="1049"/>
      <c r="Y19" s="1049"/>
      <c r="Z19" s="1049"/>
      <c r="AA19" s="1049"/>
      <c r="AB19" s="1049"/>
      <c r="AC19" s="1049"/>
      <c r="AD19" s="1049"/>
      <c r="AE19" s="1049"/>
      <c r="AF19" s="1049"/>
      <c r="AG19" s="1049"/>
      <c r="AH19" s="1049"/>
      <c r="AI19" s="1049"/>
      <c r="AJ19" s="1049"/>
      <c r="AK19" s="1049"/>
      <c r="AL19" s="1049"/>
      <c r="AM19" s="1050"/>
      <c r="AN19" s="640" t="s">
        <v>242</v>
      </c>
      <c r="AO19" s="641" t="s">
        <v>243</v>
      </c>
      <c r="AP19" s="642" t="s">
        <v>244</v>
      </c>
      <c r="AQ19" s="9"/>
      <c r="AR19" s="9"/>
      <c r="AS19" s="9"/>
      <c r="AT19" s="9"/>
      <c r="AU19" s="9"/>
      <c r="AV19" s="9"/>
      <c r="AW19" s="9"/>
      <c r="AX19" s="9"/>
    </row>
    <row r="20" spans="2:53">
      <c r="B20" s="9"/>
      <c r="C20" s="113">
        <v>20</v>
      </c>
      <c r="D20" s="228">
        <v>41.910809999999998</v>
      </c>
      <c r="E20" s="229">
        <v>25.431319999999999</v>
      </c>
      <c r="F20" s="229">
        <v>16.276039999999998</v>
      </c>
      <c r="G20" s="229">
        <v>23.600259999999999</v>
      </c>
      <c r="H20" s="229">
        <v>9.1552729999999993</v>
      </c>
      <c r="I20" s="229">
        <v>11.393230000000001</v>
      </c>
      <c r="J20" s="229">
        <v>11.596679999999999</v>
      </c>
      <c r="K20" s="229">
        <v>16.072590000000002</v>
      </c>
      <c r="L20" s="229">
        <v>49.031579999999998</v>
      </c>
      <c r="M20" s="229">
        <v>8.7483719999999998</v>
      </c>
      <c r="N20" s="229">
        <v>18.310549999999999</v>
      </c>
      <c r="O20" s="229">
        <v>14.241540000000001</v>
      </c>
      <c r="P20" s="229">
        <v>9.5621740000000006</v>
      </c>
      <c r="Q20" s="241">
        <v>14.444990000000001</v>
      </c>
      <c r="R20" s="825">
        <f>AVERAGE(D20:Q20)</f>
        <v>19.26967207142857</v>
      </c>
      <c r="S20" s="826">
        <f>STDEV(D20:Q20)</f>
        <v>12.253484364668779</v>
      </c>
      <c r="T20" s="827">
        <f>S20/SQRT(14)</f>
        <v>3.2748814490558522</v>
      </c>
      <c r="U20" s="462"/>
      <c r="V20" s="231">
        <v>16.276039999999998</v>
      </c>
      <c r="W20" s="229">
        <v>11.596679999999999</v>
      </c>
      <c r="X20" s="229">
        <v>15.66569</v>
      </c>
      <c r="Y20" s="229">
        <v>12.20703</v>
      </c>
      <c r="Z20" s="229">
        <v>10.17253</v>
      </c>
      <c r="AA20" s="229">
        <v>12.003579999999999</v>
      </c>
      <c r="AB20" s="229">
        <v>17.496739999999999</v>
      </c>
      <c r="AC20" s="229">
        <v>15.66569</v>
      </c>
      <c r="AD20" s="229">
        <v>18.9209</v>
      </c>
      <c r="AE20" s="229">
        <v>16.276039999999998</v>
      </c>
      <c r="AF20" s="229">
        <v>27.465820000000001</v>
      </c>
      <c r="AG20" s="229">
        <v>12.20703</v>
      </c>
      <c r="AH20" s="229">
        <v>48.624670000000002</v>
      </c>
      <c r="AI20" s="229">
        <v>23.600259999999999</v>
      </c>
      <c r="AJ20" s="229">
        <v>88.500979999999998</v>
      </c>
      <c r="AK20" s="229">
        <v>71.614580000000004</v>
      </c>
      <c r="AL20" s="229">
        <v>17.903649999999999</v>
      </c>
      <c r="AM20" s="241">
        <v>12.61393</v>
      </c>
      <c r="AN20" s="635">
        <f>AVERAGE(V20:AM20)</f>
        <v>24.933991111111109</v>
      </c>
      <c r="AO20" s="685">
        <f>STDEV(V20:AM20)</f>
        <v>22.083545306225812</v>
      </c>
      <c r="AP20" s="827">
        <f>AO20/SQRT(18)</f>
        <v>5.2051415462242083</v>
      </c>
      <c r="AQ20" s="9"/>
      <c r="AR20" s="9"/>
      <c r="AS20" s="9"/>
      <c r="AT20" s="9"/>
      <c r="AU20" s="9"/>
      <c r="AV20" s="9"/>
      <c r="AW20" s="9"/>
      <c r="AX20" s="9"/>
    </row>
    <row r="21" spans="2:53">
      <c r="B21" s="9"/>
      <c r="C21" s="113">
        <v>40</v>
      </c>
      <c r="D21" s="232">
        <v>194.09180000000001</v>
      </c>
      <c r="E21" s="233">
        <v>305.17579999999998</v>
      </c>
      <c r="F21" s="233">
        <v>110.0667</v>
      </c>
      <c r="G21" s="233">
        <v>56.355789999999999</v>
      </c>
      <c r="H21" s="233">
        <v>42.724609999999998</v>
      </c>
      <c r="I21" s="233">
        <v>43.945309999999999</v>
      </c>
      <c r="J21" s="233">
        <v>32.958979999999997</v>
      </c>
      <c r="K21" s="233">
        <v>504.35379999999998</v>
      </c>
      <c r="L21" s="233">
        <v>324.91050000000001</v>
      </c>
      <c r="M21" s="233">
        <v>155.23269999999999</v>
      </c>
      <c r="N21" s="233">
        <v>163.3708</v>
      </c>
      <c r="O21" s="233">
        <v>39.4694</v>
      </c>
      <c r="P21" s="233">
        <v>55.948889999999999</v>
      </c>
      <c r="Q21" s="242">
        <v>245.76820000000001</v>
      </c>
      <c r="R21" s="828">
        <f t="shared" ref="R21:R24" si="3">AVERAGE(D21:Q21)</f>
        <v>162.45523428571428</v>
      </c>
      <c r="S21" s="829">
        <f t="shared" ref="S21:S24" si="4">STDEV(D21:Q21)</f>
        <v>140.67707158662961</v>
      </c>
      <c r="T21" s="830">
        <f t="shared" ref="T21:T24" si="5">S21/SQRT(14)</f>
        <v>37.597528860845657</v>
      </c>
      <c r="U21" s="463"/>
      <c r="V21" s="235">
        <v>96.638999999999996</v>
      </c>
      <c r="W21" s="233">
        <v>149.7396</v>
      </c>
      <c r="X21" s="233">
        <v>14.241540000000001</v>
      </c>
      <c r="Y21" s="233">
        <v>100.30110000000001</v>
      </c>
      <c r="Z21" s="233">
        <v>37.638350000000003</v>
      </c>
      <c r="AA21" s="233">
        <v>61.645510000000002</v>
      </c>
      <c r="AB21" s="233">
        <v>147.70509999999999</v>
      </c>
      <c r="AC21" s="233">
        <v>14.241540000000001</v>
      </c>
      <c r="AD21" s="233">
        <v>83.618160000000003</v>
      </c>
      <c r="AE21" s="233">
        <v>168.45699999999999</v>
      </c>
      <c r="AF21" s="233">
        <v>94.401039999999995</v>
      </c>
      <c r="AG21" s="233">
        <v>38.045250000000003</v>
      </c>
      <c r="AH21" s="233">
        <v>183.51240000000001</v>
      </c>
      <c r="AI21" s="233">
        <v>69.173180000000002</v>
      </c>
      <c r="AJ21" s="233">
        <v>213.4196</v>
      </c>
      <c r="AK21" s="233">
        <v>162.15010000000001</v>
      </c>
      <c r="AL21" s="233">
        <v>192.66759999999999</v>
      </c>
      <c r="AM21" s="242">
        <v>82.397459999999995</v>
      </c>
      <c r="AN21" s="637">
        <f t="shared" ref="AN21:AN24" si="6">AVERAGE(V21:AM21)</f>
        <v>106.11075166666666</v>
      </c>
      <c r="AO21" s="686">
        <f t="shared" ref="AO21:AO24" si="7">STDEV(V21:AM21)</f>
        <v>62.558664346317848</v>
      </c>
      <c r="AP21" s="830">
        <f t="shared" ref="AP21:AP24" si="8">AO21/SQRT(18)</f>
        <v>14.745218593751483</v>
      </c>
      <c r="AQ21" s="9"/>
      <c r="AR21" s="9"/>
      <c r="AS21" s="9"/>
      <c r="AT21" s="9"/>
      <c r="AU21" s="9"/>
      <c r="AV21" s="9"/>
      <c r="AW21" s="9"/>
      <c r="AX21" s="9"/>
    </row>
    <row r="22" spans="2:53">
      <c r="B22" s="9"/>
      <c r="C22" s="113">
        <v>60</v>
      </c>
      <c r="D22" s="232">
        <v>203.85740000000001</v>
      </c>
      <c r="E22" s="233">
        <v>525.30920000000003</v>
      </c>
      <c r="F22" s="233">
        <v>191.85380000000001</v>
      </c>
      <c r="G22" s="233">
        <v>79.345699999999994</v>
      </c>
      <c r="H22" s="233">
        <v>98.470050000000001</v>
      </c>
      <c r="I22" s="233">
        <v>126.5462</v>
      </c>
      <c r="J22" s="233">
        <v>150.1465</v>
      </c>
      <c r="K22" s="233">
        <v>754.19110000000001</v>
      </c>
      <c r="L22" s="233">
        <v>356.24189999999999</v>
      </c>
      <c r="M22" s="233">
        <v>233.7646</v>
      </c>
      <c r="N22" s="233">
        <v>310.262</v>
      </c>
      <c r="O22" s="233">
        <v>220.1335</v>
      </c>
      <c r="P22" s="233">
        <v>132.44630000000001</v>
      </c>
      <c r="Q22" s="242">
        <v>363.76949999999999</v>
      </c>
      <c r="R22" s="828">
        <f t="shared" si="3"/>
        <v>267.59555357142852</v>
      </c>
      <c r="S22" s="829">
        <f t="shared" si="4"/>
        <v>186.32314516563844</v>
      </c>
      <c r="T22" s="830">
        <f t="shared" si="5"/>
        <v>49.796955173997461</v>
      </c>
      <c r="U22" s="463"/>
      <c r="V22" s="235">
        <v>194.49870000000001</v>
      </c>
      <c r="W22" s="233">
        <v>273.64100000000002</v>
      </c>
      <c r="X22" s="233">
        <v>96.028649999999999</v>
      </c>
      <c r="Y22" s="233">
        <v>141.19470000000001</v>
      </c>
      <c r="Z22" s="233">
        <v>82.194010000000006</v>
      </c>
      <c r="AA22" s="233">
        <v>400.79750000000001</v>
      </c>
      <c r="AB22" s="233">
        <v>315.34829999999999</v>
      </c>
      <c r="AC22" s="233">
        <v>96.028649999999999</v>
      </c>
      <c r="AD22" s="233">
        <v>338.33819999999997</v>
      </c>
      <c r="AE22" s="233">
        <v>227.45769999999999</v>
      </c>
      <c r="AF22" s="233">
        <v>120.8496</v>
      </c>
      <c r="AG22" s="233">
        <v>234.17150000000001</v>
      </c>
      <c r="AH22" s="233">
        <v>311.07580000000002</v>
      </c>
      <c r="AI22" s="233">
        <v>197.14359999999999</v>
      </c>
      <c r="AJ22" s="233">
        <v>343.42450000000002</v>
      </c>
      <c r="AK22" s="233">
        <v>168.45699999999999</v>
      </c>
      <c r="AL22" s="233">
        <v>416.66669999999999</v>
      </c>
      <c r="AM22" s="242">
        <v>251.4648</v>
      </c>
      <c r="AN22" s="637">
        <f t="shared" si="6"/>
        <v>233.82116166666663</v>
      </c>
      <c r="AO22" s="686">
        <f t="shared" si="7"/>
        <v>105.2373599506415</v>
      </c>
      <c r="AP22" s="830">
        <f t="shared" si="8"/>
        <v>24.804683618422736</v>
      </c>
      <c r="AQ22" s="9"/>
      <c r="AR22" s="9"/>
      <c r="AS22" s="9"/>
      <c r="AT22" s="9"/>
      <c r="AU22" s="9"/>
      <c r="AV22" s="9"/>
      <c r="AW22" s="9"/>
      <c r="AX22" s="9"/>
    </row>
    <row r="23" spans="2:53">
      <c r="B23" s="9"/>
      <c r="C23" s="113">
        <v>80</v>
      </c>
      <c r="D23" s="232">
        <v>222.7783</v>
      </c>
      <c r="E23" s="233">
        <v>548.09569999999997</v>
      </c>
      <c r="F23" s="233">
        <v>243.32679999999999</v>
      </c>
      <c r="G23" s="233">
        <v>221.1507</v>
      </c>
      <c r="H23" s="233">
        <v>182.49510000000001</v>
      </c>
      <c r="I23" s="233">
        <v>303.54820000000001</v>
      </c>
      <c r="J23" s="233">
        <v>221.96449999999999</v>
      </c>
      <c r="K23" s="233">
        <v>793.25360000000001</v>
      </c>
      <c r="L23" s="233">
        <v>411.37700000000001</v>
      </c>
      <c r="M23" s="233">
        <v>260.00979999999998</v>
      </c>
      <c r="N23" s="233">
        <v>351.76600000000002</v>
      </c>
      <c r="O23" s="233">
        <v>262.04430000000002</v>
      </c>
      <c r="P23" s="233">
        <v>228.47489999999999</v>
      </c>
      <c r="Q23" s="242">
        <v>414.8356</v>
      </c>
      <c r="R23" s="828">
        <f t="shared" si="3"/>
        <v>333.22289285714288</v>
      </c>
      <c r="S23" s="829">
        <f t="shared" si="4"/>
        <v>166.67037667718904</v>
      </c>
      <c r="T23" s="830">
        <f t="shared" si="5"/>
        <v>44.544531860757118</v>
      </c>
      <c r="U23" s="463"/>
      <c r="V23" s="235">
        <v>201.00909999999999</v>
      </c>
      <c r="W23" s="233">
        <v>323.68979999999999</v>
      </c>
      <c r="X23" s="233">
        <v>182.6986</v>
      </c>
      <c r="Y23" s="233">
        <v>230.10249999999999</v>
      </c>
      <c r="Z23" s="233">
        <v>152.9948</v>
      </c>
      <c r="AA23" s="233">
        <v>580.4443</v>
      </c>
      <c r="AB23" s="233">
        <v>354.8177</v>
      </c>
      <c r="AC23" s="233">
        <v>182.6986</v>
      </c>
      <c r="AD23" s="233">
        <v>371.70409999999998</v>
      </c>
      <c r="AE23" s="233">
        <v>292.76530000000002</v>
      </c>
      <c r="AF23" s="233">
        <v>139.56710000000001</v>
      </c>
      <c r="AG23" s="233">
        <v>372.11099999999999</v>
      </c>
      <c r="AH23" s="233">
        <v>354.61430000000001</v>
      </c>
      <c r="AI23" s="233">
        <v>347.08659999999998</v>
      </c>
      <c r="AJ23" s="233">
        <v>395.50779999999997</v>
      </c>
      <c r="AK23" s="233">
        <v>246.58199999999999</v>
      </c>
      <c r="AL23" s="233">
        <v>460.61200000000002</v>
      </c>
      <c r="AM23" s="242">
        <v>380.04559999999998</v>
      </c>
      <c r="AN23" s="637">
        <f t="shared" si="6"/>
        <v>309.39173333333343</v>
      </c>
      <c r="AO23" s="686">
        <f t="shared" si="7"/>
        <v>116.30418241589815</v>
      </c>
      <c r="AP23" s="830">
        <f t="shared" si="8"/>
        <v>27.413158688879605</v>
      </c>
      <c r="AQ23" s="9"/>
      <c r="AR23" s="9"/>
      <c r="AS23" s="9"/>
      <c r="AT23" s="9"/>
      <c r="AU23" s="9"/>
      <c r="AV23" s="9"/>
      <c r="AW23" s="9"/>
      <c r="AX23" s="9"/>
    </row>
    <row r="24" spans="2:53" ht="17.25" thickBot="1">
      <c r="B24" s="9"/>
      <c r="C24" s="115">
        <v>100</v>
      </c>
      <c r="D24" s="236">
        <v>234.17150000000001</v>
      </c>
      <c r="E24" s="237">
        <v>623.37239999999997</v>
      </c>
      <c r="F24" s="237">
        <v>311.88959999999997</v>
      </c>
      <c r="G24" s="237">
        <v>549.72329999999999</v>
      </c>
      <c r="H24" s="237">
        <v>214.43680000000001</v>
      </c>
      <c r="I24" s="237">
        <v>338.54169999999999</v>
      </c>
      <c r="J24" s="237">
        <v>268.35120000000001</v>
      </c>
      <c r="K24" s="237">
        <v>784.50519999999995</v>
      </c>
      <c r="L24" s="237">
        <v>452.67739999999998</v>
      </c>
      <c r="M24" s="237">
        <v>393.26990000000001</v>
      </c>
      <c r="N24" s="237">
        <v>513.71259999999995</v>
      </c>
      <c r="O24" s="237">
        <v>297.44470000000001</v>
      </c>
      <c r="P24" s="237">
        <v>303.34469999999999</v>
      </c>
      <c r="Q24" s="243">
        <v>431.9255</v>
      </c>
      <c r="R24" s="831">
        <f t="shared" si="3"/>
        <v>408.38332142857143</v>
      </c>
      <c r="S24" s="832">
        <f t="shared" si="4"/>
        <v>163.28531423770602</v>
      </c>
      <c r="T24" s="833">
        <f t="shared" si="5"/>
        <v>43.639835869229785</v>
      </c>
      <c r="U24" s="464"/>
      <c r="V24" s="239">
        <v>199.1781</v>
      </c>
      <c r="W24" s="237">
        <v>359.49709999999999</v>
      </c>
      <c r="X24" s="237">
        <v>238.03710000000001</v>
      </c>
      <c r="Y24" s="237">
        <v>256.75459999999998</v>
      </c>
      <c r="Z24" s="237">
        <v>266.11329999999998</v>
      </c>
      <c r="AA24" s="237">
        <v>612.79300000000001</v>
      </c>
      <c r="AB24" s="237">
        <v>373.73860000000002</v>
      </c>
      <c r="AC24" s="237">
        <v>238.03710000000001</v>
      </c>
      <c r="AD24" s="237">
        <v>485.22949999999997</v>
      </c>
      <c r="AE24" s="237">
        <v>269.36849999999998</v>
      </c>
      <c r="AF24" s="237">
        <v>292.1549</v>
      </c>
      <c r="AG24" s="237">
        <v>381.46969999999999</v>
      </c>
      <c r="AH24" s="237">
        <v>438.23239999999998</v>
      </c>
      <c r="AI24" s="237">
        <v>457.76369999999997</v>
      </c>
      <c r="AJ24" s="237">
        <v>442.09800000000001</v>
      </c>
      <c r="AK24" s="237">
        <v>245.15790000000001</v>
      </c>
      <c r="AL24" s="237">
        <v>492.55369999999999</v>
      </c>
      <c r="AM24" s="243">
        <v>575.96839999999997</v>
      </c>
      <c r="AN24" s="638">
        <f t="shared" si="6"/>
        <v>368.00808888888889</v>
      </c>
      <c r="AO24" s="811">
        <f t="shared" si="7"/>
        <v>125.27779787355813</v>
      </c>
      <c r="AP24" s="833">
        <f t="shared" si="8"/>
        <v>29.5282601361702</v>
      </c>
      <c r="AQ24" s="9"/>
      <c r="AR24" s="9"/>
      <c r="AS24" s="9"/>
      <c r="AT24" s="9"/>
      <c r="AU24" s="9"/>
      <c r="AV24" s="9"/>
      <c r="AW24" s="9"/>
      <c r="AX24" s="9"/>
    </row>
    <row r="25" spans="2:53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</row>
    <row r="26" spans="2:53" ht="18.75" thickBot="1">
      <c r="B26" s="9"/>
      <c r="C26" s="8" t="s">
        <v>190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</row>
    <row r="27" spans="2:53" ht="18" thickBot="1">
      <c r="B27" s="9"/>
      <c r="C27" s="1022" t="s">
        <v>188</v>
      </c>
      <c r="D27" s="1040"/>
      <c r="E27" s="1040"/>
      <c r="F27" s="1040"/>
      <c r="G27" s="1047"/>
      <c r="H27" s="1047"/>
      <c r="I27" s="1047"/>
      <c r="J27" s="1047"/>
      <c r="K27" s="1047"/>
      <c r="L27" s="1047"/>
      <c r="M27" s="1047"/>
      <c r="N27" s="1047"/>
      <c r="O27" s="1047"/>
      <c r="P27" s="1047"/>
      <c r="Q27" s="1047"/>
      <c r="R27" s="1047"/>
      <c r="S27" s="1047"/>
      <c r="T27" s="1047"/>
      <c r="U27" s="1047"/>
      <c r="V27" s="1047"/>
      <c r="W27" s="1047"/>
      <c r="X27" s="1047"/>
      <c r="Y27" s="1047"/>
      <c r="Z27" s="1047"/>
      <c r="AA27" s="1047"/>
      <c r="AB27" s="1047"/>
      <c r="AC27" s="1047"/>
      <c r="AD27" s="1047"/>
      <c r="AE27" s="1047"/>
      <c r="AF27" s="1047"/>
      <c r="AG27" s="1047"/>
      <c r="AH27" s="1047"/>
      <c r="AI27" s="1047"/>
      <c r="AJ27" s="1047"/>
      <c r="AK27" s="1047"/>
      <c r="AL27" s="1047"/>
      <c r="AM27" s="1047"/>
      <c r="AN27" s="1047"/>
      <c r="AO27" s="1047"/>
      <c r="AP27" s="1047"/>
      <c r="AQ27" s="1047"/>
      <c r="AR27" s="1047"/>
      <c r="AS27" s="1047"/>
      <c r="AT27" s="1047"/>
      <c r="AU27" s="1041"/>
      <c r="AV27" s="1041"/>
      <c r="AW27" s="1041"/>
      <c r="AX27" s="1041"/>
      <c r="AY27" s="1041"/>
      <c r="AZ27" s="1041"/>
      <c r="BA27" s="1042"/>
    </row>
    <row r="28" spans="2:53" ht="18" thickBot="1">
      <c r="B28" s="9"/>
      <c r="C28" s="240" t="s">
        <v>152</v>
      </c>
      <c r="D28" s="1049" t="s">
        <v>67</v>
      </c>
      <c r="E28" s="1049"/>
      <c r="F28" s="1049"/>
      <c r="G28" s="1049"/>
      <c r="H28" s="1049"/>
      <c r="I28" s="1049"/>
      <c r="J28" s="1049"/>
      <c r="K28" s="1049"/>
      <c r="L28" s="1049"/>
      <c r="M28" s="1049"/>
      <c r="N28" s="1049"/>
      <c r="O28" s="1049"/>
      <c r="P28" s="1049"/>
      <c r="Q28" s="1049"/>
      <c r="R28" s="1049"/>
      <c r="S28" s="1049"/>
      <c r="T28" s="1049"/>
      <c r="U28" s="1049"/>
      <c r="V28" s="1049"/>
      <c r="W28" s="1049"/>
      <c r="X28" s="1049"/>
      <c r="Y28" s="1052"/>
      <c r="Z28" s="640" t="s">
        <v>242</v>
      </c>
      <c r="AA28" s="641" t="s">
        <v>243</v>
      </c>
      <c r="AB28" s="642" t="s">
        <v>244</v>
      </c>
      <c r="AC28" s="460"/>
      <c r="AD28" s="1048" t="s">
        <v>187</v>
      </c>
      <c r="AE28" s="1049"/>
      <c r="AF28" s="1049"/>
      <c r="AG28" s="1049"/>
      <c r="AH28" s="1049"/>
      <c r="AI28" s="1049"/>
      <c r="AJ28" s="1049"/>
      <c r="AK28" s="1049"/>
      <c r="AL28" s="1049"/>
      <c r="AM28" s="1049"/>
      <c r="AN28" s="1049"/>
      <c r="AO28" s="1049"/>
      <c r="AP28" s="1049"/>
      <c r="AQ28" s="1049"/>
      <c r="AR28" s="1049"/>
      <c r="AS28" s="1049"/>
      <c r="AT28" s="1049"/>
      <c r="AU28" s="1049"/>
      <c r="AV28" s="1049"/>
      <c r="AW28" s="1049"/>
      <c r="AX28" s="1050"/>
      <c r="AY28" s="640" t="s">
        <v>242</v>
      </c>
      <c r="AZ28" s="641" t="s">
        <v>243</v>
      </c>
      <c r="BA28" s="642" t="s">
        <v>244</v>
      </c>
    </row>
    <row r="29" spans="2:53">
      <c r="B29" s="9"/>
      <c r="C29" s="113">
        <v>20</v>
      </c>
      <c r="D29" s="228">
        <v>7.7311199999999998</v>
      </c>
      <c r="E29" s="229">
        <v>11.393230000000001</v>
      </c>
      <c r="F29" s="229">
        <v>11.393230000000001</v>
      </c>
      <c r="G29" s="229">
        <v>6.9173179999999999</v>
      </c>
      <c r="H29" s="229">
        <v>23.396809999999999</v>
      </c>
      <c r="I29" s="229">
        <v>30.314129999999999</v>
      </c>
      <c r="J29" s="229">
        <v>24.617509999999999</v>
      </c>
      <c r="K29" s="229">
        <v>6.9173179999999999</v>
      </c>
      <c r="L29" s="229">
        <v>16.276039999999998</v>
      </c>
      <c r="M29" s="229">
        <v>9.5621740000000006</v>
      </c>
      <c r="N29" s="229">
        <v>7.120768</v>
      </c>
      <c r="O29" s="229">
        <v>9.765625</v>
      </c>
      <c r="P29" s="229">
        <v>10.78288</v>
      </c>
      <c r="Q29" s="229">
        <v>11.800129999999999</v>
      </c>
      <c r="R29" s="229">
        <v>13.02083</v>
      </c>
      <c r="S29" s="229">
        <v>40.283200000000001</v>
      </c>
      <c r="T29" s="229">
        <v>7.7311199999999998</v>
      </c>
      <c r="U29" s="229">
        <v>83.211259999999996</v>
      </c>
      <c r="V29" s="229">
        <v>6.7138669999999996</v>
      </c>
      <c r="W29" s="229">
        <v>22.786460000000002</v>
      </c>
      <c r="X29" s="229">
        <v>23.193359999999998</v>
      </c>
      <c r="Y29" s="241">
        <v>16.276039999999998</v>
      </c>
      <c r="Z29" s="825">
        <f>AVERAGE(D29:Y30)</f>
        <v>37.471885340909097</v>
      </c>
      <c r="AA29" s="826">
        <f>STDEV(D29:Y29)</f>
        <v>17.004344364007611</v>
      </c>
      <c r="AB29" s="827">
        <f>AA29/SQRT(22)</f>
        <v>3.6253383995639097</v>
      </c>
      <c r="AC29" s="461"/>
      <c r="AD29" s="228">
        <v>7.5276690000000004</v>
      </c>
      <c r="AE29" s="229">
        <v>26.24512</v>
      </c>
      <c r="AF29" s="229">
        <v>13.42773</v>
      </c>
      <c r="AG29" s="229">
        <v>28.483070000000001</v>
      </c>
      <c r="AH29" s="229">
        <v>8.5449219999999997</v>
      </c>
      <c r="AI29" s="229">
        <v>11.189780000000001</v>
      </c>
      <c r="AJ29" s="229">
        <v>9.5621740000000006</v>
      </c>
      <c r="AK29" s="229">
        <v>14.444990000000001</v>
      </c>
      <c r="AL29" s="229">
        <v>21.769210000000001</v>
      </c>
      <c r="AM29" s="229">
        <v>11.596679999999999</v>
      </c>
      <c r="AN29" s="229">
        <v>8.9518229999999992</v>
      </c>
      <c r="AO29" s="229">
        <v>16.479489999999998</v>
      </c>
      <c r="AP29" s="229">
        <v>26.85547</v>
      </c>
      <c r="AQ29" s="229">
        <v>11.393230000000001</v>
      </c>
      <c r="AR29" s="229">
        <v>12.41048</v>
      </c>
      <c r="AS29" s="229">
        <v>139.36359999999999</v>
      </c>
      <c r="AT29" s="229">
        <v>23.600259999999999</v>
      </c>
      <c r="AU29" s="229">
        <v>9.765625</v>
      </c>
      <c r="AV29" s="229">
        <v>27.465820000000001</v>
      </c>
      <c r="AW29" s="229">
        <v>115.7633</v>
      </c>
      <c r="AX29" s="241">
        <v>14.03809</v>
      </c>
      <c r="AY29" s="568">
        <f>AVERAGE(AD29:AX29)</f>
        <v>26.613263476190475</v>
      </c>
      <c r="AZ29" s="754">
        <f>STDEV(AD29:AX29)</f>
        <v>34.463070977630288</v>
      </c>
      <c r="BA29" s="827">
        <f>AZ29/SQRT(21)</f>
        <v>7.520458639791741</v>
      </c>
    </row>
    <row r="30" spans="2:53">
      <c r="B30" s="9"/>
      <c r="C30" s="113">
        <v>40</v>
      </c>
      <c r="D30" s="232">
        <v>30.517579999999999</v>
      </c>
      <c r="E30" s="233">
        <v>28.279620000000001</v>
      </c>
      <c r="F30" s="233">
        <v>11.800129999999999</v>
      </c>
      <c r="G30" s="233">
        <v>43.741860000000003</v>
      </c>
      <c r="H30" s="233">
        <v>64.290360000000007</v>
      </c>
      <c r="I30" s="233">
        <v>50.455730000000003</v>
      </c>
      <c r="J30" s="233">
        <v>112.3047</v>
      </c>
      <c r="K30" s="233">
        <v>16.886389999999999</v>
      </c>
      <c r="L30" s="233">
        <v>22.786460000000002</v>
      </c>
      <c r="M30" s="233">
        <v>9.765625</v>
      </c>
      <c r="N30" s="233">
        <v>29.296880000000002</v>
      </c>
      <c r="O30" s="233">
        <v>14.851889999999999</v>
      </c>
      <c r="P30" s="233">
        <v>17.089839999999999</v>
      </c>
      <c r="Q30" s="233">
        <v>31.534829999999999</v>
      </c>
      <c r="R30" s="233">
        <v>83.007810000000006</v>
      </c>
      <c r="S30" s="233">
        <v>350.54520000000002</v>
      </c>
      <c r="T30" s="233">
        <v>22.583010000000002</v>
      </c>
      <c r="U30" s="233">
        <v>223.999</v>
      </c>
      <c r="V30" s="233">
        <v>15.86914</v>
      </c>
      <c r="W30" s="233">
        <v>18.9209</v>
      </c>
      <c r="X30" s="233">
        <v>26.65202</v>
      </c>
      <c r="Y30" s="242">
        <v>22.379560000000001</v>
      </c>
      <c r="Z30" s="828">
        <f t="shared" ref="Z30:Z33" si="9">AVERAGE(D30:Y31)</f>
        <v>77.075379045454554</v>
      </c>
      <c r="AA30" s="829">
        <f t="shared" ref="AA30:AA33" si="10">STDEV(D30:Y30)</f>
        <v>81.027152427204484</v>
      </c>
      <c r="AB30" s="830">
        <f t="shared" ref="AB30:AB33" si="11">AA30/SQRT(22)</f>
        <v>17.275046941735233</v>
      </c>
      <c r="AC30" s="457"/>
      <c r="AD30" s="232">
        <v>14.241540000000001</v>
      </c>
      <c r="AE30" s="233">
        <v>55.745440000000002</v>
      </c>
      <c r="AF30" s="233">
        <v>12.41048</v>
      </c>
      <c r="AG30" s="233">
        <v>118.8151</v>
      </c>
      <c r="AH30" s="233">
        <v>16.886389999999999</v>
      </c>
      <c r="AI30" s="233">
        <v>16.072590000000002</v>
      </c>
      <c r="AJ30" s="233">
        <v>10.986330000000001</v>
      </c>
      <c r="AK30" s="233">
        <v>25.431319999999999</v>
      </c>
      <c r="AL30" s="233">
        <v>56.966149999999999</v>
      </c>
      <c r="AM30" s="233">
        <v>17.700199999999999</v>
      </c>
      <c r="AN30" s="233">
        <v>23.803709999999999</v>
      </c>
      <c r="AO30" s="233">
        <v>14.03809</v>
      </c>
      <c r="AP30" s="233">
        <v>19.53125</v>
      </c>
      <c r="AQ30" s="233">
        <v>13.22428</v>
      </c>
      <c r="AR30" s="233">
        <v>13.631180000000001</v>
      </c>
      <c r="AS30" s="233">
        <v>235.18879999999999</v>
      </c>
      <c r="AT30" s="233">
        <v>56.355789999999999</v>
      </c>
      <c r="AU30" s="233">
        <v>110.2702</v>
      </c>
      <c r="AV30" s="233">
        <v>30.517579999999999</v>
      </c>
      <c r="AW30" s="233">
        <v>262.04430000000002</v>
      </c>
      <c r="AX30" s="242">
        <v>24.617509999999999</v>
      </c>
      <c r="AY30" s="576">
        <f t="shared" ref="AY30:AY33" si="12">AVERAGE(AD30:AX30)</f>
        <v>54.689439523809533</v>
      </c>
      <c r="AZ30" s="707">
        <f t="shared" ref="AZ30:AZ33" si="13">STDEV(AD30:AX30)</f>
        <v>71.414574945685587</v>
      </c>
      <c r="BA30" s="830">
        <f t="shared" ref="BA30:BA33" si="14">AZ30/SQRT(21)</f>
        <v>15.583937876747669</v>
      </c>
    </row>
    <row r="31" spans="2:53">
      <c r="B31" s="9"/>
      <c r="C31" s="113">
        <v>60</v>
      </c>
      <c r="D31" s="232">
        <v>42.317709999999998</v>
      </c>
      <c r="E31" s="233">
        <v>34.993490000000001</v>
      </c>
      <c r="F31" s="233">
        <v>20.548500000000001</v>
      </c>
      <c r="G31" s="233">
        <v>83.414709999999999</v>
      </c>
      <c r="H31" s="233">
        <v>194.09180000000001</v>
      </c>
      <c r="I31" s="233">
        <v>66.731769999999997</v>
      </c>
      <c r="J31" s="233">
        <v>78.328450000000004</v>
      </c>
      <c r="K31" s="233">
        <v>50.048830000000002</v>
      </c>
      <c r="L31" s="233">
        <v>33.162430000000001</v>
      </c>
      <c r="M31" s="233">
        <v>49.235030000000002</v>
      </c>
      <c r="N31" s="233">
        <v>54.931640000000002</v>
      </c>
      <c r="O31" s="233">
        <v>58.797199999999997</v>
      </c>
      <c r="P31" s="233">
        <v>31.94173</v>
      </c>
      <c r="Q31" s="233">
        <v>63.476559999999999</v>
      </c>
      <c r="R31" s="233">
        <v>130.4118</v>
      </c>
      <c r="S31" s="233">
        <v>502.11590000000001</v>
      </c>
      <c r="T31" s="233">
        <v>101.5218</v>
      </c>
      <c r="U31" s="233">
        <v>430.09440000000001</v>
      </c>
      <c r="V31" s="233">
        <v>9.1552729999999993</v>
      </c>
      <c r="W31" s="233">
        <v>25.02441</v>
      </c>
      <c r="X31" s="233">
        <v>56.355789999999999</v>
      </c>
      <c r="Y31" s="242">
        <v>27.058920000000001</v>
      </c>
      <c r="Z31" s="828">
        <f t="shared" si="9"/>
        <v>125.60757734090909</v>
      </c>
      <c r="AA31" s="829">
        <f t="shared" si="10"/>
        <v>126.55637353261406</v>
      </c>
      <c r="AB31" s="830">
        <f t="shared" si="11"/>
        <v>26.981909496521531</v>
      </c>
      <c r="AC31" s="457"/>
      <c r="AD31" s="232">
        <v>10.78288</v>
      </c>
      <c r="AE31" s="233">
        <v>63.680010000000003</v>
      </c>
      <c r="AF31" s="233">
        <v>37.638350000000003</v>
      </c>
      <c r="AG31" s="233">
        <v>116.78060000000001</v>
      </c>
      <c r="AH31" s="233">
        <v>38.859050000000003</v>
      </c>
      <c r="AI31" s="233">
        <v>26.85547</v>
      </c>
      <c r="AJ31" s="233">
        <v>8.9518229999999992</v>
      </c>
      <c r="AK31" s="233">
        <v>38.6556</v>
      </c>
      <c r="AL31" s="233">
        <v>39.4694</v>
      </c>
      <c r="AM31" s="233">
        <v>34.586590000000001</v>
      </c>
      <c r="AN31" s="233">
        <v>46.590170000000001</v>
      </c>
      <c r="AO31" s="233">
        <v>44.75911</v>
      </c>
      <c r="AP31" s="233">
        <v>61.442059999999998</v>
      </c>
      <c r="AQ31" s="233">
        <v>48.624670000000002</v>
      </c>
      <c r="AR31" s="233">
        <v>15.86914</v>
      </c>
      <c r="AS31" s="233">
        <v>446.57389999999998</v>
      </c>
      <c r="AT31" s="233">
        <v>79.345699999999994</v>
      </c>
      <c r="AU31" s="233">
        <v>101.92870000000001</v>
      </c>
      <c r="AV31" s="233">
        <v>69.173180000000002</v>
      </c>
      <c r="AW31" s="233">
        <v>305.9896</v>
      </c>
      <c r="AX31" s="242">
        <v>55.745440000000002</v>
      </c>
      <c r="AY31" s="576">
        <f t="shared" si="12"/>
        <v>80.585783000000006</v>
      </c>
      <c r="AZ31" s="707">
        <f t="shared" si="13"/>
        <v>104.3098587594327</v>
      </c>
      <c r="BA31" s="830">
        <f t="shared" si="14"/>
        <v>22.762277309297755</v>
      </c>
    </row>
    <row r="32" spans="2:53">
      <c r="B32" s="9"/>
      <c r="C32" s="113">
        <v>80</v>
      </c>
      <c r="D32" s="232">
        <v>42.317709999999998</v>
      </c>
      <c r="E32" s="233">
        <v>37.027990000000003</v>
      </c>
      <c r="F32" s="233">
        <v>22.176110000000001</v>
      </c>
      <c r="G32" s="233">
        <v>86.873369999999994</v>
      </c>
      <c r="H32" s="233">
        <v>259.80630000000002</v>
      </c>
      <c r="I32" s="233">
        <v>101.5218</v>
      </c>
      <c r="J32" s="233">
        <v>97.452799999999996</v>
      </c>
      <c r="K32" s="233">
        <v>73.649090000000001</v>
      </c>
      <c r="L32" s="233">
        <v>65.714519999999993</v>
      </c>
      <c r="M32" s="233">
        <v>86.669920000000005</v>
      </c>
      <c r="N32" s="233">
        <v>93.790689999999998</v>
      </c>
      <c r="O32" s="233">
        <v>84.635419999999996</v>
      </c>
      <c r="P32" s="233">
        <v>51.87988</v>
      </c>
      <c r="Q32" s="233">
        <v>113.5254</v>
      </c>
      <c r="R32" s="233">
        <v>113.5254</v>
      </c>
      <c r="S32" s="233">
        <v>754.80139999999994</v>
      </c>
      <c r="T32" s="233">
        <v>298.05500000000001</v>
      </c>
      <c r="U32" s="233">
        <v>843.5059</v>
      </c>
      <c r="V32" s="233">
        <v>30.110679999999999</v>
      </c>
      <c r="W32" s="233">
        <v>26.65202</v>
      </c>
      <c r="X32" s="233">
        <v>58.18685</v>
      </c>
      <c r="Y32" s="242">
        <v>41.097009999999997</v>
      </c>
      <c r="Z32" s="828">
        <f t="shared" si="9"/>
        <v>184.8764181818182</v>
      </c>
      <c r="AA32" s="829">
        <f t="shared" si="10"/>
        <v>220.03631668674475</v>
      </c>
      <c r="AB32" s="830">
        <f t="shared" si="11"/>
        <v>46.911900341863941</v>
      </c>
      <c r="AC32" s="457"/>
      <c r="AD32" s="232">
        <v>21.158850000000001</v>
      </c>
      <c r="AE32" s="233">
        <v>132.85319999999999</v>
      </c>
      <c r="AF32" s="233">
        <v>148.31540000000001</v>
      </c>
      <c r="AG32" s="233">
        <v>92.773439999999994</v>
      </c>
      <c r="AH32" s="233">
        <v>55.745440000000002</v>
      </c>
      <c r="AI32" s="233">
        <v>33.772790000000001</v>
      </c>
      <c r="AJ32" s="233">
        <v>57.373049999999999</v>
      </c>
      <c r="AK32" s="233">
        <v>69.173180000000002</v>
      </c>
      <c r="AL32" s="233">
        <v>111.8978</v>
      </c>
      <c r="AM32" s="233">
        <v>48.421219999999998</v>
      </c>
      <c r="AN32" s="233">
        <v>64.493819999999999</v>
      </c>
      <c r="AO32" s="233">
        <v>62.866210000000002</v>
      </c>
      <c r="AP32" s="233">
        <v>161.7432</v>
      </c>
      <c r="AQ32" s="233">
        <v>51.676430000000003</v>
      </c>
      <c r="AR32" s="233">
        <v>23.396809999999999</v>
      </c>
      <c r="AS32" s="233">
        <v>504.5573</v>
      </c>
      <c r="AT32" s="233">
        <v>221.1507</v>
      </c>
      <c r="AU32" s="233">
        <v>269.36849999999998</v>
      </c>
      <c r="AV32" s="233">
        <v>78.531899999999993</v>
      </c>
      <c r="AW32" s="233">
        <v>363.97300000000001</v>
      </c>
      <c r="AX32" s="242">
        <v>87.890630000000002</v>
      </c>
      <c r="AY32" s="576">
        <f t="shared" si="12"/>
        <v>126.72061285714283</v>
      </c>
      <c r="AZ32" s="707">
        <f t="shared" si="13"/>
        <v>122.18345442361337</v>
      </c>
      <c r="BA32" s="830">
        <f t="shared" si="14"/>
        <v>26.662615646066442</v>
      </c>
    </row>
    <row r="33" spans="2:53" ht="17.25" thickBot="1">
      <c r="B33" s="9"/>
      <c r="C33" s="115">
        <v>100</v>
      </c>
      <c r="D33" s="236">
        <v>104.16670000000001</v>
      </c>
      <c r="E33" s="237">
        <v>55.948889999999999</v>
      </c>
      <c r="F33" s="237">
        <v>44.555660000000003</v>
      </c>
      <c r="G33" s="237">
        <v>109.6598</v>
      </c>
      <c r="H33" s="237">
        <v>311.07580000000002</v>
      </c>
      <c r="I33" s="237">
        <v>120.03579999999999</v>
      </c>
      <c r="J33" s="237">
        <v>106.60809999999999</v>
      </c>
      <c r="K33" s="237">
        <v>90.128579999999999</v>
      </c>
      <c r="L33" s="237">
        <v>130.00489999999999</v>
      </c>
      <c r="M33" s="237">
        <v>126.7497</v>
      </c>
      <c r="N33" s="237">
        <v>122.6807</v>
      </c>
      <c r="O33" s="237">
        <v>110.4736</v>
      </c>
      <c r="P33" s="237">
        <v>118.8151</v>
      </c>
      <c r="Q33" s="237">
        <v>156.25</v>
      </c>
      <c r="R33" s="237">
        <v>173.9502</v>
      </c>
      <c r="S33" s="237">
        <v>1138.1020000000001</v>
      </c>
      <c r="T33" s="237">
        <v>453.8981</v>
      </c>
      <c r="U33" s="237">
        <v>1093.547</v>
      </c>
      <c r="V33" s="237">
        <v>55.745440000000002</v>
      </c>
      <c r="W33" s="237">
        <v>32.958979999999997</v>
      </c>
      <c r="X33" s="237">
        <v>40.283200000000001</v>
      </c>
      <c r="Y33" s="243">
        <v>55.948889999999999</v>
      </c>
      <c r="Z33" s="831">
        <f t="shared" si="9"/>
        <v>215.98123363636361</v>
      </c>
      <c r="AA33" s="832">
        <f t="shared" si="10"/>
        <v>306.08947072003855</v>
      </c>
      <c r="AB33" s="833">
        <f t="shared" si="11"/>
        <v>65.258494426421862</v>
      </c>
      <c r="AC33" s="458"/>
      <c r="AD33" s="236">
        <v>45.77637</v>
      </c>
      <c r="AE33" s="237">
        <v>161.94659999999999</v>
      </c>
      <c r="AF33" s="237">
        <v>173.9502</v>
      </c>
      <c r="AG33" s="237">
        <v>96.435550000000006</v>
      </c>
      <c r="AH33" s="237">
        <v>52.083329999999997</v>
      </c>
      <c r="AI33" s="237">
        <v>93.383790000000005</v>
      </c>
      <c r="AJ33" s="237">
        <v>144.85679999999999</v>
      </c>
      <c r="AK33" s="237">
        <v>69.173180000000002</v>
      </c>
      <c r="AL33" s="237">
        <v>192.87110000000001</v>
      </c>
      <c r="AM33" s="237">
        <v>87.687169999999995</v>
      </c>
      <c r="AN33" s="237">
        <v>110.0667</v>
      </c>
      <c r="AO33" s="237">
        <v>85.856120000000004</v>
      </c>
      <c r="AP33" s="237">
        <v>227.2542</v>
      </c>
      <c r="AQ33" s="237">
        <v>119.01860000000001</v>
      </c>
      <c r="AR33" s="237">
        <v>32.145180000000003</v>
      </c>
      <c r="AS33" s="237">
        <v>539.34730000000002</v>
      </c>
      <c r="AT33" s="237">
        <v>336.7106</v>
      </c>
      <c r="AU33" s="237">
        <v>396.93200000000002</v>
      </c>
      <c r="AV33" s="237">
        <v>134.2773</v>
      </c>
      <c r="AW33" s="237">
        <v>442.09800000000001</v>
      </c>
      <c r="AX33" s="243">
        <v>110.8805</v>
      </c>
      <c r="AY33" s="583">
        <f t="shared" si="12"/>
        <v>173.9405042857143</v>
      </c>
      <c r="AZ33" s="758">
        <f t="shared" si="13"/>
        <v>139.38051276803907</v>
      </c>
      <c r="BA33" s="833">
        <f t="shared" si="14"/>
        <v>30.415321436252285</v>
      </c>
    </row>
    <row r="34" spans="2:53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</row>
    <row r="35" spans="2:53" ht="18.75" thickBot="1">
      <c r="B35" s="9"/>
      <c r="C35" s="8" t="s">
        <v>191</v>
      </c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</row>
    <row r="36" spans="2:53" ht="18" thickBot="1">
      <c r="B36" s="9"/>
      <c r="C36" s="1022" t="s">
        <v>189</v>
      </c>
      <c r="D36" s="1040"/>
      <c r="E36" s="1040"/>
      <c r="F36" s="1040"/>
      <c r="G36" s="1047"/>
      <c r="H36" s="1047"/>
      <c r="I36" s="1047"/>
      <c r="J36" s="1047"/>
      <c r="K36" s="1047"/>
      <c r="L36" s="1047"/>
      <c r="M36" s="1047"/>
      <c r="N36" s="1047"/>
      <c r="O36" s="1047"/>
      <c r="P36" s="1047"/>
      <c r="Q36" s="1047"/>
      <c r="R36" s="1047"/>
      <c r="S36" s="1047"/>
      <c r="T36" s="1047"/>
      <c r="U36" s="1047"/>
      <c r="V36" s="1047"/>
      <c r="W36" s="1047"/>
      <c r="X36" s="1047"/>
      <c r="Y36" s="1047"/>
      <c r="Z36" s="1047"/>
      <c r="AA36" s="1047"/>
      <c r="AB36" s="1047"/>
      <c r="AC36" s="1047"/>
      <c r="AD36" s="1047"/>
      <c r="AE36" s="1041"/>
      <c r="AF36" s="1041"/>
      <c r="AG36" s="1041"/>
      <c r="AH36" s="1041"/>
      <c r="AI36" s="1041"/>
      <c r="AJ36" s="1041"/>
      <c r="AK36" s="1042"/>
      <c r="AL36" s="9"/>
      <c r="AM36" s="9"/>
      <c r="AN36" s="9"/>
      <c r="AO36" s="9"/>
      <c r="AP36" s="9"/>
      <c r="AQ36" s="9"/>
      <c r="AR36" s="9"/>
      <c r="AS36" s="9"/>
      <c r="AT36" s="9"/>
    </row>
    <row r="37" spans="2:53" ht="18" thickBot="1">
      <c r="B37" s="9"/>
      <c r="C37" s="240" t="s">
        <v>152</v>
      </c>
      <c r="D37" s="1053" t="s">
        <v>67</v>
      </c>
      <c r="E37" s="1053"/>
      <c r="F37" s="1053"/>
      <c r="G37" s="1053"/>
      <c r="H37" s="1053"/>
      <c r="I37" s="1053"/>
      <c r="J37" s="1053"/>
      <c r="K37" s="1053"/>
      <c r="L37" s="1053"/>
      <c r="M37" s="1053"/>
      <c r="N37" s="1053"/>
      <c r="O37" s="1054"/>
      <c r="P37" s="640" t="s">
        <v>242</v>
      </c>
      <c r="Q37" s="641" t="s">
        <v>243</v>
      </c>
      <c r="R37" s="642" t="s">
        <v>244</v>
      </c>
      <c r="S37" s="244"/>
      <c r="T37" s="1055" t="s">
        <v>187</v>
      </c>
      <c r="U37" s="1053"/>
      <c r="V37" s="1053"/>
      <c r="W37" s="1053"/>
      <c r="X37" s="1053"/>
      <c r="Y37" s="1053"/>
      <c r="Z37" s="1053"/>
      <c r="AA37" s="1053"/>
      <c r="AB37" s="1053"/>
      <c r="AC37" s="1053"/>
      <c r="AD37" s="1053"/>
      <c r="AE37" s="1053"/>
      <c r="AF37" s="1053"/>
      <c r="AG37" s="1053"/>
      <c r="AH37" s="1056"/>
      <c r="AI37" s="640" t="s">
        <v>242</v>
      </c>
      <c r="AJ37" s="641" t="s">
        <v>243</v>
      </c>
      <c r="AK37" s="642" t="s">
        <v>244</v>
      </c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</row>
    <row r="38" spans="2:53">
      <c r="B38" s="9"/>
      <c r="C38" s="104">
        <v>20</v>
      </c>
      <c r="D38" s="233">
        <v>9.765625</v>
      </c>
      <c r="E38" s="233">
        <v>13.631180000000001</v>
      </c>
      <c r="F38" s="233">
        <v>8.3414710000000003</v>
      </c>
      <c r="G38" s="233">
        <v>12.003579999999999</v>
      </c>
      <c r="H38" s="233">
        <v>9.9690759999999994</v>
      </c>
      <c r="I38" s="233">
        <v>7.5276690000000004</v>
      </c>
      <c r="J38" s="233">
        <v>9.3587240000000005</v>
      </c>
      <c r="K38" s="233">
        <v>13.02083</v>
      </c>
      <c r="L38" s="233">
        <v>10.37598</v>
      </c>
      <c r="M38" s="233">
        <v>15.258789999999999</v>
      </c>
      <c r="N38" s="233">
        <v>13.631180000000001</v>
      </c>
      <c r="O38" s="242">
        <v>19.3278</v>
      </c>
      <c r="P38" s="825">
        <f>AVERAGE(D38:O38)</f>
        <v>11.850992083333333</v>
      </c>
      <c r="Q38" s="826">
        <f>STDEV(D38:O38)</f>
        <v>3.3375408843778001</v>
      </c>
      <c r="R38" s="827">
        <f>Q38/SQRT(12)</f>
        <v>0.96346506401345233</v>
      </c>
      <c r="S38" s="463"/>
      <c r="T38" s="235">
        <v>10.37598</v>
      </c>
      <c r="U38" s="233">
        <v>9.9690759999999994</v>
      </c>
      <c r="V38" s="233">
        <v>7.5276690000000004</v>
      </c>
      <c r="W38" s="233">
        <v>11.800129999999999</v>
      </c>
      <c r="X38" s="233">
        <v>9.3587240000000005</v>
      </c>
      <c r="Y38" s="233">
        <v>10.78288</v>
      </c>
      <c r="Z38" s="233">
        <v>18.513999999999999</v>
      </c>
      <c r="AA38" s="233">
        <v>26.65202</v>
      </c>
      <c r="AB38" s="233">
        <v>20.345050000000001</v>
      </c>
      <c r="AC38" s="233">
        <v>11.800129999999999</v>
      </c>
      <c r="AD38" s="233">
        <v>15.055339999999999</v>
      </c>
      <c r="AE38" s="233">
        <v>14.241540000000001</v>
      </c>
      <c r="AF38" s="233">
        <v>14.241540000000001</v>
      </c>
      <c r="AG38" s="233">
        <v>12.41048</v>
      </c>
      <c r="AH38" s="242">
        <v>9.5621740000000006</v>
      </c>
      <c r="AI38" s="635">
        <f>AVERAGE(T38:AH38)</f>
        <v>13.509115533333334</v>
      </c>
      <c r="AJ38" s="685">
        <f>STDEV(T38:AH38)</f>
        <v>5.0241513082045515</v>
      </c>
      <c r="AK38" s="827">
        <f>AJ38/SQRT(15)</f>
        <v>1.2972302897001622</v>
      </c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</row>
    <row r="39" spans="2:53">
      <c r="B39" s="9"/>
      <c r="C39" s="104">
        <v>40</v>
      </c>
      <c r="D39" s="233">
        <v>29.703779999999998</v>
      </c>
      <c r="E39" s="233">
        <v>46.18327</v>
      </c>
      <c r="F39" s="233">
        <v>18.107099999999999</v>
      </c>
      <c r="G39" s="233">
        <v>15.46224</v>
      </c>
      <c r="H39" s="233">
        <v>9.765625</v>
      </c>
      <c r="I39" s="233">
        <v>18.513999999999999</v>
      </c>
      <c r="J39" s="233">
        <v>25.431319999999999</v>
      </c>
      <c r="K39" s="233">
        <v>13.42773</v>
      </c>
      <c r="L39" s="233">
        <v>34.586590000000001</v>
      </c>
      <c r="M39" s="233">
        <v>24.617509999999999</v>
      </c>
      <c r="N39" s="233">
        <v>15.46224</v>
      </c>
      <c r="O39" s="242">
        <v>26.44857</v>
      </c>
      <c r="P39" s="828">
        <f t="shared" ref="P39:P42" si="15">AVERAGE(D39:O39)</f>
        <v>23.14249791666667</v>
      </c>
      <c r="Q39" s="829">
        <f t="shared" ref="Q39:Q42" si="16">STDEV(D39:O39)</f>
        <v>10.274893130877423</v>
      </c>
      <c r="R39" s="830">
        <f t="shared" ref="R39:R42" si="17">Q39/SQRT(12)</f>
        <v>2.9661061575033587</v>
      </c>
      <c r="S39" s="463"/>
      <c r="T39" s="235">
        <v>15.46224</v>
      </c>
      <c r="U39" s="233">
        <v>9.765625</v>
      </c>
      <c r="V39" s="233">
        <v>9.1552729999999993</v>
      </c>
      <c r="W39" s="233">
        <v>12.81738</v>
      </c>
      <c r="X39" s="233">
        <v>25.431319999999999</v>
      </c>
      <c r="Y39" s="233">
        <v>34.586590000000001</v>
      </c>
      <c r="Z39" s="233">
        <v>45.979819999999997</v>
      </c>
      <c r="AA39" s="233">
        <v>173.7467</v>
      </c>
      <c r="AB39" s="233">
        <v>30.924479999999999</v>
      </c>
      <c r="AC39" s="233">
        <v>12.61393</v>
      </c>
      <c r="AD39" s="233">
        <v>28.483070000000001</v>
      </c>
      <c r="AE39" s="233">
        <v>18.310549999999999</v>
      </c>
      <c r="AF39" s="233">
        <v>18.310549999999999</v>
      </c>
      <c r="AG39" s="233">
        <v>21.972660000000001</v>
      </c>
      <c r="AH39" s="242">
        <v>8.5449219999999997</v>
      </c>
      <c r="AI39" s="637">
        <f t="shared" ref="AI39:AI42" si="18">AVERAGE(T39:AH39)</f>
        <v>31.073673999999997</v>
      </c>
      <c r="AJ39" s="686">
        <f t="shared" ref="AJ39:AJ42" si="19">STDEV(T39:AH39)</f>
        <v>40.880561306473552</v>
      </c>
      <c r="AK39" s="830">
        <f t="shared" ref="AK39:AK42" si="20">AJ39/SQRT(15)</f>
        <v>10.555315541572226</v>
      </c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</row>
    <row r="40" spans="2:53">
      <c r="B40" s="9"/>
      <c r="C40" s="104">
        <v>60</v>
      </c>
      <c r="D40" s="233">
        <v>41.503909999999998</v>
      </c>
      <c r="E40" s="233">
        <v>95.621740000000003</v>
      </c>
      <c r="F40" s="233">
        <v>30.110679999999999</v>
      </c>
      <c r="G40" s="233">
        <v>17.700199999999999</v>
      </c>
      <c r="H40" s="233">
        <v>16.276039999999998</v>
      </c>
      <c r="I40" s="233">
        <v>97.452799999999996</v>
      </c>
      <c r="J40" s="233">
        <v>41.097009999999997</v>
      </c>
      <c r="K40" s="233">
        <v>21.972660000000001</v>
      </c>
      <c r="L40" s="233">
        <v>87.483720000000005</v>
      </c>
      <c r="M40" s="233">
        <v>28.279620000000001</v>
      </c>
      <c r="N40" s="233">
        <v>25.22786</v>
      </c>
      <c r="O40" s="242">
        <v>33.162430000000001</v>
      </c>
      <c r="P40" s="828">
        <f t="shared" si="15"/>
        <v>44.657389166666668</v>
      </c>
      <c r="Q40" s="829">
        <f t="shared" si="16"/>
        <v>30.566919924271801</v>
      </c>
      <c r="R40" s="830">
        <f t="shared" si="17"/>
        <v>8.8239097232880308</v>
      </c>
      <c r="S40" s="463"/>
      <c r="T40" s="235">
        <v>23.193359999999998</v>
      </c>
      <c r="U40" s="233">
        <v>16.276039999999998</v>
      </c>
      <c r="V40" s="233">
        <v>12.20703</v>
      </c>
      <c r="W40" s="233">
        <v>26.44857</v>
      </c>
      <c r="X40" s="233">
        <v>41.097009999999997</v>
      </c>
      <c r="Y40" s="233">
        <v>57.983400000000003</v>
      </c>
      <c r="Z40" s="233">
        <v>69.376630000000006</v>
      </c>
      <c r="AA40" s="233">
        <v>276.6927</v>
      </c>
      <c r="AB40" s="233">
        <v>48.828130000000002</v>
      </c>
      <c r="AC40" s="233">
        <v>18.107099999999999</v>
      </c>
      <c r="AD40" s="233">
        <v>40.893549999999998</v>
      </c>
      <c r="AE40" s="233">
        <v>20.955400000000001</v>
      </c>
      <c r="AF40" s="233">
        <v>20.955400000000001</v>
      </c>
      <c r="AG40" s="233">
        <v>30.517579999999999</v>
      </c>
      <c r="AH40" s="242">
        <v>9.3587240000000005</v>
      </c>
      <c r="AI40" s="637">
        <f t="shared" si="18"/>
        <v>47.526041600000006</v>
      </c>
      <c r="AJ40" s="686">
        <f t="shared" si="19"/>
        <v>65.723999804215879</v>
      </c>
      <c r="AK40" s="830">
        <f t="shared" si="20"/>
        <v>16.969863779191176</v>
      </c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</row>
    <row r="41" spans="2:53">
      <c r="B41" s="9"/>
      <c r="C41" s="104">
        <v>80</v>
      </c>
      <c r="D41" s="233">
        <v>62.662759999999999</v>
      </c>
      <c r="E41" s="233">
        <v>160.52250000000001</v>
      </c>
      <c r="F41" s="233">
        <v>51.676430000000003</v>
      </c>
      <c r="G41" s="233">
        <v>27.058920000000001</v>
      </c>
      <c r="H41" s="233">
        <v>24.210609999999999</v>
      </c>
      <c r="I41" s="233">
        <v>127.1566</v>
      </c>
      <c r="J41" s="233">
        <v>89.518230000000003</v>
      </c>
      <c r="K41" s="233">
        <v>40.486649999999997</v>
      </c>
      <c r="L41" s="233">
        <v>152.9948</v>
      </c>
      <c r="M41" s="233">
        <v>30.314129999999999</v>
      </c>
      <c r="N41" s="233">
        <v>30.314129999999999</v>
      </c>
      <c r="O41" s="242">
        <v>39.265949999999997</v>
      </c>
      <c r="P41" s="828">
        <f t="shared" si="15"/>
        <v>69.681809166666653</v>
      </c>
      <c r="Q41" s="829">
        <f t="shared" si="16"/>
        <v>50.474865233505263</v>
      </c>
      <c r="R41" s="830">
        <f t="shared" si="17"/>
        <v>14.570838514937174</v>
      </c>
      <c r="S41" s="463"/>
      <c r="T41" s="235">
        <v>49.438479999999998</v>
      </c>
      <c r="U41" s="233">
        <v>24.210609999999999</v>
      </c>
      <c r="V41" s="233">
        <v>21.158850000000001</v>
      </c>
      <c r="W41" s="233">
        <v>48.217770000000002</v>
      </c>
      <c r="X41" s="233">
        <v>89.518230000000003</v>
      </c>
      <c r="Y41" s="233">
        <v>63.883459999999999</v>
      </c>
      <c r="Z41" s="233">
        <v>121.46</v>
      </c>
      <c r="AA41" s="233">
        <v>445.96350000000001</v>
      </c>
      <c r="AB41" s="233">
        <v>166.626</v>
      </c>
      <c r="AC41" s="233">
        <v>22.379560000000001</v>
      </c>
      <c r="AD41" s="233">
        <v>56.355789999999999</v>
      </c>
      <c r="AE41" s="233">
        <v>28.686520000000002</v>
      </c>
      <c r="AF41" s="233">
        <v>28.686520000000002</v>
      </c>
      <c r="AG41" s="233">
        <v>32.75553</v>
      </c>
      <c r="AH41" s="242">
        <v>12.003579999999999</v>
      </c>
      <c r="AI41" s="637">
        <f t="shared" si="18"/>
        <v>80.756293333333346</v>
      </c>
      <c r="AJ41" s="686">
        <f t="shared" si="19"/>
        <v>109.5489960854364</v>
      </c>
      <c r="AK41" s="830">
        <f t="shared" si="20"/>
        <v>28.285429162175777</v>
      </c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</row>
    <row r="42" spans="2:53" ht="17.25" thickBot="1">
      <c r="B42" s="9"/>
      <c r="C42" s="110">
        <v>100</v>
      </c>
      <c r="D42" s="237">
        <v>98.876949999999994</v>
      </c>
      <c r="E42" s="237">
        <v>202.63669999999999</v>
      </c>
      <c r="F42" s="237">
        <v>92.976889999999997</v>
      </c>
      <c r="G42" s="237">
        <v>38.248699999999999</v>
      </c>
      <c r="H42" s="237">
        <v>23.600259999999999</v>
      </c>
      <c r="I42" s="237">
        <v>138.95670000000001</v>
      </c>
      <c r="J42" s="237">
        <v>124.7152</v>
      </c>
      <c r="K42" s="237">
        <v>64.086910000000003</v>
      </c>
      <c r="L42" s="237">
        <v>190.4297</v>
      </c>
      <c r="M42" s="237">
        <v>39.265949999999997</v>
      </c>
      <c r="N42" s="237">
        <v>39.876300000000001</v>
      </c>
      <c r="O42" s="243">
        <v>45.77637</v>
      </c>
      <c r="P42" s="831">
        <f t="shared" si="15"/>
        <v>91.620552499999988</v>
      </c>
      <c r="Q42" s="832">
        <f t="shared" si="16"/>
        <v>61.223785918395379</v>
      </c>
      <c r="R42" s="833">
        <f t="shared" si="17"/>
        <v>17.673784640396796</v>
      </c>
      <c r="S42" s="464"/>
      <c r="T42" s="239">
        <v>59.00065</v>
      </c>
      <c r="U42" s="237">
        <v>23.600259999999999</v>
      </c>
      <c r="V42" s="237">
        <v>48.217770000000002</v>
      </c>
      <c r="W42" s="237">
        <v>76.700850000000003</v>
      </c>
      <c r="X42" s="237">
        <v>124.7152</v>
      </c>
      <c r="Y42" s="237">
        <v>88.907880000000006</v>
      </c>
      <c r="Z42" s="237">
        <v>140.3809</v>
      </c>
      <c r="AA42" s="237">
        <v>523.07129999999995</v>
      </c>
      <c r="AB42" s="237">
        <v>260.62009999999998</v>
      </c>
      <c r="AC42" s="237">
        <v>31.73828</v>
      </c>
      <c r="AD42" s="237">
        <v>101.7253</v>
      </c>
      <c r="AE42" s="237">
        <v>35.807290000000002</v>
      </c>
      <c r="AF42" s="237">
        <v>35.807290000000002</v>
      </c>
      <c r="AG42" s="237">
        <v>37.434899999999999</v>
      </c>
      <c r="AH42" s="243">
        <v>11.393230000000001</v>
      </c>
      <c r="AI42" s="638">
        <f t="shared" si="18"/>
        <v>106.60808</v>
      </c>
      <c r="AJ42" s="811">
        <f t="shared" si="19"/>
        <v>131.45052006551288</v>
      </c>
      <c r="AK42" s="833">
        <f t="shared" si="20"/>
        <v>33.940378337602347</v>
      </c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</row>
    <row r="43" spans="2:53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</row>
    <row r="44" spans="2:53" ht="18.75" thickBot="1">
      <c r="B44" s="9"/>
      <c r="C44" s="8" t="s">
        <v>194</v>
      </c>
      <c r="D44" s="8"/>
      <c r="E44" s="8"/>
      <c r="F44" s="8"/>
      <c r="G44" s="8" t="s">
        <v>195</v>
      </c>
      <c r="H44" s="8"/>
      <c r="I44" s="8"/>
      <c r="J44" s="8"/>
      <c r="K44" s="8" t="s">
        <v>196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</row>
    <row r="45" spans="2:53" ht="18" thickBot="1">
      <c r="B45" s="9"/>
      <c r="C45" s="1022" t="s">
        <v>192</v>
      </c>
      <c r="D45" s="1057"/>
      <c r="E45" s="136"/>
      <c r="F45" s="9"/>
      <c r="G45" s="1022" t="s">
        <v>192</v>
      </c>
      <c r="H45" s="1057"/>
      <c r="I45" s="136"/>
      <c r="J45" s="9"/>
      <c r="K45" s="1022" t="s">
        <v>192</v>
      </c>
      <c r="L45" s="1057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</row>
    <row r="46" spans="2:53" ht="17.25">
      <c r="B46" s="9"/>
      <c r="C46" s="240" t="s">
        <v>67</v>
      </c>
      <c r="D46" s="244" t="s">
        <v>193</v>
      </c>
      <c r="E46" s="439"/>
      <c r="F46" s="9"/>
      <c r="G46" s="240" t="s">
        <v>67</v>
      </c>
      <c r="H46" s="244" t="s">
        <v>193</v>
      </c>
      <c r="I46" s="439"/>
      <c r="J46" s="9"/>
      <c r="K46" s="240" t="s">
        <v>67</v>
      </c>
      <c r="L46" s="244" t="s">
        <v>193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</row>
    <row r="47" spans="2:53">
      <c r="B47" s="9"/>
      <c r="C47" s="104">
        <v>0.47139900000000001</v>
      </c>
      <c r="D47" s="105">
        <v>0.371807</v>
      </c>
      <c r="E47" s="438"/>
      <c r="F47" s="9"/>
      <c r="G47" s="104">
        <v>0.64810999999999996</v>
      </c>
      <c r="H47" s="105">
        <v>1.036905</v>
      </c>
      <c r="I47" s="438"/>
      <c r="J47" s="9"/>
      <c r="K47" s="104">
        <v>0.64297300000000002</v>
      </c>
      <c r="L47" s="105">
        <v>0.83614900000000003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</row>
    <row r="48" spans="2:53">
      <c r="B48" s="9"/>
      <c r="C48" s="104">
        <v>0.116609</v>
      </c>
      <c r="D48" s="105">
        <v>0.18318699999999999</v>
      </c>
      <c r="E48" s="438"/>
      <c r="F48" s="9"/>
      <c r="G48" s="104">
        <v>0.42661399999999999</v>
      </c>
      <c r="H48" s="105">
        <v>0.33785500000000002</v>
      </c>
      <c r="I48" s="438"/>
      <c r="J48" s="9"/>
      <c r="K48" s="104">
        <v>0.26465100000000003</v>
      </c>
      <c r="L48" s="105">
        <v>0.267042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</row>
    <row r="49" spans="2:48">
      <c r="B49" s="9"/>
      <c r="C49" s="104">
        <v>0.41142699999999999</v>
      </c>
      <c r="D49" s="105">
        <v>0.26002700000000001</v>
      </c>
      <c r="E49" s="438"/>
      <c r="F49" s="9"/>
      <c r="G49" s="104">
        <v>0.429425</v>
      </c>
      <c r="H49" s="105">
        <v>0.24471899999999999</v>
      </c>
      <c r="I49" s="438"/>
      <c r="J49" s="9"/>
      <c r="K49" s="104">
        <v>0.68824799999999997</v>
      </c>
      <c r="L49" s="105">
        <v>0.414045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</row>
    <row r="50" spans="2:48">
      <c r="B50" s="9"/>
      <c r="C50" s="104">
        <v>0.323911</v>
      </c>
      <c r="D50" s="105">
        <v>0.25876199999999999</v>
      </c>
      <c r="E50" s="438"/>
      <c r="F50" s="9"/>
      <c r="G50" s="104">
        <v>9.1084999999999999E-2</v>
      </c>
      <c r="H50" s="105">
        <v>0.93176999999999999</v>
      </c>
      <c r="I50" s="438"/>
      <c r="J50" s="9"/>
      <c r="K50" s="104">
        <v>1.057715</v>
      </c>
      <c r="L50" s="105">
        <v>1.1171E-2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</row>
    <row r="51" spans="2:48">
      <c r="B51" s="9"/>
      <c r="C51" s="104">
        <v>0.40349099999999999</v>
      </c>
      <c r="D51" s="105">
        <v>0.19248799999999999</v>
      </c>
      <c r="E51" s="438"/>
      <c r="F51" s="9"/>
      <c r="G51" s="104">
        <v>0.33251599999999998</v>
      </c>
      <c r="H51" s="105">
        <v>0.42824000000000001</v>
      </c>
      <c r="I51" s="438"/>
      <c r="J51" s="9"/>
      <c r="K51" s="104">
        <v>0.41456799999999999</v>
      </c>
      <c r="L51" s="105">
        <v>1.0185679999999999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</row>
    <row r="52" spans="2:48">
      <c r="B52" s="9"/>
      <c r="C52" s="104">
        <v>0.370147</v>
      </c>
      <c r="D52" s="105">
        <v>0.39225199999999999</v>
      </c>
      <c r="E52" s="438"/>
      <c r="F52" s="9"/>
      <c r="G52" s="104">
        <v>0.16883999999999999</v>
      </c>
      <c r="H52" s="105">
        <v>0.29201100000000002</v>
      </c>
      <c r="I52" s="438"/>
      <c r="J52" s="9"/>
      <c r="K52" s="104">
        <v>0.14465800000000001</v>
      </c>
      <c r="L52" s="105">
        <v>0.32022099999999998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</row>
    <row r="53" spans="2:48">
      <c r="B53" s="9"/>
      <c r="C53" s="104">
        <v>0.49807899999999999</v>
      </c>
      <c r="D53" s="105">
        <v>0.17464299999999999</v>
      </c>
      <c r="E53" s="438"/>
      <c r="F53" s="9"/>
      <c r="G53" s="104">
        <v>0.25139499999999998</v>
      </c>
      <c r="H53" s="105">
        <v>0.28997800000000001</v>
      </c>
      <c r="I53" s="438"/>
      <c r="J53" s="9"/>
      <c r="K53" s="104">
        <v>0.241645</v>
      </c>
      <c r="L53" s="105">
        <v>8.5648000000000002E-2</v>
      </c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</row>
    <row r="54" spans="2:48">
      <c r="B54" s="9"/>
      <c r="C54" s="104">
        <v>0.247225</v>
      </c>
      <c r="D54" s="105">
        <v>0.31958500000000001</v>
      </c>
      <c r="E54" s="438"/>
      <c r="F54" s="9"/>
      <c r="G54" s="104">
        <v>0.16628499999999999</v>
      </c>
      <c r="H54" s="105">
        <v>0.67789200000000005</v>
      </c>
      <c r="I54" s="438"/>
      <c r="J54" s="9"/>
      <c r="K54" s="104">
        <v>0.74248999999999998</v>
      </c>
      <c r="L54" s="105">
        <v>0.424786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</row>
    <row r="55" spans="2:48">
      <c r="B55" s="9"/>
      <c r="C55" s="104">
        <v>0.49807899999999999</v>
      </c>
      <c r="D55" s="105">
        <v>0.34563899999999997</v>
      </c>
      <c r="E55" s="438"/>
      <c r="F55" s="9"/>
      <c r="G55" s="104">
        <v>0.48950100000000002</v>
      </c>
      <c r="H55" s="105">
        <v>0.45570500000000003</v>
      </c>
      <c r="I55" s="438"/>
      <c r="J55" s="9"/>
      <c r="K55" s="104">
        <v>0.64064100000000002</v>
      </c>
      <c r="L55" s="105">
        <v>0.42036299999999999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</row>
    <row r="56" spans="2:48">
      <c r="B56" s="9"/>
      <c r="C56" s="104">
        <v>0.310417</v>
      </c>
      <c r="D56" s="105">
        <v>0.59922500000000001</v>
      </c>
      <c r="E56" s="438"/>
      <c r="F56" s="9"/>
      <c r="G56" s="104">
        <v>0.194574</v>
      </c>
      <c r="H56" s="105">
        <v>0.36930000000000002</v>
      </c>
      <c r="I56" s="438"/>
      <c r="J56" s="9"/>
      <c r="K56" s="104">
        <v>0.69225099999999995</v>
      </c>
      <c r="L56" s="105">
        <v>0.274812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</row>
    <row r="57" spans="2:48">
      <c r="B57" s="9"/>
      <c r="C57" s="104">
        <v>0.34710999999999997</v>
      </c>
      <c r="D57" s="105">
        <v>0.384766</v>
      </c>
      <c r="E57" s="438"/>
      <c r="F57" s="9"/>
      <c r="G57" s="104">
        <v>0.31268099999999999</v>
      </c>
      <c r="H57" s="105">
        <v>0.49990899999999999</v>
      </c>
      <c r="I57" s="438"/>
      <c r="J57" s="9"/>
      <c r="K57" s="104">
        <v>1.161964</v>
      </c>
      <c r="L57" s="105">
        <v>0.110988</v>
      </c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</row>
    <row r="58" spans="2:48">
      <c r="B58" s="9"/>
      <c r="C58" s="104">
        <v>0.30835499999999999</v>
      </c>
      <c r="D58" s="105">
        <v>0.35185899999999998</v>
      </c>
      <c r="E58" s="438"/>
      <c r="F58" s="9"/>
      <c r="G58" s="104">
        <v>0.25750099999999998</v>
      </c>
      <c r="H58" s="105">
        <v>0.19633700000000001</v>
      </c>
      <c r="I58" s="438"/>
      <c r="J58" s="9"/>
      <c r="K58" s="104">
        <v>0.386874</v>
      </c>
      <c r="L58" s="105">
        <v>0.944608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</row>
    <row r="59" spans="2:48">
      <c r="B59" s="9"/>
      <c r="C59" s="104">
        <v>7.5384000000000007E-2</v>
      </c>
      <c r="D59" s="105">
        <v>0.21593699999999999</v>
      </c>
      <c r="E59" s="438"/>
      <c r="F59" s="9"/>
      <c r="G59" s="104">
        <v>0.52710500000000005</v>
      </c>
      <c r="H59" s="105">
        <v>0.20094600000000001</v>
      </c>
      <c r="I59" s="438"/>
      <c r="J59" s="9"/>
      <c r="K59" s="104"/>
      <c r="L59" s="105">
        <v>0.64064100000000002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</row>
    <row r="60" spans="2:48">
      <c r="B60" s="9"/>
      <c r="C60" s="104">
        <v>0.24867</v>
      </c>
      <c r="D60" s="105">
        <v>0.26707599999999998</v>
      </c>
      <c r="E60" s="438"/>
      <c r="F60" s="9"/>
      <c r="G60" s="104">
        <v>0.24259500000000001</v>
      </c>
      <c r="H60" s="105">
        <v>0.28507500000000002</v>
      </c>
      <c r="I60" s="438"/>
      <c r="J60" s="9"/>
      <c r="K60" s="104"/>
      <c r="L60" s="105">
        <v>0.23452700000000001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</row>
    <row r="61" spans="2:48" ht="17.25" thickBot="1">
      <c r="B61" s="9"/>
      <c r="C61" s="104"/>
      <c r="D61" s="105">
        <v>0.27799299999999999</v>
      </c>
      <c r="E61" s="438"/>
      <c r="F61" s="9"/>
      <c r="G61" s="104">
        <v>0.22387399999999999</v>
      </c>
      <c r="H61" s="105">
        <v>1.2492799999999999</v>
      </c>
      <c r="I61" s="438"/>
      <c r="J61" s="9"/>
      <c r="K61" s="452"/>
      <c r="L61" s="453">
        <v>0.442581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</row>
    <row r="62" spans="2:48" ht="17.25">
      <c r="B62" s="9"/>
      <c r="C62" s="104"/>
      <c r="D62" s="105">
        <v>0.34425299999999998</v>
      </c>
      <c r="E62" s="438"/>
      <c r="F62" s="9"/>
      <c r="G62" s="104">
        <v>0.23394100000000001</v>
      </c>
      <c r="H62" s="105">
        <v>0.442832</v>
      </c>
      <c r="I62" s="438"/>
      <c r="J62" s="567" t="s">
        <v>242</v>
      </c>
      <c r="K62" s="635">
        <f>AVERAGE(K47:K58)</f>
        <v>0.58988983333333322</v>
      </c>
      <c r="L62" s="636">
        <f>AVERAGE(L47:L61)</f>
        <v>0.42974333333333326</v>
      </c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</row>
    <row r="63" spans="2:48" ht="17.25">
      <c r="B63" s="9"/>
      <c r="C63" s="104"/>
      <c r="D63" s="105">
        <v>0.40883399999999998</v>
      </c>
      <c r="E63" s="438"/>
      <c r="F63" s="9"/>
      <c r="G63" s="104">
        <v>0.37865799999999999</v>
      </c>
      <c r="H63" s="105">
        <v>0.55951799999999996</v>
      </c>
      <c r="I63" s="438"/>
      <c r="J63" s="572" t="s">
        <v>243</v>
      </c>
      <c r="K63" s="637">
        <f>STDEV(K47:K58)</f>
        <v>0.31510474627648788</v>
      </c>
      <c r="L63" s="629">
        <f>STDEV(L47:L61)</f>
        <v>0.30679875597174378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</row>
    <row r="64" spans="2:48" ht="18" thickBot="1">
      <c r="B64" s="9"/>
      <c r="C64" s="452"/>
      <c r="D64" s="453">
        <v>0.30899799999999999</v>
      </c>
      <c r="E64" s="438"/>
      <c r="F64" s="9"/>
      <c r="G64" s="104">
        <v>0.123878</v>
      </c>
      <c r="H64" s="105">
        <v>0.388295</v>
      </c>
      <c r="I64" s="438"/>
      <c r="J64" s="579" t="s">
        <v>244</v>
      </c>
      <c r="K64" s="638">
        <f>K63/SQRT(12)</f>
        <v>9.0962905042829501E-2</v>
      </c>
      <c r="L64" s="639">
        <f>L63/SQRT(15)</f>
        <v>7.9215098167714465E-2</v>
      </c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</row>
    <row r="65" spans="2:48" ht="17.25">
      <c r="B65" s="567" t="s">
        <v>242</v>
      </c>
      <c r="C65" s="635">
        <f>AVERAGE(C47:C60)</f>
        <v>0.33073592857142853</v>
      </c>
      <c r="D65" s="636">
        <f>AVERAGE(D47:D64)</f>
        <v>0.31429616666666665</v>
      </c>
      <c r="E65" s="9"/>
      <c r="F65" s="9"/>
      <c r="G65" s="104">
        <v>0.51536999999999999</v>
      </c>
      <c r="H65" s="105">
        <v>0.51747500000000002</v>
      </c>
      <c r="I65" s="438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</row>
    <row r="66" spans="2:48" ht="17.25">
      <c r="B66" s="572" t="s">
        <v>243</v>
      </c>
      <c r="C66" s="637">
        <f>STDEV(C47:C60)</f>
        <v>0.12864482536961655</v>
      </c>
      <c r="D66" s="629">
        <f>STDEV(D47:D64)</f>
        <v>0.10249834058757175</v>
      </c>
      <c r="E66" s="9"/>
      <c r="F66" s="9"/>
      <c r="G66" s="104">
        <v>0.402088</v>
      </c>
      <c r="H66" s="105">
        <v>0.46358199999999999</v>
      </c>
      <c r="I66" s="438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</row>
    <row r="67" spans="2:48" ht="18" thickBot="1">
      <c r="B67" s="579" t="s">
        <v>244</v>
      </c>
      <c r="C67" s="638">
        <f>C66/SQRT(14)</f>
        <v>3.4381775793890679E-2</v>
      </c>
      <c r="D67" s="639">
        <f>D66/SQRT(18)</f>
        <v>2.4159090563280108E-2</v>
      </c>
      <c r="E67" s="9"/>
      <c r="F67" s="9"/>
      <c r="G67" s="104">
        <v>0.30025600000000002</v>
      </c>
      <c r="H67" s="105">
        <v>0.87248099999999995</v>
      </c>
      <c r="I67" s="438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</row>
    <row r="68" spans="2:48" ht="17.25" thickBot="1">
      <c r="B68" s="664"/>
      <c r="C68" s="664"/>
      <c r="D68" s="664"/>
      <c r="E68" s="9"/>
      <c r="F68" s="9"/>
      <c r="G68" s="452">
        <v>0.58316699999999999</v>
      </c>
      <c r="H68" s="453"/>
      <c r="I68" s="438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</row>
    <row r="69" spans="2:48" ht="17.25">
      <c r="B69" s="664"/>
      <c r="C69" s="664"/>
      <c r="D69" s="664"/>
      <c r="E69" s="9"/>
      <c r="F69" s="567" t="s">
        <v>242</v>
      </c>
      <c r="G69" s="654">
        <f>AVERAGE(G47:G68)</f>
        <v>0.33179359090909083</v>
      </c>
      <c r="H69" s="795">
        <f>AVERAGE(H47:H67)</f>
        <v>0.51143357142857138</v>
      </c>
      <c r="I69" s="438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</row>
    <row r="70" spans="2:48" ht="17.25">
      <c r="B70" s="9"/>
      <c r="C70" s="9"/>
      <c r="D70" s="9"/>
      <c r="E70" s="9"/>
      <c r="F70" s="572" t="s">
        <v>243</v>
      </c>
      <c r="G70" s="656">
        <f>STDEV(G47:G68)</f>
        <v>0.15462568078324468</v>
      </c>
      <c r="H70" s="629">
        <f>STDEV(H47:H67)</f>
        <v>0.28770947353286291</v>
      </c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</row>
    <row r="71" spans="2:48" ht="18" thickBot="1">
      <c r="B71" s="9"/>
      <c r="C71" s="9"/>
      <c r="D71" s="9"/>
      <c r="E71" s="9"/>
      <c r="F71" s="630" t="s">
        <v>244</v>
      </c>
      <c r="G71" s="850">
        <f>G70/SQRT(22)</f>
        <v>3.2966305909961711E-2</v>
      </c>
      <c r="H71" s="851">
        <f>H70/SQRT(21)</f>
        <v>6.2783354315249437E-2</v>
      </c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</row>
    <row r="72" spans="2:48" ht="31.15" customHeight="1" thickBot="1">
      <c r="B72" s="9"/>
      <c r="C72" s="9"/>
      <c r="D72" s="9"/>
      <c r="E72" s="9"/>
      <c r="F72" s="681" t="s">
        <v>247</v>
      </c>
      <c r="G72" s="593">
        <v>2.6800000000000001E-2</v>
      </c>
      <c r="H72" s="634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</row>
    <row r="73" spans="2:48" ht="19.149999999999999" customHeight="1">
      <c r="B73" s="9"/>
      <c r="C73" s="9"/>
      <c r="D73" s="9"/>
      <c r="E73" s="9"/>
      <c r="F73" s="664" t="s">
        <v>252</v>
      </c>
      <c r="G73" s="852"/>
      <c r="H73" s="664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</row>
    <row r="74" spans="2:48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</row>
    <row r="75" spans="2:48" ht="18.75" thickBot="1">
      <c r="B75" s="9"/>
      <c r="C75" s="8" t="s">
        <v>199</v>
      </c>
      <c r="D75" s="8"/>
      <c r="E75" s="8"/>
      <c r="F75" s="8"/>
      <c r="G75" s="8"/>
      <c r="H75" s="8"/>
      <c r="I75" s="8" t="s">
        <v>200</v>
      </c>
      <c r="J75" s="8"/>
      <c r="K75" s="8"/>
      <c r="L75" s="8"/>
      <c r="M75" s="8"/>
      <c r="N75" s="8"/>
      <c r="O75" s="8" t="s">
        <v>201</v>
      </c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</row>
    <row r="76" spans="2:48" ht="18" thickBot="1">
      <c r="B76" s="9"/>
      <c r="C76" s="1022" t="s">
        <v>197</v>
      </c>
      <c r="D76" s="1040"/>
      <c r="E76" s="1040"/>
      <c r="F76" s="1043"/>
      <c r="G76" s="11"/>
      <c r="H76" s="9"/>
      <c r="I76" s="1022" t="s">
        <v>198</v>
      </c>
      <c r="J76" s="1040"/>
      <c r="K76" s="1040"/>
      <c r="L76" s="1043"/>
      <c r="M76" s="11"/>
      <c r="N76" s="9"/>
      <c r="O76" s="1022" t="s">
        <v>167</v>
      </c>
      <c r="P76" s="1040"/>
      <c r="Q76" s="1040"/>
      <c r="R76" s="1043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</row>
    <row r="77" spans="2:48" ht="18" thickBot="1">
      <c r="B77" s="9"/>
      <c r="C77" s="1022" t="s">
        <v>168</v>
      </c>
      <c r="D77" s="1023"/>
      <c r="E77" s="1016" t="s">
        <v>169</v>
      </c>
      <c r="F77" s="1030"/>
      <c r="G77" s="72"/>
      <c r="H77" s="9"/>
      <c r="I77" s="1022" t="s">
        <v>168</v>
      </c>
      <c r="J77" s="1023"/>
      <c r="K77" s="1016" t="s">
        <v>169</v>
      </c>
      <c r="L77" s="1030"/>
      <c r="M77" s="72"/>
      <c r="N77" s="9"/>
      <c r="O77" s="1022" t="s">
        <v>168</v>
      </c>
      <c r="P77" s="1023"/>
      <c r="Q77" s="1022" t="s">
        <v>169</v>
      </c>
      <c r="R77" s="1023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</row>
    <row r="78" spans="2:48" ht="17.25">
      <c r="B78" s="9"/>
      <c r="C78" s="240" t="s">
        <v>67</v>
      </c>
      <c r="D78" s="245" t="s">
        <v>193</v>
      </c>
      <c r="E78" s="240" t="s">
        <v>67</v>
      </c>
      <c r="F78" s="244" t="s">
        <v>193</v>
      </c>
      <c r="G78" s="439"/>
      <c r="H78" s="9"/>
      <c r="I78" s="240" t="s">
        <v>67</v>
      </c>
      <c r="J78" s="245" t="s">
        <v>193</v>
      </c>
      <c r="K78" s="240" t="s">
        <v>67</v>
      </c>
      <c r="L78" s="244" t="s">
        <v>193</v>
      </c>
      <c r="M78" s="439"/>
      <c r="N78" s="9"/>
      <c r="O78" s="240" t="s">
        <v>67</v>
      </c>
      <c r="P78" s="245" t="s">
        <v>193</v>
      </c>
      <c r="Q78" s="240" t="s">
        <v>67</v>
      </c>
      <c r="R78" s="244" t="s">
        <v>193</v>
      </c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</row>
    <row r="79" spans="2:48">
      <c r="B79" s="9"/>
      <c r="C79" s="104">
        <v>5.9111000000000002</v>
      </c>
      <c r="D79" s="103">
        <v>5.6633399999999998</v>
      </c>
      <c r="E79" s="104">
        <v>8.6155600000000003</v>
      </c>
      <c r="F79" s="105">
        <v>7.7551399999999999</v>
      </c>
      <c r="G79" s="438"/>
      <c r="H79" s="9"/>
      <c r="I79" s="104">
        <v>7.7433100000000001</v>
      </c>
      <c r="J79" s="103">
        <v>7.4031200000000004</v>
      </c>
      <c r="K79" s="104">
        <v>9.7750599999999999</v>
      </c>
      <c r="L79" s="105">
        <v>8.8284500000000001</v>
      </c>
      <c r="M79" s="438"/>
      <c r="N79" s="9"/>
      <c r="O79" s="104">
        <v>3.5368499999999998</v>
      </c>
      <c r="P79" s="103">
        <v>8.5134100000000004</v>
      </c>
      <c r="Q79" s="104">
        <v>10.770300000000001</v>
      </c>
      <c r="R79" s="105">
        <v>5.80769</v>
      </c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</row>
    <row r="80" spans="2:48">
      <c r="B80" s="9"/>
      <c r="C80" s="104">
        <v>4.8606800000000003</v>
      </c>
      <c r="D80" s="103">
        <v>6.4196200000000001</v>
      </c>
      <c r="E80" s="104">
        <v>7.8133999999999997</v>
      </c>
      <c r="F80" s="105">
        <v>10.474780000000001</v>
      </c>
      <c r="G80" s="438"/>
      <c r="H80" s="9"/>
      <c r="I80" s="104">
        <v>10.4694</v>
      </c>
      <c r="J80" s="103">
        <v>6.3414799999999998</v>
      </c>
      <c r="K80" s="104">
        <v>9.9166000000000007</v>
      </c>
      <c r="L80" s="105">
        <v>10.203989999999999</v>
      </c>
      <c r="M80" s="438"/>
      <c r="N80" s="9"/>
      <c r="O80" s="104">
        <v>4.99946</v>
      </c>
      <c r="P80" s="103">
        <v>3.7324999999999999</v>
      </c>
      <c r="Q80" s="104">
        <v>9.1072799999999994</v>
      </c>
      <c r="R80" s="105">
        <v>6.4103899999999996</v>
      </c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</row>
    <row r="81" spans="2:48">
      <c r="B81" s="9"/>
      <c r="C81" s="104">
        <v>3.9049499999999999</v>
      </c>
      <c r="D81" s="103">
        <v>8.8178099999999997</v>
      </c>
      <c r="E81" s="104">
        <v>13.19492</v>
      </c>
      <c r="F81" s="105">
        <v>8.4943000000000008</v>
      </c>
      <c r="G81" s="438"/>
      <c r="H81" s="9"/>
      <c r="I81" s="104">
        <v>9.7106999999999992</v>
      </c>
      <c r="J81" s="103">
        <v>5.5363499999999997</v>
      </c>
      <c r="K81" s="104">
        <v>10.76511</v>
      </c>
      <c r="L81" s="105">
        <v>10.022880000000001</v>
      </c>
      <c r="M81" s="438"/>
      <c r="N81" s="9"/>
      <c r="O81" s="104">
        <v>5.2334199999999997</v>
      </c>
      <c r="P81" s="103">
        <v>2.2910900000000001</v>
      </c>
      <c r="Q81" s="104">
        <v>10.19374</v>
      </c>
      <c r="R81" s="105">
        <v>7.5015999999999998</v>
      </c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</row>
    <row r="82" spans="2:48">
      <c r="B82" s="9"/>
      <c r="C82" s="104">
        <v>5.30274</v>
      </c>
      <c r="D82" s="103">
        <v>5.13734</v>
      </c>
      <c r="E82" s="104">
        <v>10.574949999999999</v>
      </c>
      <c r="F82" s="105">
        <v>6.8820600000000001</v>
      </c>
      <c r="G82" s="438"/>
      <c r="H82" s="9"/>
      <c r="I82" s="104">
        <v>8.2145899999999994</v>
      </c>
      <c r="J82" s="103">
        <v>9.2017500000000005</v>
      </c>
      <c r="K82" s="104">
        <v>9.2189499999999995</v>
      </c>
      <c r="L82" s="105">
        <v>10.849679999999999</v>
      </c>
      <c r="M82" s="438"/>
      <c r="N82" s="9"/>
      <c r="O82" s="104">
        <v>1.8132900000000001</v>
      </c>
      <c r="P82" s="103">
        <v>5.4585800000000004</v>
      </c>
      <c r="Q82" s="104">
        <v>5.1213499999999996</v>
      </c>
      <c r="R82" s="105">
        <v>8.1459899999999994</v>
      </c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</row>
    <row r="83" spans="2:48">
      <c r="B83" s="9"/>
      <c r="C83" s="104">
        <v>8.8185699999999994</v>
      </c>
      <c r="D83" s="103">
        <v>9.5729799999999994</v>
      </c>
      <c r="E83" s="104">
        <v>7.8837000000000002</v>
      </c>
      <c r="F83" s="105">
        <v>15.239839999999999</v>
      </c>
      <c r="G83" s="438"/>
      <c r="H83" s="9"/>
      <c r="I83" s="104">
        <v>7.9850899999999996</v>
      </c>
      <c r="J83" s="103">
        <v>7.0774499999999998</v>
      </c>
      <c r="K83" s="104">
        <v>13.696009999999999</v>
      </c>
      <c r="L83" s="105">
        <v>8.9635999999999996</v>
      </c>
      <c r="M83" s="438"/>
      <c r="N83" s="9"/>
      <c r="O83" s="104">
        <v>5.5929000000000002</v>
      </c>
      <c r="P83" s="103">
        <v>8.1337499999999991</v>
      </c>
      <c r="Q83" s="104">
        <v>13.797840000000001</v>
      </c>
      <c r="R83" s="105">
        <v>8.2926900000000003</v>
      </c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</row>
    <row r="84" spans="2:48">
      <c r="B84" s="9"/>
      <c r="C84" s="104">
        <v>7.1659499999999996</v>
      </c>
      <c r="D84" s="103">
        <v>7.0628200000000003</v>
      </c>
      <c r="E84" s="104">
        <v>9.1097699999999993</v>
      </c>
      <c r="F84" s="105">
        <v>9.9761199999999999</v>
      </c>
      <c r="G84" s="438"/>
      <c r="H84" s="9"/>
      <c r="I84" s="104">
        <v>8.7779100000000003</v>
      </c>
      <c r="J84" s="103">
        <v>5.4722799999999996</v>
      </c>
      <c r="K84" s="104">
        <v>11.58221</v>
      </c>
      <c r="L84" s="105">
        <v>10.500529999999999</v>
      </c>
      <c r="M84" s="438"/>
      <c r="N84" s="9"/>
      <c r="O84" s="104">
        <v>6.38713</v>
      </c>
      <c r="P84" s="103">
        <v>4.2988499999999998</v>
      </c>
      <c r="Q84" s="104">
        <v>9.9961000000000002</v>
      </c>
      <c r="R84" s="105">
        <v>6.9161999999999999</v>
      </c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</row>
    <row r="85" spans="2:48">
      <c r="B85" s="9"/>
      <c r="C85" s="104">
        <v>7.8672399999999998</v>
      </c>
      <c r="D85" s="103">
        <v>6.3221299999999996</v>
      </c>
      <c r="E85" s="104">
        <v>7.6138399999999997</v>
      </c>
      <c r="F85" s="105">
        <v>8.0930599999999995</v>
      </c>
      <c r="G85" s="438"/>
      <c r="H85" s="9"/>
      <c r="I85" s="104">
        <v>5.6144100000000003</v>
      </c>
      <c r="J85" s="103">
        <v>5.9565299999999999</v>
      </c>
      <c r="K85" s="104">
        <v>8.2849900000000005</v>
      </c>
      <c r="L85" s="105">
        <v>11.267749999999999</v>
      </c>
      <c r="M85" s="438"/>
      <c r="N85" s="9"/>
      <c r="O85" s="104">
        <v>5.0188499999999996</v>
      </c>
      <c r="P85" s="103">
        <v>5.3042600000000002</v>
      </c>
      <c r="Q85" s="104">
        <v>9.2570700000000006</v>
      </c>
      <c r="R85" s="105">
        <v>9.8693600000000004</v>
      </c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</row>
    <row r="86" spans="2:48">
      <c r="B86" s="9"/>
      <c r="C86" s="104">
        <v>5.9806600000000003</v>
      </c>
      <c r="D86" s="103">
        <v>7.1525699999999999</v>
      </c>
      <c r="E86" s="104">
        <v>9.8062199999999997</v>
      </c>
      <c r="F86" s="105">
        <v>8.2800399999999996</v>
      </c>
      <c r="G86" s="438"/>
      <c r="H86" s="9"/>
      <c r="I86" s="104">
        <v>9.2198600000000006</v>
      </c>
      <c r="J86" s="103">
        <v>13.927300000000001</v>
      </c>
      <c r="K86" s="104">
        <v>11.98133</v>
      </c>
      <c r="L86" s="105">
        <v>9.4093499999999999</v>
      </c>
      <c r="M86" s="438"/>
      <c r="N86" s="9"/>
      <c r="O86" s="104">
        <v>6.5504600000000002</v>
      </c>
      <c r="P86" s="103">
        <v>6.0175900000000002</v>
      </c>
      <c r="Q86" s="104">
        <v>12.098089999999999</v>
      </c>
      <c r="R86" s="105">
        <v>5.9220100000000002</v>
      </c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</row>
    <row r="87" spans="2:48">
      <c r="B87" s="9"/>
      <c r="C87" s="104">
        <v>6.7840100000000003</v>
      </c>
      <c r="D87" s="103">
        <v>8.0584000000000007</v>
      </c>
      <c r="E87" s="104">
        <v>10.73695</v>
      </c>
      <c r="F87" s="105">
        <v>9.6039999999999992</v>
      </c>
      <c r="G87" s="438"/>
      <c r="H87" s="9"/>
      <c r="I87" s="104">
        <v>13.4313</v>
      </c>
      <c r="J87" s="103">
        <v>10.2202</v>
      </c>
      <c r="K87" s="104">
        <v>10.314730000000001</v>
      </c>
      <c r="L87" s="105">
        <v>8.3439200000000007</v>
      </c>
      <c r="M87" s="438"/>
      <c r="N87" s="9"/>
      <c r="O87" s="104">
        <v>6.5523699999999998</v>
      </c>
      <c r="P87" s="103">
        <v>10.9656</v>
      </c>
      <c r="Q87" s="104">
        <v>11.037710000000001</v>
      </c>
      <c r="R87" s="105">
        <v>13.486560000000001</v>
      </c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</row>
    <row r="88" spans="2:48">
      <c r="B88" s="9"/>
      <c r="C88" s="104">
        <v>5.2829499999999996</v>
      </c>
      <c r="D88" s="103">
        <v>11.557700000000001</v>
      </c>
      <c r="E88" s="104">
        <v>10.261139999999999</v>
      </c>
      <c r="F88" s="105">
        <v>12.138540000000001</v>
      </c>
      <c r="G88" s="438"/>
      <c r="H88" s="9"/>
      <c r="I88" s="104">
        <v>6.3123500000000003</v>
      </c>
      <c r="J88" s="103">
        <v>9.4278999999999993</v>
      </c>
      <c r="K88" s="104">
        <v>11.72227</v>
      </c>
      <c r="L88" s="105">
        <v>9.4059699999999999</v>
      </c>
      <c r="M88" s="438"/>
      <c r="N88" s="9"/>
      <c r="O88" s="104">
        <v>13.111700000000001</v>
      </c>
      <c r="P88" s="103">
        <v>11.788</v>
      </c>
      <c r="Q88" s="104">
        <v>9.1072100000000002</v>
      </c>
      <c r="R88" s="105">
        <v>11.6349</v>
      </c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</row>
    <row r="89" spans="2:48" ht="17.25" thickBot="1">
      <c r="B89" s="9"/>
      <c r="C89" s="452">
        <v>11.7036</v>
      </c>
      <c r="D89" s="459">
        <v>12.7227</v>
      </c>
      <c r="E89" s="452">
        <v>9.2473100000000006</v>
      </c>
      <c r="F89" s="453">
        <v>12.970459999999999</v>
      </c>
      <c r="G89" s="438"/>
      <c r="H89" s="9"/>
      <c r="I89" s="104">
        <v>16.237100000000002</v>
      </c>
      <c r="J89" s="103">
        <v>12.5672</v>
      </c>
      <c r="K89" s="104">
        <v>13.583209999999999</v>
      </c>
      <c r="L89" s="105">
        <v>9.0942399999999992</v>
      </c>
      <c r="M89" s="438"/>
      <c r="N89" s="9"/>
      <c r="O89" s="104">
        <v>3.1974800000000001</v>
      </c>
      <c r="P89" s="103">
        <v>5.7850799999999998</v>
      </c>
      <c r="Q89" s="104">
        <v>6.3978299999999999</v>
      </c>
      <c r="R89" s="105">
        <v>10.99676</v>
      </c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</row>
    <row r="90" spans="2:48" ht="17.25">
      <c r="B90" s="567" t="s">
        <v>242</v>
      </c>
      <c r="C90" s="626">
        <f>AVERAGE(C79:C89)</f>
        <v>6.6893136363636367</v>
      </c>
      <c r="D90" s="648">
        <f t="shared" ref="D90:F90" si="21">AVERAGE(D79:D89)</f>
        <v>8.0443100000000012</v>
      </c>
      <c r="E90" s="648">
        <f t="shared" si="21"/>
        <v>9.5325236363636368</v>
      </c>
      <c r="F90" s="627">
        <f t="shared" si="21"/>
        <v>9.9916672727272733</v>
      </c>
      <c r="G90" s="11"/>
      <c r="H90" s="9"/>
      <c r="I90" s="104">
        <v>5.5061099999999996</v>
      </c>
      <c r="J90" s="103">
        <v>12.182499999999999</v>
      </c>
      <c r="K90" s="104">
        <v>8.3314199999999996</v>
      </c>
      <c r="L90" s="105">
        <v>11.52365</v>
      </c>
      <c r="M90" s="438"/>
      <c r="N90" s="9"/>
      <c r="O90" s="104">
        <v>6.3854499999999996</v>
      </c>
      <c r="P90" s="103">
        <v>6.1108900000000004</v>
      </c>
      <c r="Q90" s="104">
        <v>9.9259400000000007</v>
      </c>
      <c r="R90" s="105">
        <v>8.8176799999999993</v>
      </c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</row>
    <row r="91" spans="2:48" ht="17.25">
      <c r="B91" s="572" t="s">
        <v>243</v>
      </c>
      <c r="C91" s="637">
        <f>STDEV(C79:C89)</f>
        <v>2.1772756817558587</v>
      </c>
      <c r="D91" s="686">
        <f t="shared" ref="D91:F91" si="22">STDEV(D79:D89)</f>
        <v>2.4217785230941287</v>
      </c>
      <c r="E91" s="686">
        <f t="shared" si="22"/>
        <v>1.6435472716491772</v>
      </c>
      <c r="F91" s="629">
        <f t="shared" si="22"/>
        <v>2.5467176720676763</v>
      </c>
      <c r="G91" s="9"/>
      <c r="H91" s="9"/>
      <c r="I91" s="104">
        <v>5.5052599999999998</v>
      </c>
      <c r="J91" s="103">
        <v>7.6724600000000001</v>
      </c>
      <c r="K91" s="104">
        <v>8.5372299999999992</v>
      </c>
      <c r="L91" s="105">
        <v>12.45087</v>
      </c>
      <c r="M91" s="438"/>
      <c r="N91" s="9"/>
      <c r="O91" s="104">
        <v>2.8014899999999998</v>
      </c>
      <c r="P91" s="103">
        <v>6.6141300000000003</v>
      </c>
      <c r="Q91" s="104">
        <v>7.5187400000000002</v>
      </c>
      <c r="R91" s="105">
        <v>8.9745799999999996</v>
      </c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</row>
    <row r="92" spans="2:48" ht="18" thickBot="1">
      <c r="B92" s="579" t="s">
        <v>244</v>
      </c>
      <c r="C92" s="638">
        <f>C91/SQRT(11)</f>
        <v>0.65647331832267597</v>
      </c>
      <c r="D92" s="811">
        <f t="shared" ref="D92:F92" si="23">D91/SQRT(11)</f>
        <v>0.73019369876766127</v>
      </c>
      <c r="E92" s="811">
        <f t="shared" si="23"/>
        <v>0.49554814775205835</v>
      </c>
      <c r="F92" s="639">
        <f t="shared" si="23"/>
        <v>0.76786426956507714</v>
      </c>
      <c r="G92" s="9"/>
      <c r="H92" s="9"/>
      <c r="I92" s="104">
        <v>4.7408999999999999</v>
      </c>
      <c r="J92" s="103">
        <v>5.6383599999999996</v>
      </c>
      <c r="K92" s="104">
        <v>9.9584799999999998</v>
      </c>
      <c r="L92" s="105">
        <v>10.130129999999999</v>
      </c>
      <c r="M92" s="438"/>
      <c r="N92" s="9"/>
      <c r="O92" s="104">
        <v>6.3949199999999999</v>
      </c>
      <c r="P92" s="103">
        <v>4.31759</v>
      </c>
      <c r="Q92" s="104">
        <v>8.3921600000000005</v>
      </c>
      <c r="R92" s="105">
        <v>8.7248400000000004</v>
      </c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</row>
    <row r="93" spans="2:48">
      <c r="B93" s="438"/>
      <c r="C93" s="9"/>
      <c r="D93" s="9"/>
      <c r="E93" s="9"/>
      <c r="F93" s="9"/>
      <c r="G93" s="9"/>
      <c r="H93" s="9"/>
      <c r="I93" s="104">
        <v>8.6114899999999999</v>
      </c>
      <c r="J93" s="103">
        <v>8.0187200000000001</v>
      </c>
      <c r="K93" s="104">
        <v>8.4216200000000008</v>
      </c>
      <c r="L93" s="105">
        <v>10.426410000000001</v>
      </c>
      <c r="M93" s="438"/>
      <c r="N93" s="9"/>
      <c r="O93" s="104">
        <v>9.7497399999999992</v>
      </c>
      <c r="P93" s="103">
        <v>5.98726</v>
      </c>
      <c r="Q93" s="104">
        <v>8.4786900000000003</v>
      </c>
      <c r="R93" s="105">
        <v>8.4363899999999994</v>
      </c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</row>
    <row r="94" spans="2:48">
      <c r="B94" s="9"/>
      <c r="C94" s="9"/>
      <c r="D94" s="9"/>
      <c r="E94" s="9"/>
      <c r="F94" s="9"/>
      <c r="G94" s="9"/>
      <c r="H94" s="9"/>
      <c r="I94" s="104">
        <v>6.8681900000000002</v>
      </c>
      <c r="J94" s="103">
        <v>11.835100000000001</v>
      </c>
      <c r="K94" s="104">
        <v>9.4496800000000007</v>
      </c>
      <c r="L94" s="105">
        <v>7.1582499999999998</v>
      </c>
      <c r="M94" s="438"/>
      <c r="N94" s="9"/>
      <c r="O94" s="104">
        <v>8.5064799999999998</v>
      </c>
      <c r="P94" s="103">
        <v>8.6866099999999999</v>
      </c>
      <c r="Q94" s="104">
        <v>9.6944300000000005</v>
      </c>
      <c r="R94" s="105">
        <v>12.62941</v>
      </c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</row>
    <row r="95" spans="2:48">
      <c r="B95" s="9"/>
      <c r="C95" s="9"/>
      <c r="D95" s="9"/>
      <c r="E95" s="9"/>
      <c r="F95" s="9"/>
      <c r="G95" s="9"/>
      <c r="H95" s="9"/>
      <c r="I95" s="104">
        <v>4.2103900000000003</v>
      </c>
      <c r="J95" s="103">
        <v>3.6970999999999998</v>
      </c>
      <c r="K95" s="104">
        <v>7.6188599999999997</v>
      </c>
      <c r="L95" s="105">
        <v>11.069279999999999</v>
      </c>
      <c r="M95" s="438"/>
      <c r="N95" s="9"/>
      <c r="O95" s="104">
        <v>3.6850700000000001</v>
      </c>
      <c r="P95" s="103">
        <v>4.4826499999999996</v>
      </c>
      <c r="Q95" s="104">
        <v>4.6352700000000002</v>
      </c>
      <c r="R95" s="105">
        <v>10.379949999999999</v>
      </c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</row>
    <row r="96" spans="2:48">
      <c r="B96" s="9"/>
      <c r="C96" s="9"/>
      <c r="D96" s="9"/>
      <c r="E96" s="9"/>
      <c r="F96" s="9"/>
      <c r="G96" s="9"/>
      <c r="H96" s="9"/>
      <c r="I96" s="104">
        <v>7.0236400000000003</v>
      </c>
      <c r="J96" s="103">
        <v>11.1905</v>
      </c>
      <c r="K96" s="104">
        <v>8.6659799999999994</v>
      </c>
      <c r="L96" s="105">
        <v>10.060079999999999</v>
      </c>
      <c r="M96" s="438"/>
      <c r="N96" s="9"/>
      <c r="O96" s="104">
        <v>5.29854</v>
      </c>
      <c r="P96" s="103">
        <v>6.3426299999999998</v>
      </c>
      <c r="Q96" s="104">
        <v>9.6735799999999994</v>
      </c>
      <c r="R96" s="105">
        <v>7.8131399999999998</v>
      </c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</row>
    <row r="97" spans="2:48">
      <c r="B97" s="9"/>
      <c r="C97" s="9"/>
      <c r="D97" s="9"/>
      <c r="E97" s="9"/>
      <c r="F97" s="9"/>
      <c r="G97" s="9"/>
      <c r="H97" s="9"/>
      <c r="I97" s="104">
        <v>12.4217</v>
      </c>
      <c r="J97" s="103">
        <v>7.9995599999999998</v>
      </c>
      <c r="K97" s="104">
        <v>13.77557</v>
      </c>
      <c r="L97" s="105">
        <v>12.402340000000001</v>
      </c>
      <c r="M97" s="438"/>
      <c r="N97" s="9"/>
      <c r="O97" s="104">
        <v>4.4649799999999997</v>
      </c>
      <c r="P97" s="103">
        <v>6.2491599999999998</v>
      </c>
      <c r="Q97" s="104">
        <v>6.0473100000000004</v>
      </c>
      <c r="R97" s="105">
        <v>8.1818899999999992</v>
      </c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</row>
    <row r="98" spans="2:48">
      <c r="B98" s="9"/>
      <c r="C98" s="9"/>
      <c r="D98" s="9"/>
      <c r="E98" s="9"/>
      <c r="F98" s="9"/>
      <c r="G98" s="9"/>
      <c r="H98" s="9"/>
      <c r="I98" s="104">
        <v>5.0294800000000004</v>
      </c>
      <c r="J98" s="103"/>
      <c r="K98" s="104">
        <v>6.7179900000000004</v>
      </c>
      <c r="L98" s="105"/>
      <c r="M98" s="438"/>
      <c r="N98" s="9"/>
      <c r="O98" s="104"/>
      <c r="P98" s="103">
        <v>3.9873099999999999</v>
      </c>
      <c r="Q98" s="104"/>
      <c r="R98" s="105">
        <v>10.16689</v>
      </c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</row>
    <row r="99" spans="2:48" ht="17.25" thickBot="1">
      <c r="B99" s="9"/>
      <c r="C99" s="9"/>
      <c r="D99" s="9"/>
      <c r="E99" s="9"/>
      <c r="F99" s="9"/>
      <c r="G99" s="9"/>
      <c r="H99" s="9"/>
      <c r="I99" s="104">
        <v>13.841100000000001</v>
      </c>
      <c r="J99" s="103"/>
      <c r="K99" s="104">
        <v>11.94782</v>
      </c>
      <c r="L99" s="105"/>
      <c r="M99" s="438"/>
      <c r="N99" s="9"/>
      <c r="O99" s="452"/>
      <c r="P99" s="459">
        <v>7.1328199999999997</v>
      </c>
      <c r="Q99" s="452"/>
      <c r="R99" s="453">
        <v>12.50238</v>
      </c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</row>
    <row r="100" spans="2:48" ht="17.25">
      <c r="B100" s="9"/>
      <c r="C100" s="9"/>
      <c r="D100" s="9"/>
      <c r="E100" s="9"/>
      <c r="F100" s="9"/>
      <c r="G100" s="9"/>
      <c r="H100" s="9"/>
      <c r="I100" s="104">
        <v>7.2311899999999998</v>
      </c>
      <c r="J100" s="103"/>
      <c r="K100" s="104">
        <v>9.8937899999999992</v>
      </c>
      <c r="L100" s="105"/>
      <c r="M100" s="438"/>
      <c r="N100" s="567" t="s">
        <v>242</v>
      </c>
      <c r="O100" s="635">
        <f>AVERAGE(O79:O97)</f>
        <v>5.7516094736842103</v>
      </c>
      <c r="P100" s="685">
        <f>AVERAGE(P79:P99)</f>
        <v>6.2952266666666663</v>
      </c>
      <c r="Q100" s="685">
        <f>AVERAGE(Q79:Q97)</f>
        <v>9.0131915789473673</v>
      </c>
      <c r="R100" s="636">
        <f>AVERAGE(R79:R99)</f>
        <v>9.1243476190476187</v>
      </c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</row>
    <row r="101" spans="2:48" ht="17.25">
      <c r="B101" s="9"/>
      <c r="C101" s="9"/>
      <c r="D101" s="9"/>
      <c r="E101" s="9"/>
      <c r="F101" s="9"/>
      <c r="G101" s="9"/>
      <c r="H101" s="9"/>
      <c r="I101" s="104">
        <v>12.447100000000001</v>
      </c>
      <c r="J101" s="103"/>
      <c r="K101" s="104">
        <v>11.75305</v>
      </c>
      <c r="L101" s="105"/>
      <c r="M101" s="438"/>
      <c r="N101" s="572" t="s">
        <v>243</v>
      </c>
      <c r="O101" s="637">
        <f>STDEV(O79:O97)</f>
        <v>2.6184612654837167</v>
      </c>
      <c r="P101" s="686">
        <f>STDEV(P79:P99)</f>
        <v>2.3245118089726571</v>
      </c>
      <c r="Q101" s="686">
        <f>STDEV(Q79:Q97)</f>
        <v>2.3168441168256519</v>
      </c>
      <c r="R101" s="629">
        <f>STDEV(R79:R99)</f>
        <v>2.2010044478939688</v>
      </c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</row>
    <row r="102" spans="2:48" ht="18" thickBot="1">
      <c r="B102" s="9"/>
      <c r="C102" s="9"/>
      <c r="D102" s="9"/>
      <c r="E102" s="9"/>
      <c r="F102" s="9"/>
      <c r="G102" s="9"/>
      <c r="H102" s="9"/>
      <c r="I102" s="452">
        <v>5.3338099999999997</v>
      </c>
      <c r="J102" s="459"/>
      <c r="K102" s="452">
        <v>11.040480000000001</v>
      </c>
      <c r="L102" s="453"/>
      <c r="M102" s="438"/>
      <c r="N102" s="579" t="s">
        <v>244</v>
      </c>
      <c r="O102" s="638">
        <f>O101/SQRT(19)</f>
        <v>0.60071621283258669</v>
      </c>
      <c r="P102" s="811">
        <f>P101/SQRT(21)</f>
        <v>0.50725006278266338</v>
      </c>
      <c r="Q102" s="811">
        <f t="shared" ref="Q102" si="24">Q101/SQRT(19)</f>
        <v>0.53152049332525042</v>
      </c>
      <c r="R102" s="639">
        <f>R101/SQRT(21)</f>
        <v>0.48029854701945712</v>
      </c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</row>
    <row r="103" spans="2:48" ht="17.25">
      <c r="H103" s="567" t="s">
        <v>242</v>
      </c>
      <c r="I103" s="568">
        <f>AVERAGE(I79:I102)</f>
        <v>8.4369324999999993</v>
      </c>
      <c r="J103" s="754">
        <f>AVERAGE(J79:J97)</f>
        <v>8.4929400000000008</v>
      </c>
      <c r="K103" s="754">
        <f>AVERAGE(K79:K102)</f>
        <v>10.289685</v>
      </c>
      <c r="L103" s="569">
        <f>AVERAGE(L79:L97)</f>
        <v>10.111124736842106</v>
      </c>
      <c r="N103" s="438"/>
    </row>
    <row r="104" spans="2:48" ht="17.25">
      <c r="H104" s="572" t="s">
        <v>243</v>
      </c>
      <c r="I104" s="576">
        <f>STDEV(I79:I102)</f>
        <v>3.2473432768786745</v>
      </c>
      <c r="J104" s="707">
        <f>STDEV(J79:J97)</f>
        <v>2.8573594968509681</v>
      </c>
      <c r="K104" s="707">
        <f>STDEV(K79:K102)</f>
        <v>1.9374027212695353</v>
      </c>
      <c r="L104" s="577">
        <f>STDEV(L79:L97)</f>
        <v>1.3461749152046656</v>
      </c>
    </row>
    <row r="105" spans="2:48" ht="18" thickBot="1">
      <c r="H105" s="579" t="s">
        <v>244</v>
      </c>
      <c r="I105" s="583">
        <f>I104/SQRT(24)</f>
        <v>0.66286117066751904</v>
      </c>
      <c r="J105" s="758">
        <f>J104/SQRT(19)</f>
        <v>0.65552322590208389</v>
      </c>
      <c r="K105" s="758">
        <f t="shared" ref="K105" si="25">K104/SQRT(24)</f>
        <v>0.39547067444916195</v>
      </c>
      <c r="L105" s="584">
        <f>L104/SQRT(19)</f>
        <v>0.30883370608981958</v>
      </c>
    </row>
    <row r="106" spans="2:48">
      <c r="H106" s="438"/>
    </row>
  </sheetData>
  <mergeCells count="24">
    <mergeCell ref="Q77:R77"/>
    <mergeCell ref="C45:D45"/>
    <mergeCell ref="G45:H45"/>
    <mergeCell ref="K45:L45"/>
    <mergeCell ref="C76:F76"/>
    <mergeCell ref="I76:L76"/>
    <mergeCell ref="O76:R76"/>
    <mergeCell ref="C77:D77"/>
    <mergeCell ref="E77:F77"/>
    <mergeCell ref="I77:J77"/>
    <mergeCell ref="K77:L77"/>
    <mergeCell ref="O77:P77"/>
    <mergeCell ref="D28:Y28"/>
    <mergeCell ref="AD28:AX28"/>
    <mergeCell ref="D37:O37"/>
    <mergeCell ref="T37:AH37"/>
    <mergeCell ref="C36:AK36"/>
    <mergeCell ref="C27:BA27"/>
    <mergeCell ref="C3:D3"/>
    <mergeCell ref="E3:F3"/>
    <mergeCell ref="G3:H3"/>
    <mergeCell ref="D19:Q19"/>
    <mergeCell ref="V19:AM19"/>
    <mergeCell ref="C18:AP18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48A3-BAC8-41A2-8985-9653526F9BDD}">
  <dimension ref="A1:AC116"/>
  <sheetViews>
    <sheetView zoomScale="55" zoomScaleNormal="55" workbookViewId="0">
      <selection activeCell="Q33" sqref="Q33"/>
    </sheetView>
  </sheetViews>
  <sheetFormatPr defaultRowHeight="16.5"/>
  <cols>
    <col min="2" max="5" width="9.125" bestFit="1" customWidth="1"/>
    <col min="7" max="10" width="9.125" bestFit="1" customWidth="1"/>
    <col min="12" max="13" width="9.125" bestFit="1" customWidth="1"/>
    <col min="16" max="19" width="9.125" bestFit="1" customWidth="1"/>
    <col min="21" max="24" width="9.625" bestFit="1" customWidth="1"/>
    <col min="26" max="26" width="9.125" bestFit="1" customWidth="1"/>
    <col min="27" max="27" width="11.5" customWidth="1"/>
  </cols>
  <sheetData>
    <row r="1" spans="1:27" ht="18.75" thickBot="1">
      <c r="A1" s="9"/>
      <c r="B1" s="8" t="s">
        <v>176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8" t="s">
        <v>179</v>
      </c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8" thickBot="1">
      <c r="A2" s="9"/>
      <c r="B2" s="1059" t="s">
        <v>131</v>
      </c>
      <c r="C2" s="1060"/>
      <c r="D2" s="959"/>
      <c r="E2" s="960"/>
      <c r="F2" s="72"/>
      <c r="G2" s="958" t="s">
        <v>132</v>
      </c>
      <c r="H2" s="959"/>
      <c r="I2" s="959"/>
      <c r="J2" s="960"/>
      <c r="K2" s="11"/>
      <c r="L2" s="1059" t="s">
        <v>233</v>
      </c>
      <c r="M2" s="1061"/>
      <c r="N2" s="9"/>
      <c r="O2" s="9"/>
      <c r="P2" s="1059" t="s">
        <v>131</v>
      </c>
      <c r="Q2" s="1060"/>
      <c r="R2" s="959"/>
      <c r="S2" s="960"/>
      <c r="T2" s="72"/>
      <c r="U2" s="958" t="s">
        <v>132</v>
      </c>
      <c r="V2" s="959"/>
      <c r="W2" s="959"/>
      <c r="X2" s="960"/>
      <c r="Y2" s="11"/>
      <c r="Z2" s="1059" t="s">
        <v>233</v>
      </c>
      <c r="AA2" s="1061"/>
    </row>
    <row r="3" spans="1:27" ht="18" thickBot="1">
      <c r="A3" s="9"/>
      <c r="B3" s="1058" t="s">
        <v>67</v>
      </c>
      <c r="C3" s="1028"/>
      <c r="D3" s="1058" t="s">
        <v>68</v>
      </c>
      <c r="E3" s="960"/>
      <c r="F3" s="72"/>
      <c r="G3" s="1058" t="s">
        <v>67</v>
      </c>
      <c r="H3" s="1028"/>
      <c r="I3" s="958" t="s">
        <v>68</v>
      </c>
      <c r="J3" s="960"/>
      <c r="K3" s="11"/>
      <c r="L3" s="21" t="s">
        <v>67</v>
      </c>
      <c r="M3" s="203" t="s">
        <v>68</v>
      </c>
      <c r="N3" s="9"/>
      <c r="O3" s="9"/>
      <c r="P3" s="1058" t="s">
        <v>67</v>
      </c>
      <c r="Q3" s="1028"/>
      <c r="R3" s="1058" t="s">
        <v>68</v>
      </c>
      <c r="S3" s="960"/>
      <c r="T3" s="72"/>
      <c r="U3" s="1058" t="s">
        <v>67</v>
      </c>
      <c r="V3" s="1028"/>
      <c r="W3" s="958" t="s">
        <v>68</v>
      </c>
      <c r="X3" s="960"/>
      <c r="Y3" s="11"/>
      <c r="Z3" s="19" t="s">
        <v>67</v>
      </c>
      <c r="AA3" s="93" t="s">
        <v>68</v>
      </c>
    </row>
    <row r="4" spans="1:27" ht="18" thickBot="1">
      <c r="A4" s="9"/>
      <c r="B4" s="13" t="s">
        <v>133</v>
      </c>
      <c r="C4" s="20" t="s">
        <v>134</v>
      </c>
      <c r="D4" s="13" t="s">
        <v>133</v>
      </c>
      <c r="E4" s="14" t="s">
        <v>134</v>
      </c>
      <c r="F4" s="72"/>
      <c r="G4" s="15" t="s">
        <v>133</v>
      </c>
      <c r="H4" s="86" t="s">
        <v>134</v>
      </c>
      <c r="I4" s="15" t="s">
        <v>133</v>
      </c>
      <c r="J4" s="16" t="s">
        <v>134</v>
      </c>
      <c r="K4" s="11"/>
      <c r="L4" s="45">
        <v>0.43103399999999997</v>
      </c>
      <c r="M4" s="46">
        <v>0.34673500000000002</v>
      </c>
      <c r="N4" s="9"/>
      <c r="O4" s="9"/>
      <c r="P4" s="13" t="s">
        <v>173</v>
      </c>
      <c r="Q4" s="20" t="s">
        <v>174</v>
      </c>
      <c r="R4" s="13" t="s">
        <v>173</v>
      </c>
      <c r="S4" s="14" t="s">
        <v>174</v>
      </c>
      <c r="T4" s="72"/>
      <c r="U4" s="13" t="s">
        <v>133</v>
      </c>
      <c r="V4" s="20" t="s">
        <v>175</v>
      </c>
      <c r="W4" s="13" t="s">
        <v>133</v>
      </c>
      <c r="X4" s="14" t="s">
        <v>175</v>
      </c>
      <c r="Y4" s="11"/>
      <c r="Z4" s="41">
        <v>0.53293299999999999</v>
      </c>
      <c r="AA4" s="43">
        <v>0.33692699999999998</v>
      </c>
    </row>
    <row r="5" spans="1:27">
      <c r="A5" s="9"/>
      <c r="B5" s="45">
        <v>0.26666400000000001</v>
      </c>
      <c r="C5" s="125">
        <v>2.7999700000000001</v>
      </c>
      <c r="D5" s="45">
        <v>10.9666</v>
      </c>
      <c r="E5" s="46">
        <v>13.0999</v>
      </c>
      <c r="F5" s="11"/>
      <c r="G5" s="45">
        <v>1.09999</v>
      </c>
      <c r="H5" s="46">
        <v>2.7666400000000002</v>
      </c>
      <c r="I5" s="45">
        <v>6.49993</v>
      </c>
      <c r="J5" s="46">
        <v>13.399900000000001</v>
      </c>
      <c r="K5" s="11"/>
      <c r="L5" s="52">
        <v>0.18668299999999999</v>
      </c>
      <c r="M5" s="54">
        <v>-0.125</v>
      </c>
      <c r="N5" s="9"/>
      <c r="O5" s="9"/>
      <c r="P5" s="41">
        <v>8.3665800000000008</v>
      </c>
      <c r="Q5" s="42">
        <v>8.0332500000000007</v>
      </c>
      <c r="R5" s="41">
        <v>8.3332499999999996</v>
      </c>
      <c r="S5" s="43">
        <v>9.0999099999999995</v>
      </c>
      <c r="T5" s="11"/>
      <c r="U5" s="41">
        <v>1.29999</v>
      </c>
      <c r="V5" s="42">
        <v>4.2666199999999996</v>
      </c>
      <c r="W5" s="41">
        <v>12.299899999999999</v>
      </c>
      <c r="X5" s="43">
        <v>24.799800000000001</v>
      </c>
      <c r="Y5" s="11"/>
      <c r="Z5" s="52">
        <v>-0.11890000000000001</v>
      </c>
      <c r="AA5" s="54">
        <v>8.7998999999999994E-2</v>
      </c>
    </row>
    <row r="6" spans="1:27">
      <c r="A6" s="9"/>
      <c r="B6" s="52">
        <v>12.9999</v>
      </c>
      <c r="C6" s="53">
        <v>13.5665</v>
      </c>
      <c r="D6" s="52">
        <v>2.9999699999999998</v>
      </c>
      <c r="E6" s="54">
        <v>7.7332599999999996</v>
      </c>
      <c r="F6" s="11"/>
      <c r="G6" s="52">
        <v>11.399900000000001</v>
      </c>
      <c r="H6" s="54">
        <v>16.633199999999999</v>
      </c>
      <c r="I6" s="52">
        <v>3.2999700000000001</v>
      </c>
      <c r="J6" s="54">
        <v>2.56664</v>
      </c>
      <c r="K6" s="11"/>
      <c r="L6" s="52">
        <v>1</v>
      </c>
      <c r="M6" s="54">
        <v>0.33250999999999997</v>
      </c>
      <c r="N6" s="9"/>
      <c r="O6" s="9"/>
      <c r="P6" s="52">
        <v>14.6999</v>
      </c>
      <c r="Q6" s="53">
        <v>12.5665</v>
      </c>
      <c r="R6" s="52">
        <v>23.7331</v>
      </c>
      <c r="S6" s="54">
        <v>20.2331</v>
      </c>
      <c r="T6" s="11"/>
      <c r="U6" s="52">
        <v>32.466299999999997</v>
      </c>
      <c r="V6" s="53">
        <v>25.566400000000002</v>
      </c>
      <c r="W6" s="52">
        <v>1.89998</v>
      </c>
      <c r="X6" s="54">
        <v>2.2666400000000002</v>
      </c>
      <c r="Y6" s="11"/>
      <c r="Z6" s="52">
        <v>-0.47826000000000002</v>
      </c>
      <c r="AA6" s="54">
        <v>0.10308199999999999</v>
      </c>
    </row>
    <row r="7" spans="1:27">
      <c r="A7" s="9"/>
      <c r="B7" s="52">
        <v>0.23333100000000001</v>
      </c>
      <c r="C7" s="53">
        <v>0.83332499999999998</v>
      </c>
      <c r="D7" s="52">
        <v>18.599799999999998</v>
      </c>
      <c r="E7" s="54">
        <v>28.099699999999999</v>
      </c>
      <c r="F7" s="11"/>
      <c r="G7" s="52">
        <v>0</v>
      </c>
      <c r="H7" s="54">
        <v>0.56666099999999997</v>
      </c>
      <c r="I7" s="52">
        <v>8.9999099999999999</v>
      </c>
      <c r="J7" s="54">
        <v>17.9665</v>
      </c>
      <c r="K7" s="11"/>
      <c r="L7" s="52">
        <v>0.11830400000000001</v>
      </c>
      <c r="M7" s="54">
        <v>-0.13347999999999999</v>
      </c>
      <c r="N7" s="9"/>
      <c r="O7" s="9"/>
      <c r="P7" s="52">
        <v>4.53329</v>
      </c>
      <c r="Q7" s="53">
        <v>2.6666400000000001</v>
      </c>
      <c r="R7" s="52">
        <v>9.2332400000000003</v>
      </c>
      <c r="S7" s="54">
        <v>6.8999300000000003</v>
      </c>
      <c r="T7" s="11"/>
      <c r="U7" s="52">
        <v>0.56666099999999997</v>
      </c>
      <c r="V7" s="53">
        <v>0.19999800000000001</v>
      </c>
      <c r="W7" s="52">
        <v>14.0665</v>
      </c>
      <c r="X7" s="54">
        <v>17.299800000000001</v>
      </c>
      <c r="Y7" s="11"/>
      <c r="Z7" s="52">
        <v>-0.28159000000000001</v>
      </c>
      <c r="AA7" s="54">
        <v>0.14285500000000001</v>
      </c>
    </row>
    <row r="8" spans="1:27">
      <c r="A8" s="9"/>
      <c r="B8" s="52">
        <v>16.766500000000001</v>
      </c>
      <c r="C8" s="53">
        <v>19.066500000000001</v>
      </c>
      <c r="D8" s="52">
        <v>2.2333099999999999</v>
      </c>
      <c r="E8" s="54">
        <v>4.2999599999999996</v>
      </c>
      <c r="F8" s="11"/>
      <c r="G8" s="52">
        <v>13.166499999999999</v>
      </c>
      <c r="H8" s="54">
        <v>16.6998</v>
      </c>
      <c r="I8" s="52">
        <v>8.6332500000000003</v>
      </c>
      <c r="J8" s="54">
        <v>6.5999299999999996</v>
      </c>
      <c r="K8" s="11"/>
      <c r="L8" s="52">
        <v>0.67025100000000004</v>
      </c>
      <c r="M8" s="54">
        <v>0.27466600000000002</v>
      </c>
      <c r="N8" s="9"/>
      <c r="O8" s="9"/>
      <c r="P8" s="52">
        <v>17.899799999999999</v>
      </c>
      <c r="Q8" s="53">
        <v>25.499700000000001</v>
      </c>
      <c r="R8" s="52">
        <v>6.0666099999999998</v>
      </c>
      <c r="S8" s="54">
        <v>5.16662</v>
      </c>
      <c r="T8" s="11"/>
      <c r="U8" s="52">
        <v>21.4665</v>
      </c>
      <c r="V8" s="53">
        <v>12.033200000000001</v>
      </c>
      <c r="W8" s="52">
        <v>1.1999899999999999</v>
      </c>
      <c r="X8" s="54">
        <v>1.59998</v>
      </c>
      <c r="Y8" s="11"/>
      <c r="Z8" s="52">
        <v>0.18234700000000001</v>
      </c>
      <c r="AA8" s="54">
        <v>0.38631599999999999</v>
      </c>
    </row>
    <row r="9" spans="1:27">
      <c r="A9" s="9"/>
      <c r="B9" s="52">
        <v>10.1999</v>
      </c>
      <c r="C9" s="53">
        <v>19.766500000000001</v>
      </c>
      <c r="D9" s="52">
        <v>23.033100000000001</v>
      </c>
      <c r="E9" s="54">
        <v>18.4665</v>
      </c>
      <c r="F9" s="11"/>
      <c r="G9" s="52">
        <v>6.1332700000000004</v>
      </c>
      <c r="H9" s="54">
        <v>31.066400000000002</v>
      </c>
      <c r="I9" s="52">
        <v>13.5999</v>
      </c>
      <c r="J9" s="54">
        <v>23.899799999999999</v>
      </c>
      <c r="K9" s="11"/>
      <c r="L9" s="52">
        <v>0.30171599999999998</v>
      </c>
      <c r="M9" s="54">
        <v>0.59259200000000001</v>
      </c>
      <c r="N9" s="9"/>
      <c r="O9" s="9"/>
      <c r="P9" s="52">
        <v>29.266400000000001</v>
      </c>
      <c r="Q9" s="53">
        <v>21.033100000000001</v>
      </c>
      <c r="R9" s="52">
        <v>16.6998</v>
      </c>
      <c r="S9" s="54">
        <v>12.1999</v>
      </c>
      <c r="T9" s="11"/>
      <c r="U9" s="52">
        <v>23.4664</v>
      </c>
      <c r="V9" s="53">
        <v>33.933</v>
      </c>
      <c r="W9" s="52">
        <v>10.166600000000001</v>
      </c>
      <c r="X9" s="54">
        <v>22.9664</v>
      </c>
      <c r="Y9" s="11"/>
      <c r="Z9" s="52">
        <v>0.299404</v>
      </c>
      <c r="AA9" s="54">
        <v>-1</v>
      </c>
    </row>
    <row r="10" spans="1:27">
      <c r="A10" s="9"/>
      <c r="B10" s="52">
        <v>13.5665</v>
      </c>
      <c r="C10" s="53">
        <v>11.2332</v>
      </c>
      <c r="D10" s="52">
        <v>2.0333100000000002</v>
      </c>
      <c r="E10" s="54">
        <v>3.6333000000000002</v>
      </c>
      <c r="F10" s="11"/>
      <c r="G10" s="52">
        <v>11.533200000000001</v>
      </c>
      <c r="H10" s="54">
        <v>21.4998</v>
      </c>
      <c r="I10" s="52">
        <v>1.8333200000000001</v>
      </c>
      <c r="J10" s="54">
        <v>7.1665999999999999</v>
      </c>
      <c r="K10" s="11"/>
      <c r="L10" s="52">
        <v>-7.6350000000000001E-2</v>
      </c>
      <c r="M10" s="54">
        <v>-8.0409999999999995E-2</v>
      </c>
      <c r="N10" s="9"/>
      <c r="O10" s="9"/>
      <c r="P10" s="52">
        <v>21.066500000000001</v>
      </c>
      <c r="Q10" s="53">
        <v>14.899900000000001</v>
      </c>
      <c r="R10" s="52">
        <v>11.6332</v>
      </c>
      <c r="S10" s="54">
        <v>4.4999500000000001</v>
      </c>
      <c r="T10" s="11"/>
      <c r="U10" s="52">
        <v>17.666499999999999</v>
      </c>
      <c r="V10" s="53">
        <v>32.766300000000001</v>
      </c>
      <c r="W10" s="52">
        <v>0.66666000000000003</v>
      </c>
      <c r="X10" s="54">
        <v>0</v>
      </c>
      <c r="Y10" s="11"/>
      <c r="Z10" s="52">
        <v>0.53148200000000001</v>
      </c>
      <c r="AA10" s="54">
        <v>0.51121000000000005</v>
      </c>
    </row>
    <row r="11" spans="1:27">
      <c r="A11" s="9"/>
      <c r="B11" s="52">
        <v>5.0332800000000004</v>
      </c>
      <c r="C11" s="53">
        <v>8.1999200000000005</v>
      </c>
      <c r="D11" s="52">
        <v>21.766400000000001</v>
      </c>
      <c r="E11" s="54">
        <v>37.633000000000003</v>
      </c>
      <c r="F11" s="11"/>
      <c r="G11" s="52">
        <v>9.6332400000000007</v>
      </c>
      <c r="H11" s="54">
        <v>8.2665799999999994</v>
      </c>
      <c r="I11" s="52">
        <v>34.933</v>
      </c>
      <c r="J11" s="54">
        <v>29.733000000000001</v>
      </c>
      <c r="K11" s="11"/>
      <c r="L11" s="52">
        <v>0.660161</v>
      </c>
      <c r="M11" s="54">
        <v>0.19602700000000001</v>
      </c>
      <c r="N11" s="9"/>
      <c r="O11" s="9"/>
      <c r="P11" s="52">
        <v>36.533000000000001</v>
      </c>
      <c r="Q11" s="53">
        <v>49.999499999999998</v>
      </c>
      <c r="R11" s="52">
        <v>22.4331</v>
      </c>
      <c r="S11" s="54">
        <v>18.299800000000001</v>
      </c>
      <c r="T11" s="11"/>
      <c r="U11" s="52">
        <v>8.4332499999999992</v>
      </c>
      <c r="V11" s="53">
        <v>27.566400000000002</v>
      </c>
      <c r="W11" s="52">
        <v>18.166499999999999</v>
      </c>
      <c r="X11" s="54">
        <v>56.1661</v>
      </c>
      <c r="Y11" s="11"/>
      <c r="Z11" s="52">
        <v>4.8780000000000004E-3</v>
      </c>
      <c r="AA11" s="54">
        <v>4.1162999999999998E-2</v>
      </c>
    </row>
    <row r="12" spans="1:27">
      <c r="A12" s="9"/>
      <c r="B12" s="52">
        <v>21.6998</v>
      </c>
      <c r="C12" s="53">
        <v>20.133099999999999</v>
      </c>
      <c r="D12" s="52">
        <v>50.499499999999998</v>
      </c>
      <c r="E12" s="54">
        <v>45.499499999999998</v>
      </c>
      <c r="F12" s="11"/>
      <c r="G12" s="52">
        <v>4.9332799999999999</v>
      </c>
      <c r="H12" s="54">
        <v>24.099799999999998</v>
      </c>
      <c r="I12" s="52">
        <v>20.2331</v>
      </c>
      <c r="J12" s="54">
        <v>30.099699999999999</v>
      </c>
      <c r="K12" s="11"/>
      <c r="L12" s="52">
        <v>0.20446600000000001</v>
      </c>
      <c r="M12" s="54">
        <v>7.9869999999999993E-3</v>
      </c>
      <c r="N12" s="9"/>
      <c r="O12" s="9"/>
      <c r="P12" s="52">
        <v>16.799800000000001</v>
      </c>
      <c r="Q12" s="53">
        <v>13.8332</v>
      </c>
      <c r="R12" s="52">
        <v>18.899799999999999</v>
      </c>
      <c r="S12" s="54">
        <v>27.399699999999999</v>
      </c>
      <c r="T12" s="11"/>
      <c r="U12" s="52">
        <v>6.7999299999999998</v>
      </c>
      <c r="V12" s="53">
        <v>6.8666</v>
      </c>
      <c r="W12" s="52">
        <v>26.399699999999999</v>
      </c>
      <c r="X12" s="54">
        <v>28.666399999999999</v>
      </c>
      <c r="Y12" s="11"/>
      <c r="Z12" s="52">
        <v>0.66213599999999995</v>
      </c>
      <c r="AA12" s="54">
        <v>0.34693800000000002</v>
      </c>
    </row>
    <row r="13" spans="1:27">
      <c r="A13" s="9"/>
      <c r="B13" s="52">
        <v>17.033200000000001</v>
      </c>
      <c r="C13" s="53">
        <v>24.399799999999999</v>
      </c>
      <c r="D13" s="52">
        <v>13.166499999999999</v>
      </c>
      <c r="E13" s="54">
        <v>34.933</v>
      </c>
      <c r="F13" s="11"/>
      <c r="G13" s="52">
        <v>15.433199999999999</v>
      </c>
      <c r="H13" s="54">
        <v>23.366399999999999</v>
      </c>
      <c r="I13" s="52">
        <v>20.6998</v>
      </c>
      <c r="J13" s="54">
        <v>21.033100000000001</v>
      </c>
      <c r="K13" s="11"/>
      <c r="L13" s="52">
        <v>5.0847999999999997E-2</v>
      </c>
      <c r="M13" s="54">
        <v>0.152729</v>
      </c>
      <c r="N13" s="9"/>
      <c r="O13" s="9"/>
      <c r="P13" s="52">
        <v>20.833100000000002</v>
      </c>
      <c r="Q13" s="53">
        <v>23.4998</v>
      </c>
      <c r="R13" s="52">
        <v>14.299899999999999</v>
      </c>
      <c r="S13" s="54">
        <v>52.499499999999998</v>
      </c>
      <c r="T13" s="11"/>
      <c r="U13" s="52">
        <v>2.8999700000000002</v>
      </c>
      <c r="V13" s="53">
        <v>14.266500000000001</v>
      </c>
      <c r="W13" s="52">
        <v>9.0665800000000001</v>
      </c>
      <c r="X13" s="54">
        <v>18.6998</v>
      </c>
      <c r="Y13" s="11"/>
      <c r="Z13" s="52">
        <v>0.29178500000000002</v>
      </c>
      <c r="AA13" s="54">
        <v>0.47107399999999999</v>
      </c>
    </row>
    <row r="14" spans="1:27">
      <c r="A14" s="9"/>
      <c r="B14" s="52">
        <v>2.9333</v>
      </c>
      <c r="C14" s="53">
        <v>4.4666199999999998</v>
      </c>
      <c r="D14" s="52">
        <v>6.3666</v>
      </c>
      <c r="E14" s="54">
        <v>1.3666499999999999</v>
      </c>
      <c r="F14" s="11"/>
      <c r="G14" s="52">
        <v>5.5999400000000001</v>
      </c>
      <c r="H14" s="54">
        <v>6.1999399999999998</v>
      </c>
      <c r="I14" s="52">
        <v>7.7665899999999999</v>
      </c>
      <c r="J14" s="54">
        <v>10.566599999999999</v>
      </c>
      <c r="K14" s="11"/>
      <c r="L14" s="52">
        <v>0.56193899999999997</v>
      </c>
      <c r="M14" s="54">
        <v>0.26956400000000003</v>
      </c>
      <c r="N14" s="9"/>
      <c r="O14" s="9"/>
      <c r="P14" s="52">
        <v>8.8999100000000002</v>
      </c>
      <c r="Q14" s="53">
        <v>12.166499999999999</v>
      </c>
      <c r="R14" s="52">
        <v>10.033200000000001</v>
      </c>
      <c r="S14" s="54">
        <v>8.8665800000000008</v>
      </c>
      <c r="T14" s="11"/>
      <c r="U14" s="52">
        <v>4.16662</v>
      </c>
      <c r="V14" s="53">
        <v>7.59992</v>
      </c>
      <c r="W14" s="52">
        <v>2.1333099999999998</v>
      </c>
      <c r="X14" s="54">
        <v>5.9332700000000003</v>
      </c>
      <c r="Y14" s="11"/>
      <c r="Z14" s="52">
        <v>0.14030799999999999</v>
      </c>
      <c r="AA14" s="54">
        <v>0.73154399999999997</v>
      </c>
    </row>
    <row r="15" spans="1:27">
      <c r="A15" s="9"/>
      <c r="B15" s="52">
        <v>44.433</v>
      </c>
      <c r="C15" s="53">
        <v>42.999600000000001</v>
      </c>
      <c r="D15" s="52">
        <v>1.3999900000000001</v>
      </c>
      <c r="E15" s="54">
        <v>0.43332900000000002</v>
      </c>
      <c r="F15" s="11"/>
      <c r="G15" s="52">
        <v>16.266500000000001</v>
      </c>
      <c r="H15" s="54">
        <v>57.999400000000001</v>
      </c>
      <c r="I15" s="52">
        <v>1.3999900000000001</v>
      </c>
      <c r="J15" s="54">
        <v>2.4333100000000001</v>
      </c>
      <c r="K15" s="11"/>
      <c r="L15" s="52">
        <v>0.15561800000000001</v>
      </c>
      <c r="M15" s="54">
        <v>-0.17729</v>
      </c>
      <c r="N15" s="9"/>
      <c r="O15" s="9"/>
      <c r="P15" s="52">
        <v>35.099600000000002</v>
      </c>
      <c r="Q15" s="53">
        <v>23.4998</v>
      </c>
      <c r="R15" s="52">
        <v>8.5665800000000001</v>
      </c>
      <c r="S15" s="54">
        <v>9.4332399999999996</v>
      </c>
      <c r="T15" s="11"/>
      <c r="U15" s="52">
        <v>24.099799999999998</v>
      </c>
      <c r="V15" s="53">
        <v>31.9663</v>
      </c>
      <c r="W15" s="52">
        <v>0.66666000000000003</v>
      </c>
      <c r="X15" s="54">
        <v>4.2999599999999996</v>
      </c>
      <c r="Y15" s="11"/>
      <c r="Z15" s="52">
        <v>0.24848400000000001</v>
      </c>
      <c r="AA15" s="54">
        <v>8.1514000000000003E-2</v>
      </c>
    </row>
    <row r="16" spans="1:27">
      <c r="A16" s="9"/>
      <c r="B16" s="52">
        <v>3.93329</v>
      </c>
      <c r="C16" s="53">
        <v>8.1665799999999997</v>
      </c>
      <c r="D16" s="52">
        <v>24.999700000000001</v>
      </c>
      <c r="E16" s="54">
        <v>18.599799999999998</v>
      </c>
      <c r="F16" s="11"/>
      <c r="G16" s="52">
        <v>9.7665699999999998</v>
      </c>
      <c r="H16" s="54">
        <v>13.3665</v>
      </c>
      <c r="I16" s="52">
        <v>33.866300000000003</v>
      </c>
      <c r="J16" s="54">
        <v>23.666399999999999</v>
      </c>
      <c r="K16" s="11"/>
      <c r="L16" s="52">
        <v>-0.16769999999999999</v>
      </c>
      <c r="M16" s="54">
        <v>-5.96E-2</v>
      </c>
      <c r="N16" s="9"/>
      <c r="O16" s="9"/>
      <c r="P16" s="52">
        <v>12.399900000000001</v>
      </c>
      <c r="Q16" s="53">
        <v>12.166499999999999</v>
      </c>
      <c r="R16" s="52">
        <v>2.1333099999999998</v>
      </c>
      <c r="S16" s="54">
        <v>9.2999100000000006</v>
      </c>
      <c r="T16" s="11"/>
      <c r="U16" s="52">
        <v>2.0666500000000001</v>
      </c>
      <c r="V16" s="53">
        <v>3.4333</v>
      </c>
      <c r="W16" s="52">
        <v>13.3332</v>
      </c>
      <c r="X16" s="54">
        <v>15.6998</v>
      </c>
      <c r="Y16" s="11"/>
      <c r="Z16" s="52">
        <v>0.22092200000000001</v>
      </c>
      <c r="AA16" s="54">
        <v>-6.8399999999999997E-3</v>
      </c>
    </row>
    <row r="17" spans="1:27">
      <c r="A17" s="9"/>
      <c r="B17" s="52">
        <v>45.232999999999997</v>
      </c>
      <c r="C17" s="53">
        <v>47.999400000000001</v>
      </c>
      <c r="D17" s="52">
        <v>17.033200000000001</v>
      </c>
      <c r="E17" s="54">
        <v>13.6332</v>
      </c>
      <c r="F17" s="11"/>
      <c r="G17" s="52">
        <v>43.866199999999999</v>
      </c>
      <c r="H17" s="54">
        <v>31.266400000000001</v>
      </c>
      <c r="I17" s="52">
        <v>13.3332</v>
      </c>
      <c r="J17" s="54">
        <v>11.8332</v>
      </c>
      <c r="K17" s="11"/>
      <c r="L17" s="52">
        <v>0.103066</v>
      </c>
      <c r="M17" s="54">
        <v>-4.7079999999999997E-2</v>
      </c>
      <c r="N17" s="9"/>
      <c r="O17" s="9"/>
      <c r="P17" s="52">
        <v>42.332900000000002</v>
      </c>
      <c r="Q17" s="53">
        <v>49.099499999999999</v>
      </c>
      <c r="R17" s="52">
        <v>11.799899999999999</v>
      </c>
      <c r="S17" s="54">
        <v>15.4665</v>
      </c>
      <c r="T17" s="11"/>
      <c r="U17" s="52">
        <v>18.866499999999998</v>
      </c>
      <c r="V17" s="53">
        <v>29.566400000000002</v>
      </c>
      <c r="W17" s="52">
        <v>12.266500000000001</v>
      </c>
      <c r="X17" s="54">
        <v>12.0999</v>
      </c>
      <c r="Y17" s="11"/>
      <c r="Z17" s="52">
        <v>6.7113999999999993E-2</v>
      </c>
      <c r="AA17" s="54">
        <v>0.85185200000000005</v>
      </c>
    </row>
    <row r="18" spans="1:27">
      <c r="A18" s="9"/>
      <c r="B18" s="52">
        <v>2.3999799999999998</v>
      </c>
      <c r="C18" s="53">
        <v>3.9999899999999999</v>
      </c>
      <c r="D18" s="52">
        <v>1.2666500000000001</v>
      </c>
      <c r="E18" s="54">
        <v>1.6333200000000001</v>
      </c>
      <c r="F18" s="11"/>
      <c r="G18" s="52">
        <v>5.3666099999999997</v>
      </c>
      <c r="H18" s="54">
        <v>6.5999600000000003</v>
      </c>
      <c r="I18" s="52">
        <v>9.2665699999999998</v>
      </c>
      <c r="J18" s="54">
        <v>8.4332499999999992</v>
      </c>
      <c r="K18" s="11"/>
      <c r="L18" s="52">
        <v>5.3781000000000002E-2</v>
      </c>
      <c r="M18" s="54">
        <v>-7.782E-2</v>
      </c>
      <c r="N18" s="9"/>
      <c r="O18" s="9"/>
      <c r="P18" s="52">
        <v>3.1333000000000002</v>
      </c>
      <c r="Q18" s="53">
        <v>4.5666200000000003</v>
      </c>
      <c r="R18" s="52">
        <v>0.26666400000000001</v>
      </c>
      <c r="S18" s="54">
        <v>4.16662</v>
      </c>
      <c r="T18" s="11"/>
      <c r="U18" s="52">
        <v>4.6332899999999997</v>
      </c>
      <c r="V18" s="53">
        <v>5.2999499999999999</v>
      </c>
      <c r="W18" s="52">
        <v>6.6666000000000003E-2</v>
      </c>
      <c r="X18" s="54">
        <v>0.83332499999999998</v>
      </c>
      <c r="Y18" s="11"/>
      <c r="Z18" s="52">
        <v>-0.3</v>
      </c>
      <c r="AA18" s="54">
        <v>0.32525700000000002</v>
      </c>
    </row>
    <row r="19" spans="1:27">
      <c r="A19" s="9"/>
      <c r="B19" s="52">
        <v>11.3666</v>
      </c>
      <c r="C19" s="53">
        <v>17.599799999999998</v>
      </c>
      <c r="D19" s="52">
        <v>31.632999999999999</v>
      </c>
      <c r="E19" s="54">
        <v>24.333100000000002</v>
      </c>
      <c r="F19" s="11"/>
      <c r="G19" s="52">
        <v>18.766500000000001</v>
      </c>
      <c r="H19" s="54">
        <v>20.899799999999999</v>
      </c>
      <c r="I19" s="52">
        <v>18.4665</v>
      </c>
      <c r="J19" s="54">
        <v>15.799799999999999</v>
      </c>
      <c r="K19" s="11"/>
      <c r="L19" s="52">
        <v>-2.649E-2</v>
      </c>
      <c r="M19" s="54">
        <v>-0.26423000000000002</v>
      </c>
      <c r="N19" s="9"/>
      <c r="O19" s="9"/>
      <c r="P19" s="52">
        <v>2.0666500000000001</v>
      </c>
      <c r="Q19" s="53">
        <v>0.73332600000000003</v>
      </c>
      <c r="R19" s="52">
        <v>13.166499999999999</v>
      </c>
      <c r="S19" s="54">
        <v>19.099799999999998</v>
      </c>
      <c r="T19" s="11"/>
      <c r="U19" s="52">
        <v>1.29999</v>
      </c>
      <c r="V19" s="53">
        <v>0.69999299999999998</v>
      </c>
      <c r="W19" s="52">
        <v>18.566500000000001</v>
      </c>
      <c r="X19" s="54">
        <v>36.466299999999997</v>
      </c>
      <c r="Y19" s="11"/>
      <c r="Z19" s="52">
        <v>0.194462</v>
      </c>
      <c r="AA19" s="54">
        <v>0.31320100000000001</v>
      </c>
    </row>
    <row r="20" spans="1:27">
      <c r="A20" s="9"/>
      <c r="B20" s="52">
        <v>48.032899999999998</v>
      </c>
      <c r="C20" s="53">
        <v>26.166399999999999</v>
      </c>
      <c r="D20" s="52">
        <v>28.999700000000001</v>
      </c>
      <c r="E20" s="54">
        <v>20.299800000000001</v>
      </c>
      <c r="F20" s="11"/>
      <c r="G20" s="52">
        <v>20.666499999999999</v>
      </c>
      <c r="H20" s="54">
        <v>19.599799999999998</v>
      </c>
      <c r="I20" s="52">
        <v>10.3666</v>
      </c>
      <c r="J20" s="54">
        <v>6.0332699999999999</v>
      </c>
      <c r="K20" s="11"/>
      <c r="L20" s="52">
        <v>-4.2300000000000003E-3</v>
      </c>
      <c r="M20" s="54">
        <v>-3.4779999999999998E-2</v>
      </c>
      <c r="N20" s="9"/>
      <c r="O20" s="9"/>
      <c r="P20" s="52">
        <v>14.9665</v>
      </c>
      <c r="Q20" s="53">
        <v>17.833200000000001</v>
      </c>
      <c r="R20" s="52">
        <v>7.4332599999999998</v>
      </c>
      <c r="S20" s="54">
        <v>15.266500000000001</v>
      </c>
      <c r="T20" s="11"/>
      <c r="U20" s="52">
        <v>20.366499999999998</v>
      </c>
      <c r="V20" s="53">
        <v>30.1997</v>
      </c>
      <c r="W20" s="52">
        <v>10.2332</v>
      </c>
      <c r="X20" s="54">
        <v>19.566500000000001</v>
      </c>
      <c r="Y20" s="11"/>
      <c r="Z20" s="52">
        <v>0.141509</v>
      </c>
      <c r="AA20" s="54">
        <v>0.253554</v>
      </c>
    </row>
    <row r="21" spans="1:27">
      <c r="A21" s="9"/>
      <c r="B21" s="52">
        <v>34.732999999999997</v>
      </c>
      <c r="C21" s="53">
        <v>30.9664</v>
      </c>
      <c r="D21" s="52">
        <v>41.199599999999997</v>
      </c>
      <c r="E21" s="54">
        <v>52.1995</v>
      </c>
      <c r="F21" s="11"/>
      <c r="G21" s="52">
        <v>27.666399999999999</v>
      </c>
      <c r="H21" s="54">
        <v>27.4331</v>
      </c>
      <c r="I21" s="52">
        <v>27.766400000000001</v>
      </c>
      <c r="J21" s="54">
        <v>25.899699999999999</v>
      </c>
      <c r="K21" s="11"/>
      <c r="L21" s="52">
        <v>0.25139699999999998</v>
      </c>
      <c r="M21" s="54">
        <v>-0.17499999999999999</v>
      </c>
      <c r="N21" s="9"/>
      <c r="O21" s="9"/>
      <c r="P21" s="52">
        <v>11.9999</v>
      </c>
      <c r="Q21" s="53">
        <v>10.4999</v>
      </c>
      <c r="R21" s="52">
        <v>14.8665</v>
      </c>
      <c r="S21" s="54">
        <v>19.7331</v>
      </c>
      <c r="T21" s="11"/>
      <c r="U21" s="52">
        <v>6.0666099999999998</v>
      </c>
      <c r="V21" s="53">
        <v>8.0665899999999997</v>
      </c>
      <c r="W21" s="52">
        <v>20.9998</v>
      </c>
      <c r="X21" s="54">
        <v>35.266300000000001</v>
      </c>
      <c r="Y21" s="11"/>
      <c r="Z21" s="52">
        <v>0.21192</v>
      </c>
      <c r="AA21" s="54">
        <v>0.28143600000000002</v>
      </c>
    </row>
    <row r="22" spans="1:27">
      <c r="A22" s="9"/>
      <c r="B22" s="52">
        <v>7.6999199999999997</v>
      </c>
      <c r="C22" s="53">
        <v>2.6666400000000001</v>
      </c>
      <c r="D22" s="52">
        <v>44.599600000000002</v>
      </c>
      <c r="E22" s="54">
        <v>30.399699999999999</v>
      </c>
      <c r="F22" s="11"/>
      <c r="G22" s="52">
        <v>4.4666199999999998</v>
      </c>
      <c r="H22" s="54">
        <v>7.4665900000000001</v>
      </c>
      <c r="I22" s="52">
        <v>31.332999999999998</v>
      </c>
      <c r="J22" s="54">
        <v>21.9998</v>
      </c>
      <c r="K22" s="11"/>
      <c r="L22" s="52">
        <v>4.4405E-2</v>
      </c>
      <c r="M22" s="54"/>
      <c r="N22" s="9"/>
      <c r="O22" s="9"/>
      <c r="P22" s="52">
        <v>3.0333000000000001</v>
      </c>
      <c r="Q22" s="53">
        <v>5.0666200000000003</v>
      </c>
      <c r="R22" s="52">
        <v>17.133199999999999</v>
      </c>
      <c r="S22" s="54">
        <v>20.1998</v>
      </c>
      <c r="T22" s="11"/>
      <c r="U22" s="52">
        <v>3.9666299999999999</v>
      </c>
      <c r="V22" s="53">
        <v>6.0999400000000001</v>
      </c>
      <c r="W22" s="52">
        <v>21.9998</v>
      </c>
      <c r="X22" s="54">
        <v>39.232900000000001</v>
      </c>
      <c r="Y22" s="11"/>
      <c r="Z22" s="52">
        <v>0.23868200000000001</v>
      </c>
      <c r="AA22" s="204"/>
    </row>
    <row r="23" spans="1:27">
      <c r="A23" s="9"/>
      <c r="B23" s="52">
        <v>8.8999100000000002</v>
      </c>
      <c r="C23" s="53">
        <v>11.7332</v>
      </c>
      <c r="D23" s="52"/>
      <c r="E23" s="54"/>
      <c r="F23" s="11"/>
      <c r="G23" s="52">
        <v>8.9665800000000004</v>
      </c>
      <c r="H23" s="54">
        <v>9.7998999999999992</v>
      </c>
      <c r="I23" s="52"/>
      <c r="J23" s="54"/>
      <c r="K23" s="11"/>
      <c r="L23" s="52">
        <v>0.38719399999999998</v>
      </c>
      <c r="M23" s="204"/>
      <c r="N23" s="9"/>
      <c r="O23" s="9"/>
      <c r="P23" s="52">
        <v>12.266500000000001</v>
      </c>
      <c r="Q23" s="53">
        <v>12.799899999999999</v>
      </c>
      <c r="R23" s="169"/>
      <c r="S23" s="204"/>
      <c r="T23" s="11"/>
      <c r="U23" s="52">
        <v>6.1665999999999999</v>
      </c>
      <c r="V23" s="53">
        <v>10.033200000000001</v>
      </c>
      <c r="W23" s="169"/>
      <c r="X23" s="204"/>
      <c r="Y23" s="11"/>
      <c r="Z23" s="52">
        <v>0.35977599999999998</v>
      </c>
      <c r="AA23" s="204"/>
    </row>
    <row r="24" spans="1:27" ht="17.25" thickBot="1">
      <c r="A24" s="9"/>
      <c r="B24" s="52">
        <v>34.1997</v>
      </c>
      <c r="C24" s="53">
        <v>51.532800000000002</v>
      </c>
      <c r="D24" s="52"/>
      <c r="E24" s="54"/>
      <c r="F24" s="11"/>
      <c r="G24" s="52">
        <v>13.399900000000001</v>
      </c>
      <c r="H24" s="54">
        <v>30.332999999999998</v>
      </c>
      <c r="I24" s="169"/>
      <c r="J24" s="204"/>
      <c r="K24" s="11"/>
      <c r="L24" s="442">
        <v>0.33621200000000001</v>
      </c>
      <c r="M24" s="383"/>
      <c r="N24" s="9"/>
      <c r="O24" s="9"/>
      <c r="P24" s="52">
        <v>11.1332</v>
      </c>
      <c r="Q24" s="53">
        <v>14.2332</v>
      </c>
      <c r="R24" s="169"/>
      <c r="S24" s="204"/>
      <c r="T24" s="11"/>
      <c r="U24" s="52">
        <v>15.3332</v>
      </c>
      <c r="V24" s="53">
        <v>32.566299999999998</v>
      </c>
      <c r="W24" s="169"/>
      <c r="X24" s="204"/>
      <c r="Y24" s="11"/>
      <c r="Z24" s="442">
        <v>0.26569599999999999</v>
      </c>
      <c r="AA24" s="383"/>
    </row>
    <row r="25" spans="1:27" ht="18" thickBot="1">
      <c r="A25" s="9"/>
      <c r="B25" s="442">
        <v>20.866499999999998</v>
      </c>
      <c r="C25" s="443">
        <v>56.699399999999997</v>
      </c>
      <c r="D25" s="384"/>
      <c r="E25" s="383"/>
      <c r="F25" s="11"/>
      <c r="G25" s="442">
        <v>20.4998</v>
      </c>
      <c r="H25" s="444">
        <v>41.266300000000001</v>
      </c>
      <c r="I25" s="384"/>
      <c r="J25" s="383"/>
      <c r="K25" s="567" t="s">
        <v>242</v>
      </c>
      <c r="L25" s="660">
        <f>AVERAGE(L4:L24)</f>
        <v>0.2496335714285714</v>
      </c>
      <c r="M25" s="627">
        <f>AVERAGE(M4:M21)</f>
        <v>5.5451111111111083E-2</v>
      </c>
      <c r="N25" s="9"/>
      <c r="O25" s="9"/>
      <c r="P25" s="442">
        <v>20.333100000000002</v>
      </c>
      <c r="Q25" s="443">
        <v>24.333100000000002</v>
      </c>
      <c r="R25" s="384"/>
      <c r="S25" s="383"/>
      <c r="T25" s="11"/>
      <c r="U25" s="442">
        <v>21.833100000000002</v>
      </c>
      <c r="V25" s="443">
        <v>37.633000000000003</v>
      </c>
      <c r="W25" s="384"/>
      <c r="X25" s="383"/>
      <c r="Y25" s="567" t="s">
        <v>242</v>
      </c>
      <c r="Z25" s="626">
        <f>AVERAGE(Z4:Z24)</f>
        <v>0.1626232380952381</v>
      </c>
      <c r="AA25" s="627">
        <f>AVERAGE(AA4:AA24)</f>
        <v>0.23661566666666664</v>
      </c>
    </row>
    <row r="26" spans="1:27" ht="17.25">
      <c r="A26" s="567" t="s">
        <v>242</v>
      </c>
      <c r="B26" s="660">
        <f>AVERAGE(B5:B25)</f>
        <v>17.263341666666665</v>
      </c>
      <c r="C26" s="661">
        <f>AVERAGE(C5:C25)</f>
        <v>20.237887857142855</v>
      </c>
      <c r="D26" s="648">
        <f>AVERAGE(D5:D22)</f>
        <v>19.044251666666668</v>
      </c>
      <c r="E26" s="627">
        <f>AVERAGE(E5:E22)</f>
        <v>19.794251055555552</v>
      </c>
      <c r="F26" s="662" t="s">
        <v>242</v>
      </c>
      <c r="G26" s="660">
        <f>AVERAGE(G5:G25)</f>
        <v>12.791938095238095</v>
      </c>
      <c r="H26" s="661">
        <f>AVERAGE(H5:H25)</f>
        <v>19.866474809523808</v>
      </c>
      <c r="I26" s="648">
        <f>AVERAGE(I5:I22)</f>
        <v>15.127629444444445</v>
      </c>
      <c r="J26" s="627">
        <f>AVERAGE(J5:J22)</f>
        <v>15.507249999999999</v>
      </c>
      <c r="K26" s="575" t="s">
        <v>243</v>
      </c>
      <c r="L26" s="663">
        <f>STDEV(L4:L24)</f>
        <v>0.28833698235806859</v>
      </c>
      <c r="M26" s="650">
        <f>STDEV(M4:M21)</f>
        <v>0.23280203208858632</v>
      </c>
      <c r="N26" s="9"/>
      <c r="O26" s="567" t="s">
        <v>242</v>
      </c>
      <c r="P26" s="660">
        <f>AVERAGE(P5:P25)</f>
        <v>16.555387142857146</v>
      </c>
      <c r="Q26" s="661">
        <f>AVERAGE(Q5:Q25)</f>
        <v>17.096655047619045</v>
      </c>
      <c r="R26" s="648">
        <f>AVERAGE(R5:R22)</f>
        <v>12.040617444444441</v>
      </c>
      <c r="S26" s="627">
        <f>AVERAGE(S5:S22)</f>
        <v>15.435025555555553</v>
      </c>
      <c r="T26" s="662" t="s">
        <v>242</v>
      </c>
      <c r="U26" s="660">
        <f>AVERAGE(U5:U25)</f>
        <v>11.615761476190476</v>
      </c>
      <c r="V26" s="661">
        <f>AVERAGE(V5:V25)</f>
        <v>17.172838619047621</v>
      </c>
      <c r="W26" s="648">
        <f>AVERAGE(W5:W22)</f>
        <v>10.788780333333332</v>
      </c>
      <c r="X26" s="627">
        <f>AVERAGE(X5:X22)</f>
        <v>18.992398611111113</v>
      </c>
      <c r="Y26" s="572" t="s">
        <v>243</v>
      </c>
      <c r="Z26" s="628">
        <f>STDEV(Z4:Z24)</f>
        <v>0.27966536965128608</v>
      </c>
      <c r="AA26" s="650">
        <f>STDEV(AA4:AA21)</f>
        <v>0.38455176009019981</v>
      </c>
    </row>
    <row r="27" spans="1:27" ht="18" thickBot="1">
      <c r="A27" s="572" t="s">
        <v>243</v>
      </c>
      <c r="B27" s="663">
        <f>STDEV(B5:B25)</f>
        <v>15.333961895642622</v>
      </c>
      <c r="C27" s="665">
        <f>STDEV(C5:C25)</f>
        <v>16.976549650693645</v>
      </c>
      <c r="D27" s="649">
        <f>STDEV(D5:D22)</f>
        <v>15.664247300828368</v>
      </c>
      <c r="E27" s="650">
        <f>STDEV(E5:E22)</f>
        <v>15.788111773158766</v>
      </c>
      <c r="F27" s="575" t="s">
        <v>243</v>
      </c>
      <c r="G27" s="663">
        <f>STDEV(G5:G25)</f>
        <v>9.9584690464697534</v>
      </c>
      <c r="H27" s="665">
        <f>STDEV(H5:H25)</f>
        <v>13.871359314144188</v>
      </c>
      <c r="I27" s="649">
        <f>STDEV(I5:I22)</f>
        <v>10.873626060606448</v>
      </c>
      <c r="J27" s="650">
        <f>STDEV(J5:J22)</f>
        <v>9.1026317147069218</v>
      </c>
      <c r="K27" s="582" t="s">
        <v>244</v>
      </c>
      <c r="L27" s="666">
        <f>L26/SQRT(21)</f>
        <v>6.2920287967190291E-2</v>
      </c>
      <c r="M27" s="667">
        <f>M26/SQRT(18)</f>
        <v>5.4871965187949213E-2</v>
      </c>
      <c r="N27" s="9"/>
      <c r="O27" s="572" t="s">
        <v>243</v>
      </c>
      <c r="P27" s="663">
        <f>STDEV(P5:P25)</f>
        <v>11.310900064834863</v>
      </c>
      <c r="Q27" s="665">
        <f>STDEV(Q5:Q25)</f>
        <v>12.927562827444193</v>
      </c>
      <c r="R27" s="649">
        <f>STDEV(R5:R22)</f>
        <v>6.349673230494159</v>
      </c>
      <c r="S27" s="650">
        <f>STDEV(S5:S22)</f>
        <v>11.363097548500754</v>
      </c>
      <c r="T27" s="575" t="s">
        <v>243</v>
      </c>
      <c r="U27" s="663">
        <f>STDEV(U5:U25)</f>
        <v>9.6712683303966216</v>
      </c>
      <c r="V27" s="665">
        <f>STDEV(V5:V25)</f>
        <v>13.124846711737497</v>
      </c>
      <c r="W27" s="649">
        <f>STDEV(W5:W22)</f>
        <v>8.3302213433031422</v>
      </c>
      <c r="X27" s="650">
        <f>STDEV(X5:X22)</f>
        <v>15.765917793138629</v>
      </c>
      <c r="Y27" s="579" t="s">
        <v>244</v>
      </c>
      <c r="Z27" s="668">
        <f>Z26/SQRT(21)</f>
        <v>6.1027986937372582E-2</v>
      </c>
      <c r="AA27" s="670">
        <f>AA26/SQRT(18)</f>
        <v>9.0639719092334217E-2</v>
      </c>
    </row>
    <row r="28" spans="1:27" ht="35.25" thickBot="1">
      <c r="A28" s="579" t="s">
        <v>244</v>
      </c>
      <c r="B28" s="668">
        <f>B27/SQRT(21)</f>
        <v>3.3461448138262315</v>
      </c>
      <c r="C28" s="669">
        <f t="shared" ref="C28" si="0">C27/SQRT(21)</f>
        <v>3.704586848260941</v>
      </c>
      <c r="D28" s="669">
        <f>D27/SQRT(18)</f>
        <v>3.6920984961996046</v>
      </c>
      <c r="E28" s="670">
        <f>E27/SQRT(18)</f>
        <v>3.721293632310577</v>
      </c>
      <c r="F28" s="621" t="s">
        <v>244</v>
      </c>
      <c r="G28" s="666">
        <f>G27/SQRT(21)</f>
        <v>2.1731161053010646</v>
      </c>
      <c r="H28" s="671">
        <f t="shared" ref="H28" si="1">H27/SQRT(21)</f>
        <v>3.0269787642379269</v>
      </c>
      <c r="I28" s="671">
        <f>I27/SQRT(18)</f>
        <v>2.5629382411805284</v>
      </c>
      <c r="J28" s="667">
        <f>J27/SQRT(18)</f>
        <v>2.145510870704332</v>
      </c>
      <c r="K28" s="672" t="s">
        <v>247</v>
      </c>
      <c r="L28" s="673">
        <v>2.0400000000000001E-2</v>
      </c>
      <c r="M28" s="612"/>
      <c r="N28" s="9"/>
      <c r="O28" s="579" t="s">
        <v>244</v>
      </c>
      <c r="P28" s="668">
        <f>P27/SQRT(21)</f>
        <v>2.4682407488184133</v>
      </c>
      <c r="Q28" s="669">
        <f t="shared" ref="Q28" si="2">Q27/SQRT(21)</f>
        <v>2.8210254860981125</v>
      </c>
      <c r="R28" s="669">
        <f>R27/SQRT(18)</f>
        <v>1.4966323332003706</v>
      </c>
      <c r="S28" s="670">
        <f>S27/SQRT(18)</f>
        <v>2.6783077772763728</v>
      </c>
      <c r="T28" s="582" t="s">
        <v>244</v>
      </c>
      <c r="U28" s="666">
        <f>U27/SQRT(21)</f>
        <v>2.1104437709653192</v>
      </c>
      <c r="V28" s="671">
        <f t="shared" ref="V28" si="3">V27/SQRT(21)</f>
        <v>2.8640763591061589</v>
      </c>
      <c r="W28" s="671">
        <f>W27/SQRT(18)</f>
        <v>1.9634520002115212</v>
      </c>
      <c r="X28" s="667">
        <f>X27/SQRT(18)</f>
        <v>3.7160624610526578</v>
      </c>
      <c r="Y28" s="932"/>
      <c r="Z28" s="11"/>
      <c r="AA28" s="11"/>
    </row>
    <row r="29" spans="1:27" ht="35.25" thickBot="1">
      <c r="A29" s="157"/>
      <c r="B29" s="206"/>
      <c r="C29" s="206"/>
      <c r="D29" s="206"/>
      <c r="E29" s="206"/>
      <c r="F29" s="676" t="s">
        <v>247</v>
      </c>
      <c r="G29" s="593">
        <v>1.2500000000000001E-2</v>
      </c>
      <c r="H29" s="677"/>
      <c r="I29" s="593">
        <v>0.79320000000000002</v>
      </c>
      <c r="J29" s="678"/>
      <c r="K29" s="11"/>
      <c r="L29" s="206"/>
      <c r="M29" s="11"/>
      <c r="N29" s="9"/>
      <c r="O29" s="157"/>
      <c r="P29" s="206"/>
      <c r="Q29" s="206"/>
      <c r="R29" s="206"/>
      <c r="S29" s="206"/>
      <c r="T29" s="672" t="s">
        <v>249</v>
      </c>
      <c r="U29" s="590">
        <v>3.5000000000000001E-3</v>
      </c>
      <c r="V29" s="677"/>
      <c r="W29" s="593">
        <v>2.3E-3</v>
      </c>
      <c r="X29" s="678"/>
      <c r="Y29" s="11"/>
      <c r="Z29" s="11"/>
      <c r="AA29" s="11"/>
    </row>
    <row r="30" spans="1:27" ht="17.25">
      <c r="A30" s="157"/>
      <c r="B30" s="206"/>
      <c r="C30" s="206"/>
      <c r="D30" s="206"/>
      <c r="E30" s="206"/>
      <c r="F30" s="674"/>
      <c r="G30" s="680" t="s">
        <v>253</v>
      </c>
      <c r="H30" s="675"/>
      <c r="I30" s="675"/>
      <c r="J30" s="675"/>
      <c r="K30" s="679"/>
      <c r="L30" s="664" t="s">
        <v>252</v>
      </c>
      <c r="M30" s="679"/>
      <c r="N30" s="664"/>
      <c r="O30" s="674"/>
      <c r="P30" s="675"/>
      <c r="Q30" s="675"/>
      <c r="R30" s="675"/>
      <c r="S30" s="675"/>
      <c r="T30" s="674"/>
      <c r="U30" s="680" t="s">
        <v>253</v>
      </c>
      <c r="V30" s="675"/>
      <c r="W30" s="675"/>
      <c r="X30" s="675"/>
      <c r="Y30" s="11"/>
      <c r="Z30" s="9"/>
      <c r="AA30" s="11"/>
    </row>
    <row r="31" spans="1:27">
      <c r="A31" s="9"/>
      <c r="B31" s="206"/>
      <c r="C31" s="206"/>
      <c r="D31" s="11"/>
      <c r="E31" s="11"/>
      <c r="F31" s="11"/>
      <c r="G31" s="206"/>
      <c r="H31" s="206"/>
      <c r="I31" s="11"/>
      <c r="J31" s="11"/>
      <c r="K31" s="11"/>
      <c r="L31" s="206"/>
      <c r="M31" s="11"/>
      <c r="N31" s="9"/>
      <c r="O31" s="9"/>
      <c r="P31" s="206"/>
      <c r="Q31" s="206"/>
      <c r="R31" s="11"/>
      <c r="S31" s="11"/>
      <c r="T31" s="11"/>
      <c r="U31" s="206"/>
      <c r="V31" s="206"/>
      <c r="W31" s="11"/>
      <c r="X31" s="11"/>
      <c r="Y31" s="11"/>
      <c r="Z31" s="11"/>
      <c r="AA31" s="11"/>
    </row>
    <row r="32" spans="1:27">
      <c r="A32" s="9"/>
      <c r="B32" s="206"/>
      <c r="C32" s="206"/>
      <c r="D32" s="11"/>
      <c r="E32" s="11"/>
      <c r="F32" s="11"/>
      <c r="G32" s="206"/>
      <c r="H32" s="206"/>
      <c r="I32" s="11"/>
      <c r="J32" s="11"/>
      <c r="K32" s="11"/>
      <c r="L32" s="206"/>
      <c r="M32" s="11"/>
      <c r="N32" s="9"/>
      <c r="O32" s="9"/>
      <c r="P32" s="206"/>
      <c r="Q32" s="206"/>
      <c r="R32" s="11"/>
      <c r="S32" s="11"/>
      <c r="T32" s="11"/>
      <c r="U32" s="206"/>
      <c r="V32" s="206"/>
      <c r="W32" s="11"/>
      <c r="X32" s="11"/>
      <c r="Y32" s="11"/>
      <c r="Z32" s="11"/>
      <c r="AA32" s="11"/>
    </row>
    <row r="33" spans="1:27" ht="18.75" thickBot="1">
      <c r="A33" s="9"/>
      <c r="B33" s="8" t="s">
        <v>177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8" t="s">
        <v>180</v>
      </c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18" thickBot="1">
      <c r="A34" s="9"/>
      <c r="B34" s="1059" t="s">
        <v>131</v>
      </c>
      <c r="C34" s="1060"/>
      <c r="D34" s="959"/>
      <c r="E34" s="960"/>
      <c r="F34" s="72"/>
      <c r="G34" s="958" t="s">
        <v>132</v>
      </c>
      <c r="H34" s="959"/>
      <c r="I34" s="959"/>
      <c r="J34" s="960"/>
      <c r="K34" s="11"/>
      <c r="L34" s="1059" t="s">
        <v>233</v>
      </c>
      <c r="M34" s="1061"/>
      <c r="N34" s="9"/>
      <c r="O34" s="9"/>
      <c r="P34" s="1059" t="s">
        <v>131</v>
      </c>
      <c r="Q34" s="1060"/>
      <c r="R34" s="959"/>
      <c r="S34" s="960"/>
      <c r="T34" s="72"/>
      <c r="U34" s="958" t="s">
        <v>132</v>
      </c>
      <c r="V34" s="959"/>
      <c r="W34" s="959"/>
      <c r="X34" s="960"/>
      <c r="Y34" s="11"/>
      <c r="Z34" s="1059" t="s">
        <v>233</v>
      </c>
      <c r="AA34" s="1061"/>
    </row>
    <row r="35" spans="1:27" ht="18" thickBot="1">
      <c r="A35" s="9"/>
      <c r="B35" s="1058" t="s">
        <v>67</v>
      </c>
      <c r="C35" s="1028"/>
      <c r="D35" s="1058" t="s">
        <v>68</v>
      </c>
      <c r="E35" s="960"/>
      <c r="F35" s="72"/>
      <c r="G35" s="1058" t="s">
        <v>67</v>
      </c>
      <c r="H35" s="1028"/>
      <c r="I35" s="958" t="s">
        <v>68</v>
      </c>
      <c r="J35" s="960"/>
      <c r="K35" s="11"/>
      <c r="L35" s="21" t="s">
        <v>67</v>
      </c>
      <c r="M35" s="203" t="s">
        <v>68</v>
      </c>
      <c r="N35" s="9"/>
      <c r="O35" s="9"/>
      <c r="P35" s="1058" t="s">
        <v>67</v>
      </c>
      <c r="Q35" s="1028"/>
      <c r="R35" s="1058" t="s">
        <v>68</v>
      </c>
      <c r="S35" s="960"/>
      <c r="T35" s="72"/>
      <c r="U35" s="1058" t="s">
        <v>67</v>
      </c>
      <c r="V35" s="1028"/>
      <c r="W35" s="958" t="s">
        <v>68</v>
      </c>
      <c r="X35" s="960"/>
      <c r="Y35" s="11"/>
      <c r="Z35" s="22" t="s">
        <v>67</v>
      </c>
      <c r="AA35" s="23" t="s">
        <v>68</v>
      </c>
    </row>
    <row r="36" spans="1:27" ht="18" thickBot="1">
      <c r="A36" s="9"/>
      <c r="B36" s="15" t="s">
        <v>133</v>
      </c>
      <c r="C36" s="86" t="s">
        <v>134</v>
      </c>
      <c r="D36" s="15" t="s">
        <v>133</v>
      </c>
      <c r="E36" s="16" t="s">
        <v>134</v>
      </c>
      <c r="F36" s="72"/>
      <c r="G36" s="15" t="s">
        <v>133</v>
      </c>
      <c r="H36" s="86" t="s">
        <v>134</v>
      </c>
      <c r="I36" s="15" t="s">
        <v>133</v>
      </c>
      <c r="J36" s="16" t="s">
        <v>134</v>
      </c>
      <c r="K36" s="11"/>
      <c r="L36" s="45">
        <v>0.47497699999999998</v>
      </c>
      <c r="M36" s="46">
        <v>0.23245099999999999</v>
      </c>
      <c r="N36" s="9"/>
      <c r="O36" s="9"/>
      <c r="P36" s="15" t="s">
        <v>173</v>
      </c>
      <c r="Q36" s="86" t="s">
        <v>174</v>
      </c>
      <c r="R36" s="15" t="s">
        <v>173</v>
      </c>
      <c r="S36" s="16" t="s">
        <v>174</v>
      </c>
      <c r="T36" s="72"/>
      <c r="U36" s="15" t="s">
        <v>133</v>
      </c>
      <c r="V36" s="86" t="s">
        <v>175</v>
      </c>
      <c r="W36" s="15" t="s">
        <v>133</v>
      </c>
      <c r="X36" s="16" t="s">
        <v>175</v>
      </c>
      <c r="Y36" s="11"/>
      <c r="Z36" s="34">
        <v>9.2592999999999995E-2</v>
      </c>
      <c r="AA36" s="30">
        <v>0.52209399999999995</v>
      </c>
    </row>
    <row r="37" spans="1:27">
      <c r="A37" s="9"/>
      <c r="B37" s="45">
        <v>24.6997</v>
      </c>
      <c r="C37" s="46">
        <v>20.399799999999999</v>
      </c>
      <c r="D37" s="45">
        <v>21.399799999999999</v>
      </c>
      <c r="E37" s="46">
        <v>28.133099999999999</v>
      </c>
      <c r="F37" s="11"/>
      <c r="G37" s="45">
        <v>9.2665699999999998</v>
      </c>
      <c r="H37" s="46">
        <v>26.033100000000001</v>
      </c>
      <c r="I37" s="45">
        <v>16.399799999999999</v>
      </c>
      <c r="J37" s="46">
        <v>26.333100000000002</v>
      </c>
      <c r="K37" s="11"/>
      <c r="L37" s="52">
        <v>0.3024</v>
      </c>
      <c r="M37" s="54">
        <v>0</v>
      </c>
      <c r="N37" s="9"/>
      <c r="O37" s="9"/>
      <c r="P37" s="45">
        <v>13.166499999999999</v>
      </c>
      <c r="Q37" s="46">
        <v>11.3666</v>
      </c>
      <c r="R37" s="45">
        <v>15.0665</v>
      </c>
      <c r="S37" s="46">
        <v>17.566500000000001</v>
      </c>
      <c r="T37" s="11"/>
      <c r="U37" s="45">
        <v>4.8999499999999996</v>
      </c>
      <c r="V37" s="46">
        <v>5.89994</v>
      </c>
      <c r="W37" s="45">
        <v>4.8666200000000002</v>
      </c>
      <c r="X37" s="46">
        <v>15.4998</v>
      </c>
      <c r="Y37" s="11"/>
      <c r="Z37" s="47">
        <v>0.43407000000000001</v>
      </c>
      <c r="AA37" s="44">
        <v>0.32</v>
      </c>
    </row>
    <row r="38" spans="1:27">
      <c r="A38" s="9"/>
      <c r="B38" s="52">
        <v>22.7331</v>
      </c>
      <c r="C38" s="54">
        <v>23.666499999999999</v>
      </c>
      <c r="D38" s="52">
        <v>0</v>
      </c>
      <c r="E38" s="54">
        <v>0.73332600000000003</v>
      </c>
      <c r="F38" s="11"/>
      <c r="G38" s="52">
        <v>14.533200000000001</v>
      </c>
      <c r="H38" s="54">
        <v>27.133099999999999</v>
      </c>
      <c r="I38" s="52">
        <v>0</v>
      </c>
      <c r="J38" s="54">
        <v>0</v>
      </c>
      <c r="K38" s="11"/>
      <c r="L38" s="52">
        <v>4.3011000000000001E-2</v>
      </c>
      <c r="M38" s="54">
        <v>-0.37837999999999999</v>
      </c>
      <c r="N38" s="9"/>
      <c r="O38" s="9"/>
      <c r="P38" s="52">
        <v>20.4665</v>
      </c>
      <c r="Q38" s="54">
        <v>26.033100000000001</v>
      </c>
      <c r="R38" s="52">
        <v>0.19999800000000001</v>
      </c>
      <c r="S38" s="54">
        <v>2.5333100000000002</v>
      </c>
      <c r="T38" s="11"/>
      <c r="U38" s="52">
        <v>13.2332</v>
      </c>
      <c r="V38" s="54">
        <v>33.533000000000001</v>
      </c>
      <c r="W38" s="52">
        <v>0.56666099999999997</v>
      </c>
      <c r="X38" s="54">
        <v>1.09999</v>
      </c>
      <c r="Y38" s="11"/>
      <c r="Z38" s="47">
        <v>0.28787800000000002</v>
      </c>
      <c r="AA38" s="44">
        <v>-0.42857000000000001</v>
      </c>
    </row>
    <row r="39" spans="1:27">
      <c r="A39" s="9"/>
      <c r="B39" s="52">
        <v>29.6997</v>
      </c>
      <c r="C39" s="54">
        <v>20.166499999999999</v>
      </c>
      <c r="D39" s="52">
        <v>3.6999599999999999</v>
      </c>
      <c r="E39" s="54">
        <v>1.3999900000000001</v>
      </c>
      <c r="F39" s="11"/>
      <c r="G39" s="52">
        <v>23.7331</v>
      </c>
      <c r="H39" s="54">
        <v>25.866399999999999</v>
      </c>
      <c r="I39" s="52">
        <v>1.69998</v>
      </c>
      <c r="J39" s="54">
        <v>0.76665899999999998</v>
      </c>
      <c r="K39" s="11"/>
      <c r="L39" s="52">
        <v>0.37667099999999998</v>
      </c>
      <c r="M39" s="54">
        <v>-1.98E-3</v>
      </c>
      <c r="N39" s="9"/>
      <c r="O39" s="9"/>
      <c r="P39" s="52">
        <v>35.199599999999997</v>
      </c>
      <c r="Q39" s="54">
        <v>37.566299999999998</v>
      </c>
      <c r="R39" s="52">
        <v>0.93332400000000004</v>
      </c>
      <c r="S39" s="54">
        <v>4.6332899999999997</v>
      </c>
      <c r="T39" s="11"/>
      <c r="U39" s="52">
        <v>20.366499999999998</v>
      </c>
      <c r="V39" s="54">
        <v>36.832999999999998</v>
      </c>
      <c r="W39" s="52">
        <v>0.99999000000000005</v>
      </c>
      <c r="X39" s="54">
        <v>0.39999600000000002</v>
      </c>
      <c r="Y39" s="11"/>
      <c r="Z39" s="47">
        <v>0.62312699999999999</v>
      </c>
      <c r="AA39" s="44">
        <v>0.13541700000000001</v>
      </c>
    </row>
    <row r="40" spans="1:27">
      <c r="A40" s="9"/>
      <c r="B40" s="52">
        <v>29.233000000000001</v>
      </c>
      <c r="C40" s="54">
        <v>20.899799999999999</v>
      </c>
      <c r="D40" s="52">
        <v>13.266500000000001</v>
      </c>
      <c r="E40" s="54">
        <v>12.3665</v>
      </c>
      <c r="F40" s="11"/>
      <c r="G40" s="52">
        <v>11.666499999999999</v>
      </c>
      <c r="H40" s="54">
        <v>25.766400000000001</v>
      </c>
      <c r="I40" s="52">
        <v>25.299700000000001</v>
      </c>
      <c r="J40" s="54">
        <v>25.1997</v>
      </c>
      <c r="K40" s="11"/>
      <c r="L40" s="52">
        <v>0.67418599999999995</v>
      </c>
      <c r="M40" s="54">
        <v>-0.33333000000000002</v>
      </c>
      <c r="N40" s="9"/>
      <c r="O40" s="9"/>
      <c r="P40" s="52">
        <v>6.8666</v>
      </c>
      <c r="Q40" s="54">
        <v>12.399900000000001</v>
      </c>
      <c r="R40" s="52">
        <v>8.5665800000000001</v>
      </c>
      <c r="S40" s="54">
        <v>9.6998999999999995</v>
      </c>
      <c r="T40" s="11"/>
      <c r="U40" s="52">
        <v>2.9333</v>
      </c>
      <c r="V40" s="54">
        <v>12.6332</v>
      </c>
      <c r="W40" s="52">
        <v>2.7666400000000002</v>
      </c>
      <c r="X40" s="54">
        <v>3.6333000000000002</v>
      </c>
      <c r="Y40" s="11"/>
      <c r="Z40" s="47">
        <v>0.63600299999999999</v>
      </c>
      <c r="AA40" s="44">
        <v>1</v>
      </c>
    </row>
    <row r="41" spans="1:27">
      <c r="A41" s="9"/>
      <c r="B41" s="52">
        <v>14.5998</v>
      </c>
      <c r="C41" s="54">
        <v>10.96659</v>
      </c>
      <c r="D41" s="52">
        <v>0</v>
      </c>
      <c r="E41" s="54">
        <v>0</v>
      </c>
      <c r="F41" s="11"/>
      <c r="G41" s="52">
        <v>2.1666400000000001</v>
      </c>
      <c r="H41" s="54">
        <v>11.1332</v>
      </c>
      <c r="I41" s="52">
        <v>2.6666400000000001</v>
      </c>
      <c r="J41" s="54">
        <v>1.3333200000000001</v>
      </c>
      <c r="K41" s="11"/>
      <c r="L41" s="52">
        <v>-3.304E-2</v>
      </c>
      <c r="M41" s="54">
        <v>0.18817200000000001</v>
      </c>
      <c r="N41" s="9"/>
      <c r="O41" s="9"/>
      <c r="P41" s="52">
        <v>8.5332500000000007</v>
      </c>
      <c r="Q41" s="54">
        <v>13.666499999999999</v>
      </c>
      <c r="R41" s="52">
        <v>3.2999700000000001</v>
      </c>
      <c r="S41" s="54">
        <v>1.9999800000000001</v>
      </c>
      <c r="T41" s="11"/>
      <c r="U41" s="52">
        <v>3.0333000000000001</v>
      </c>
      <c r="V41" s="54">
        <v>13.6333</v>
      </c>
      <c r="W41" s="52">
        <v>0</v>
      </c>
      <c r="X41" s="54">
        <v>1.16665</v>
      </c>
      <c r="Y41" s="11"/>
      <c r="Z41" s="47">
        <v>0.55952400000000002</v>
      </c>
      <c r="AA41" s="44">
        <v>1</v>
      </c>
    </row>
    <row r="42" spans="1:27">
      <c r="A42" s="9"/>
      <c r="B42" s="52">
        <v>6.2666000000000004</v>
      </c>
      <c r="C42" s="54">
        <v>3.5999599999999998</v>
      </c>
      <c r="D42" s="52">
        <v>0.59999400000000003</v>
      </c>
      <c r="E42" s="54">
        <v>1.03332</v>
      </c>
      <c r="F42" s="11"/>
      <c r="G42" s="52">
        <v>15.6332</v>
      </c>
      <c r="H42" s="54">
        <v>14.6332</v>
      </c>
      <c r="I42" s="52">
        <v>5.0332800000000004</v>
      </c>
      <c r="J42" s="54">
        <v>7.3665900000000004</v>
      </c>
      <c r="K42" s="11"/>
      <c r="L42" s="52">
        <v>0.17320099999999999</v>
      </c>
      <c r="M42" s="54">
        <v>-9.8659999999999998E-2</v>
      </c>
      <c r="N42" s="9"/>
      <c r="O42" s="9"/>
      <c r="P42" s="52">
        <v>4.3332899999999999</v>
      </c>
      <c r="Q42" s="54">
        <v>5.7332799999999997</v>
      </c>
      <c r="R42" s="52">
        <v>2.3666399999999999</v>
      </c>
      <c r="S42" s="54">
        <v>1.1999899999999999</v>
      </c>
      <c r="T42" s="11"/>
      <c r="U42" s="52">
        <v>1.23332</v>
      </c>
      <c r="V42" s="54">
        <v>4.3666200000000002</v>
      </c>
      <c r="W42" s="52">
        <v>0</v>
      </c>
      <c r="X42" s="54">
        <v>1.5666610000000001</v>
      </c>
      <c r="Y42" s="11"/>
      <c r="Z42" s="47">
        <v>0.310639</v>
      </c>
      <c r="AA42" s="44">
        <v>0.87951800000000002</v>
      </c>
    </row>
    <row r="43" spans="1:27">
      <c r="A43" s="9"/>
      <c r="B43" s="52">
        <v>6.9999099999999999</v>
      </c>
      <c r="C43" s="54">
        <v>5.3333000000000004</v>
      </c>
      <c r="D43" s="52">
        <v>9.1665700000000001</v>
      </c>
      <c r="E43" s="54">
        <v>9.5998999999999999</v>
      </c>
      <c r="F43" s="11"/>
      <c r="G43" s="52">
        <v>8.4332499999999992</v>
      </c>
      <c r="H43" s="54">
        <v>11.9665</v>
      </c>
      <c r="I43" s="52">
        <v>21.899799999999999</v>
      </c>
      <c r="J43" s="54">
        <v>17.9665</v>
      </c>
      <c r="K43" s="11"/>
      <c r="L43" s="52">
        <v>0</v>
      </c>
      <c r="M43" s="54">
        <v>0.31272299999999997</v>
      </c>
      <c r="N43" s="9"/>
      <c r="O43" s="9"/>
      <c r="P43" s="52">
        <v>7.3999300000000003</v>
      </c>
      <c r="Q43" s="54">
        <v>10.299899999999999</v>
      </c>
      <c r="R43" s="52">
        <v>2.4666399999999999</v>
      </c>
      <c r="S43" s="54">
        <v>6.39994</v>
      </c>
      <c r="T43" s="11"/>
      <c r="U43" s="52">
        <v>2.69997</v>
      </c>
      <c r="V43" s="54">
        <v>5.1332800000000001</v>
      </c>
      <c r="W43" s="52">
        <v>0.16666500000000001</v>
      </c>
      <c r="X43" s="54">
        <v>2.5999699999999999</v>
      </c>
      <c r="Y43" s="11"/>
      <c r="Z43" s="47">
        <v>0.88785099999999995</v>
      </c>
      <c r="AA43" s="44">
        <v>0.390625</v>
      </c>
    </row>
    <row r="44" spans="1:27">
      <c r="A44" s="9"/>
      <c r="B44" s="52">
        <v>0.59999400000000003</v>
      </c>
      <c r="C44" s="54">
        <v>9.9999000000000005E-2</v>
      </c>
      <c r="D44" s="52">
        <v>12.4665</v>
      </c>
      <c r="E44" s="54">
        <v>8.5999099999999995</v>
      </c>
      <c r="F44" s="11"/>
      <c r="G44" s="52">
        <v>0</v>
      </c>
      <c r="H44" s="54">
        <v>0</v>
      </c>
      <c r="I44" s="52">
        <v>15.933199999999999</v>
      </c>
      <c r="J44" s="54">
        <v>30.433</v>
      </c>
      <c r="K44" s="11"/>
      <c r="L44" s="52">
        <v>-0.16053000000000001</v>
      </c>
      <c r="M44" s="54">
        <v>0</v>
      </c>
      <c r="N44" s="9"/>
      <c r="O44" s="9"/>
      <c r="P44" s="52">
        <v>0.19999800000000001</v>
      </c>
      <c r="Q44" s="54">
        <v>3.06664</v>
      </c>
      <c r="R44" s="52">
        <v>9.0665999999999993</v>
      </c>
      <c r="S44" s="54">
        <v>11.3665</v>
      </c>
      <c r="T44" s="11"/>
      <c r="U44" s="52">
        <v>0.19999800000000001</v>
      </c>
      <c r="V44" s="54">
        <v>3.366663</v>
      </c>
      <c r="W44" s="52">
        <v>2.5999699999999999</v>
      </c>
      <c r="X44" s="54">
        <v>5.9332700000000003</v>
      </c>
      <c r="Y44" s="11"/>
      <c r="Z44" s="47">
        <v>0.54320999999999997</v>
      </c>
      <c r="AA44" s="44">
        <v>-0.55101999999999995</v>
      </c>
    </row>
    <row r="45" spans="1:27">
      <c r="A45" s="9"/>
      <c r="B45" s="52">
        <v>10.3332</v>
      </c>
      <c r="C45" s="54">
        <v>11.7332</v>
      </c>
      <c r="D45" s="52">
        <v>0.63332699999999997</v>
      </c>
      <c r="E45" s="54">
        <v>0.19999800000000001</v>
      </c>
      <c r="F45" s="11"/>
      <c r="G45" s="52">
        <v>16.266500000000001</v>
      </c>
      <c r="H45" s="54">
        <v>11.766500000000001</v>
      </c>
      <c r="I45" s="52">
        <v>0</v>
      </c>
      <c r="J45" s="54">
        <v>0</v>
      </c>
      <c r="K45" s="11"/>
      <c r="L45" s="52">
        <v>0.58064400000000005</v>
      </c>
      <c r="M45" s="54">
        <v>3.2967000000000003E-2</v>
      </c>
      <c r="N45" s="9"/>
      <c r="O45" s="9"/>
      <c r="P45" s="52">
        <v>8.4665800000000004</v>
      </c>
      <c r="Q45" s="54">
        <v>10.8332</v>
      </c>
      <c r="R45" s="52">
        <v>3.1666300000000001</v>
      </c>
      <c r="S45" s="54">
        <v>6.5332699999999999</v>
      </c>
      <c r="T45" s="11"/>
      <c r="U45" s="52">
        <v>2.4666399999999999</v>
      </c>
      <c r="V45" s="54">
        <v>8.3332499999999996</v>
      </c>
      <c r="W45" s="52">
        <v>1.2666500000000001</v>
      </c>
      <c r="X45" s="54">
        <v>0.36666300000000002</v>
      </c>
      <c r="Y45" s="11"/>
      <c r="Z45" s="47">
        <v>6.9444000000000006E-2</v>
      </c>
      <c r="AA45" s="44">
        <v>0.37414999999999998</v>
      </c>
    </row>
    <row r="46" spans="1:27">
      <c r="A46" s="9"/>
      <c r="B46" s="52">
        <v>4.3332899999999999</v>
      </c>
      <c r="C46" s="54">
        <v>7.2999299999999998</v>
      </c>
      <c r="D46" s="52">
        <v>15.0998</v>
      </c>
      <c r="E46" s="54">
        <v>10.899900000000001</v>
      </c>
      <c r="F46" s="11"/>
      <c r="G46" s="52">
        <v>1.73332</v>
      </c>
      <c r="H46" s="54">
        <v>6.5332699999999999</v>
      </c>
      <c r="I46" s="52">
        <v>7.3332600000000001</v>
      </c>
      <c r="J46" s="54">
        <v>7.8332499999999996</v>
      </c>
      <c r="K46" s="11"/>
      <c r="L46" s="52">
        <v>-3.8899999999999997E-2</v>
      </c>
      <c r="M46" s="54">
        <v>-0.20344999999999999</v>
      </c>
      <c r="N46" s="9"/>
      <c r="O46" s="9"/>
      <c r="P46" s="52">
        <v>8.23325</v>
      </c>
      <c r="Q46" s="54">
        <v>12.799899999999999</v>
      </c>
      <c r="R46" s="52">
        <v>7.9332500000000001</v>
      </c>
      <c r="S46" s="54">
        <v>12.4999</v>
      </c>
      <c r="T46" s="11"/>
      <c r="U46" s="52">
        <v>2.2333099999999999</v>
      </c>
      <c r="V46" s="54">
        <v>2.56664</v>
      </c>
      <c r="W46" s="52">
        <v>4.5999499999999998</v>
      </c>
      <c r="X46" s="54">
        <v>10.0999</v>
      </c>
      <c r="Y46" s="11"/>
      <c r="Z46" s="47">
        <v>8.6898000000000003E-2</v>
      </c>
      <c r="AA46" s="44">
        <v>0.30826999999999999</v>
      </c>
    </row>
    <row r="47" spans="1:27">
      <c r="A47" s="9"/>
      <c r="B47" s="52">
        <v>10.666600000000001</v>
      </c>
      <c r="C47" s="54">
        <v>7.9332500000000001</v>
      </c>
      <c r="D47" s="52">
        <v>4.3332899999999999</v>
      </c>
      <c r="E47" s="54">
        <v>5.0666200000000003</v>
      </c>
      <c r="F47" s="11"/>
      <c r="G47" s="52">
        <v>30.266400000000001</v>
      </c>
      <c r="H47" s="54">
        <v>27.999700000000001</v>
      </c>
      <c r="I47" s="52">
        <v>27.899699999999999</v>
      </c>
      <c r="J47" s="54">
        <v>18.4665</v>
      </c>
      <c r="K47" s="11"/>
      <c r="L47" s="52">
        <v>6.3062999999999994E-2</v>
      </c>
      <c r="M47" s="54">
        <v>-0.22222</v>
      </c>
      <c r="N47" s="9"/>
      <c r="O47" s="9"/>
      <c r="P47" s="52">
        <v>3.1333000000000002</v>
      </c>
      <c r="Q47" s="54">
        <v>6.4665999999999997</v>
      </c>
      <c r="R47" s="52">
        <v>1.89998</v>
      </c>
      <c r="S47" s="54">
        <v>1.1333200000000001</v>
      </c>
      <c r="T47" s="11"/>
      <c r="U47" s="52">
        <v>11.033200000000001</v>
      </c>
      <c r="V47" s="54">
        <v>13.1332</v>
      </c>
      <c r="W47" s="52">
        <v>1.53332</v>
      </c>
      <c r="X47" s="54">
        <v>2.8999700000000002</v>
      </c>
      <c r="Y47" s="11"/>
      <c r="Z47" s="47">
        <v>0.36585200000000001</v>
      </c>
      <c r="AA47" s="44">
        <v>0.269235</v>
      </c>
    </row>
    <row r="48" spans="1:27">
      <c r="A48" s="9"/>
      <c r="B48" s="52">
        <v>0.66666000000000003</v>
      </c>
      <c r="C48" s="54">
        <v>2.6333099999999998</v>
      </c>
      <c r="D48" s="52">
        <v>3.3333000000000002E-2</v>
      </c>
      <c r="E48" s="54">
        <v>0.53332800000000002</v>
      </c>
      <c r="F48" s="11"/>
      <c r="G48" s="52">
        <v>3.4666299999999999</v>
      </c>
      <c r="H48" s="54">
        <v>3.93329</v>
      </c>
      <c r="I48" s="52">
        <v>1.09999</v>
      </c>
      <c r="J48" s="54">
        <v>0.69999299999999998</v>
      </c>
      <c r="K48" s="11"/>
      <c r="L48" s="52">
        <v>0.21306600000000001</v>
      </c>
      <c r="M48" s="54">
        <v>-2.5159999999999998E-2</v>
      </c>
      <c r="N48" s="9"/>
      <c r="O48" s="9"/>
      <c r="P48" s="52">
        <v>6.7999299999999998</v>
      </c>
      <c r="Q48" s="54">
        <v>7.1999300000000002</v>
      </c>
      <c r="R48" s="52">
        <v>6.8999300000000003</v>
      </c>
      <c r="S48" s="54">
        <v>3.0999699999999999</v>
      </c>
      <c r="T48" s="11"/>
      <c r="U48" s="52">
        <v>1.29999</v>
      </c>
      <c r="V48" s="54">
        <v>2.7999700000000001</v>
      </c>
      <c r="W48" s="52">
        <v>0.63332699999999997</v>
      </c>
      <c r="X48" s="54">
        <v>1.0999989999999999</v>
      </c>
      <c r="Y48" s="11"/>
      <c r="Z48" s="47">
        <v>0.34763500000000003</v>
      </c>
      <c r="AA48" s="44">
        <v>0.5625</v>
      </c>
    </row>
    <row r="49" spans="1:27">
      <c r="A49" s="9"/>
      <c r="B49" s="52">
        <v>35.366300000000003</v>
      </c>
      <c r="C49" s="54">
        <v>31.632999999999999</v>
      </c>
      <c r="D49" s="52">
        <v>10.8332</v>
      </c>
      <c r="E49" s="54">
        <v>11.066599999999999</v>
      </c>
      <c r="F49" s="11"/>
      <c r="G49" s="52">
        <v>35.332999999999998</v>
      </c>
      <c r="H49" s="54">
        <v>54.466099999999997</v>
      </c>
      <c r="I49" s="52">
        <v>31.233000000000001</v>
      </c>
      <c r="J49" s="54">
        <v>29.6997</v>
      </c>
      <c r="K49" s="11"/>
      <c r="L49" s="52">
        <v>-5.3900000000000003E-2</v>
      </c>
      <c r="M49" s="54">
        <v>0.1875</v>
      </c>
      <c r="N49" s="9"/>
      <c r="O49" s="9"/>
      <c r="P49" s="52">
        <v>8.4332499999999992</v>
      </c>
      <c r="Q49" s="54">
        <v>12.433199999999999</v>
      </c>
      <c r="R49" s="52">
        <v>5.5999400000000001</v>
      </c>
      <c r="S49" s="54">
        <v>5.8666099999999997</v>
      </c>
      <c r="T49" s="11"/>
      <c r="U49" s="52">
        <v>22.299800000000001</v>
      </c>
      <c r="V49" s="54">
        <v>46.066200000000002</v>
      </c>
      <c r="W49" s="52">
        <v>1.8666499999999999</v>
      </c>
      <c r="X49" s="54">
        <v>6.6665999999999999</v>
      </c>
      <c r="Y49" s="11"/>
      <c r="Z49" s="47">
        <v>0.17671999999999999</v>
      </c>
      <c r="AA49" s="44">
        <v>1</v>
      </c>
    </row>
    <row r="50" spans="1:27">
      <c r="A50" s="9"/>
      <c r="B50" s="52">
        <v>35.6663</v>
      </c>
      <c r="C50" s="54">
        <v>24.166399999999999</v>
      </c>
      <c r="D50" s="52">
        <v>1.8333200000000001</v>
      </c>
      <c r="E50" s="54">
        <v>8.3999199999999998</v>
      </c>
      <c r="F50" s="11"/>
      <c r="G50" s="52">
        <v>18.899799999999999</v>
      </c>
      <c r="H50" s="54">
        <v>16.9665</v>
      </c>
      <c r="I50" s="52">
        <v>2.1666400000000001</v>
      </c>
      <c r="J50" s="54">
        <v>3.1666300000000001</v>
      </c>
      <c r="K50" s="11"/>
      <c r="L50" s="52">
        <v>5.4637999999999999E-2</v>
      </c>
      <c r="M50" s="54">
        <v>-2.206E-2</v>
      </c>
      <c r="N50" s="9"/>
      <c r="O50" s="9"/>
      <c r="P50" s="52">
        <v>7.8666</v>
      </c>
      <c r="Q50" s="54">
        <v>7.1999300000000002</v>
      </c>
      <c r="R50" s="52">
        <v>2.2666400000000002</v>
      </c>
      <c r="S50" s="54">
        <v>1.399996</v>
      </c>
      <c r="T50" s="11"/>
      <c r="U50" s="52">
        <v>12.9665</v>
      </c>
      <c r="V50" s="54">
        <v>18.533100000000001</v>
      </c>
      <c r="W50" s="52">
        <v>0</v>
      </c>
      <c r="X50" s="54">
        <v>3.3333000000000002E-2</v>
      </c>
      <c r="Y50" s="11"/>
      <c r="Z50" s="47">
        <v>4.5123999999999997E-2</v>
      </c>
      <c r="AA50" s="44">
        <v>0.34306799999999998</v>
      </c>
    </row>
    <row r="51" spans="1:27">
      <c r="A51" s="9"/>
      <c r="B51" s="52">
        <v>32.866300000000003</v>
      </c>
      <c r="C51" s="54">
        <v>25.499700000000001</v>
      </c>
      <c r="D51" s="52">
        <v>38.366300000000003</v>
      </c>
      <c r="E51" s="54">
        <v>49.299500000000002</v>
      </c>
      <c r="F51" s="11"/>
      <c r="G51" s="52">
        <v>37.199599999999997</v>
      </c>
      <c r="H51" s="54">
        <v>41.499600000000001</v>
      </c>
      <c r="I51" s="52">
        <v>23.9331</v>
      </c>
      <c r="J51" s="54">
        <v>22.899799999999999</v>
      </c>
      <c r="K51" s="11"/>
      <c r="L51" s="52">
        <v>-0.36548000000000003</v>
      </c>
      <c r="M51" s="54">
        <v>0.202186</v>
      </c>
      <c r="N51" s="9"/>
      <c r="O51" s="9"/>
      <c r="P51" s="52">
        <v>16.866499999999998</v>
      </c>
      <c r="Q51" s="54">
        <v>21.266500000000001</v>
      </c>
      <c r="R51" s="52">
        <v>5.5666099999999998</v>
      </c>
      <c r="S51" s="54">
        <v>7.9332500000000001</v>
      </c>
      <c r="T51" s="11"/>
      <c r="U51" s="52">
        <v>15.166499999999999</v>
      </c>
      <c r="V51" s="54">
        <v>16.599930000000001</v>
      </c>
      <c r="W51" s="52">
        <v>1.4999800000000001</v>
      </c>
      <c r="X51" s="54">
        <v>3.06664</v>
      </c>
      <c r="Y51" s="11"/>
      <c r="Z51" s="47">
        <v>0.164996</v>
      </c>
      <c r="AA51" s="44">
        <v>0</v>
      </c>
    </row>
    <row r="52" spans="1:27">
      <c r="A52" s="9"/>
      <c r="B52" s="52">
        <v>24.9331</v>
      </c>
      <c r="C52" s="54">
        <v>25.9331</v>
      </c>
      <c r="D52" s="52">
        <v>4.2332900000000002</v>
      </c>
      <c r="E52" s="54">
        <v>3.6999599999999999</v>
      </c>
      <c r="F52" s="11"/>
      <c r="G52" s="52">
        <v>32.566299999999998</v>
      </c>
      <c r="H52" s="54">
        <v>15.1332</v>
      </c>
      <c r="I52" s="52">
        <v>2.4333100000000001</v>
      </c>
      <c r="J52" s="54">
        <v>3.6666300000000001</v>
      </c>
      <c r="K52" s="11"/>
      <c r="L52" s="52">
        <v>0.23397100000000001</v>
      </c>
      <c r="M52" s="54">
        <v>0.26666699999999999</v>
      </c>
      <c r="N52" s="9"/>
      <c r="O52" s="9"/>
      <c r="P52" s="52">
        <v>23.533100000000001</v>
      </c>
      <c r="Q52" s="54">
        <v>34.332999999999998</v>
      </c>
      <c r="R52" s="52">
        <v>1.29999</v>
      </c>
      <c r="S52" s="54">
        <v>2.19998</v>
      </c>
      <c r="T52" s="11"/>
      <c r="U52" s="52">
        <v>15.266500000000001</v>
      </c>
      <c r="V52" s="54">
        <v>21.299800000000001</v>
      </c>
      <c r="W52" s="52">
        <v>0</v>
      </c>
      <c r="X52" s="54">
        <v>0</v>
      </c>
      <c r="Y52" s="11"/>
      <c r="Z52" s="47">
        <v>-0.1711</v>
      </c>
      <c r="AA52" s="44">
        <v>-0.22474</v>
      </c>
    </row>
    <row r="53" spans="1:27">
      <c r="A53" s="9"/>
      <c r="B53" s="52">
        <v>41.199599999999997</v>
      </c>
      <c r="C53" s="54">
        <v>42.432899999999997</v>
      </c>
      <c r="D53" s="52">
        <v>7.0999299999999996</v>
      </c>
      <c r="E53" s="54">
        <v>2.56664</v>
      </c>
      <c r="F53" s="11"/>
      <c r="G53" s="52">
        <v>30.666399999999999</v>
      </c>
      <c r="H53" s="54">
        <v>49.399500000000003</v>
      </c>
      <c r="I53" s="52">
        <v>2.56664</v>
      </c>
      <c r="J53" s="54">
        <v>4.4332900000000004</v>
      </c>
      <c r="K53" s="11"/>
      <c r="L53" s="52">
        <v>0.19973399999999999</v>
      </c>
      <c r="M53" s="54">
        <v>-0.08</v>
      </c>
      <c r="N53" s="9"/>
      <c r="O53" s="9"/>
      <c r="P53" s="52">
        <v>38.232999999999997</v>
      </c>
      <c r="Q53" s="54">
        <v>25.633099999999999</v>
      </c>
      <c r="R53" s="52">
        <v>74.332599999999999</v>
      </c>
      <c r="S53" s="54">
        <v>52.366100000000003</v>
      </c>
      <c r="T53" s="11"/>
      <c r="U53" s="52">
        <v>46.999499999999998</v>
      </c>
      <c r="V53" s="54">
        <v>33.266300000000001</v>
      </c>
      <c r="W53" s="52">
        <v>54.132800000000003</v>
      </c>
      <c r="X53" s="54">
        <v>34.266300000000001</v>
      </c>
      <c r="Y53" s="11"/>
      <c r="Z53" s="47">
        <v>0.34020699999999998</v>
      </c>
      <c r="AA53" s="44">
        <v>0.73164799999999997</v>
      </c>
    </row>
    <row r="54" spans="1:27">
      <c r="A54" s="9"/>
      <c r="B54" s="52">
        <v>17.6998</v>
      </c>
      <c r="C54" s="54">
        <v>20.166499999999999</v>
      </c>
      <c r="D54" s="52">
        <v>23.333100000000002</v>
      </c>
      <c r="E54" s="54">
        <v>22.399799999999999</v>
      </c>
      <c r="F54" s="11"/>
      <c r="G54" s="52">
        <v>20.166499999999999</v>
      </c>
      <c r="H54" s="54">
        <v>30.233000000000001</v>
      </c>
      <c r="I54" s="52">
        <v>29.6997</v>
      </c>
      <c r="J54" s="54">
        <v>25.299700000000001</v>
      </c>
      <c r="K54" s="11"/>
      <c r="L54" s="52">
        <v>-0.18657000000000001</v>
      </c>
      <c r="M54" s="54">
        <v>-0.50268000000000002</v>
      </c>
      <c r="N54" s="9"/>
      <c r="O54" s="9"/>
      <c r="P54" s="52">
        <v>9.93323</v>
      </c>
      <c r="Q54" s="54">
        <v>8.1665799999999997</v>
      </c>
      <c r="R54" s="52">
        <v>4.5666200000000003</v>
      </c>
      <c r="S54" s="54">
        <v>3.93329</v>
      </c>
      <c r="T54" s="11"/>
      <c r="U54" s="52">
        <v>6.39994</v>
      </c>
      <c r="V54" s="54">
        <v>12.9999</v>
      </c>
      <c r="W54" s="52">
        <v>1.7666500000000001</v>
      </c>
      <c r="X54" s="54">
        <v>11.399990000000001</v>
      </c>
      <c r="Y54" s="11"/>
      <c r="Z54" s="47">
        <v>-0.12691</v>
      </c>
      <c r="AA54" s="44">
        <v>0</v>
      </c>
    </row>
    <row r="55" spans="1:27">
      <c r="A55" s="9"/>
      <c r="B55" s="52">
        <v>11.933199999999999</v>
      </c>
      <c r="C55" s="54">
        <v>19.266500000000001</v>
      </c>
      <c r="D55" s="52">
        <v>22.4331</v>
      </c>
      <c r="E55" s="54">
        <v>27.7331</v>
      </c>
      <c r="F55" s="11"/>
      <c r="G55" s="52">
        <v>25.333100000000002</v>
      </c>
      <c r="H55" s="54">
        <v>17.366499999999998</v>
      </c>
      <c r="I55" s="52">
        <v>46.832900000000002</v>
      </c>
      <c r="J55" s="54">
        <v>15.4998</v>
      </c>
      <c r="K55" s="11"/>
      <c r="L55" s="52">
        <v>0.20418</v>
      </c>
      <c r="M55" s="54">
        <v>-0.11273</v>
      </c>
      <c r="N55" s="9"/>
      <c r="O55" s="9"/>
      <c r="P55" s="52">
        <v>37.266300000000001</v>
      </c>
      <c r="Q55" s="54">
        <v>50.066200000000002</v>
      </c>
      <c r="R55" s="52">
        <v>0.73332600000000003</v>
      </c>
      <c r="S55" s="54">
        <v>2.33331</v>
      </c>
      <c r="T55" s="11"/>
      <c r="U55" s="52">
        <v>20.866499999999998</v>
      </c>
      <c r="V55" s="54">
        <v>16.166499999999999</v>
      </c>
      <c r="W55" s="52">
        <v>0</v>
      </c>
      <c r="X55" s="54">
        <v>0</v>
      </c>
      <c r="Y55" s="11"/>
      <c r="Z55" s="47">
        <v>0.52143099999999998</v>
      </c>
      <c r="AA55" s="44">
        <v>0.14552200000000001</v>
      </c>
    </row>
    <row r="56" spans="1:27">
      <c r="A56" s="9"/>
      <c r="B56" s="52">
        <v>28.499700000000001</v>
      </c>
      <c r="C56" s="54">
        <v>12.1332</v>
      </c>
      <c r="D56" s="52">
        <v>16.599799999999998</v>
      </c>
      <c r="E56" s="54">
        <v>18.399799999999999</v>
      </c>
      <c r="F56" s="11"/>
      <c r="G56" s="52">
        <v>35.533000000000001</v>
      </c>
      <c r="H56" s="54">
        <v>53.766100000000002</v>
      </c>
      <c r="I56" s="52">
        <v>27.9664</v>
      </c>
      <c r="J56" s="54">
        <v>22.299800000000001</v>
      </c>
      <c r="K56" s="11"/>
      <c r="L56" s="52">
        <v>0.113596</v>
      </c>
      <c r="M56" s="54">
        <v>-0.18076999999999999</v>
      </c>
      <c r="N56" s="9"/>
      <c r="O56" s="9"/>
      <c r="P56" s="52">
        <v>58.532699999999998</v>
      </c>
      <c r="Q56" s="54">
        <v>32.899700000000003</v>
      </c>
      <c r="R56" s="52">
        <v>45.966200000000001</v>
      </c>
      <c r="S56" s="54">
        <v>38.866300000000003</v>
      </c>
      <c r="T56" s="11"/>
      <c r="U56" s="52">
        <v>4.4666199999999998</v>
      </c>
      <c r="V56" s="54">
        <v>14.199960000000001</v>
      </c>
      <c r="W56" s="52">
        <v>42.766199999999998</v>
      </c>
      <c r="X56" s="54">
        <v>57.332799999999999</v>
      </c>
      <c r="Y56" s="11"/>
      <c r="Z56" s="47">
        <v>-0.1197</v>
      </c>
      <c r="AA56" s="44">
        <v>0.391148</v>
      </c>
    </row>
    <row r="57" spans="1:27" ht="17.25" thickBot="1">
      <c r="A57" s="9"/>
      <c r="B57" s="52">
        <v>8.0332500000000007</v>
      </c>
      <c r="C57" s="54">
        <v>9.5332399999999993</v>
      </c>
      <c r="D57" s="52">
        <v>32.599699999999999</v>
      </c>
      <c r="E57" s="54">
        <v>34.999600000000001</v>
      </c>
      <c r="F57" s="11"/>
      <c r="G57" s="52">
        <v>33.033000000000001</v>
      </c>
      <c r="H57" s="54">
        <v>41.499600000000001</v>
      </c>
      <c r="I57" s="52">
        <v>39.299599999999998</v>
      </c>
      <c r="J57" s="54">
        <v>27.266400000000001</v>
      </c>
      <c r="K57" s="11"/>
      <c r="L57" s="442">
        <v>0.19089100000000001</v>
      </c>
      <c r="M57" s="444"/>
      <c r="N57" s="9"/>
      <c r="O57" s="9"/>
      <c r="P57" s="52">
        <v>6.4665999999999997</v>
      </c>
      <c r="Q57" s="54">
        <v>9.9665700000000008</v>
      </c>
      <c r="R57" s="52">
        <v>8.3665800000000008</v>
      </c>
      <c r="S57" s="54">
        <v>5.26661</v>
      </c>
      <c r="T57" s="11"/>
      <c r="U57" s="52">
        <v>20.266500000000001</v>
      </c>
      <c r="V57" s="54">
        <v>15.93327</v>
      </c>
      <c r="W57" s="52">
        <v>5.4999399999999996</v>
      </c>
      <c r="X57" s="54">
        <v>12.56664</v>
      </c>
      <c r="Y57" s="11"/>
      <c r="Z57" s="47">
        <v>0.38316299999999998</v>
      </c>
      <c r="AA57" s="44">
        <v>0.36524800000000002</v>
      </c>
    </row>
    <row r="58" spans="1:27" ht="18" thickBot="1">
      <c r="A58" s="9"/>
      <c r="B58" s="442">
        <v>15.433199999999999</v>
      </c>
      <c r="C58" s="444">
        <v>30.3659</v>
      </c>
      <c r="D58" s="384"/>
      <c r="E58" s="383"/>
      <c r="F58" s="11"/>
      <c r="G58" s="442">
        <v>27.833100000000002</v>
      </c>
      <c r="H58" s="444">
        <v>40.966299999999997</v>
      </c>
      <c r="I58" s="384"/>
      <c r="J58" s="383"/>
      <c r="K58" s="567" t="s">
        <v>242</v>
      </c>
      <c r="L58" s="660">
        <f>AVERAGE(L36:L57)</f>
        <v>0.13908222727272726</v>
      </c>
      <c r="M58" s="682">
        <f>AVERAGE(M36:M57)+AVERAGE(M36:M56)</f>
        <v>-7.0357523809523828E-2</v>
      </c>
      <c r="N58" s="9"/>
      <c r="O58" s="9"/>
      <c r="P58" s="52">
        <v>58.8994</v>
      </c>
      <c r="Q58" s="54">
        <v>34.366300000000003</v>
      </c>
      <c r="R58" s="52">
        <v>7.5332600000000003</v>
      </c>
      <c r="S58" s="54">
        <v>4.6999500000000003</v>
      </c>
      <c r="T58" s="11"/>
      <c r="U58" s="52">
        <v>28.333100000000002</v>
      </c>
      <c r="V58" s="54">
        <v>63.532699999999998</v>
      </c>
      <c r="W58" s="52">
        <v>5.9666100000000002</v>
      </c>
      <c r="X58" s="54">
        <v>12.8332</v>
      </c>
      <c r="Y58" s="11"/>
      <c r="Z58" s="47">
        <v>0.222444</v>
      </c>
      <c r="AA58" s="44">
        <v>-0.44366</v>
      </c>
    </row>
    <row r="59" spans="1:27" ht="17.25">
      <c r="A59" s="567" t="s">
        <v>242</v>
      </c>
      <c r="B59" s="660">
        <f>AVERAGE(B37:B58)</f>
        <v>18.748286545454548</v>
      </c>
      <c r="C59" s="661">
        <f>AVERAGE(C37:C58)</f>
        <v>17.084662681818177</v>
      </c>
      <c r="D59" s="648">
        <f>AVERAGE(D37:D57)</f>
        <v>11.334800666666668</v>
      </c>
      <c r="E59" s="627">
        <f>AVERAGE(E37:E57)</f>
        <v>12.244324380952381</v>
      </c>
      <c r="F59" s="662" t="s">
        <v>242</v>
      </c>
      <c r="G59" s="660">
        <f>AVERAGE(G37:G58)</f>
        <v>19.714959545454548</v>
      </c>
      <c r="H59" s="661">
        <f>AVERAGE(H37:H58)</f>
        <v>25.184593636363637</v>
      </c>
      <c r="I59" s="648">
        <f>AVERAGE(I37:I57)</f>
        <v>15.780792380952382</v>
      </c>
      <c r="J59" s="627">
        <f>AVERAGE(J37:J57)</f>
        <v>13.839541047619045</v>
      </c>
      <c r="K59" s="575" t="s">
        <v>243</v>
      </c>
      <c r="L59" s="663">
        <f>STDEV(L36:L57)</f>
        <v>0.24828746397768389</v>
      </c>
      <c r="M59" s="650">
        <f>STDEV(M36:M56)</f>
        <v>0.22021208990605048</v>
      </c>
      <c r="N59" s="9"/>
      <c r="O59" s="9"/>
      <c r="P59" s="52">
        <v>14.3665</v>
      </c>
      <c r="Q59" s="54">
        <v>9.7332400000000003</v>
      </c>
      <c r="R59" s="52">
        <v>6.1999399999999998</v>
      </c>
      <c r="S59" s="54">
        <v>2.7333099999999999</v>
      </c>
      <c r="T59" s="11"/>
      <c r="U59" s="52">
        <v>19.633099999999999</v>
      </c>
      <c r="V59" s="54">
        <v>30.866399999999999</v>
      </c>
      <c r="W59" s="52">
        <v>27.333100000000002</v>
      </c>
      <c r="X59" s="54">
        <v>10.533200000000001</v>
      </c>
      <c r="Y59" s="11"/>
      <c r="Z59" s="47">
        <v>0.21648000000000001</v>
      </c>
      <c r="AA59" s="44">
        <v>0.2349</v>
      </c>
    </row>
    <row r="60" spans="1:27" ht="18" thickBot="1">
      <c r="A60" s="572" t="s">
        <v>243</v>
      </c>
      <c r="B60" s="663">
        <f>STDEV(B37:B58)</f>
        <v>12.276300391210533</v>
      </c>
      <c r="C60" s="665">
        <f>STDEV(C37:C58)</f>
        <v>10.838227039264584</v>
      </c>
      <c r="D60" s="649">
        <f>STDEV(D37:D57)</f>
        <v>11.143576346634514</v>
      </c>
      <c r="E60" s="650">
        <f>STDEV(E37:E57)</f>
        <v>13.395223658835977</v>
      </c>
      <c r="F60" s="575" t="s">
        <v>243</v>
      </c>
      <c r="G60" s="663">
        <f>STDEV(G37:G58)</f>
        <v>12.206008234297082</v>
      </c>
      <c r="H60" s="665">
        <f>STDEV(H37:H58)</f>
        <v>16.047257101202696</v>
      </c>
      <c r="I60" s="649">
        <f>STDEV(I37:I57)</f>
        <v>14.575624966285631</v>
      </c>
      <c r="J60" s="650">
        <f>STDEV(J37:J57)</f>
        <v>11.369647020575988</v>
      </c>
      <c r="K60" s="582" t="s">
        <v>244</v>
      </c>
      <c r="L60" s="666">
        <f t="shared" ref="L60" si="4">L59/SQRT(22)</f>
        <v>5.2935065182160027E-2</v>
      </c>
      <c r="M60" s="667">
        <f>M59/SQRT(21)</f>
        <v>4.8054217663757011E-2</v>
      </c>
      <c r="N60" s="9"/>
      <c r="O60" s="9"/>
      <c r="P60" s="52">
        <v>19.899799999999999</v>
      </c>
      <c r="Q60" s="54">
        <v>14.9665</v>
      </c>
      <c r="R60" s="52">
        <v>2.5999699999999999</v>
      </c>
      <c r="S60" s="54">
        <v>4.2332900000000002</v>
      </c>
      <c r="T60" s="11"/>
      <c r="U60" s="52">
        <v>18.6998</v>
      </c>
      <c r="V60" s="54">
        <v>29.033000000000001</v>
      </c>
      <c r="W60" s="52">
        <v>5.6999399999999998</v>
      </c>
      <c r="X60" s="54">
        <v>9.1999099999999991</v>
      </c>
      <c r="Y60" s="11"/>
      <c r="Z60" s="47">
        <v>0.31301800000000002</v>
      </c>
      <c r="AA60" s="44">
        <v>0.34900599999999998</v>
      </c>
    </row>
    <row r="61" spans="1:27" ht="35.25" thickBot="1">
      <c r="A61" s="579" t="s">
        <v>244</v>
      </c>
      <c r="B61" s="668">
        <f>B60/SQRT(22)</f>
        <v>2.617316037602746</v>
      </c>
      <c r="C61" s="669">
        <f t="shared" ref="C61:G61" si="5">C60/SQRT(22)</f>
        <v>2.3107177687959561</v>
      </c>
      <c r="D61" s="669">
        <f>D60/SQRT(21)</f>
        <v>2.4317277200462915</v>
      </c>
      <c r="E61" s="670">
        <f>E60/SQRT(21)</f>
        <v>2.9230774460704376</v>
      </c>
      <c r="F61" s="621" t="s">
        <v>244</v>
      </c>
      <c r="G61" s="666">
        <f t="shared" si="5"/>
        <v>2.6023296993946174</v>
      </c>
      <c r="H61" s="671">
        <f t="shared" ref="H61" si="6">H60/SQRT(22)</f>
        <v>3.4212867095190713</v>
      </c>
      <c r="I61" s="671">
        <f>I60/SQRT(21)</f>
        <v>3.1806621290139079</v>
      </c>
      <c r="J61" s="667">
        <f>J60/SQRT(21)</f>
        <v>2.4810603855580289</v>
      </c>
      <c r="K61" s="672" t="s">
        <v>247</v>
      </c>
      <c r="L61" s="590">
        <v>2.86E-2</v>
      </c>
      <c r="M61" s="612"/>
      <c r="N61" s="9"/>
      <c r="O61" s="9"/>
      <c r="P61" s="52">
        <v>25.4664</v>
      </c>
      <c r="Q61" s="54">
        <v>22.7331</v>
      </c>
      <c r="R61" s="52">
        <v>22.899799999999999</v>
      </c>
      <c r="S61" s="54">
        <v>25.399699999999999</v>
      </c>
      <c r="T61" s="11"/>
      <c r="U61" s="52">
        <v>20.666499999999999</v>
      </c>
      <c r="V61" s="54">
        <v>39.499600000000001</v>
      </c>
      <c r="W61" s="52">
        <v>20.766500000000001</v>
      </c>
      <c r="X61" s="54">
        <v>43.032899999999998</v>
      </c>
      <c r="Y61" s="11"/>
      <c r="Z61" s="47">
        <v>-6.2859999999999999E-2</v>
      </c>
      <c r="AA61" s="44">
        <v>0.80227599999999999</v>
      </c>
    </row>
    <row r="62" spans="1:27" ht="35.25" thickBot="1">
      <c r="A62" s="9"/>
      <c r="B62" s="206"/>
      <c r="C62" s="206"/>
      <c r="D62" s="11"/>
      <c r="E62" s="11"/>
      <c r="F62" s="681" t="s">
        <v>247</v>
      </c>
      <c r="G62" s="593">
        <v>1.38E-2</v>
      </c>
      <c r="H62" s="677"/>
      <c r="I62" s="593">
        <v>0.32129999999999997</v>
      </c>
      <c r="J62" s="612"/>
      <c r="K62" s="679"/>
      <c r="L62" s="675"/>
      <c r="M62" s="679"/>
      <c r="N62" s="9"/>
      <c r="O62" s="9"/>
      <c r="P62" s="52">
        <v>19.899799999999999</v>
      </c>
      <c r="Q62" s="54">
        <v>21.099799999999998</v>
      </c>
      <c r="R62" s="52">
        <v>13.8332</v>
      </c>
      <c r="S62" s="54">
        <v>14.933199999999999</v>
      </c>
      <c r="T62" s="11"/>
      <c r="U62" s="52">
        <v>36.633000000000003</v>
      </c>
      <c r="V62" s="54">
        <v>32.299700000000001</v>
      </c>
      <c r="W62" s="52">
        <v>4.6332899999999997</v>
      </c>
      <c r="X62" s="54">
        <v>42.232900000000001</v>
      </c>
      <c r="Y62" s="11"/>
      <c r="Z62" s="47">
        <v>0.33783800000000003</v>
      </c>
      <c r="AA62" s="44">
        <v>-9.1600000000000001E-2</v>
      </c>
    </row>
    <row r="63" spans="1:27">
      <c r="A63" s="9"/>
      <c r="B63" s="11"/>
      <c r="C63" s="11"/>
      <c r="D63" s="11"/>
      <c r="E63" s="11"/>
      <c r="F63" s="679"/>
      <c r="G63" s="680" t="s">
        <v>253</v>
      </c>
      <c r="H63" s="679"/>
      <c r="I63" s="679"/>
      <c r="J63" s="679"/>
      <c r="K63" s="679"/>
      <c r="L63" s="664" t="s">
        <v>252</v>
      </c>
      <c r="M63" s="679"/>
      <c r="N63" s="9"/>
      <c r="O63" s="9"/>
      <c r="P63" s="52">
        <v>35.966299999999997</v>
      </c>
      <c r="Q63" s="54">
        <v>17.2332</v>
      </c>
      <c r="R63" s="52">
        <v>4.7666199999999996</v>
      </c>
      <c r="S63" s="54">
        <v>5.1999500000000003</v>
      </c>
      <c r="T63" s="11"/>
      <c r="U63" s="52">
        <v>13.0665</v>
      </c>
      <c r="V63" s="54">
        <v>26.399699999999999</v>
      </c>
      <c r="W63" s="52">
        <v>4.7666199999999996</v>
      </c>
      <c r="X63" s="54">
        <v>3.9666299999999999</v>
      </c>
      <c r="Y63" s="11"/>
      <c r="Z63" s="47">
        <v>0.34131800000000001</v>
      </c>
      <c r="AA63" s="44">
        <v>0.15970200000000001</v>
      </c>
    </row>
    <row r="64" spans="1:27" ht="18.75" thickBot="1">
      <c r="A64" s="9"/>
      <c r="B64" s="8" t="s">
        <v>178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9"/>
      <c r="O64" s="9"/>
      <c r="P64" s="52">
        <v>16.2332</v>
      </c>
      <c r="Q64" s="54">
        <v>23.799800000000001</v>
      </c>
      <c r="R64" s="52">
        <v>24.299800000000001</v>
      </c>
      <c r="S64" s="54">
        <v>30.066400000000002</v>
      </c>
      <c r="T64" s="11"/>
      <c r="U64" s="52">
        <v>14.666499999999999</v>
      </c>
      <c r="V64" s="54">
        <v>29.866399999999999</v>
      </c>
      <c r="W64" s="52">
        <v>24.4664</v>
      </c>
      <c r="X64" s="54">
        <v>33.766300000000001</v>
      </c>
      <c r="Y64" s="11"/>
      <c r="Z64" s="47">
        <v>-9.6740000000000007E-2</v>
      </c>
      <c r="AA64" s="44">
        <v>0.396227</v>
      </c>
    </row>
    <row r="65" spans="1:27" ht="18" thickBot="1">
      <c r="A65" s="9"/>
      <c r="B65" s="1059" t="s">
        <v>131</v>
      </c>
      <c r="C65" s="1060"/>
      <c r="D65" s="959"/>
      <c r="E65" s="960"/>
      <c r="F65" s="72"/>
      <c r="G65" s="958" t="s">
        <v>132</v>
      </c>
      <c r="H65" s="959"/>
      <c r="I65" s="959"/>
      <c r="J65" s="960"/>
      <c r="K65" s="11"/>
      <c r="L65" s="1059" t="s">
        <v>233</v>
      </c>
      <c r="M65" s="1061"/>
      <c r="N65" s="9"/>
      <c r="O65" s="9"/>
      <c r="P65" s="52">
        <v>46.132899999999999</v>
      </c>
      <c r="Q65" s="54">
        <v>18.333100000000002</v>
      </c>
      <c r="R65" s="52">
        <v>8.9999099999999999</v>
      </c>
      <c r="S65" s="54">
        <v>13.033200000000001</v>
      </c>
      <c r="T65" s="11"/>
      <c r="U65" s="52">
        <v>30.799700000000001</v>
      </c>
      <c r="V65" s="54">
        <v>25.366399999999999</v>
      </c>
      <c r="W65" s="52">
        <v>9.5998999999999999</v>
      </c>
      <c r="X65" s="54">
        <v>22.1998</v>
      </c>
      <c r="Y65" s="11"/>
      <c r="Z65" s="47">
        <v>0.28215000000000001</v>
      </c>
      <c r="AA65" s="44">
        <v>0.30456699999999998</v>
      </c>
    </row>
    <row r="66" spans="1:27" ht="18" thickBot="1">
      <c r="A66" s="9"/>
      <c r="B66" s="1058" t="s">
        <v>67</v>
      </c>
      <c r="C66" s="1028"/>
      <c r="D66" s="1058" t="s">
        <v>68</v>
      </c>
      <c r="E66" s="960"/>
      <c r="F66" s="72"/>
      <c r="G66" s="1058" t="s">
        <v>67</v>
      </c>
      <c r="H66" s="1028"/>
      <c r="I66" s="958" t="s">
        <v>68</v>
      </c>
      <c r="J66" s="960"/>
      <c r="K66" s="11"/>
      <c r="L66" s="21" t="s">
        <v>67</v>
      </c>
      <c r="M66" s="203" t="s">
        <v>68</v>
      </c>
      <c r="N66" s="9"/>
      <c r="O66" s="9"/>
      <c r="P66" s="52">
        <v>19.133099999999999</v>
      </c>
      <c r="Q66" s="54">
        <v>37.033000000000001</v>
      </c>
      <c r="R66" s="52">
        <v>18.099799999999998</v>
      </c>
      <c r="S66" s="54">
        <v>9.4665700000000008</v>
      </c>
      <c r="T66" s="11"/>
      <c r="U66" s="52">
        <v>24.9331</v>
      </c>
      <c r="V66" s="54">
        <v>44.532899999999998</v>
      </c>
      <c r="W66" s="52">
        <v>13.6999</v>
      </c>
      <c r="X66" s="54">
        <v>25.6997</v>
      </c>
      <c r="Y66" s="11"/>
      <c r="Z66" s="207"/>
      <c r="AA66" s="44">
        <v>0.434923</v>
      </c>
    </row>
    <row r="67" spans="1:27" ht="18" thickBot="1">
      <c r="A67" s="9"/>
      <c r="B67" s="15" t="s">
        <v>133</v>
      </c>
      <c r="C67" s="86" t="s">
        <v>134</v>
      </c>
      <c r="D67" s="15" t="s">
        <v>133</v>
      </c>
      <c r="E67" s="16" t="s">
        <v>134</v>
      </c>
      <c r="F67" s="72"/>
      <c r="G67" s="15" t="s">
        <v>133</v>
      </c>
      <c r="H67" s="86" t="s">
        <v>134</v>
      </c>
      <c r="I67" s="15" t="s">
        <v>133</v>
      </c>
      <c r="J67" s="16" t="s">
        <v>134</v>
      </c>
      <c r="K67" s="11"/>
      <c r="L67" s="45">
        <v>4.7383000000000002E-2</v>
      </c>
      <c r="M67" s="46">
        <v>-0.74073999999999995</v>
      </c>
      <c r="N67" s="9"/>
      <c r="O67" s="9"/>
      <c r="P67" s="442"/>
      <c r="Q67" s="444"/>
      <c r="R67" s="442">
        <v>36.466299999999997</v>
      </c>
      <c r="S67" s="444">
        <v>28.399699999999999</v>
      </c>
      <c r="T67" s="11"/>
      <c r="U67" s="384"/>
      <c r="V67" s="383"/>
      <c r="W67" s="442">
        <v>23.299800000000001</v>
      </c>
      <c r="X67" s="444">
        <v>59.1661</v>
      </c>
      <c r="Y67" s="11"/>
      <c r="Z67" s="465"/>
      <c r="AA67" s="466"/>
    </row>
    <row r="68" spans="1:27" ht="17.25">
      <c r="A68" s="9"/>
      <c r="B68" s="45">
        <v>5.0666200000000003</v>
      </c>
      <c r="C68" s="46">
        <v>5.4666100000000002</v>
      </c>
      <c r="D68" s="45">
        <v>18.1998</v>
      </c>
      <c r="E68" s="46">
        <v>20.533100000000001</v>
      </c>
      <c r="F68" s="11"/>
      <c r="G68" s="45">
        <v>12.7332</v>
      </c>
      <c r="H68" s="46">
        <v>13.9999</v>
      </c>
      <c r="I68" s="45">
        <v>1.5666500000000001</v>
      </c>
      <c r="J68" s="46">
        <v>0.23333100000000001</v>
      </c>
      <c r="K68" s="11"/>
      <c r="L68" s="52">
        <v>0.22848399999999999</v>
      </c>
      <c r="M68" s="54">
        <v>0.14768000000000001</v>
      </c>
      <c r="N68" s="9"/>
      <c r="O68" s="567" t="s">
        <v>242</v>
      </c>
      <c r="P68" s="660">
        <f>AVERAGE(P37:P66)</f>
        <v>19.530913599999998</v>
      </c>
      <c r="Q68" s="661">
        <f>AVERAGE(Q37:Q66)</f>
        <v>18.623155666666666</v>
      </c>
      <c r="R68" s="661">
        <f>AVERAGE(R37:R67)</f>
        <v>11.492359612903225</v>
      </c>
      <c r="S68" s="682">
        <f>AVERAGE(S37:S67)</f>
        <v>10.870857612903226</v>
      </c>
      <c r="T68" s="662" t="s">
        <v>242</v>
      </c>
      <c r="U68" s="626">
        <f>AVERAGE(U37:U66)</f>
        <v>14.592077933333332</v>
      </c>
      <c r="V68" s="648">
        <f>AVERAGE(V37:V66)</f>
        <v>21.95646076666667</v>
      </c>
      <c r="W68" s="661">
        <f>AVERAGE(W37:W67)</f>
        <v>8.6375507419354811</v>
      </c>
      <c r="X68" s="682">
        <f>AVERAGE(X37:X67)</f>
        <v>14.010616516129032</v>
      </c>
      <c r="Y68" s="662" t="s">
        <v>242</v>
      </c>
      <c r="Z68" s="626">
        <f>AVERAGE(Z36:Z65)</f>
        <v>0.26707676666666674</v>
      </c>
      <c r="AA68" s="627">
        <f>AVERAGE(AA36:AA66)</f>
        <v>0.31227270967741927</v>
      </c>
    </row>
    <row r="69" spans="1:27" ht="17.25">
      <c r="A69" s="9"/>
      <c r="B69" s="52">
        <v>4.4999500000000001</v>
      </c>
      <c r="C69" s="54">
        <v>3.0999699999999999</v>
      </c>
      <c r="D69" s="52">
        <v>38.033000000000001</v>
      </c>
      <c r="E69" s="54">
        <v>31.499700000000001</v>
      </c>
      <c r="F69" s="11"/>
      <c r="G69" s="52">
        <v>20.766400000000001</v>
      </c>
      <c r="H69" s="54">
        <v>33.066299999999998</v>
      </c>
      <c r="I69" s="52">
        <v>3.3666299999999998</v>
      </c>
      <c r="J69" s="54">
        <v>4.53329</v>
      </c>
      <c r="K69" s="11"/>
      <c r="L69" s="52">
        <v>1</v>
      </c>
      <c r="M69" s="54">
        <v>0.29722799999999999</v>
      </c>
      <c r="N69" s="9"/>
      <c r="O69" s="572" t="s">
        <v>243</v>
      </c>
      <c r="P69" s="663">
        <f>STDEV(P37:P66)</f>
        <v>15.901092278032628</v>
      </c>
      <c r="Q69" s="665">
        <f>STDEV(Q37:Q66)</f>
        <v>11.684802598659768</v>
      </c>
      <c r="R69" s="665">
        <f>STDEV(R37:R67)</f>
        <v>15.709919261942215</v>
      </c>
      <c r="S69" s="683">
        <f>STDEV(S37:S67)</f>
        <v>12.207669653101176</v>
      </c>
      <c r="T69" s="575" t="s">
        <v>243</v>
      </c>
      <c r="U69" s="628">
        <f>STDEV(U37:U66)</f>
        <v>11.588967343370305</v>
      </c>
      <c r="V69" s="649">
        <f>STDEV(V37:V66)</f>
        <v>15.029126113442693</v>
      </c>
      <c r="W69" s="665">
        <f>STDEV(W37:W67)</f>
        <v>13.244501216367565</v>
      </c>
      <c r="X69" s="683">
        <f>STDEV(X37:X67)</f>
        <v>17.258478089460976</v>
      </c>
      <c r="Y69" s="575" t="s">
        <v>243</v>
      </c>
      <c r="Z69" s="628">
        <f>STDEV(Z36:Z65)</f>
        <v>0.25361274610654388</v>
      </c>
      <c r="AA69" s="650">
        <f>STDEV(AA36:AA66)</f>
        <v>0.40451996842736898</v>
      </c>
    </row>
    <row r="70" spans="1:27" ht="18" thickBot="1">
      <c r="A70" s="9"/>
      <c r="B70" s="52">
        <v>20.92</v>
      </c>
      <c r="C70" s="54">
        <v>23.24</v>
      </c>
      <c r="D70" s="52">
        <v>9.6998999999999995</v>
      </c>
      <c r="E70" s="54">
        <v>9.6665700000000001</v>
      </c>
      <c r="F70" s="11"/>
      <c r="G70" s="52">
        <v>0</v>
      </c>
      <c r="H70" s="54">
        <v>14.899900000000001</v>
      </c>
      <c r="I70" s="52">
        <v>8.8665800000000008</v>
      </c>
      <c r="J70" s="54">
        <v>16.366599999999998</v>
      </c>
      <c r="K70" s="11"/>
      <c r="L70" s="52">
        <v>9.4458E-2</v>
      </c>
      <c r="M70" s="54">
        <v>0.72631500000000004</v>
      </c>
      <c r="N70" s="9"/>
      <c r="O70" s="579" t="s">
        <v>244</v>
      </c>
      <c r="P70" s="668">
        <f>P69/SQRT(30)</f>
        <v>2.9031289765498931</v>
      </c>
      <c r="Q70" s="669">
        <f>Q69/SQRT(30)</f>
        <v>2.1333433210936463</v>
      </c>
      <c r="R70" s="669">
        <f>R69/SQRT(31)</f>
        <v>2.8215847938573804</v>
      </c>
      <c r="S70" s="670">
        <f>S69/SQRT(31)</f>
        <v>2.1925621950883314</v>
      </c>
      <c r="T70" s="582" t="s">
        <v>244</v>
      </c>
      <c r="U70" s="666">
        <f>U69/SQRT(30)</f>
        <v>2.1158462773848781</v>
      </c>
      <c r="V70" s="671">
        <f>V69/SQRT(30)</f>
        <v>2.7439304639741695</v>
      </c>
      <c r="W70" s="671">
        <f>W69/SQRT(31)</f>
        <v>2.3787826411596842</v>
      </c>
      <c r="X70" s="667">
        <f>X69/SQRT(31)</f>
        <v>3.0997141697801158</v>
      </c>
      <c r="Y70" s="582" t="s">
        <v>244</v>
      </c>
      <c r="Z70" s="668">
        <f>Z69/SQRT(30)</f>
        <v>4.6303140637794858E-2</v>
      </c>
      <c r="AA70" s="670">
        <f>AA69/SQRT(31)</f>
        <v>7.2653931105259056E-2</v>
      </c>
    </row>
    <row r="71" spans="1:27" ht="35.25" thickBot="1">
      <c r="A71" s="9"/>
      <c r="B71" s="52">
        <v>9.32</v>
      </c>
      <c r="C71" s="54">
        <v>7.64</v>
      </c>
      <c r="D71" s="52">
        <v>27.32</v>
      </c>
      <c r="E71" s="54">
        <v>21.96</v>
      </c>
      <c r="F71" s="11"/>
      <c r="G71" s="52">
        <v>14.6998</v>
      </c>
      <c r="H71" s="54">
        <v>17.766500000000001</v>
      </c>
      <c r="I71" s="52">
        <v>1.29999</v>
      </c>
      <c r="J71" s="54">
        <v>8.1999200000000005</v>
      </c>
      <c r="K71" s="11"/>
      <c r="L71" s="52">
        <v>0.16261200000000001</v>
      </c>
      <c r="M71" s="54">
        <v>1</v>
      </c>
      <c r="N71" s="9"/>
      <c r="O71" s="9"/>
      <c r="P71" s="206"/>
      <c r="Q71" s="206"/>
      <c r="R71" s="206"/>
      <c r="S71" s="206"/>
      <c r="T71" s="672" t="s">
        <v>247</v>
      </c>
      <c r="U71" s="590">
        <v>4.0000000000000002E-4</v>
      </c>
      <c r="V71" s="684"/>
      <c r="W71" s="593">
        <v>1.44E-2</v>
      </c>
      <c r="X71" s="678"/>
      <c r="Y71" s="11"/>
      <c r="Z71" s="11"/>
      <c r="AA71" s="11"/>
    </row>
    <row r="72" spans="1:27">
      <c r="A72" s="9"/>
      <c r="B72" s="52">
        <v>0.39999600000000002</v>
      </c>
      <c r="C72" s="54">
        <v>0.53332800000000002</v>
      </c>
      <c r="D72" s="52">
        <v>4.4800000000000004</v>
      </c>
      <c r="E72" s="54">
        <v>9.48</v>
      </c>
      <c r="F72" s="11"/>
      <c r="G72" s="52">
        <v>10.899900000000001</v>
      </c>
      <c r="H72" s="54">
        <v>15.1332</v>
      </c>
      <c r="I72" s="52">
        <v>0</v>
      </c>
      <c r="J72" s="54">
        <v>0.26666400000000001</v>
      </c>
      <c r="K72" s="11"/>
      <c r="L72" s="52">
        <v>0.27953800000000001</v>
      </c>
      <c r="M72" s="54">
        <v>1.5317000000000001E-2</v>
      </c>
      <c r="N72" s="9"/>
      <c r="O72" s="9"/>
      <c r="P72" s="9"/>
      <c r="Q72" s="9"/>
      <c r="R72" s="9"/>
      <c r="S72" s="9"/>
      <c r="T72" s="664"/>
      <c r="U72" s="680" t="s">
        <v>253</v>
      </c>
      <c r="V72" s="664"/>
      <c r="W72" s="664"/>
      <c r="X72" s="664"/>
      <c r="Y72" s="9"/>
      <c r="Z72" s="9"/>
      <c r="AA72" s="9"/>
    </row>
    <row r="73" spans="1:27" ht="18.75" thickBot="1">
      <c r="A73" s="9"/>
      <c r="B73" s="52">
        <v>2.2666400000000002</v>
      </c>
      <c r="C73" s="54">
        <v>1.6333200000000001</v>
      </c>
      <c r="D73" s="52">
        <v>23.4</v>
      </c>
      <c r="E73" s="54">
        <v>28.12</v>
      </c>
      <c r="F73" s="11"/>
      <c r="G73" s="52">
        <v>12.4999</v>
      </c>
      <c r="H73" s="54">
        <v>22.1998</v>
      </c>
      <c r="I73" s="52">
        <v>28.9329</v>
      </c>
      <c r="J73" s="54">
        <v>29.832999999999998</v>
      </c>
      <c r="K73" s="11"/>
      <c r="L73" s="52">
        <v>0.120404</v>
      </c>
      <c r="M73" s="54">
        <v>-6.1199999999999997E-2</v>
      </c>
      <c r="N73" s="9"/>
      <c r="O73" s="9"/>
      <c r="P73" s="8" t="s">
        <v>181</v>
      </c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18" thickBot="1">
      <c r="A74" s="9"/>
      <c r="B74" s="52">
        <v>3.79996</v>
      </c>
      <c r="C74" s="54">
        <v>4.7332900000000002</v>
      </c>
      <c r="D74" s="52">
        <v>0</v>
      </c>
      <c r="E74" s="54">
        <v>0</v>
      </c>
      <c r="F74" s="11"/>
      <c r="G74" s="52">
        <v>20.333100000000002</v>
      </c>
      <c r="H74" s="54">
        <v>25.899699999999999</v>
      </c>
      <c r="I74" s="52">
        <v>34.099600000000002</v>
      </c>
      <c r="J74" s="54">
        <v>30.166399999999999</v>
      </c>
      <c r="K74" s="11"/>
      <c r="L74" s="52">
        <v>-0.12883</v>
      </c>
      <c r="M74" s="54">
        <v>0.219219</v>
      </c>
      <c r="N74" s="9"/>
      <c r="O74" s="9"/>
      <c r="P74" s="1059" t="s">
        <v>131</v>
      </c>
      <c r="Q74" s="1060"/>
      <c r="R74" s="959"/>
      <c r="S74" s="960"/>
      <c r="T74" s="72"/>
      <c r="U74" s="958" t="s">
        <v>132</v>
      </c>
      <c r="V74" s="959"/>
      <c r="W74" s="959"/>
      <c r="X74" s="960"/>
      <c r="Y74" s="11"/>
      <c r="Z74" s="1059" t="s">
        <v>233</v>
      </c>
      <c r="AA74" s="1061"/>
    </row>
    <row r="75" spans="1:27" ht="18" thickBot="1">
      <c r="A75" s="9"/>
      <c r="B75" s="52">
        <v>0</v>
      </c>
      <c r="C75" s="54">
        <v>0.46666200000000002</v>
      </c>
      <c r="D75" s="52">
        <v>30.632999999999999</v>
      </c>
      <c r="E75" s="54">
        <v>51.066200000000002</v>
      </c>
      <c r="F75" s="11"/>
      <c r="G75" s="52">
        <v>12.266500000000001</v>
      </c>
      <c r="H75" s="54">
        <v>9.4665700000000008</v>
      </c>
      <c r="I75" s="52">
        <v>4.3332899999999999</v>
      </c>
      <c r="J75" s="54">
        <v>6.7666000000000004</v>
      </c>
      <c r="K75" s="11"/>
      <c r="L75" s="52">
        <v>1.8183000000000001E-2</v>
      </c>
      <c r="M75" s="54">
        <v>-0.16991999999999999</v>
      </c>
      <c r="N75" s="9"/>
      <c r="O75" s="9"/>
      <c r="P75" s="1058" t="s">
        <v>67</v>
      </c>
      <c r="Q75" s="1028"/>
      <c r="R75" s="1058" t="s">
        <v>68</v>
      </c>
      <c r="S75" s="960"/>
      <c r="T75" s="72"/>
      <c r="U75" s="1058" t="s">
        <v>67</v>
      </c>
      <c r="V75" s="1028"/>
      <c r="W75" s="958" t="s">
        <v>68</v>
      </c>
      <c r="X75" s="960"/>
      <c r="Y75" s="11"/>
      <c r="Z75" s="18" t="s">
        <v>67</v>
      </c>
      <c r="AA75" s="208" t="s">
        <v>68</v>
      </c>
    </row>
    <row r="76" spans="1:27" ht="18" thickBot="1">
      <c r="A76" s="9"/>
      <c r="B76" s="52">
        <v>8.4332499999999992</v>
      </c>
      <c r="C76" s="54">
        <v>12.3665</v>
      </c>
      <c r="D76" s="52">
        <v>0.89999099999999999</v>
      </c>
      <c r="E76" s="54">
        <v>1.2666500000000001</v>
      </c>
      <c r="F76" s="11"/>
      <c r="G76" s="52">
        <v>3.5999599999999998</v>
      </c>
      <c r="H76" s="54">
        <v>3.7332999999999998</v>
      </c>
      <c r="I76" s="52">
        <v>17.999700000000001</v>
      </c>
      <c r="J76" s="54">
        <v>19.866499999999998</v>
      </c>
      <c r="K76" s="11"/>
      <c r="L76" s="52">
        <v>-6.1740000000000003E-2</v>
      </c>
      <c r="M76" s="54">
        <v>-3.313E-2</v>
      </c>
      <c r="N76" s="9"/>
      <c r="O76" s="9"/>
      <c r="P76" s="10" t="s">
        <v>173</v>
      </c>
      <c r="Q76" s="10" t="s">
        <v>174</v>
      </c>
      <c r="R76" s="40" t="s">
        <v>173</v>
      </c>
      <c r="S76" s="12" t="s">
        <v>174</v>
      </c>
      <c r="T76" s="72"/>
      <c r="U76" s="10" t="s">
        <v>133</v>
      </c>
      <c r="V76" s="10" t="s">
        <v>175</v>
      </c>
      <c r="W76" s="40" t="s">
        <v>133</v>
      </c>
      <c r="X76" s="12" t="s">
        <v>175</v>
      </c>
      <c r="Y76" s="11"/>
      <c r="Z76" s="26">
        <v>0.278561</v>
      </c>
      <c r="AA76" s="209">
        <v>0</v>
      </c>
    </row>
    <row r="77" spans="1:27">
      <c r="A77" s="9"/>
      <c r="B77" s="52">
        <v>9.3665699999999994</v>
      </c>
      <c r="C77" s="54">
        <v>19.333100000000002</v>
      </c>
      <c r="D77" s="52">
        <v>0</v>
      </c>
      <c r="E77" s="54">
        <v>0</v>
      </c>
      <c r="F77" s="11"/>
      <c r="G77" s="52">
        <v>26.3996</v>
      </c>
      <c r="H77" s="54">
        <v>32.1663</v>
      </c>
      <c r="I77" s="52">
        <v>24.299700000000001</v>
      </c>
      <c r="J77" s="54">
        <v>32.099699999999999</v>
      </c>
      <c r="K77" s="11"/>
      <c r="L77" s="52">
        <v>-0.11534</v>
      </c>
      <c r="M77" s="54">
        <v>1.0042000000000001E-2</v>
      </c>
      <c r="N77" s="9"/>
      <c r="O77" s="9"/>
      <c r="P77" s="210">
        <v>23.533100000000001</v>
      </c>
      <c r="Q77" s="211">
        <v>20.9998</v>
      </c>
      <c r="R77" s="209">
        <v>2.7666400000000002</v>
      </c>
      <c r="S77" s="209">
        <v>1.1333200000000001</v>
      </c>
      <c r="T77" s="11"/>
      <c r="U77" s="210">
        <v>15.3665</v>
      </c>
      <c r="V77" s="211">
        <v>27.2331</v>
      </c>
      <c r="W77" s="209">
        <v>0</v>
      </c>
      <c r="X77" s="209">
        <v>0</v>
      </c>
      <c r="Y77" s="11"/>
      <c r="Z77" s="26">
        <v>0.50691900000000001</v>
      </c>
      <c r="AA77" s="209">
        <v>0</v>
      </c>
    </row>
    <row r="78" spans="1:27">
      <c r="A78" s="9"/>
      <c r="B78" s="52">
        <v>0</v>
      </c>
      <c r="C78" s="54">
        <v>0</v>
      </c>
      <c r="D78" s="52">
        <v>0</v>
      </c>
      <c r="E78" s="54">
        <v>0</v>
      </c>
      <c r="F78" s="11"/>
      <c r="G78" s="52">
        <v>25.2</v>
      </c>
      <c r="H78" s="54">
        <v>27.92</v>
      </c>
      <c r="I78" s="52">
        <v>11.4999</v>
      </c>
      <c r="J78" s="54">
        <v>11.7332</v>
      </c>
      <c r="K78" s="11"/>
      <c r="L78" s="52">
        <v>8.8318999999999995E-2</v>
      </c>
      <c r="M78" s="54">
        <v>0.18157899999999999</v>
      </c>
      <c r="N78" s="9"/>
      <c r="O78" s="9"/>
      <c r="P78" s="25">
        <v>13.5999</v>
      </c>
      <c r="Q78" s="26">
        <v>10.399900000000001</v>
      </c>
      <c r="R78" s="209">
        <v>3.3332999999999999</v>
      </c>
      <c r="S78" s="209">
        <v>2.6333099999999998</v>
      </c>
      <c r="T78" s="11"/>
      <c r="U78" s="25">
        <v>6.5332699999999999</v>
      </c>
      <c r="V78" s="26">
        <v>19.9665</v>
      </c>
      <c r="W78" s="209">
        <v>0</v>
      </c>
      <c r="X78" s="209">
        <v>0</v>
      </c>
      <c r="Y78" s="11"/>
      <c r="Z78" s="26">
        <v>1</v>
      </c>
      <c r="AA78" s="209">
        <v>0.79237299999999999</v>
      </c>
    </row>
    <row r="79" spans="1:27">
      <c r="A79" s="9"/>
      <c r="B79" s="52">
        <v>7.6999199999999997</v>
      </c>
      <c r="C79" s="54">
        <v>12.0999</v>
      </c>
      <c r="D79" s="52">
        <v>0</v>
      </c>
      <c r="E79" s="54">
        <v>0.19999800000000001</v>
      </c>
      <c r="F79" s="11"/>
      <c r="G79" s="52">
        <v>22</v>
      </c>
      <c r="H79" s="54">
        <v>38.200000000000003</v>
      </c>
      <c r="I79" s="52">
        <v>24.88</v>
      </c>
      <c r="J79" s="54">
        <v>35.92</v>
      </c>
      <c r="K79" s="11"/>
      <c r="L79" s="52"/>
      <c r="M79" s="54">
        <v>0.28000000000000003</v>
      </c>
      <c r="N79" s="9"/>
      <c r="O79" s="9"/>
      <c r="P79" s="25">
        <v>6.8666</v>
      </c>
      <c r="Q79" s="26">
        <v>5.2999499999999999</v>
      </c>
      <c r="R79" s="209">
        <v>11.533200000000001</v>
      </c>
      <c r="S79" s="209">
        <v>17.899920000000002</v>
      </c>
      <c r="T79" s="11"/>
      <c r="U79" s="25">
        <v>0</v>
      </c>
      <c r="V79" s="26">
        <v>0.33333000000000002</v>
      </c>
      <c r="W79" s="209">
        <v>1.6333200000000001</v>
      </c>
      <c r="X79" s="209">
        <v>14.0999</v>
      </c>
      <c r="Y79" s="11"/>
      <c r="Z79" s="26">
        <v>0.49019600000000002</v>
      </c>
      <c r="AA79" s="209">
        <v>0.70067999999999997</v>
      </c>
    </row>
    <row r="80" spans="1:27">
      <c r="A80" s="9"/>
      <c r="B80" s="52"/>
      <c r="C80" s="54"/>
      <c r="D80" s="52">
        <v>10.533200000000001</v>
      </c>
      <c r="E80" s="54">
        <v>9.0332399999999993</v>
      </c>
      <c r="F80" s="11"/>
      <c r="G80" s="52"/>
      <c r="H80" s="54"/>
      <c r="I80" s="52">
        <v>20.52</v>
      </c>
      <c r="J80" s="54">
        <v>36.479999999999997</v>
      </c>
      <c r="K80" s="11"/>
      <c r="L80" s="52"/>
      <c r="M80" s="54">
        <v>9.0909000000000004E-2</v>
      </c>
      <c r="N80" s="9"/>
      <c r="O80" s="9"/>
      <c r="P80" s="25">
        <v>4.03329</v>
      </c>
      <c r="Q80" s="26">
        <v>3.3999700000000002</v>
      </c>
      <c r="R80" s="209">
        <v>4.8666200000000002</v>
      </c>
      <c r="S80" s="209">
        <v>4.8666200000000002</v>
      </c>
      <c r="T80" s="11"/>
      <c r="U80" s="25">
        <v>1.73332</v>
      </c>
      <c r="V80" s="26">
        <v>5.0666200000000003</v>
      </c>
      <c r="W80" s="209">
        <v>0.73332600000000003</v>
      </c>
      <c r="X80" s="209">
        <v>4.16662</v>
      </c>
      <c r="Y80" s="11"/>
      <c r="Z80" s="26">
        <v>1</v>
      </c>
      <c r="AA80" s="209">
        <v>0</v>
      </c>
    </row>
    <row r="81" spans="1:27" ht="17.25" thickBot="1">
      <c r="A81" s="9"/>
      <c r="B81" s="169"/>
      <c r="C81" s="204"/>
      <c r="D81" s="52">
        <v>1.09999</v>
      </c>
      <c r="E81" s="54">
        <v>2.7666400000000002</v>
      </c>
      <c r="F81" s="11"/>
      <c r="G81" s="52"/>
      <c r="H81" s="54"/>
      <c r="I81" s="52">
        <v>18</v>
      </c>
      <c r="J81" s="54">
        <v>21.6</v>
      </c>
      <c r="K81" s="11"/>
      <c r="L81" s="384"/>
      <c r="M81" s="383"/>
      <c r="N81" s="9"/>
      <c r="O81" s="9"/>
      <c r="P81" s="25">
        <v>1.6333200000000001</v>
      </c>
      <c r="Q81" s="26">
        <v>1.7999799999999999</v>
      </c>
      <c r="R81" s="209">
        <v>2.7666400000000002</v>
      </c>
      <c r="S81" s="209">
        <v>1.96665</v>
      </c>
      <c r="T81" s="11"/>
      <c r="U81" s="25">
        <v>0</v>
      </c>
      <c r="V81" s="26">
        <v>0.43332900000000002</v>
      </c>
      <c r="W81" s="209">
        <v>0</v>
      </c>
      <c r="X81" s="209">
        <v>0</v>
      </c>
      <c r="Y81" s="11"/>
      <c r="Z81" s="26">
        <v>1</v>
      </c>
      <c r="AA81" s="209">
        <v>0.37209399999999998</v>
      </c>
    </row>
    <row r="82" spans="1:27" ht="18" thickBot="1">
      <c r="A82" s="9"/>
      <c r="B82" s="384"/>
      <c r="C82" s="383"/>
      <c r="D82" s="384"/>
      <c r="E82" s="383"/>
      <c r="F82" s="11"/>
      <c r="G82" s="442"/>
      <c r="H82" s="444"/>
      <c r="I82" s="442"/>
      <c r="J82" s="444"/>
      <c r="K82" s="567" t="s">
        <v>242</v>
      </c>
      <c r="L82" s="626">
        <f>AVERAGE(L67:L78)</f>
        <v>0.14445591666666666</v>
      </c>
      <c r="M82" s="627">
        <f>AVERAGE(M67:M80)</f>
        <v>0.14023564285714288</v>
      </c>
      <c r="N82" s="9"/>
      <c r="O82" s="9"/>
      <c r="P82" s="25">
        <v>5.9999399999999996</v>
      </c>
      <c r="Q82" s="26">
        <v>5.5332800000000004</v>
      </c>
      <c r="R82" s="209">
        <v>40.9328</v>
      </c>
      <c r="S82" s="209">
        <v>37.533000000000001</v>
      </c>
      <c r="T82" s="11"/>
      <c r="U82" s="25">
        <v>0</v>
      </c>
      <c r="V82" s="26">
        <v>5.2999499999999999</v>
      </c>
      <c r="W82" s="209">
        <v>17.099799999999998</v>
      </c>
      <c r="X82" s="209">
        <v>37.366300000000003</v>
      </c>
      <c r="Y82" s="11"/>
      <c r="Z82" s="26">
        <v>0.53674100000000002</v>
      </c>
      <c r="AA82" s="209">
        <v>0.66071500000000005</v>
      </c>
    </row>
    <row r="83" spans="1:27" ht="17.25">
      <c r="A83" s="567" t="s">
        <v>242</v>
      </c>
      <c r="B83" s="635">
        <f>AVERAGE(B68:B79)</f>
        <v>5.9810755000000002</v>
      </c>
      <c r="C83" s="685">
        <f>AVERAGE(C68:C79)</f>
        <v>7.5510566666666668</v>
      </c>
      <c r="D83" s="685">
        <f>AVERAGE(D68:D81)</f>
        <v>11.735634357142857</v>
      </c>
      <c r="E83" s="636">
        <f>AVERAGE(E68:E81)</f>
        <v>13.256578428571428</v>
      </c>
      <c r="F83" s="662" t="s">
        <v>242</v>
      </c>
      <c r="G83" s="635">
        <f>AVERAGE(G68:G79)</f>
        <v>15.116529999999999</v>
      </c>
      <c r="H83" s="685">
        <f>AVERAGE(H68:H79)</f>
        <v>21.204289166666666</v>
      </c>
      <c r="I83" s="685">
        <f>AVERAGE(I68:I81)</f>
        <v>14.26178142857143</v>
      </c>
      <c r="J83" s="636">
        <f>AVERAGE(J68:J81)</f>
        <v>18.147514642857143</v>
      </c>
      <c r="K83" s="575" t="s">
        <v>243</v>
      </c>
      <c r="L83" s="637">
        <f>STDEV(L67:L78)</f>
        <v>0.29754857769063475</v>
      </c>
      <c r="M83" s="629">
        <f>STDEV(M67:M80)</f>
        <v>0.40314172358720529</v>
      </c>
      <c r="N83" s="9"/>
      <c r="O83" s="9"/>
      <c r="P83" s="25">
        <v>10.0999</v>
      </c>
      <c r="Q83" s="26">
        <v>11.399900000000001</v>
      </c>
      <c r="R83" s="209">
        <v>12.6332</v>
      </c>
      <c r="S83" s="209">
        <v>5.3999499999999996</v>
      </c>
      <c r="T83" s="11"/>
      <c r="U83" s="25">
        <v>9.6665700000000001</v>
      </c>
      <c r="V83" s="26">
        <v>32.066299999999998</v>
      </c>
      <c r="W83" s="209">
        <v>1.2666500000000001</v>
      </c>
      <c r="X83" s="209">
        <v>6.1999399999999998</v>
      </c>
      <c r="Y83" s="11"/>
      <c r="Z83" s="26">
        <v>1</v>
      </c>
      <c r="AA83" s="209">
        <v>1</v>
      </c>
    </row>
    <row r="84" spans="1:27" ht="18" thickBot="1">
      <c r="A84" s="572" t="s">
        <v>243</v>
      </c>
      <c r="B84" s="637">
        <f>STDEV(B68:B79)</f>
        <v>5.8700183940513488</v>
      </c>
      <c r="C84" s="686">
        <f>STDEV(C68:C79)</f>
        <v>7.7013575898184383</v>
      </c>
      <c r="D84" s="686">
        <f>STDEV(D68:D81)</f>
        <v>13.327357720079329</v>
      </c>
      <c r="E84" s="629">
        <f>STDEV(E68:E81)</f>
        <v>15.463274043941588</v>
      </c>
      <c r="F84" s="575" t="s">
        <v>243</v>
      </c>
      <c r="G84" s="637">
        <f>STDEV(G68:G79)</f>
        <v>8.1755956713246185</v>
      </c>
      <c r="H84" s="686">
        <f>STDEV(H68:H79)</f>
        <v>10.449882312131962</v>
      </c>
      <c r="I84" s="686">
        <f>STDEV(I68:I81)</f>
        <v>11.354385856884253</v>
      </c>
      <c r="J84" s="629">
        <f>STDEV(J68:J81)</f>
        <v>13.130318189820064</v>
      </c>
      <c r="K84" s="582" t="s">
        <v>244</v>
      </c>
      <c r="L84" s="668">
        <f>L83/SQRT(12)</f>
        <v>8.5894875713339133E-2</v>
      </c>
      <c r="M84" s="670">
        <f>M83/SQRT(14)</f>
        <v>0.10774415771263179</v>
      </c>
      <c r="N84" s="9"/>
      <c r="O84" s="9"/>
      <c r="P84" s="25">
        <v>3.7666300000000001</v>
      </c>
      <c r="Q84" s="26">
        <v>1.46665</v>
      </c>
      <c r="R84" s="209">
        <v>1.4999800000000001</v>
      </c>
      <c r="S84" s="209">
        <v>2.2333310000000002</v>
      </c>
      <c r="T84" s="11"/>
      <c r="U84" s="25">
        <v>0</v>
      </c>
      <c r="V84" s="26">
        <v>4.2999599999999996</v>
      </c>
      <c r="W84" s="209">
        <v>0</v>
      </c>
      <c r="X84" s="209">
        <v>4.06663</v>
      </c>
      <c r="Y84" s="11"/>
      <c r="Z84" s="26">
        <v>-5.747E-2</v>
      </c>
      <c r="AA84" s="209">
        <v>0.14136299999999999</v>
      </c>
    </row>
    <row r="85" spans="1:27" ht="18" thickBot="1">
      <c r="A85" s="579" t="s">
        <v>244</v>
      </c>
      <c r="B85" s="668">
        <f>B84/SQRT(12)</f>
        <v>1.6945283499768007</v>
      </c>
      <c r="C85" s="669">
        <f>C84/SQRT(12)</f>
        <v>2.2231904388036217</v>
      </c>
      <c r="D85" s="669">
        <f>D84/SQRT(14)</f>
        <v>3.5618861756795384</v>
      </c>
      <c r="E85" s="670">
        <f>E84/SQRT(14)</f>
        <v>4.1327338250159862</v>
      </c>
      <c r="F85" s="582" t="s">
        <v>244</v>
      </c>
      <c r="G85" s="666">
        <f>G84/SQRT(12)</f>
        <v>2.3600911808124039</v>
      </c>
      <c r="H85" s="671">
        <f>H84/SQRT(12)</f>
        <v>3.0166211829546485</v>
      </c>
      <c r="I85" s="671">
        <f>I84/SQRT(14)</f>
        <v>3.0345872652637524</v>
      </c>
      <c r="J85" s="667">
        <f>J84/SQRT(14)</f>
        <v>3.5092251461166066</v>
      </c>
      <c r="K85" s="9"/>
      <c r="L85" s="9"/>
      <c r="M85" s="9"/>
      <c r="N85" s="9"/>
      <c r="O85" s="9"/>
      <c r="P85" s="25">
        <v>26.499700000000001</v>
      </c>
      <c r="Q85" s="26">
        <v>24.633099999999999</v>
      </c>
      <c r="R85" s="209">
        <v>21.899799999999999</v>
      </c>
      <c r="S85" s="209">
        <v>38.332900000000002</v>
      </c>
      <c r="T85" s="11"/>
      <c r="U85" s="25">
        <v>30.1996</v>
      </c>
      <c r="V85" s="26">
        <v>21.4665</v>
      </c>
      <c r="W85" s="209">
        <v>19.133099999999999</v>
      </c>
      <c r="X85" s="209">
        <v>25.4331</v>
      </c>
      <c r="Y85" s="11"/>
      <c r="Z85" s="26">
        <v>5.5749E-2</v>
      </c>
      <c r="AA85" s="209">
        <v>0.14285800000000001</v>
      </c>
    </row>
    <row r="86" spans="1:27" ht="35.25" thickBot="1">
      <c r="A86" s="9"/>
      <c r="B86" s="9"/>
      <c r="C86" s="9"/>
      <c r="D86" s="9"/>
      <c r="E86" s="9"/>
      <c r="F86" s="687" t="s">
        <v>247</v>
      </c>
      <c r="G86" s="590">
        <v>4.7000000000000002E-3</v>
      </c>
      <c r="H86" s="684"/>
      <c r="I86" s="593">
        <v>1.7600000000000001E-2</v>
      </c>
      <c r="J86" s="612"/>
      <c r="K86" s="9"/>
      <c r="L86" s="9"/>
      <c r="M86" s="9"/>
      <c r="N86" s="9"/>
      <c r="O86" s="9"/>
      <c r="P86" s="25">
        <v>9.0999099999999995</v>
      </c>
      <c r="Q86" s="26">
        <v>14.433199999999999</v>
      </c>
      <c r="R86" s="209">
        <v>61.6327</v>
      </c>
      <c r="S86" s="209">
        <v>41.699599999999997</v>
      </c>
      <c r="T86" s="11"/>
      <c r="U86" s="25">
        <v>10.666600000000001</v>
      </c>
      <c r="V86" s="26">
        <v>18.066500000000001</v>
      </c>
      <c r="W86" s="209">
        <v>20.1998</v>
      </c>
      <c r="X86" s="209">
        <v>26.9331</v>
      </c>
      <c r="Y86" s="11"/>
      <c r="Z86" s="26">
        <v>-0.82652000000000003</v>
      </c>
      <c r="AA86" s="209">
        <v>0.18518599999999999</v>
      </c>
    </row>
    <row r="87" spans="1:27">
      <c r="A87" s="9"/>
      <c r="B87" s="9"/>
      <c r="C87" s="9"/>
      <c r="D87" s="9"/>
      <c r="E87" s="9"/>
      <c r="F87" s="664"/>
      <c r="G87" s="680" t="s">
        <v>253</v>
      </c>
      <c r="H87" s="664"/>
      <c r="I87" s="664"/>
      <c r="J87" s="664"/>
      <c r="K87" s="9"/>
      <c r="L87" s="9"/>
      <c r="M87" s="9"/>
      <c r="N87" s="9"/>
      <c r="O87" s="9"/>
      <c r="P87" s="25">
        <v>21.9331</v>
      </c>
      <c r="Q87" s="26">
        <v>21.1998</v>
      </c>
      <c r="R87" s="209">
        <v>8.3332499999999996</v>
      </c>
      <c r="S87" s="209">
        <v>12.2332</v>
      </c>
      <c r="T87" s="11"/>
      <c r="U87" s="25">
        <v>24.9664</v>
      </c>
      <c r="V87" s="26">
        <v>42.466200000000001</v>
      </c>
      <c r="W87" s="209">
        <v>4.03329</v>
      </c>
      <c r="X87" s="209">
        <v>5.8666099999999997</v>
      </c>
      <c r="Y87" s="11"/>
      <c r="Z87" s="26">
        <v>0.30544500000000002</v>
      </c>
      <c r="AA87" s="209">
        <v>0.19417499999999999</v>
      </c>
    </row>
    <row r="88" spans="1:27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25">
        <v>4.7999499999999999</v>
      </c>
      <c r="Q88" s="26">
        <v>4.53329</v>
      </c>
      <c r="R88" s="209">
        <v>27.333100000000002</v>
      </c>
      <c r="S88" s="209">
        <v>16.866499999999998</v>
      </c>
      <c r="T88" s="11"/>
      <c r="U88" s="25">
        <v>5.0666200000000003</v>
      </c>
      <c r="V88" s="26">
        <v>6.3666</v>
      </c>
      <c r="W88" s="209">
        <v>11.9663</v>
      </c>
      <c r="X88" s="209">
        <v>17.7332</v>
      </c>
      <c r="Y88" s="11"/>
      <c r="Z88" s="26"/>
      <c r="AA88" s="209">
        <v>6.4999000000000001E-2</v>
      </c>
    </row>
    <row r="89" spans="1:27" ht="17.25" thickBo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25"/>
      <c r="Q89" s="26"/>
      <c r="R89" s="209">
        <v>30.799700000000001</v>
      </c>
      <c r="S89" s="209">
        <v>34.033000000000001</v>
      </c>
      <c r="T89" s="11"/>
      <c r="U89" s="25"/>
      <c r="V89" s="26"/>
      <c r="W89" s="209">
        <v>13.666399999999999</v>
      </c>
      <c r="X89" s="209">
        <v>15.5665</v>
      </c>
      <c r="Y89" s="11"/>
      <c r="Z89" s="26"/>
      <c r="AA89" s="209"/>
    </row>
    <row r="90" spans="1:27" ht="17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567" t="s">
        <v>242</v>
      </c>
      <c r="P90" s="660">
        <f>AVERAGE(P77:P88)</f>
        <v>10.988778333333334</v>
      </c>
      <c r="Q90" s="661">
        <f>AVERAGE(Q77:Q88)</f>
        <v>10.424901666666667</v>
      </c>
      <c r="R90" s="661">
        <f>AVERAGE(R77:R89)</f>
        <v>17.717763846153847</v>
      </c>
      <c r="S90" s="682">
        <f>AVERAGE(S77:S89)</f>
        <v>16.679330846153849</v>
      </c>
      <c r="T90" s="662" t="s">
        <v>242</v>
      </c>
      <c r="U90" s="660">
        <f>AVERAGE(U77:U88)</f>
        <v>8.6832399999999996</v>
      </c>
      <c r="V90" s="688">
        <f>AVERAGE(V77:V88)</f>
        <v>15.255407416666666</v>
      </c>
      <c r="W90" s="660">
        <f>AVERAGE(W77:W89)</f>
        <v>6.9024604615384613</v>
      </c>
      <c r="X90" s="682">
        <f>AVERAGE(X77:X89)</f>
        <v>12.110146153846152</v>
      </c>
      <c r="Y90" s="662" t="s">
        <v>242</v>
      </c>
      <c r="Z90" s="660">
        <f>AVERAGE(Z76:Z87)</f>
        <v>0.44080174999999988</v>
      </c>
      <c r="AA90" s="682">
        <f>AVERAGE(AA76:AA88)</f>
        <v>0.32726484615384616</v>
      </c>
    </row>
    <row r="91" spans="1:27" ht="17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572" t="s">
        <v>243</v>
      </c>
      <c r="P91" s="663">
        <f>STDEV(P77:P88)</f>
        <v>8.5128142008384611</v>
      </c>
      <c r="Q91" s="665">
        <f>STDEV(Q77:Q88)</f>
        <v>8.1781910805105564</v>
      </c>
      <c r="R91" s="665">
        <f>STDEV(R77:R89)</f>
        <v>18.218271116294005</v>
      </c>
      <c r="S91" s="683">
        <f>STDEV(S77:S89)</f>
        <v>15.766771069427653</v>
      </c>
      <c r="T91" s="575" t="s">
        <v>243</v>
      </c>
      <c r="U91" s="663">
        <f>STDEV(U77:U88)</f>
        <v>10.203653503718433</v>
      </c>
      <c r="V91" s="689">
        <f>STDEV(V77:V88)</f>
        <v>13.749348473184865</v>
      </c>
      <c r="W91" s="663">
        <f>STDEV(W77:W89)</f>
        <v>8.1556691250675097</v>
      </c>
      <c r="X91" s="683">
        <f>STDEV(X77:X89)</f>
        <v>11.987130473307989</v>
      </c>
      <c r="Y91" s="575" t="s">
        <v>243</v>
      </c>
      <c r="Z91" s="663">
        <f>STDEV(Z76:Z87)</f>
        <v>0.54889265712210822</v>
      </c>
      <c r="AA91" s="683">
        <f>STDEV(AA76:AA88)</f>
        <v>0.34376477142561851</v>
      </c>
    </row>
    <row r="92" spans="1:27" ht="18" thickBo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579" t="s">
        <v>244</v>
      </c>
      <c r="P92" s="668">
        <f>P91/SQRT(12)</f>
        <v>2.4574377852076772</v>
      </c>
      <c r="Q92" s="669">
        <f t="shared" ref="Q92" si="7">Q91/SQRT(12)</f>
        <v>2.3608404109084833</v>
      </c>
      <c r="R92" s="669">
        <f>R91/SQRT(13)</f>
        <v>5.0528392815463548</v>
      </c>
      <c r="S92" s="670">
        <f>S91/SQRT(13)</f>
        <v>4.3729155030248927</v>
      </c>
      <c r="T92" s="582" t="s">
        <v>244</v>
      </c>
      <c r="U92" s="666">
        <f>U91/SQRT(12)</f>
        <v>2.9455410485447531</v>
      </c>
      <c r="V92" s="690">
        <f t="shared" ref="V92" si="8">V91/SQRT(12)</f>
        <v>3.9690950210876261</v>
      </c>
      <c r="W92" s="666">
        <f>W91/SQRT(13)</f>
        <v>2.2619756320114952</v>
      </c>
      <c r="X92" s="667">
        <f>X91/SQRT(13)</f>
        <v>3.3246318128606829</v>
      </c>
      <c r="Y92" s="582" t="s">
        <v>244</v>
      </c>
      <c r="Z92" s="668">
        <f t="shared" ref="Z92" si="9">Z91/SQRT(12)</f>
        <v>0.15845166167282906</v>
      </c>
      <c r="AA92" s="670">
        <f>AA91/SQRT(13)</f>
        <v>9.5343193082555816E-2</v>
      </c>
    </row>
    <row r="93" spans="1:27" ht="35.25" thickBo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206"/>
      <c r="Q93" s="206"/>
      <c r="R93" s="206"/>
      <c r="S93" s="206"/>
      <c r="T93" s="672" t="s">
        <v>247</v>
      </c>
      <c r="U93" s="590">
        <v>2.1899999999999999E-2</v>
      </c>
      <c r="V93" s="691"/>
      <c r="W93" s="590">
        <v>6.4999999999999997E-3</v>
      </c>
      <c r="X93" s="678"/>
      <c r="Y93" s="11"/>
      <c r="Z93" s="206"/>
      <c r="AA93" s="206"/>
    </row>
    <row r="94" spans="1:27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664"/>
      <c r="U94" s="680" t="s">
        <v>253</v>
      </c>
      <c r="V94" s="664"/>
      <c r="W94" s="664"/>
      <c r="X94" s="664"/>
      <c r="Y94" s="9"/>
      <c r="Z94" s="9"/>
      <c r="AA94" s="9"/>
    </row>
    <row r="95" spans="1:27" ht="18.75" thickBot="1">
      <c r="A95" s="9"/>
      <c r="B95" s="8" t="s">
        <v>183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8" t="s">
        <v>184</v>
      </c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 ht="18" thickBot="1">
      <c r="A96" s="9"/>
      <c r="B96" s="1059" t="s">
        <v>131</v>
      </c>
      <c r="C96" s="1060"/>
      <c r="D96" s="959"/>
      <c r="E96" s="960"/>
      <c r="F96" s="72"/>
      <c r="G96" s="958" t="s">
        <v>132</v>
      </c>
      <c r="H96" s="959"/>
      <c r="I96" s="959"/>
      <c r="J96" s="960"/>
      <c r="K96" s="11"/>
      <c r="L96" s="1059" t="s">
        <v>234</v>
      </c>
      <c r="M96" s="1061"/>
      <c r="N96" s="9"/>
      <c r="O96" s="9"/>
      <c r="P96" s="1059" t="s">
        <v>131</v>
      </c>
      <c r="Q96" s="1060"/>
      <c r="R96" s="959"/>
      <c r="S96" s="960"/>
      <c r="T96" s="72"/>
      <c r="U96" s="958" t="s">
        <v>132</v>
      </c>
      <c r="V96" s="959"/>
      <c r="W96" s="959"/>
      <c r="X96" s="960"/>
      <c r="Y96" s="11"/>
      <c r="Z96" s="1059" t="s">
        <v>233</v>
      </c>
      <c r="AA96" s="1061"/>
    </row>
    <row r="97" spans="1:27" ht="18" thickBot="1">
      <c r="A97" s="9"/>
      <c r="B97" s="1058" t="s">
        <v>67</v>
      </c>
      <c r="C97" s="1028"/>
      <c r="D97" s="1058" t="s">
        <v>182</v>
      </c>
      <c r="E97" s="960"/>
      <c r="F97" s="72"/>
      <c r="G97" s="1058" t="s">
        <v>67</v>
      </c>
      <c r="H97" s="1028"/>
      <c r="I97" s="958" t="s">
        <v>182</v>
      </c>
      <c r="J97" s="960"/>
      <c r="K97" s="11"/>
      <c r="L97" s="22" t="s">
        <v>67</v>
      </c>
      <c r="M97" s="23" t="s">
        <v>182</v>
      </c>
      <c r="N97" s="9"/>
      <c r="O97" s="9"/>
      <c r="P97" s="1058" t="s">
        <v>67</v>
      </c>
      <c r="Q97" s="1028"/>
      <c r="R97" s="1058" t="s">
        <v>182</v>
      </c>
      <c r="S97" s="960"/>
      <c r="T97" s="72"/>
      <c r="U97" s="1058" t="s">
        <v>67</v>
      </c>
      <c r="V97" s="1028"/>
      <c r="W97" s="958" t="s">
        <v>182</v>
      </c>
      <c r="X97" s="960"/>
      <c r="Y97" s="11"/>
      <c r="Z97" s="22" t="s">
        <v>67</v>
      </c>
      <c r="AA97" s="23" t="s">
        <v>182</v>
      </c>
    </row>
    <row r="98" spans="1:27" ht="18" thickBot="1">
      <c r="A98" s="9"/>
      <c r="B98" s="189" t="s">
        <v>133</v>
      </c>
      <c r="C98" s="190" t="s">
        <v>134</v>
      </c>
      <c r="D98" s="189" t="s">
        <v>133</v>
      </c>
      <c r="E98" s="194" t="s">
        <v>134</v>
      </c>
      <c r="F98" s="193"/>
      <c r="G98" s="189" t="s">
        <v>133</v>
      </c>
      <c r="H98" s="190" t="s">
        <v>134</v>
      </c>
      <c r="I98" s="189" t="s">
        <v>133</v>
      </c>
      <c r="J98" s="194" t="s">
        <v>134</v>
      </c>
      <c r="K98" s="195"/>
      <c r="L98" s="212">
        <v>8.8998999999999995E-2</v>
      </c>
      <c r="M98" s="213">
        <v>0.49604399999999998</v>
      </c>
      <c r="N98" s="9"/>
      <c r="O98" s="9"/>
      <c r="P98" s="15" t="s">
        <v>133</v>
      </c>
      <c r="Q98" s="86" t="s">
        <v>134</v>
      </c>
      <c r="R98" s="15" t="s">
        <v>133</v>
      </c>
      <c r="S98" s="16" t="s">
        <v>134</v>
      </c>
      <c r="T98" s="72"/>
      <c r="U98" s="15" t="s">
        <v>133</v>
      </c>
      <c r="V98" s="86" t="s">
        <v>134</v>
      </c>
      <c r="W98" s="15" t="s">
        <v>133</v>
      </c>
      <c r="X98" s="16" t="s">
        <v>134</v>
      </c>
      <c r="Y98" s="11"/>
      <c r="Z98" s="34">
        <v>0.42857099999999998</v>
      </c>
      <c r="AA98" s="30">
        <v>-0.26232</v>
      </c>
    </row>
    <row r="99" spans="1:27">
      <c r="A99" s="9"/>
      <c r="B99" s="216">
        <v>11.8</v>
      </c>
      <c r="C99" s="217">
        <v>8.52</v>
      </c>
      <c r="D99" s="216">
        <v>45.64</v>
      </c>
      <c r="E99" s="217">
        <v>47.04</v>
      </c>
      <c r="F99" s="195"/>
      <c r="G99" s="216">
        <v>32.96</v>
      </c>
      <c r="H99" s="217">
        <v>39.4</v>
      </c>
      <c r="I99" s="216">
        <v>16.559999999999999</v>
      </c>
      <c r="J99" s="217">
        <v>49.16</v>
      </c>
      <c r="K99" s="195"/>
      <c r="L99" s="218">
        <v>4.4631999999999998E-2</v>
      </c>
      <c r="M99" s="219">
        <v>0.146957</v>
      </c>
      <c r="N99" s="9"/>
      <c r="O99" s="9"/>
      <c r="P99" s="45">
        <v>49.08</v>
      </c>
      <c r="Q99" s="46">
        <v>47.12</v>
      </c>
      <c r="R99" s="45">
        <v>35.68</v>
      </c>
      <c r="S99" s="46">
        <v>51.76</v>
      </c>
      <c r="T99" s="11"/>
      <c r="U99" s="214">
        <v>8.4</v>
      </c>
      <c r="V99" s="215">
        <v>21</v>
      </c>
      <c r="W99" s="214">
        <v>18.96</v>
      </c>
      <c r="X99" s="215">
        <v>11.08</v>
      </c>
      <c r="Y99" s="11"/>
      <c r="Z99" s="47">
        <v>-0.11207</v>
      </c>
      <c r="AA99" s="44">
        <v>-0.48437999999999998</v>
      </c>
    </row>
    <row r="100" spans="1:27">
      <c r="A100" s="9"/>
      <c r="B100" s="222">
        <v>5.68</v>
      </c>
      <c r="C100" s="223">
        <v>1</v>
      </c>
      <c r="D100" s="222">
        <v>50.32</v>
      </c>
      <c r="E100" s="223">
        <v>85</v>
      </c>
      <c r="F100" s="195"/>
      <c r="G100" s="222">
        <v>15.84</v>
      </c>
      <c r="H100" s="223">
        <v>17.32</v>
      </c>
      <c r="I100" s="222">
        <v>34.479999999999997</v>
      </c>
      <c r="J100" s="223">
        <v>46.36</v>
      </c>
      <c r="K100" s="195"/>
      <c r="L100" s="218">
        <v>0.20446700000000001</v>
      </c>
      <c r="M100" s="219">
        <v>-0.22509999999999999</v>
      </c>
      <c r="N100" s="9"/>
      <c r="O100" s="9"/>
      <c r="P100" s="52">
        <v>11.92</v>
      </c>
      <c r="Q100" s="54">
        <v>8.44</v>
      </c>
      <c r="R100" s="52">
        <v>40.28</v>
      </c>
      <c r="S100" s="54">
        <v>60.72</v>
      </c>
      <c r="T100" s="11"/>
      <c r="U100" s="220">
        <v>25.8</v>
      </c>
      <c r="V100" s="221">
        <v>20.6</v>
      </c>
      <c r="W100" s="220">
        <v>3.8</v>
      </c>
      <c r="X100" s="221">
        <v>1.32</v>
      </c>
      <c r="Y100" s="11"/>
      <c r="Z100" s="47">
        <v>0.50062300000000004</v>
      </c>
      <c r="AA100" s="44">
        <v>-0.50943000000000005</v>
      </c>
    </row>
    <row r="101" spans="1:27">
      <c r="A101" s="9"/>
      <c r="B101" s="222">
        <v>40.200000000000003</v>
      </c>
      <c r="C101" s="223">
        <v>31.96</v>
      </c>
      <c r="D101" s="222">
        <v>34.08</v>
      </c>
      <c r="E101" s="223">
        <v>38.28</v>
      </c>
      <c r="F101" s="195"/>
      <c r="G101" s="222">
        <v>37.04</v>
      </c>
      <c r="H101" s="223">
        <v>56.08</v>
      </c>
      <c r="I101" s="222">
        <v>42.56</v>
      </c>
      <c r="J101" s="223">
        <v>26.92</v>
      </c>
      <c r="K101" s="195"/>
      <c r="L101" s="218">
        <v>0.311973</v>
      </c>
      <c r="M101" s="219">
        <v>0.20400799999999999</v>
      </c>
      <c r="N101" s="9"/>
      <c r="O101" s="9"/>
      <c r="P101" s="52">
        <v>16.28</v>
      </c>
      <c r="Q101" s="54">
        <v>10</v>
      </c>
      <c r="R101" s="52">
        <v>40.799999999999997</v>
      </c>
      <c r="S101" s="54">
        <v>40.840000000000003</v>
      </c>
      <c r="T101" s="11"/>
      <c r="U101" s="220">
        <v>32.04</v>
      </c>
      <c r="V101" s="221">
        <v>96.28</v>
      </c>
      <c r="W101" s="220">
        <v>20.8</v>
      </c>
      <c r="X101" s="221">
        <v>6.76</v>
      </c>
      <c r="Y101" s="11"/>
      <c r="Z101" s="47">
        <v>0.10867400000000001</v>
      </c>
      <c r="AA101" s="44">
        <v>5.5556000000000001E-2</v>
      </c>
    </row>
    <row r="102" spans="1:27">
      <c r="A102" s="9"/>
      <c r="B102" s="222">
        <v>36.840000000000003</v>
      </c>
      <c r="C102" s="223">
        <v>64.64</v>
      </c>
      <c r="D102" s="222">
        <v>47.96</v>
      </c>
      <c r="E102" s="223">
        <v>61.2</v>
      </c>
      <c r="F102" s="195"/>
      <c r="G102" s="222">
        <v>24.48</v>
      </c>
      <c r="H102" s="223">
        <v>46.68</v>
      </c>
      <c r="I102" s="222">
        <v>39.72</v>
      </c>
      <c r="J102" s="223">
        <v>60.08</v>
      </c>
      <c r="K102" s="195"/>
      <c r="L102" s="218">
        <v>-9.2520000000000005E-2</v>
      </c>
      <c r="M102" s="219">
        <v>-0.14507</v>
      </c>
      <c r="N102" s="9"/>
      <c r="O102" s="9"/>
      <c r="P102" s="52">
        <v>49.56</v>
      </c>
      <c r="Q102" s="54">
        <v>53.12</v>
      </c>
      <c r="R102" s="52">
        <v>49.48</v>
      </c>
      <c r="S102" s="54">
        <v>59.48</v>
      </c>
      <c r="T102" s="11"/>
      <c r="U102" s="220">
        <v>17.88</v>
      </c>
      <c r="V102" s="221">
        <v>22.24</v>
      </c>
      <c r="W102" s="220">
        <v>25.16</v>
      </c>
      <c r="X102" s="221">
        <v>28.12</v>
      </c>
      <c r="Y102" s="11"/>
      <c r="Z102" s="47">
        <v>0.296682</v>
      </c>
      <c r="AA102" s="44">
        <v>-0.25148999999999999</v>
      </c>
    </row>
    <row r="103" spans="1:27">
      <c r="A103" s="9"/>
      <c r="B103" s="222">
        <v>57.68</v>
      </c>
      <c r="C103" s="223">
        <v>44.8</v>
      </c>
      <c r="D103" s="222">
        <v>13.24</v>
      </c>
      <c r="E103" s="223">
        <v>20</v>
      </c>
      <c r="F103" s="195"/>
      <c r="G103" s="222">
        <v>34.479999999999997</v>
      </c>
      <c r="H103" s="223">
        <v>28.64</v>
      </c>
      <c r="I103" s="222">
        <v>32.520000000000003</v>
      </c>
      <c r="J103" s="223">
        <v>24.28</v>
      </c>
      <c r="K103" s="195"/>
      <c r="L103" s="218">
        <v>0.43236999999999998</v>
      </c>
      <c r="M103" s="219">
        <v>0.300842</v>
      </c>
      <c r="N103" s="9"/>
      <c r="O103" s="9"/>
      <c r="P103" s="52">
        <v>42.84</v>
      </c>
      <c r="Q103" s="54">
        <v>47</v>
      </c>
      <c r="R103" s="52">
        <v>48.36</v>
      </c>
      <c r="S103" s="54">
        <v>54.12</v>
      </c>
      <c r="T103" s="11"/>
      <c r="U103" s="220">
        <v>28.4</v>
      </c>
      <c r="V103" s="221">
        <v>52.36</v>
      </c>
      <c r="W103" s="220">
        <v>25.28</v>
      </c>
      <c r="X103" s="221">
        <v>15.12</v>
      </c>
      <c r="Y103" s="11"/>
      <c r="Z103" s="47">
        <v>5.0104000000000003E-2</v>
      </c>
      <c r="AA103" s="44">
        <v>-4.7620000000000003E-2</v>
      </c>
    </row>
    <row r="104" spans="1:27">
      <c r="A104" s="9"/>
      <c r="B104" s="222">
        <v>33.840000000000003</v>
      </c>
      <c r="C104" s="223">
        <v>27.36</v>
      </c>
      <c r="D104" s="222">
        <v>25.24</v>
      </c>
      <c r="E104" s="223">
        <v>64.400000000000006</v>
      </c>
      <c r="F104" s="195"/>
      <c r="G104" s="222">
        <v>24.76</v>
      </c>
      <c r="H104" s="223">
        <v>62.48</v>
      </c>
      <c r="I104" s="222">
        <v>31.56</v>
      </c>
      <c r="J104" s="223">
        <v>58.72</v>
      </c>
      <c r="K104" s="195"/>
      <c r="L104" s="218">
        <v>0.47650999999999999</v>
      </c>
      <c r="M104" s="219">
        <v>0.108519</v>
      </c>
      <c r="N104" s="9"/>
      <c r="O104" s="9"/>
      <c r="P104" s="52">
        <v>54.04</v>
      </c>
      <c r="Q104" s="54">
        <v>56.96</v>
      </c>
      <c r="R104" s="52">
        <v>44.48</v>
      </c>
      <c r="S104" s="54">
        <v>55.12</v>
      </c>
      <c r="T104" s="11"/>
      <c r="U104" s="220">
        <v>18.2</v>
      </c>
      <c r="V104" s="221">
        <v>20.12</v>
      </c>
      <c r="W104" s="220">
        <v>13.64</v>
      </c>
      <c r="X104" s="221">
        <v>12.4</v>
      </c>
      <c r="Y104" s="11"/>
      <c r="Z104" s="47">
        <v>4.5915999999999998E-2</v>
      </c>
      <c r="AA104" s="44">
        <v>-0.13586000000000001</v>
      </c>
    </row>
    <row r="105" spans="1:27">
      <c r="A105" s="9"/>
      <c r="B105" s="222">
        <v>47.88</v>
      </c>
      <c r="C105" s="223">
        <v>60.28</v>
      </c>
      <c r="D105" s="222">
        <v>53.64</v>
      </c>
      <c r="E105" s="223">
        <v>41.12</v>
      </c>
      <c r="F105" s="195"/>
      <c r="G105" s="222">
        <v>23.4</v>
      </c>
      <c r="H105" s="223">
        <v>66</v>
      </c>
      <c r="I105" s="222">
        <v>65.72</v>
      </c>
      <c r="J105" s="223">
        <v>81.72</v>
      </c>
      <c r="K105" s="195"/>
      <c r="L105" s="218">
        <v>0.57429699999999995</v>
      </c>
      <c r="M105" s="219">
        <v>0.40718300000000002</v>
      </c>
      <c r="N105" s="9"/>
      <c r="O105" s="9"/>
      <c r="P105" s="52">
        <v>46.48</v>
      </c>
      <c r="Q105" s="54">
        <v>44.36</v>
      </c>
      <c r="R105" s="52">
        <v>49.44</v>
      </c>
      <c r="S105" s="54">
        <v>40.520000000000003</v>
      </c>
      <c r="T105" s="11"/>
      <c r="U105" s="220">
        <v>39.479999999999997</v>
      </c>
      <c r="V105" s="221">
        <v>43.28</v>
      </c>
      <c r="W105" s="220">
        <v>30.6</v>
      </c>
      <c r="X105" s="221">
        <v>23.28</v>
      </c>
      <c r="Y105" s="11"/>
      <c r="Z105" s="47">
        <v>0.19842099999999999</v>
      </c>
      <c r="AA105" s="44">
        <v>-0.21393999999999999</v>
      </c>
    </row>
    <row r="106" spans="1:27">
      <c r="A106" s="9"/>
      <c r="B106" s="222">
        <v>36.04</v>
      </c>
      <c r="C106" s="223">
        <v>33.6</v>
      </c>
      <c r="D106" s="222">
        <v>73.56</v>
      </c>
      <c r="E106" s="223">
        <v>47.56</v>
      </c>
      <c r="F106" s="195"/>
      <c r="G106" s="222">
        <v>10.6</v>
      </c>
      <c r="H106" s="223">
        <v>39.200000000000003</v>
      </c>
      <c r="I106" s="222">
        <v>31.36</v>
      </c>
      <c r="J106" s="223">
        <v>74.44</v>
      </c>
      <c r="K106" s="195"/>
      <c r="L106" s="218">
        <v>0.138151</v>
      </c>
      <c r="M106" s="219">
        <v>0.41782000000000002</v>
      </c>
      <c r="N106" s="9"/>
      <c r="O106" s="9"/>
      <c r="P106" s="52">
        <v>0.68</v>
      </c>
      <c r="Q106" s="54">
        <v>1.96</v>
      </c>
      <c r="R106" s="52">
        <v>15.56</v>
      </c>
      <c r="S106" s="54">
        <v>6.28</v>
      </c>
      <c r="T106" s="11"/>
      <c r="U106" s="220">
        <v>32.479999999999997</v>
      </c>
      <c r="V106" s="221">
        <v>48.56</v>
      </c>
      <c r="W106" s="220">
        <v>45.28</v>
      </c>
      <c r="X106" s="221">
        <v>29.32</v>
      </c>
      <c r="Y106" s="11"/>
      <c r="Z106" s="47">
        <v>0.34954000000000002</v>
      </c>
      <c r="AA106" s="44">
        <v>1.1925E-2</v>
      </c>
    </row>
    <row r="107" spans="1:27">
      <c r="A107" s="9"/>
      <c r="B107" s="222">
        <v>37.119999999999997</v>
      </c>
      <c r="C107" s="223">
        <v>35.4</v>
      </c>
      <c r="D107" s="222">
        <v>42.8</v>
      </c>
      <c r="E107" s="223">
        <v>38.64</v>
      </c>
      <c r="F107" s="195"/>
      <c r="G107" s="222">
        <v>32.44</v>
      </c>
      <c r="H107" s="223">
        <v>42.84</v>
      </c>
      <c r="I107" s="222">
        <v>21.04</v>
      </c>
      <c r="J107" s="223">
        <v>51.24</v>
      </c>
      <c r="K107" s="195"/>
      <c r="L107" s="224"/>
      <c r="M107" s="219">
        <v>0.45850600000000002</v>
      </c>
      <c r="N107" s="9"/>
      <c r="P107" s="52">
        <v>10.119999999999999</v>
      </c>
      <c r="Q107" s="54">
        <v>11.4</v>
      </c>
      <c r="R107" s="52">
        <v>29.64</v>
      </c>
      <c r="S107" s="54">
        <v>28.12</v>
      </c>
      <c r="T107" s="11"/>
      <c r="U107" s="220">
        <v>43.88</v>
      </c>
      <c r="V107" s="221">
        <v>91.04</v>
      </c>
      <c r="W107" s="220">
        <v>34.799999999999997</v>
      </c>
      <c r="X107" s="221">
        <v>35.64</v>
      </c>
      <c r="Y107" s="11"/>
      <c r="Z107" s="47">
        <v>2.0080000000000001E-2</v>
      </c>
      <c r="AA107" s="44">
        <v>-0.28741</v>
      </c>
    </row>
    <row r="108" spans="1:27" ht="17.25" thickBot="1">
      <c r="A108" s="9"/>
      <c r="B108" s="225"/>
      <c r="C108" s="226"/>
      <c r="D108" s="222">
        <v>37</v>
      </c>
      <c r="E108" s="223">
        <v>46.28</v>
      </c>
      <c r="F108" s="195"/>
      <c r="G108" s="222"/>
      <c r="H108" s="223"/>
      <c r="I108" s="222">
        <v>20.88</v>
      </c>
      <c r="J108" s="223">
        <v>56.24</v>
      </c>
      <c r="K108" s="195"/>
      <c r="L108" s="357"/>
      <c r="M108" s="358">
        <v>2.3059999999999999E-3</v>
      </c>
      <c r="N108" s="9"/>
      <c r="P108" s="52">
        <v>39.36</v>
      </c>
      <c r="Q108" s="54">
        <v>75.84</v>
      </c>
      <c r="R108" s="52">
        <v>13.16</v>
      </c>
      <c r="S108" s="54">
        <v>12</v>
      </c>
      <c r="T108" s="11"/>
      <c r="U108" s="220">
        <v>29.28</v>
      </c>
      <c r="V108" s="221">
        <v>30.48</v>
      </c>
      <c r="W108" s="220">
        <v>65.040000000000006</v>
      </c>
      <c r="X108" s="221">
        <v>36</v>
      </c>
      <c r="Y108" s="11"/>
      <c r="Z108" s="47">
        <v>0.182148</v>
      </c>
      <c r="AA108" s="44">
        <v>-0.25463999999999998</v>
      </c>
    </row>
    <row r="109" spans="1:27" ht="18" thickBot="1">
      <c r="B109" s="359"/>
      <c r="C109" s="361"/>
      <c r="D109" s="359">
        <v>49.28</v>
      </c>
      <c r="E109" s="361">
        <v>55.8</v>
      </c>
      <c r="F109" s="195"/>
      <c r="G109" s="359"/>
      <c r="H109" s="361"/>
      <c r="I109" s="359">
        <v>25.96</v>
      </c>
      <c r="J109" s="361">
        <v>26.08</v>
      </c>
      <c r="K109" s="567" t="s">
        <v>242</v>
      </c>
      <c r="L109" s="700">
        <f>AVERAGE(L98:L106)</f>
        <v>0.24209766666666668</v>
      </c>
      <c r="M109" s="701">
        <f>AVERAGE(M98:M108)</f>
        <v>0.1974559090909091</v>
      </c>
      <c r="N109" s="9"/>
      <c r="P109" s="52">
        <v>15.28</v>
      </c>
      <c r="Q109" s="54">
        <v>10.119999999999999</v>
      </c>
      <c r="R109" s="52">
        <v>11.24</v>
      </c>
      <c r="S109" s="54">
        <v>17.760000000000002</v>
      </c>
      <c r="T109" s="11"/>
      <c r="U109" s="220">
        <v>31.52</v>
      </c>
      <c r="V109" s="221">
        <v>45.56</v>
      </c>
      <c r="W109" s="220">
        <v>56.76</v>
      </c>
      <c r="X109" s="221">
        <v>33.72</v>
      </c>
      <c r="Y109" s="11"/>
      <c r="Z109" s="47">
        <v>5.3984999999999998E-2</v>
      </c>
      <c r="AA109" s="44">
        <v>-2.103E-2</v>
      </c>
    </row>
    <row r="110" spans="1:27" ht="18" thickBot="1">
      <c r="A110" s="567" t="s">
        <v>242</v>
      </c>
      <c r="B110" s="692">
        <f>AVERAGE(B99:B107)</f>
        <v>34.120000000000005</v>
      </c>
      <c r="C110" s="693">
        <f>AVERAGE(C99:C107)</f>
        <v>34.173333333333332</v>
      </c>
      <c r="D110" s="693">
        <f>AVERAGE(D99:D109)</f>
        <v>42.978181818181831</v>
      </c>
      <c r="E110" s="694">
        <f>AVERAGE(E99:E109)</f>
        <v>49.574545454545451</v>
      </c>
      <c r="F110" s="662" t="s">
        <v>242</v>
      </c>
      <c r="G110" s="692">
        <f>AVERAGE(G99:G107)</f>
        <v>26.222222222222221</v>
      </c>
      <c r="H110" s="693">
        <f>AVERAGE(H99:H107)</f>
        <v>44.293333333333329</v>
      </c>
      <c r="I110" s="695">
        <f>AVERAGE(I99:I109)</f>
        <v>32.941818181818185</v>
      </c>
      <c r="J110" s="696">
        <f>AVERAGE(J99:J109)</f>
        <v>50.476363636363637</v>
      </c>
      <c r="K110" s="575" t="s">
        <v>243</v>
      </c>
      <c r="L110" s="697">
        <f>STDEV(L98:L106)</f>
        <v>0.2216454129922385</v>
      </c>
      <c r="M110" s="698">
        <f>STDEV(M98:M108)</f>
        <v>0.24596753693341511</v>
      </c>
      <c r="N110" s="9"/>
      <c r="P110" s="52">
        <v>1.36</v>
      </c>
      <c r="Q110" s="54">
        <v>2.56</v>
      </c>
      <c r="R110" s="52">
        <v>14.76</v>
      </c>
      <c r="S110" s="54">
        <v>12.64</v>
      </c>
      <c r="T110" s="11"/>
      <c r="U110" s="220">
        <v>36.799999999999997</v>
      </c>
      <c r="V110" s="221">
        <v>41</v>
      </c>
      <c r="W110" s="220">
        <v>38.840000000000003</v>
      </c>
      <c r="X110" s="221">
        <v>37.24</v>
      </c>
      <c r="Y110" s="11"/>
      <c r="Z110" s="469">
        <v>-0.17624999999999999</v>
      </c>
      <c r="AA110" s="470">
        <v>-0.17019000000000001</v>
      </c>
    </row>
    <row r="111" spans="1:27" ht="18" thickBot="1">
      <c r="A111" s="572" t="s">
        <v>243</v>
      </c>
      <c r="B111" s="697">
        <f>STDEV(B99:B107)</f>
        <v>16.23482676224171</v>
      </c>
      <c r="C111" s="699">
        <f>STDEV(C99:C107)</f>
        <v>21.019096079517784</v>
      </c>
      <c r="D111" s="699">
        <f>STDEV(D99:D109)</f>
        <v>15.774636489112364</v>
      </c>
      <c r="E111" s="698">
        <f>STDEV(E99:E109)</f>
        <v>16.921184570612304</v>
      </c>
      <c r="F111" s="575" t="s">
        <v>243</v>
      </c>
      <c r="G111" s="697">
        <f>STDEV(G99:G107)</f>
        <v>8.9040465207929085</v>
      </c>
      <c r="H111" s="699">
        <f>STDEV(H99:H107)</f>
        <v>15.696904153367315</v>
      </c>
      <c r="I111" s="699">
        <f>STDEV(I99:I109)</f>
        <v>13.505807505056344</v>
      </c>
      <c r="J111" s="698">
        <f>STDEV(J99:J109)</f>
        <v>18.972143406967625</v>
      </c>
      <c r="K111" s="582" t="s">
        <v>244</v>
      </c>
      <c r="L111" s="668">
        <f t="shared" ref="L111" si="10">L110/SQRT(9)</f>
        <v>7.3881804330746162E-2</v>
      </c>
      <c r="M111" s="670">
        <f>M110/SQRT(11)</f>
        <v>7.4162002783274728E-2</v>
      </c>
      <c r="P111" s="442">
        <v>3.48</v>
      </c>
      <c r="Q111" s="444">
        <v>2.52</v>
      </c>
      <c r="R111" s="442">
        <v>3.76</v>
      </c>
      <c r="S111" s="444">
        <v>3.68</v>
      </c>
      <c r="T111" s="11"/>
      <c r="U111" s="467">
        <v>37.64</v>
      </c>
      <c r="V111" s="468">
        <v>26.36</v>
      </c>
      <c r="W111" s="467">
        <v>56.52</v>
      </c>
      <c r="X111" s="468">
        <v>40.08</v>
      </c>
      <c r="Y111" s="567" t="s">
        <v>242</v>
      </c>
      <c r="Z111" s="702">
        <f>AVERAGE(Z98:Z110)</f>
        <v>0.14972492307692306</v>
      </c>
      <c r="AA111" s="704">
        <f>AVERAGE(AA98:AA110)</f>
        <v>-0.19775607692307695</v>
      </c>
    </row>
    <row r="112" spans="1:27" ht="18" thickBot="1">
      <c r="A112" s="579" t="s">
        <v>244</v>
      </c>
      <c r="B112" s="668">
        <f>B111/SQRT(9)</f>
        <v>5.4116089207472369</v>
      </c>
      <c r="C112" s="669">
        <f>C111/SQRT(9)</f>
        <v>7.0063653598392612</v>
      </c>
      <c r="D112" s="669">
        <f>D111/SQRT(11)</f>
        <v>4.7562318580577214</v>
      </c>
      <c r="E112" s="670">
        <f>E111/SQRT(11)</f>
        <v>5.1019291117338241</v>
      </c>
      <c r="F112" s="582" t="s">
        <v>244</v>
      </c>
      <c r="G112" s="666">
        <f>G111/SQRT(9)</f>
        <v>2.9680155069309695</v>
      </c>
      <c r="H112" s="671">
        <f t="shared" ref="H112" si="11">H111/SQRT(9)</f>
        <v>5.2323013844557718</v>
      </c>
      <c r="I112" s="671">
        <f>I111/SQRT(11)</f>
        <v>4.0721541804579893</v>
      </c>
      <c r="J112" s="667">
        <f>J111/SQRT(11)</f>
        <v>5.7203164681569616</v>
      </c>
      <c r="O112" s="567" t="s">
        <v>242</v>
      </c>
      <c r="P112" s="702">
        <f>AVERAGE(P99:P111)</f>
        <v>26.190769230769231</v>
      </c>
      <c r="Q112" s="703">
        <f t="shared" ref="Q112:S112" si="12">AVERAGE(Q99:Q111)</f>
        <v>28.569230769230764</v>
      </c>
      <c r="R112" s="703">
        <f t="shared" si="12"/>
        <v>30.510769230769235</v>
      </c>
      <c r="S112" s="704">
        <f t="shared" si="12"/>
        <v>34.079999999999991</v>
      </c>
      <c r="T112" s="662" t="s">
        <v>242</v>
      </c>
      <c r="U112" s="702">
        <f>AVERAGE(U99:U111)</f>
        <v>29.369230769230764</v>
      </c>
      <c r="V112" s="703">
        <f t="shared" ref="V112:X112" si="13">AVERAGE(V99:V111)</f>
        <v>42.990769230769232</v>
      </c>
      <c r="W112" s="703">
        <f t="shared" si="13"/>
        <v>33.498461538461541</v>
      </c>
      <c r="X112" s="704">
        <f t="shared" si="13"/>
        <v>23.85230769230769</v>
      </c>
      <c r="Y112" s="575" t="s">
        <v>243</v>
      </c>
      <c r="Z112" s="705">
        <f>STDEV(Z98:Z110)</f>
        <v>0.20186331525253318</v>
      </c>
      <c r="AA112" s="706">
        <f>STDEV(AA98:AA110)</f>
        <v>0.17425613126011827</v>
      </c>
    </row>
    <row r="113" spans="6:29" ht="35.25" thickBot="1">
      <c r="F113" s="672" t="s">
        <v>247</v>
      </c>
      <c r="G113" s="590">
        <v>1.0800000000000001E-2</v>
      </c>
      <c r="H113" s="592"/>
      <c r="I113" s="593">
        <v>1.1599999999999999E-2</v>
      </c>
      <c r="J113" s="591"/>
      <c r="O113" s="572" t="s">
        <v>243</v>
      </c>
      <c r="P113" s="576">
        <f>STDEV(P99:P111)</f>
        <v>20.756994990259091</v>
      </c>
      <c r="Q113" s="707">
        <f t="shared" ref="Q113:S113" si="14">STDEV(Q99:Q111)</f>
        <v>25.859761039608262</v>
      </c>
      <c r="R113" s="707">
        <f t="shared" si="14"/>
        <v>16.634038626432268</v>
      </c>
      <c r="S113" s="577">
        <f t="shared" si="14"/>
        <v>21.496027539989807</v>
      </c>
      <c r="T113" s="575" t="s">
        <v>243</v>
      </c>
      <c r="U113" s="576">
        <f>STDEV(U99:U111)</f>
        <v>9.8657542890702441</v>
      </c>
      <c r="V113" s="707">
        <f t="shared" ref="V113:X113" si="15">STDEV(V99:V111)</f>
        <v>25.248145298727216</v>
      </c>
      <c r="W113" s="707">
        <f t="shared" si="15"/>
        <v>18.32447991356273</v>
      </c>
      <c r="X113" s="577">
        <f t="shared" si="15"/>
        <v>13.055281277351678</v>
      </c>
      <c r="Y113" s="582" t="s">
        <v>244</v>
      </c>
      <c r="Z113" s="666">
        <f>Z112/SQRT(13)</f>
        <v>5.5986810290627721E-2</v>
      </c>
      <c r="AA113" s="667">
        <f>AA112/SQRT(13)</f>
        <v>4.8329955101718447E-2</v>
      </c>
    </row>
    <row r="114" spans="6:29" ht="35.25" thickBot="1">
      <c r="G114" s="680" t="s">
        <v>253</v>
      </c>
      <c r="H114" s="571"/>
      <c r="I114" s="571"/>
      <c r="J114" s="571"/>
      <c r="O114" s="579" t="s">
        <v>244</v>
      </c>
      <c r="P114" s="668">
        <f>P113/SQRT(13)</f>
        <v>5.7569545970714078</v>
      </c>
      <c r="Q114" s="669">
        <f t="shared" ref="Q114:S114" si="16">Q113/SQRT(13)</f>
        <v>7.172207261504119</v>
      </c>
      <c r="R114" s="669">
        <f t="shared" si="16"/>
        <v>4.6134522450500102</v>
      </c>
      <c r="S114" s="670">
        <f t="shared" si="16"/>
        <v>5.9619253472476377</v>
      </c>
      <c r="T114" s="582" t="s">
        <v>244</v>
      </c>
      <c r="U114" s="666">
        <f>U113/SQRT(13)</f>
        <v>2.7362679200285802</v>
      </c>
      <c r="V114" s="671">
        <f t="shared" ref="V114:X114" si="17">V113/SQRT(13)</f>
        <v>7.0025755757635419</v>
      </c>
      <c r="W114" s="671">
        <f t="shared" si="17"/>
        <v>5.082296301889258</v>
      </c>
      <c r="X114" s="667">
        <f t="shared" si="17"/>
        <v>3.620883543161268</v>
      </c>
      <c r="Y114" s="933" t="s">
        <v>247</v>
      </c>
      <c r="Z114" s="934" t="s">
        <v>250</v>
      </c>
      <c r="AA114" s="935"/>
    </row>
    <row r="115" spans="6:29" ht="35.25" thickBot="1">
      <c r="T115" s="672" t="s">
        <v>247</v>
      </c>
      <c r="U115" s="590">
        <v>3.8199999999999998E-2</v>
      </c>
      <c r="V115" s="592"/>
      <c r="W115" s="593">
        <v>3.7000000000000002E-3</v>
      </c>
      <c r="X115" s="591"/>
    </row>
    <row r="116" spans="6:29">
      <c r="T116" s="571"/>
      <c r="U116" s="680" t="s">
        <v>253</v>
      </c>
      <c r="V116" s="571"/>
      <c r="W116" s="571"/>
      <c r="X116" s="571"/>
      <c r="Y116" s="571"/>
      <c r="Z116" s="664" t="s">
        <v>252</v>
      </c>
      <c r="AA116" s="571"/>
      <c r="AB116" s="571"/>
      <c r="AC116" s="571"/>
    </row>
  </sheetData>
  <mergeCells count="56">
    <mergeCell ref="B2:E2"/>
    <mergeCell ref="G2:J2"/>
    <mergeCell ref="L2:M2"/>
    <mergeCell ref="P96:S96"/>
    <mergeCell ref="U96:X96"/>
    <mergeCell ref="P74:S74"/>
    <mergeCell ref="U74:X74"/>
    <mergeCell ref="P34:S34"/>
    <mergeCell ref="U34:X34"/>
    <mergeCell ref="P2:S2"/>
    <mergeCell ref="U2:X2"/>
    <mergeCell ref="B65:E65"/>
    <mergeCell ref="G65:J65"/>
    <mergeCell ref="L65:M65"/>
    <mergeCell ref="B66:C66"/>
    <mergeCell ref="D66:E66"/>
    <mergeCell ref="Z96:AA96"/>
    <mergeCell ref="P97:Q97"/>
    <mergeCell ref="R97:S97"/>
    <mergeCell ref="U97:V97"/>
    <mergeCell ref="W97:X97"/>
    <mergeCell ref="B96:E96"/>
    <mergeCell ref="G96:J96"/>
    <mergeCell ref="L96:M96"/>
    <mergeCell ref="B97:C97"/>
    <mergeCell ref="D97:E97"/>
    <mergeCell ref="G97:H97"/>
    <mergeCell ref="I97:J97"/>
    <mergeCell ref="Z74:AA74"/>
    <mergeCell ref="P75:Q75"/>
    <mergeCell ref="R75:S75"/>
    <mergeCell ref="U75:V75"/>
    <mergeCell ref="W75:X75"/>
    <mergeCell ref="Z34:AA34"/>
    <mergeCell ref="P35:Q35"/>
    <mergeCell ref="R35:S35"/>
    <mergeCell ref="U35:V35"/>
    <mergeCell ref="W35:X35"/>
    <mergeCell ref="Z2:AA2"/>
    <mergeCell ref="P3:Q3"/>
    <mergeCell ref="R3:S3"/>
    <mergeCell ref="U3:V3"/>
    <mergeCell ref="W3:X3"/>
    <mergeCell ref="G66:H66"/>
    <mergeCell ref="I66:J66"/>
    <mergeCell ref="B34:E34"/>
    <mergeCell ref="G34:J34"/>
    <mergeCell ref="L34:M34"/>
    <mergeCell ref="B35:C35"/>
    <mergeCell ref="D35:E35"/>
    <mergeCell ref="B3:C3"/>
    <mergeCell ref="D3:E3"/>
    <mergeCell ref="G3:H3"/>
    <mergeCell ref="I3:J3"/>
    <mergeCell ref="G35:H35"/>
    <mergeCell ref="I35:J35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09CA3-3C93-4640-AD97-7336392BD03C}">
  <dimension ref="A1:BA170"/>
  <sheetViews>
    <sheetView topLeftCell="A119" zoomScale="55" zoomScaleNormal="55" workbookViewId="0">
      <selection activeCell="B126" sqref="B126:C126"/>
    </sheetView>
  </sheetViews>
  <sheetFormatPr defaultRowHeight="16.5"/>
  <cols>
    <col min="2" max="2" width="15.25" customWidth="1"/>
    <col min="3" max="3" width="13.875" customWidth="1"/>
    <col min="4" max="4" width="13.125" customWidth="1"/>
    <col min="5" max="5" width="15" customWidth="1"/>
    <col min="6" max="6" width="13.5" customWidth="1"/>
    <col min="7" max="7" width="13.125" customWidth="1"/>
    <col min="14" max="14" width="9.25" customWidth="1"/>
  </cols>
  <sheetData>
    <row r="1" spans="2:50" ht="18.75" thickBot="1">
      <c r="B1" s="8" t="s">
        <v>207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2:50" ht="35.25" thickBot="1">
      <c r="B2" s="174" t="s">
        <v>202</v>
      </c>
      <c r="C2" s="1066" t="s">
        <v>203</v>
      </c>
      <c r="D2" s="1067"/>
      <c r="E2" s="1067"/>
      <c r="F2" s="1067"/>
      <c r="G2" s="1067"/>
      <c r="H2" s="1067"/>
      <c r="I2" s="1067"/>
      <c r="J2" s="1067"/>
      <c r="K2" s="1067"/>
      <c r="L2" s="1067"/>
      <c r="M2" s="1068"/>
      <c r="N2" s="640" t="s">
        <v>242</v>
      </c>
      <c r="O2" s="641" t="s">
        <v>243</v>
      </c>
      <c r="P2" s="642" t="s">
        <v>244</v>
      </c>
      <c r="Q2" s="922" t="s">
        <v>249</v>
      </c>
      <c r="R2" s="1066" t="s">
        <v>204</v>
      </c>
      <c r="S2" s="1067"/>
      <c r="T2" s="1067"/>
      <c r="U2" s="1067"/>
      <c r="V2" s="1067"/>
      <c r="W2" s="1067"/>
      <c r="X2" s="1067"/>
      <c r="Y2" s="1067"/>
      <c r="Z2" s="1067"/>
      <c r="AA2" s="1067"/>
      <c r="AB2" s="1069"/>
      <c r="AC2" s="640" t="s">
        <v>242</v>
      </c>
      <c r="AD2" s="641" t="s">
        <v>243</v>
      </c>
      <c r="AE2" s="642" t="s">
        <v>244</v>
      </c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</row>
    <row r="3" spans="2:50">
      <c r="B3" s="175">
        <v>0</v>
      </c>
      <c r="C3" s="176">
        <v>0</v>
      </c>
      <c r="D3" s="176">
        <v>0</v>
      </c>
      <c r="E3" s="176">
        <v>0</v>
      </c>
      <c r="F3" s="176">
        <v>0</v>
      </c>
      <c r="G3" s="176">
        <v>0</v>
      </c>
      <c r="H3" s="176">
        <v>0</v>
      </c>
      <c r="I3" s="176">
        <v>0</v>
      </c>
      <c r="J3" s="176">
        <v>0</v>
      </c>
      <c r="K3" s="176">
        <v>0</v>
      </c>
      <c r="L3" s="176">
        <v>0</v>
      </c>
      <c r="M3" s="471">
        <v>0</v>
      </c>
      <c r="N3" s="617">
        <f>AVERAGE(C3:M3)</f>
        <v>0</v>
      </c>
      <c r="O3" s="643">
        <f>STDEV(C3:M3)</f>
        <v>0</v>
      </c>
      <c r="P3" s="618">
        <f>O3/SQRT(11)</f>
        <v>0</v>
      </c>
      <c r="Q3" s="923" t="s">
        <v>254</v>
      </c>
      <c r="R3" s="473">
        <v>0</v>
      </c>
      <c r="S3" s="176">
        <v>0</v>
      </c>
      <c r="T3" s="176">
        <v>0</v>
      </c>
      <c r="U3" s="176">
        <v>0</v>
      </c>
      <c r="V3" s="176">
        <v>0</v>
      </c>
      <c r="W3" s="176">
        <v>0</v>
      </c>
      <c r="X3" s="176">
        <v>10</v>
      </c>
      <c r="Y3" s="176">
        <v>0</v>
      </c>
      <c r="Z3" s="176">
        <v>0</v>
      </c>
      <c r="AA3" s="176">
        <v>0</v>
      </c>
      <c r="AB3" s="471">
        <v>0</v>
      </c>
      <c r="AC3" s="626">
        <f>AVERAGE(R3:AB3)</f>
        <v>0.90909090909090906</v>
      </c>
      <c r="AD3" s="648">
        <f>STDEV(R3:AB3)</f>
        <v>3.0151134457776361</v>
      </c>
      <c r="AE3" s="627">
        <f>AD3/SQRT(11)</f>
        <v>0.90909090909090906</v>
      </c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</row>
    <row r="4" spans="2:50">
      <c r="B4" s="175">
        <v>25</v>
      </c>
      <c r="C4" s="176">
        <v>0</v>
      </c>
      <c r="D4" s="176">
        <v>0</v>
      </c>
      <c r="E4" s="176">
        <v>0</v>
      </c>
      <c r="F4" s="176">
        <v>0</v>
      </c>
      <c r="G4" s="176">
        <v>0</v>
      </c>
      <c r="H4" s="176">
        <v>0</v>
      </c>
      <c r="I4" s="176">
        <v>8</v>
      </c>
      <c r="J4" s="176">
        <v>8</v>
      </c>
      <c r="K4" s="176">
        <v>0</v>
      </c>
      <c r="L4" s="176">
        <v>0</v>
      </c>
      <c r="M4" s="471">
        <v>2</v>
      </c>
      <c r="N4" s="619">
        <f t="shared" ref="N4:N15" si="0">AVERAGE(C4:M4)</f>
        <v>1.6363636363636365</v>
      </c>
      <c r="O4" s="644">
        <f t="shared" ref="O4:O15" si="1">STDEV(C4:M4)</f>
        <v>3.2022719207689803</v>
      </c>
      <c r="P4" s="620">
        <f t="shared" ref="P4:P15" si="2">O4/SQRT(11)</f>
        <v>0.96552131253467299</v>
      </c>
      <c r="Q4" s="924">
        <v>0.70809999999999995</v>
      </c>
      <c r="R4" s="473">
        <v>0</v>
      </c>
      <c r="S4" s="176">
        <v>8</v>
      </c>
      <c r="T4" s="176">
        <v>2</v>
      </c>
      <c r="U4" s="176">
        <v>0</v>
      </c>
      <c r="V4" s="176">
        <v>0</v>
      </c>
      <c r="W4" s="176">
        <v>0</v>
      </c>
      <c r="X4" s="176">
        <v>48</v>
      </c>
      <c r="Y4" s="176">
        <v>0</v>
      </c>
      <c r="Z4" s="176">
        <v>4</v>
      </c>
      <c r="AA4" s="176">
        <v>0</v>
      </c>
      <c r="AB4" s="471">
        <v>0</v>
      </c>
      <c r="AC4" s="628">
        <f t="shared" ref="AC4:AC15" si="3">AVERAGE(R4:AB4)</f>
        <v>5.6363636363636367</v>
      </c>
      <c r="AD4" s="649">
        <f t="shared" ref="AD4:AD15" si="4">STDEV(R4:AB4)</f>
        <v>14.277764021531713</v>
      </c>
      <c r="AE4" s="650">
        <f t="shared" ref="AE4:AE15" si="5">AD4/SQRT(11)</f>
        <v>4.3049078276960442</v>
      </c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</row>
    <row r="5" spans="2:50">
      <c r="B5" s="175">
        <v>50</v>
      </c>
      <c r="C5" s="176">
        <v>0</v>
      </c>
      <c r="D5" s="176">
        <v>0</v>
      </c>
      <c r="E5" s="176">
        <v>0</v>
      </c>
      <c r="F5" s="176">
        <v>0</v>
      </c>
      <c r="G5" s="176">
        <v>0</v>
      </c>
      <c r="H5" s="176">
        <v>0</v>
      </c>
      <c r="I5" s="176">
        <v>16</v>
      </c>
      <c r="J5" s="176">
        <v>16</v>
      </c>
      <c r="K5" s="176">
        <v>0</v>
      </c>
      <c r="L5" s="176">
        <v>0</v>
      </c>
      <c r="M5" s="471">
        <v>2</v>
      </c>
      <c r="N5" s="619">
        <f t="shared" si="0"/>
        <v>3.0909090909090908</v>
      </c>
      <c r="O5" s="644">
        <f t="shared" si="1"/>
        <v>6.4102191141106157</v>
      </c>
      <c r="P5" s="620">
        <f t="shared" si="2"/>
        <v>1.9327537841335725</v>
      </c>
      <c r="Q5" s="924">
        <v>0.16439999999999999</v>
      </c>
      <c r="R5" s="473">
        <v>0</v>
      </c>
      <c r="S5" s="176">
        <v>18</v>
      </c>
      <c r="T5" s="176">
        <v>6</v>
      </c>
      <c r="U5" s="176">
        <v>0</v>
      </c>
      <c r="V5" s="176">
        <v>0</v>
      </c>
      <c r="W5" s="176">
        <v>6</v>
      </c>
      <c r="X5" s="176">
        <v>60</v>
      </c>
      <c r="Y5" s="176">
        <v>10</v>
      </c>
      <c r="Z5" s="176">
        <v>24</v>
      </c>
      <c r="AA5" s="176">
        <v>0</v>
      </c>
      <c r="AB5" s="471">
        <v>0</v>
      </c>
      <c r="AC5" s="628">
        <f t="shared" si="3"/>
        <v>11.272727272727273</v>
      </c>
      <c r="AD5" s="649">
        <f t="shared" si="4"/>
        <v>18.094700379342616</v>
      </c>
      <c r="AE5" s="650">
        <f t="shared" si="5"/>
        <v>5.4557574411073615</v>
      </c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</row>
    <row r="6" spans="2:50">
      <c r="B6" s="175">
        <v>75</v>
      </c>
      <c r="C6" s="176">
        <v>0</v>
      </c>
      <c r="D6" s="176">
        <v>0</v>
      </c>
      <c r="E6" s="176">
        <v>0</v>
      </c>
      <c r="F6" s="176">
        <v>0</v>
      </c>
      <c r="G6" s="176">
        <v>0</v>
      </c>
      <c r="H6" s="176">
        <v>0</v>
      </c>
      <c r="I6" s="176">
        <v>26</v>
      </c>
      <c r="J6" s="176">
        <v>24</v>
      </c>
      <c r="K6" s="176">
        <v>0</v>
      </c>
      <c r="L6" s="176">
        <v>0</v>
      </c>
      <c r="M6" s="471">
        <v>2</v>
      </c>
      <c r="N6" s="619">
        <f t="shared" si="0"/>
        <v>4.7272727272727275</v>
      </c>
      <c r="O6" s="644">
        <f t="shared" si="1"/>
        <v>10.050780159678244</v>
      </c>
      <c r="P6" s="620">
        <f t="shared" si="2"/>
        <v>3.0304242400000971</v>
      </c>
      <c r="Q6" s="924">
        <v>0.16439999999999999</v>
      </c>
      <c r="R6" s="473">
        <v>0</v>
      </c>
      <c r="S6" s="176">
        <v>22</v>
      </c>
      <c r="T6" s="176">
        <v>4</v>
      </c>
      <c r="U6" s="176">
        <v>0</v>
      </c>
      <c r="V6" s="176">
        <v>0</v>
      </c>
      <c r="W6" s="176">
        <v>28</v>
      </c>
      <c r="X6" s="176">
        <v>76</v>
      </c>
      <c r="Y6" s="176">
        <v>10</v>
      </c>
      <c r="Z6" s="176">
        <v>42</v>
      </c>
      <c r="AA6" s="176">
        <v>0</v>
      </c>
      <c r="AB6" s="471">
        <v>0</v>
      </c>
      <c r="AC6" s="628">
        <f t="shared" si="3"/>
        <v>16.545454545454547</v>
      </c>
      <c r="AD6" s="649">
        <f t="shared" si="4"/>
        <v>24.316100165789894</v>
      </c>
      <c r="AE6" s="650">
        <f t="shared" si="5"/>
        <v>7.331580055874892</v>
      </c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</row>
    <row r="7" spans="2:50">
      <c r="B7" s="175">
        <v>100</v>
      </c>
      <c r="C7" s="176">
        <v>0</v>
      </c>
      <c r="D7" s="176">
        <v>0</v>
      </c>
      <c r="E7" s="176">
        <v>4</v>
      </c>
      <c r="F7" s="176">
        <v>0</v>
      </c>
      <c r="G7" s="176">
        <v>0</v>
      </c>
      <c r="H7" s="176">
        <v>0</v>
      </c>
      <c r="I7" s="176">
        <v>34</v>
      </c>
      <c r="J7" s="176">
        <v>32</v>
      </c>
      <c r="K7" s="176">
        <v>0</v>
      </c>
      <c r="L7" s="176">
        <v>8</v>
      </c>
      <c r="M7" s="471">
        <v>2</v>
      </c>
      <c r="N7" s="619">
        <f t="shared" si="0"/>
        <v>7.2727272727272725</v>
      </c>
      <c r="O7" s="644">
        <f t="shared" si="1"/>
        <v>12.969895212305371</v>
      </c>
      <c r="P7" s="620">
        <f t="shared" si="2"/>
        <v>3.9105705444948913</v>
      </c>
      <c r="Q7" s="924">
        <v>0.2402</v>
      </c>
      <c r="R7" s="473">
        <v>0</v>
      </c>
      <c r="S7" s="176">
        <v>26</v>
      </c>
      <c r="T7" s="176">
        <v>8</v>
      </c>
      <c r="U7" s="176">
        <v>2</v>
      </c>
      <c r="V7" s="176">
        <v>0</v>
      </c>
      <c r="W7" s="176">
        <v>46</v>
      </c>
      <c r="X7" s="176">
        <v>80</v>
      </c>
      <c r="Y7" s="176">
        <v>10</v>
      </c>
      <c r="Z7" s="176">
        <v>54</v>
      </c>
      <c r="AA7" s="176">
        <v>0</v>
      </c>
      <c r="AB7" s="471">
        <v>0</v>
      </c>
      <c r="AC7" s="628">
        <f t="shared" si="3"/>
        <v>20.545454545454547</v>
      </c>
      <c r="AD7" s="649">
        <f t="shared" si="4"/>
        <v>27.627390887898322</v>
      </c>
      <c r="AE7" s="650">
        <f t="shared" si="5"/>
        <v>8.3299717737856778</v>
      </c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</row>
    <row r="8" spans="2:50">
      <c r="B8" s="175">
        <v>125</v>
      </c>
      <c r="C8" s="176">
        <v>0</v>
      </c>
      <c r="D8" s="176">
        <v>0</v>
      </c>
      <c r="E8" s="176">
        <v>4</v>
      </c>
      <c r="F8" s="176">
        <v>2</v>
      </c>
      <c r="G8" s="176">
        <v>2</v>
      </c>
      <c r="H8" s="176">
        <v>0</v>
      </c>
      <c r="I8" s="176">
        <v>40</v>
      </c>
      <c r="J8" s="176">
        <v>36</v>
      </c>
      <c r="K8" s="176">
        <v>6</v>
      </c>
      <c r="L8" s="176">
        <v>16</v>
      </c>
      <c r="M8" s="471">
        <v>2</v>
      </c>
      <c r="N8" s="619">
        <f t="shared" si="0"/>
        <v>9.8181818181818183</v>
      </c>
      <c r="O8" s="644">
        <f t="shared" si="1"/>
        <v>14.682085559062664</v>
      </c>
      <c r="P8" s="620">
        <f t="shared" si="2"/>
        <v>4.4268153581187502</v>
      </c>
      <c r="Q8" s="924">
        <v>0.15240000000000001</v>
      </c>
      <c r="R8" s="473">
        <v>0</v>
      </c>
      <c r="S8" s="176">
        <v>30</v>
      </c>
      <c r="T8" s="176">
        <v>8</v>
      </c>
      <c r="U8" s="176">
        <v>4</v>
      </c>
      <c r="V8" s="176">
        <v>4</v>
      </c>
      <c r="W8" s="176">
        <v>58</v>
      </c>
      <c r="X8" s="176">
        <v>82</v>
      </c>
      <c r="Y8" s="176">
        <v>16</v>
      </c>
      <c r="Z8" s="176">
        <v>60</v>
      </c>
      <c r="AA8" s="176">
        <v>8</v>
      </c>
      <c r="AB8" s="471">
        <v>0</v>
      </c>
      <c r="AC8" s="628">
        <f t="shared" si="3"/>
        <v>24.545454545454547</v>
      </c>
      <c r="AD8" s="649">
        <f t="shared" si="4"/>
        <v>28.94257637586411</v>
      </c>
      <c r="AE8" s="650">
        <f t="shared" si="5"/>
        <v>8.7265151186314043</v>
      </c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</row>
    <row r="9" spans="2:50">
      <c r="B9" s="175">
        <v>150</v>
      </c>
      <c r="C9" s="176">
        <v>2</v>
      </c>
      <c r="D9" s="176">
        <v>0</v>
      </c>
      <c r="E9" s="176">
        <v>4</v>
      </c>
      <c r="F9" s="176">
        <v>4</v>
      </c>
      <c r="G9" s="176">
        <v>2</v>
      </c>
      <c r="H9" s="176">
        <v>8</v>
      </c>
      <c r="I9" s="176">
        <v>46</v>
      </c>
      <c r="J9" s="176">
        <v>40</v>
      </c>
      <c r="K9" s="176">
        <v>10</v>
      </c>
      <c r="L9" s="176">
        <v>22</v>
      </c>
      <c r="M9" s="471">
        <v>2</v>
      </c>
      <c r="N9" s="619">
        <f t="shared" si="0"/>
        <v>12.727272727272727</v>
      </c>
      <c r="O9" s="644">
        <f t="shared" si="1"/>
        <v>16.205498505698053</v>
      </c>
      <c r="P9" s="620">
        <f t="shared" si="2"/>
        <v>4.8861416440059591</v>
      </c>
      <c r="Q9" s="924">
        <v>0.1275</v>
      </c>
      <c r="R9" s="473">
        <v>6</v>
      </c>
      <c r="S9" s="176">
        <v>30</v>
      </c>
      <c r="T9" s="176">
        <v>12</v>
      </c>
      <c r="U9" s="176">
        <v>8</v>
      </c>
      <c r="V9" s="176">
        <v>4</v>
      </c>
      <c r="W9" s="176">
        <v>74</v>
      </c>
      <c r="X9" s="176">
        <v>84</v>
      </c>
      <c r="Y9" s="176">
        <v>18</v>
      </c>
      <c r="Z9" s="176">
        <v>64</v>
      </c>
      <c r="AA9" s="176">
        <v>14</v>
      </c>
      <c r="AB9" s="471">
        <v>0</v>
      </c>
      <c r="AC9" s="628">
        <f t="shared" si="3"/>
        <v>28.545454545454547</v>
      </c>
      <c r="AD9" s="649">
        <f t="shared" si="4"/>
        <v>30.569146655945879</v>
      </c>
      <c r="AE9" s="650">
        <f t="shared" si="5"/>
        <v>9.2169445108290891</v>
      </c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</row>
    <row r="10" spans="2:50">
      <c r="B10" s="175">
        <v>175</v>
      </c>
      <c r="C10" s="176">
        <v>6</v>
      </c>
      <c r="D10" s="176">
        <v>2</v>
      </c>
      <c r="E10" s="176">
        <v>4</v>
      </c>
      <c r="F10" s="176">
        <v>4</v>
      </c>
      <c r="G10" s="176">
        <v>4</v>
      </c>
      <c r="H10" s="176">
        <v>14</v>
      </c>
      <c r="I10" s="176">
        <v>54</v>
      </c>
      <c r="J10" s="176">
        <v>46</v>
      </c>
      <c r="K10" s="176">
        <v>10</v>
      </c>
      <c r="L10" s="176">
        <v>26</v>
      </c>
      <c r="M10" s="471">
        <v>2</v>
      </c>
      <c r="N10" s="619">
        <f t="shared" si="0"/>
        <v>15.636363636363637</v>
      </c>
      <c r="O10" s="644">
        <f t="shared" si="1"/>
        <v>18.456829236208083</v>
      </c>
      <c r="P10" s="620">
        <f t="shared" si="2"/>
        <v>5.5649433996512769</v>
      </c>
      <c r="Q10" s="924">
        <v>0.1179</v>
      </c>
      <c r="R10" s="473">
        <v>6</v>
      </c>
      <c r="S10" s="176">
        <v>32</v>
      </c>
      <c r="T10" s="176">
        <v>12</v>
      </c>
      <c r="U10" s="176">
        <v>12</v>
      </c>
      <c r="V10" s="176">
        <v>4</v>
      </c>
      <c r="W10" s="176">
        <v>88</v>
      </c>
      <c r="X10" s="176">
        <v>86</v>
      </c>
      <c r="Y10" s="176">
        <v>20</v>
      </c>
      <c r="Z10" s="176">
        <v>76</v>
      </c>
      <c r="AA10" s="176">
        <v>20</v>
      </c>
      <c r="AB10" s="471">
        <v>4</v>
      </c>
      <c r="AC10" s="628">
        <f t="shared" si="3"/>
        <v>32.727272727272727</v>
      </c>
      <c r="AD10" s="649">
        <f t="shared" si="4"/>
        <v>33.636560195985886</v>
      </c>
      <c r="AE10" s="650">
        <f t="shared" si="5"/>
        <v>10.141804491662588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</row>
    <row r="11" spans="2:50">
      <c r="B11" s="175">
        <v>200</v>
      </c>
      <c r="C11" s="176">
        <v>8</v>
      </c>
      <c r="D11" s="176">
        <v>4</v>
      </c>
      <c r="E11" s="176">
        <v>8</v>
      </c>
      <c r="F11" s="176">
        <v>8</v>
      </c>
      <c r="G11" s="176">
        <v>6</v>
      </c>
      <c r="H11" s="176">
        <v>20</v>
      </c>
      <c r="I11" s="176">
        <v>54</v>
      </c>
      <c r="J11" s="176">
        <v>48</v>
      </c>
      <c r="K11" s="176">
        <v>16</v>
      </c>
      <c r="L11" s="176">
        <v>28</v>
      </c>
      <c r="M11" s="471">
        <v>4</v>
      </c>
      <c r="N11" s="619">
        <f t="shared" si="0"/>
        <v>18.545454545454547</v>
      </c>
      <c r="O11" s="644">
        <f t="shared" si="1"/>
        <v>17.710808204955729</v>
      </c>
      <c r="P11" s="620">
        <f t="shared" si="2"/>
        <v>5.3400095954350899</v>
      </c>
      <c r="Q11" s="924">
        <v>6.2100000000000002E-2</v>
      </c>
      <c r="R11" s="473">
        <v>12</v>
      </c>
      <c r="S11" s="176">
        <v>34</v>
      </c>
      <c r="T11" s="176">
        <v>16</v>
      </c>
      <c r="U11" s="176">
        <v>14</v>
      </c>
      <c r="V11" s="176">
        <v>10</v>
      </c>
      <c r="W11" s="176">
        <v>96</v>
      </c>
      <c r="X11" s="176">
        <v>88</v>
      </c>
      <c r="Y11" s="176">
        <v>28</v>
      </c>
      <c r="Z11" s="176">
        <v>86</v>
      </c>
      <c r="AA11" s="176">
        <v>24</v>
      </c>
      <c r="AB11" s="471">
        <v>10</v>
      </c>
      <c r="AC11" s="628">
        <f t="shared" si="3"/>
        <v>38</v>
      </c>
      <c r="AD11" s="649">
        <f t="shared" si="4"/>
        <v>34.32783127434648</v>
      </c>
      <c r="AE11" s="650">
        <f t="shared" si="5"/>
        <v>10.350230563966813</v>
      </c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</row>
    <row r="12" spans="2:50">
      <c r="B12" s="175">
        <v>225</v>
      </c>
      <c r="C12" s="176">
        <v>10</v>
      </c>
      <c r="D12" s="176">
        <v>8</v>
      </c>
      <c r="E12" s="176">
        <v>8</v>
      </c>
      <c r="F12" s="176">
        <v>12</v>
      </c>
      <c r="G12" s="176">
        <v>8</v>
      </c>
      <c r="H12" s="176">
        <v>24</v>
      </c>
      <c r="I12" s="176">
        <v>56</v>
      </c>
      <c r="J12" s="176">
        <v>46</v>
      </c>
      <c r="K12" s="176">
        <v>20</v>
      </c>
      <c r="L12" s="176">
        <v>30</v>
      </c>
      <c r="M12" s="471">
        <v>4</v>
      </c>
      <c r="N12" s="619">
        <f t="shared" si="0"/>
        <v>20.545454545454547</v>
      </c>
      <c r="O12" s="644">
        <f t="shared" si="1"/>
        <v>17.136882075591444</v>
      </c>
      <c r="P12" s="620">
        <f t="shared" si="2"/>
        <v>5.1669643564821532</v>
      </c>
      <c r="Q12" s="924">
        <v>6.1899999999999997E-2</v>
      </c>
      <c r="R12" s="473">
        <v>14</v>
      </c>
      <c r="S12" s="176">
        <v>36</v>
      </c>
      <c r="T12" s="176">
        <v>18</v>
      </c>
      <c r="U12" s="176">
        <v>20</v>
      </c>
      <c r="V12" s="176">
        <v>14</v>
      </c>
      <c r="W12" s="176">
        <v>112</v>
      </c>
      <c r="X12" s="176">
        <v>88</v>
      </c>
      <c r="Y12" s="176">
        <v>30</v>
      </c>
      <c r="Z12" s="176">
        <v>78</v>
      </c>
      <c r="AA12" s="176">
        <v>28</v>
      </c>
      <c r="AB12" s="471">
        <v>18</v>
      </c>
      <c r="AC12" s="628">
        <f t="shared" si="3"/>
        <v>41.454545454545453</v>
      </c>
      <c r="AD12" s="649">
        <f t="shared" si="4"/>
        <v>34.480033748137878</v>
      </c>
      <c r="AE12" s="650">
        <f t="shared" si="5"/>
        <v>10.396121336487719</v>
      </c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</row>
    <row r="13" spans="2:50">
      <c r="B13" s="175">
        <v>250</v>
      </c>
      <c r="C13" s="176">
        <v>14</v>
      </c>
      <c r="D13" s="176">
        <v>10</v>
      </c>
      <c r="E13" s="176">
        <v>10</v>
      </c>
      <c r="F13" s="176">
        <v>16</v>
      </c>
      <c r="G13" s="176">
        <v>12</v>
      </c>
      <c r="H13" s="176">
        <v>28</v>
      </c>
      <c r="I13" s="176">
        <v>58</v>
      </c>
      <c r="J13" s="176">
        <v>46</v>
      </c>
      <c r="K13" s="176">
        <v>24</v>
      </c>
      <c r="L13" s="176">
        <v>28</v>
      </c>
      <c r="M13" s="471">
        <v>4</v>
      </c>
      <c r="N13" s="619">
        <f t="shared" si="0"/>
        <v>22.727272727272727</v>
      </c>
      <c r="O13" s="644">
        <f t="shared" si="1"/>
        <v>16.59572781827244</v>
      </c>
      <c r="P13" s="620">
        <f t="shared" si="2"/>
        <v>5.0038002087339191</v>
      </c>
      <c r="Q13" s="924">
        <v>5.3100000000000001E-2</v>
      </c>
      <c r="R13" s="473">
        <v>18</v>
      </c>
      <c r="S13" s="176">
        <v>38</v>
      </c>
      <c r="T13" s="176">
        <v>16</v>
      </c>
      <c r="U13" s="176">
        <v>22</v>
      </c>
      <c r="V13" s="176">
        <v>18</v>
      </c>
      <c r="W13" s="176">
        <v>124</v>
      </c>
      <c r="X13" s="176">
        <v>88</v>
      </c>
      <c r="Y13" s="176">
        <v>34</v>
      </c>
      <c r="Z13" s="176">
        <v>86</v>
      </c>
      <c r="AA13" s="176">
        <v>30</v>
      </c>
      <c r="AB13" s="471">
        <v>24</v>
      </c>
      <c r="AC13" s="628">
        <f t="shared" si="3"/>
        <v>45.272727272727273</v>
      </c>
      <c r="AD13" s="649">
        <f t="shared" si="4"/>
        <v>36.652669504664757</v>
      </c>
      <c r="AE13" s="650">
        <f t="shared" si="5"/>
        <v>11.051195664715864</v>
      </c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</row>
    <row r="14" spans="2:50" ht="16.149999999999999" customHeight="1">
      <c r="B14" s="175">
        <v>275</v>
      </c>
      <c r="C14" s="176">
        <v>16</v>
      </c>
      <c r="D14" s="176">
        <v>14</v>
      </c>
      <c r="E14" s="176">
        <v>12</v>
      </c>
      <c r="F14" s="176">
        <v>20</v>
      </c>
      <c r="G14" s="176">
        <v>14</v>
      </c>
      <c r="H14" s="176">
        <v>30</v>
      </c>
      <c r="I14" s="176">
        <v>58</v>
      </c>
      <c r="J14" s="176">
        <v>48</v>
      </c>
      <c r="K14" s="176">
        <v>26</v>
      </c>
      <c r="L14" s="176">
        <v>30</v>
      </c>
      <c r="M14" s="471">
        <v>4</v>
      </c>
      <c r="N14" s="619">
        <f t="shared" si="0"/>
        <v>24.727272727272727</v>
      </c>
      <c r="O14" s="644">
        <f t="shared" si="1"/>
        <v>16.205498505698053</v>
      </c>
      <c r="P14" s="620">
        <f t="shared" si="2"/>
        <v>4.8861416440059591</v>
      </c>
      <c r="Q14" s="924">
        <v>4.4999999999999998E-2</v>
      </c>
      <c r="R14" s="473">
        <v>20</v>
      </c>
      <c r="S14" s="176">
        <v>38</v>
      </c>
      <c r="T14" s="176">
        <v>22</v>
      </c>
      <c r="U14" s="176">
        <v>26</v>
      </c>
      <c r="V14" s="176">
        <v>22</v>
      </c>
      <c r="W14" s="176">
        <v>130</v>
      </c>
      <c r="X14" s="176">
        <v>90</v>
      </c>
      <c r="Y14" s="176">
        <v>36</v>
      </c>
      <c r="Z14" s="176">
        <v>86</v>
      </c>
      <c r="AA14" s="176">
        <v>32</v>
      </c>
      <c r="AB14" s="471">
        <v>28</v>
      </c>
      <c r="AC14" s="628">
        <f t="shared" si="3"/>
        <v>48.18181818181818</v>
      </c>
      <c r="AD14" s="649">
        <f t="shared" si="4"/>
        <v>36.676472518000374</v>
      </c>
      <c r="AE14" s="650">
        <f t="shared" si="5"/>
        <v>11.058372543271689</v>
      </c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</row>
    <row r="15" spans="2:50" ht="17.25" thickBot="1">
      <c r="B15" s="178">
        <v>300</v>
      </c>
      <c r="C15" s="179">
        <v>18</v>
      </c>
      <c r="D15" s="179">
        <v>14</v>
      </c>
      <c r="E15" s="179">
        <v>16</v>
      </c>
      <c r="F15" s="179">
        <v>22</v>
      </c>
      <c r="G15" s="179">
        <v>18</v>
      </c>
      <c r="H15" s="179">
        <v>34</v>
      </c>
      <c r="I15" s="179">
        <v>60</v>
      </c>
      <c r="J15" s="179">
        <v>48</v>
      </c>
      <c r="K15" s="179">
        <v>28</v>
      </c>
      <c r="L15" s="179">
        <v>32</v>
      </c>
      <c r="M15" s="472">
        <v>4</v>
      </c>
      <c r="N15" s="645">
        <f t="shared" si="0"/>
        <v>26.727272727272727</v>
      </c>
      <c r="O15" s="646">
        <f t="shared" si="1"/>
        <v>16.156057124749893</v>
      </c>
      <c r="P15" s="647">
        <f t="shared" si="2"/>
        <v>4.8712345067584977</v>
      </c>
      <c r="Q15" s="925">
        <v>3.49E-2</v>
      </c>
      <c r="R15" s="474">
        <v>30</v>
      </c>
      <c r="S15" s="179">
        <v>38</v>
      </c>
      <c r="T15" s="179">
        <v>24</v>
      </c>
      <c r="U15" s="179">
        <v>28</v>
      </c>
      <c r="V15" s="179">
        <v>26</v>
      </c>
      <c r="W15" s="179">
        <v>142</v>
      </c>
      <c r="X15" s="179">
        <v>90</v>
      </c>
      <c r="Y15" s="179">
        <v>38</v>
      </c>
      <c r="Z15" s="179">
        <v>86</v>
      </c>
      <c r="AA15" s="179">
        <v>34</v>
      </c>
      <c r="AB15" s="472">
        <v>32</v>
      </c>
      <c r="AC15" s="651">
        <f t="shared" si="3"/>
        <v>51.636363636363633</v>
      </c>
      <c r="AD15" s="652">
        <f t="shared" si="4"/>
        <v>37.860989757988968</v>
      </c>
      <c r="AE15" s="653">
        <f t="shared" si="5"/>
        <v>11.415517928976191</v>
      </c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</row>
    <row r="16" spans="2:50" ht="17.25" thickBot="1">
      <c r="B16" s="9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</row>
    <row r="17" spans="2:50" ht="35.25" thickBot="1">
      <c r="B17" s="174" t="s">
        <v>202</v>
      </c>
      <c r="C17" s="1062" t="s">
        <v>205</v>
      </c>
      <c r="D17" s="1062"/>
      <c r="E17" s="1062"/>
      <c r="F17" s="1062"/>
      <c r="G17" s="1062"/>
      <c r="H17" s="1062"/>
      <c r="I17" s="1062"/>
      <c r="J17" s="1062"/>
      <c r="K17" s="1062"/>
      <c r="L17" s="1062"/>
      <c r="M17" s="640" t="s">
        <v>242</v>
      </c>
      <c r="N17" s="641" t="s">
        <v>243</v>
      </c>
      <c r="O17" s="642" t="s">
        <v>244</v>
      </c>
      <c r="P17" s="921" t="s">
        <v>249</v>
      </c>
      <c r="Q17" s="1062" t="s">
        <v>206</v>
      </c>
      <c r="R17" s="1062"/>
      <c r="S17" s="1062"/>
      <c r="T17" s="1062"/>
      <c r="U17" s="1062"/>
      <c r="V17" s="1062"/>
      <c r="W17" s="1062"/>
      <c r="X17" s="1062"/>
      <c r="Y17" s="1062"/>
      <c r="Z17" s="1063"/>
      <c r="AA17" s="640" t="s">
        <v>242</v>
      </c>
      <c r="AB17" s="641" t="s">
        <v>243</v>
      </c>
      <c r="AC17" s="642" t="s">
        <v>244</v>
      </c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</row>
    <row r="18" spans="2:50">
      <c r="B18" s="175">
        <v>0</v>
      </c>
      <c r="C18" s="176">
        <v>0</v>
      </c>
      <c r="D18" s="176">
        <v>0</v>
      </c>
      <c r="E18" s="176">
        <v>0</v>
      </c>
      <c r="F18" s="176">
        <v>0</v>
      </c>
      <c r="G18" s="176">
        <v>0</v>
      </c>
      <c r="H18" s="176">
        <v>0</v>
      </c>
      <c r="I18" s="176">
        <v>0</v>
      </c>
      <c r="J18" s="176">
        <v>0</v>
      </c>
      <c r="K18" s="176">
        <v>0</v>
      </c>
      <c r="L18" s="471">
        <v>0</v>
      </c>
      <c r="M18" s="617">
        <f>AVERAGE(C18:L18)</f>
        <v>0</v>
      </c>
      <c r="N18" s="643">
        <f>STDEV(C18:L18)</f>
        <v>0</v>
      </c>
      <c r="O18" s="618">
        <f>N18/SQRT(10)</f>
        <v>0</v>
      </c>
      <c r="P18" s="923" t="s">
        <v>254</v>
      </c>
      <c r="Q18" s="473">
        <v>0</v>
      </c>
      <c r="R18" s="176">
        <v>0</v>
      </c>
      <c r="S18" s="176">
        <v>0</v>
      </c>
      <c r="T18" s="176">
        <v>0</v>
      </c>
      <c r="U18" s="176">
        <v>0</v>
      </c>
      <c r="V18" s="176">
        <v>0</v>
      </c>
      <c r="W18" s="176">
        <v>0</v>
      </c>
      <c r="X18" s="176">
        <v>0</v>
      </c>
      <c r="Y18" s="176">
        <v>0</v>
      </c>
      <c r="Z18" s="471">
        <v>0</v>
      </c>
      <c r="AA18" s="654">
        <f>AVERAGE(Q18:Z18)</f>
        <v>0</v>
      </c>
      <c r="AB18" s="655">
        <f>STDEV(Q18:Z18)</f>
        <v>0</v>
      </c>
      <c r="AC18" s="627">
        <f>AB18/SQRT(10)</f>
        <v>0</v>
      </c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</row>
    <row r="19" spans="2:50">
      <c r="B19" s="175">
        <v>25</v>
      </c>
      <c r="C19" s="176">
        <v>0</v>
      </c>
      <c r="D19" s="176">
        <v>0</v>
      </c>
      <c r="E19" s="176">
        <v>0</v>
      </c>
      <c r="F19" s="176">
        <v>0</v>
      </c>
      <c r="G19" s="176">
        <v>0</v>
      </c>
      <c r="H19" s="176">
        <v>10</v>
      </c>
      <c r="I19" s="176">
        <v>0</v>
      </c>
      <c r="J19" s="176">
        <v>0</v>
      </c>
      <c r="K19" s="176">
        <v>0</v>
      </c>
      <c r="L19" s="471">
        <v>0</v>
      </c>
      <c r="M19" s="619">
        <f t="shared" ref="M19:M30" si="6">AVERAGE(C19:L19)</f>
        <v>1</v>
      </c>
      <c r="N19" s="644">
        <f t="shared" ref="N19:N30" si="7">STDEV(C19:L19)</f>
        <v>3.1622776601683795</v>
      </c>
      <c r="O19" s="620">
        <f t="shared" ref="O19:O30" si="8">N19/SQRT(10)</f>
        <v>1</v>
      </c>
      <c r="P19" s="924" t="s">
        <v>254</v>
      </c>
      <c r="Q19" s="473">
        <v>0</v>
      </c>
      <c r="R19" s="176">
        <v>0</v>
      </c>
      <c r="S19" s="176">
        <v>0</v>
      </c>
      <c r="T19" s="176">
        <v>0</v>
      </c>
      <c r="U19" s="176">
        <v>0</v>
      </c>
      <c r="V19" s="176">
        <v>0</v>
      </c>
      <c r="W19" s="176">
        <v>6</v>
      </c>
      <c r="X19" s="176">
        <v>4</v>
      </c>
      <c r="Y19" s="176">
        <v>0</v>
      </c>
      <c r="Z19" s="471">
        <v>0</v>
      </c>
      <c r="AA19" s="656">
        <f t="shared" ref="AA19:AA30" si="9">AVERAGE(Q19:Z19)</f>
        <v>1</v>
      </c>
      <c r="AB19" s="657">
        <f t="shared" ref="AB19:AB30" si="10">STDEV(Q19:Z19)</f>
        <v>2.1602468994692869</v>
      </c>
      <c r="AC19" s="650">
        <f t="shared" ref="AC19:AC30" si="11">AB19/SQRT(10)</f>
        <v>0.68313005106397329</v>
      </c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</row>
    <row r="20" spans="2:50">
      <c r="B20" s="175">
        <v>50</v>
      </c>
      <c r="C20" s="176">
        <v>0</v>
      </c>
      <c r="D20" s="176">
        <v>0</v>
      </c>
      <c r="E20" s="176">
        <v>0</v>
      </c>
      <c r="F20" s="176">
        <v>0</v>
      </c>
      <c r="G20" s="176">
        <v>0</v>
      </c>
      <c r="H20" s="176">
        <v>14</v>
      </c>
      <c r="I20" s="176">
        <v>0</v>
      </c>
      <c r="J20" s="176">
        <v>0</v>
      </c>
      <c r="K20" s="176">
        <v>0</v>
      </c>
      <c r="L20" s="471">
        <v>0</v>
      </c>
      <c r="M20" s="619">
        <f t="shared" si="6"/>
        <v>1.4</v>
      </c>
      <c r="N20" s="644">
        <f t="shared" si="7"/>
        <v>4.4271887242357311</v>
      </c>
      <c r="O20" s="620">
        <f t="shared" si="8"/>
        <v>1.4</v>
      </c>
      <c r="P20" s="924" t="s">
        <v>254</v>
      </c>
      <c r="Q20" s="473">
        <v>0</v>
      </c>
      <c r="R20" s="176">
        <v>0</v>
      </c>
      <c r="S20" s="176">
        <v>0</v>
      </c>
      <c r="T20" s="176">
        <v>0</v>
      </c>
      <c r="U20" s="176">
        <v>0</v>
      </c>
      <c r="V20" s="176">
        <v>0</v>
      </c>
      <c r="W20" s="176">
        <v>12</v>
      </c>
      <c r="X20" s="176">
        <v>6</v>
      </c>
      <c r="Y20" s="176">
        <v>0</v>
      </c>
      <c r="Z20" s="471">
        <v>0</v>
      </c>
      <c r="AA20" s="656">
        <f t="shared" si="9"/>
        <v>1.8</v>
      </c>
      <c r="AB20" s="657">
        <f t="shared" si="10"/>
        <v>4.0496913462633168</v>
      </c>
      <c r="AC20" s="650">
        <f t="shared" si="11"/>
        <v>1.2806248474865696</v>
      </c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</row>
    <row r="21" spans="2:50">
      <c r="B21" s="175">
        <v>75</v>
      </c>
      <c r="C21" s="176">
        <v>0</v>
      </c>
      <c r="D21" s="176">
        <v>0</v>
      </c>
      <c r="E21" s="176">
        <v>0</v>
      </c>
      <c r="F21" s="176">
        <v>2</v>
      </c>
      <c r="G21" s="176">
        <v>4</v>
      </c>
      <c r="H21" s="176">
        <v>14</v>
      </c>
      <c r="I21" s="176">
        <v>0</v>
      </c>
      <c r="J21" s="176">
        <v>0</v>
      </c>
      <c r="K21" s="176">
        <v>2</v>
      </c>
      <c r="L21" s="471">
        <v>0</v>
      </c>
      <c r="M21" s="619">
        <f t="shared" si="6"/>
        <v>2.2000000000000002</v>
      </c>
      <c r="N21" s="644">
        <f t="shared" si="7"/>
        <v>4.3665394383500837</v>
      </c>
      <c r="O21" s="620">
        <f t="shared" si="8"/>
        <v>1.3808210118138651</v>
      </c>
      <c r="P21" s="924">
        <v>0.59599999999999997</v>
      </c>
      <c r="Q21" s="473">
        <v>0</v>
      </c>
      <c r="R21" s="176">
        <v>0</v>
      </c>
      <c r="S21" s="176">
        <v>0</v>
      </c>
      <c r="T21" s="176">
        <v>0</v>
      </c>
      <c r="U21" s="176">
        <v>0</v>
      </c>
      <c r="V21" s="176">
        <v>0</v>
      </c>
      <c r="W21" s="176">
        <v>14</v>
      </c>
      <c r="X21" s="176">
        <v>10</v>
      </c>
      <c r="Y21" s="176">
        <v>0</v>
      </c>
      <c r="Z21" s="471">
        <v>0</v>
      </c>
      <c r="AA21" s="656">
        <f t="shared" si="9"/>
        <v>2.4</v>
      </c>
      <c r="AB21" s="657">
        <f t="shared" si="10"/>
        <v>5.1467357508316756</v>
      </c>
      <c r="AC21" s="650">
        <f t="shared" si="11"/>
        <v>1.6275407487644937</v>
      </c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</row>
    <row r="22" spans="2:50">
      <c r="B22" s="175">
        <v>100</v>
      </c>
      <c r="C22" s="176">
        <v>6</v>
      </c>
      <c r="D22" s="176">
        <v>0</v>
      </c>
      <c r="E22" s="176">
        <v>2</v>
      </c>
      <c r="F22" s="176">
        <v>2</v>
      </c>
      <c r="G22" s="176">
        <v>10</v>
      </c>
      <c r="H22" s="176">
        <v>24</v>
      </c>
      <c r="I22" s="176">
        <v>8</v>
      </c>
      <c r="J22" s="176">
        <v>0</v>
      </c>
      <c r="K22" s="176">
        <v>8</v>
      </c>
      <c r="L22" s="471">
        <v>0</v>
      </c>
      <c r="M22" s="619">
        <f t="shared" si="6"/>
        <v>6</v>
      </c>
      <c r="N22" s="644">
        <f t="shared" si="7"/>
        <v>7.3635740114581738</v>
      </c>
      <c r="O22" s="620">
        <f t="shared" si="8"/>
        <v>2.3285665595430638</v>
      </c>
      <c r="P22" s="924">
        <v>0.1636</v>
      </c>
      <c r="Q22" s="473">
        <v>0</v>
      </c>
      <c r="R22" s="176">
        <v>0</v>
      </c>
      <c r="S22" s="176">
        <v>2</v>
      </c>
      <c r="T22" s="176">
        <v>0</v>
      </c>
      <c r="U22" s="176">
        <v>0</v>
      </c>
      <c r="V22" s="176">
        <v>0</v>
      </c>
      <c r="W22" s="176">
        <v>18</v>
      </c>
      <c r="X22" s="176">
        <v>16</v>
      </c>
      <c r="Y22" s="176">
        <v>0</v>
      </c>
      <c r="Z22" s="471">
        <v>0</v>
      </c>
      <c r="AA22" s="656">
        <f t="shared" si="9"/>
        <v>3.6</v>
      </c>
      <c r="AB22" s="657">
        <f t="shared" si="10"/>
        <v>7.1055533837195881</v>
      </c>
      <c r="AC22" s="650">
        <f t="shared" si="11"/>
        <v>2.2469732728470286</v>
      </c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</row>
    <row r="23" spans="2:50">
      <c r="B23" s="175">
        <v>125</v>
      </c>
      <c r="C23" s="176">
        <v>10</v>
      </c>
      <c r="D23" s="176">
        <v>0</v>
      </c>
      <c r="E23" s="176">
        <v>2</v>
      </c>
      <c r="F23" s="176">
        <v>4</v>
      </c>
      <c r="G23" s="176">
        <v>12</v>
      </c>
      <c r="H23" s="176">
        <v>26</v>
      </c>
      <c r="I23" s="176">
        <v>12</v>
      </c>
      <c r="J23" s="176">
        <v>0</v>
      </c>
      <c r="K23" s="176">
        <v>12</v>
      </c>
      <c r="L23" s="471">
        <v>4</v>
      </c>
      <c r="M23" s="619">
        <f t="shared" si="6"/>
        <v>8.1999999999999993</v>
      </c>
      <c r="N23" s="644">
        <f t="shared" si="7"/>
        <v>7.9693858678765901</v>
      </c>
      <c r="O23" s="620">
        <f t="shared" si="8"/>
        <v>2.5201410895247731</v>
      </c>
      <c r="P23" s="924">
        <v>7.2900000000000006E-2</v>
      </c>
      <c r="Q23" s="473">
        <v>0</v>
      </c>
      <c r="R23" s="176">
        <v>0</v>
      </c>
      <c r="S23" s="176">
        <v>2</v>
      </c>
      <c r="T23" s="176">
        <v>0</v>
      </c>
      <c r="U23" s="176">
        <v>0</v>
      </c>
      <c r="V23" s="176">
        <v>0</v>
      </c>
      <c r="W23" s="176">
        <v>22</v>
      </c>
      <c r="X23" s="176">
        <v>18</v>
      </c>
      <c r="Y23" s="176">
        <v>0</v>
      </c>
      <c r="Z23" s="471">
        <v>0</v>
      </c>
      <c r="AA23" s="656">
        <f t="shared" si="9"/>
        <v>4.2</v>
      </c>
      <c r="AB23" s="657">
        <f t="shared" si="10"/>
        <v>8.4037028875503577</v>
      </c>
      <c r="AC23" s="650">
        <f t="shared" si="11"/>
        <v>2.6574841903992996</v>
      </c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</row>
    <row r="24" spans="2:50">
      <c r="B24" s="175">
        <v>150</v>
      </c>
      <c r="C24" s="176">
        <v>12</v>
      </c>
      <c r="D24" s="176">
        <v>0</v>
      </c>
      <c r="E24" s="176">
        <v>4</v>
      </c>
      <c r="F24" s="176">
        <v>10</v>
      </c>
      <c r="G24" s="176">
        <v>16</v>
      </c>
      <c r="H24" s="176">
        <v>28</v>
      </c>
      <c r="I24" s="176">
        <v>18</v>
      </c>
      <c r="J24" s="176">
        <v>0</v>
      </c>
      <c r="K24" s="176">
        <v>18</v>
      </c>
      <c r="L24" s="471">
        <v>8</v>
      </c>
      <c r="M24" s="619">
        <f t="shared" si="6"/>
        <v>11.4</v>
      </c>
      <c r="N24" s="644">
        <f t="shared" si="7"/>
        <v>8.896940797575061</v>
      </c>
      <c r="O24" s="620">
        <f t="shared" si="8"/>
        <v>2.8134597128012255</v>
      </c>
      <c r="P24" s="924">
        <v>7.7399999999999997E-2</v>
      </c>
      <c r="Q24" s="473">
        <v>0</v>
      </c>
      <c r="R24" s="176">
        <v>0</v>
      </c>
      <c r="S24" s="176">
        <v>4</v>
      </c>
      <c r="T24" s="176">
        <v>0</v>
      </c>
      <c r="U24" s="176">
        <v>0</v>
      </c>
      <c r="V24" s="176">
        <v>0</v>
      </c>
      <c r="W24" s="176">
        <v>26</v>
      </c>
      <c r="X24" s="176">
        <v>20</v>
      </c>
      <c r="Y24" s="176">
        <v>0</v>
      </c>
      <c r="Z24" s="471">
        <v>0</v>
      </c>
      <c r="AA24" s="656">
        <f t="shared" si="9"/>
        <v>5</v>
      </c>
      <c r="AB24" s="657">
        <f t="shared" si="10"/>
        <v>9.672412085697939</v>
      </c>
      <c r="AC24" s="650">
        <f t="shared" si="11"/>
        <v>3.0586852658545229</v>
      </c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</row>
    <row r="25" spans="2:50">
      <c r="B25" s="175">
        <v>175</v>
      </c>
      <c r="C25" s="176">
        <v>20</v>
      </c>
      <c r="D25" s="176">
        <v>4</v>
      </c>
      <c r="E25" s="176">
        <v>8</v>
      </c>
      <c r="F25" s="176">
        <v>18</v>
      </c>
      <c r="G25" s="176">
        <v>20</v>
      </c>
      <c r="H25" s="176">
        <v>36</v>
      </c>
      <c r="I25" s="176">
        <v>20</v>
      </c>
      <c r="J25" s="176">
        <v>4</v>
      </c>
      <c r="K25" s="176">
        <v>20</v>
      </c>
      <c r="L25" s="471">
        <v>8</v>
      </c>
      <c r="M25" s="619">
        <f t="shared" si="6"/>
        <v>15.8</v>
      </c>
      <c r="N25" s="644">
        <f t="shared" si="7"/>
        <v>9.9084700018609215</v>
      </c>
      <c r="O25" s="620">
        <f t="shared" si="8"/>
        <v>3.1333333333333329</v>
      </c>
      <c r="P25" s="924">
        <v>2.1000000000000001E-2</v>
      </c>
      <c r="Q25" s="473">
        <v>0</v>
      </c>
      <c r="R25" s="176">
        <v>0</v>
      </c>
      <c r="S25" s="176">
        <v>8</v>
      </c>
      <c r="T25" s="176">
        <v>0</v>
      </c>
      <c r="U25" s="176">
        <v>0</v>
      </c>
      <c r="V25" s="176">
        <v>0</v>
      </c>
      <c r="W25" s="176">
        <v>30</v>
      </c>
      <c r="X25" s="176">
        <v>26</v>
      </c>
      <c r="Y25" s="176">
        <v>0</v>
      </c>
      <c r="Z25" s="471">
        <v>0</v>
      </c>
      <c r="AA25" s="656">
        <f t="shared" si="9"/>
        <v>6.4</v>
      </c>
      <c r="AB25" s="657">
        <f t="shared" si="10"/>
        <v>11.692352676476668</v>
      </c>
      <c r="AC25" s="650">
        <f t="shared" si="11"/>
        <v>3.6974465663632121</v>
      </c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</row>
    <row r="26" spans="2:50">
      <c r="B26" s="175">
        <v>200</v>
      </c>
      <c r="C26" s="176">
        <v>22</v>
      </c>
      <c r="D26" s="176">
        <v>4</v>
      </c>
      <c r="E26" s="176">
        <v>12</v>
      </c>
      <c r="F26" s="176">
        <v>20</v>
      </c>
      <c r="G26" s="176">
        <v>22</v>
      </c>
      <c r="H26" s="176">
        <v>38</v>
      </c>
      <c r="I26" s="176">
        <v>24</v>
      </c>
      <c r="J26" s="176">
        <v>8</v>
      </c>
      <c r="K26" s="176">
        <v>24</v>
      </c>
      <c r="L26" s="471">
        <v>10</v>
      </c>
      <c r="M26" s="619">
        <f t="shared" si="6"/>
        <v>18.399999999999999</v>
      </c>
      <c r="N26" s="644">
        <f t="shared" si="7"/>
        <v>10.01332445627658</v>
      </c>
      <c r="O26" s="620">
        <f t="shared" si="8"/>
        <v>3.166491223210111</v>
      </c>
      <c r="P26" s="924">
        <v>3.1E-2</v>
      </c>
      <c r="Q26" s="473">
        <v>0</v>
      </c>
      <c r="R26" s="176">
        <v>0</v>
      </c>
      <c r="S26" s="176">
        <v>12</v>
      </c>
      <c r="T26" s="176">
        <v>0</v>
      </c>
      <c r="U26" s="176">
        <v>0</v>
      </c>
      <c r="V26" s="176">
        <v>0</v>
      </c>
      <c r="W26" s="176">
        <v>34</v>
      </c>
      <c r="X26" s="176">
        <v>32</v>
      </c>
      <c r="Y26" s="176">
        <v>0</v>
      </c>
      <c r="Z26" s="471">
        <v>4</v>
      </c>
      <c r="AA26" s="656">
        <f t="shared" si="9"/>
        <v>8.1999999999999993</v>
      </c>
      <c r="AB26" s="657">
        <f t="shared" si="10"/>
        <v>13.612086132877977</v>
      </c>
      <c r="AC26" s="650">
        <f t="shared" si="11"/>
        <v>4.3045195886287813</v>
      </c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</row>
    <row r="27" spans="2:50">
      <c r="B27" s="175">
        <v>225</v>
      </c>
      <c r="C27" s="176">
        <v>26</v>
      </c>
      <c r="D27" s="176">
        <v>10</v>
      </c>
      <c r="E27" s="176">
        <v>16</v>
      </c>
      <c r="F27" s="176">
        <v>22</v>
      </c>
      <c r="G27" s="176">
        <v>22</v>
      </c>
      <c r="H27" s="176">
        <v>40</v>
      </c>
      <c r="I27" s="176">
        <v>28</v>
      </c>
      <c r="J27" s="176">
        <v>12</v>
      </c>
      <c r="K27" s="176">
        <v>26</v>
      </c>
      <c r="L27" s="471">
        <v>16</v>
      </c>
      <c r="M27" s="619">
        <f t="shared" si="6"/>
        <v>21.8</v>
      </c>
      <c r="N27" s="644">
        <f t="shared" si="7"/>
        <v>8.8669172896910613</v>
      </c>
      <c r="O27" s="620">
        <f t="shared" si="8"/>
        <v>2.8039654459750794</v>
      </c>
      <c r="P27" s="924">
        <v>2.5899999999999999E-2</v>
      </c>
      <c r="Q27" s="473">
        <v>2</v>
      </c>
      <c r="R27" s="176">
        <v>0</v>
      </c>
      <c r="S27" s="176">
        <v>16</v>
      </c>
      <c r="T27" s="176">
        <v>0</v>
      </c>
      <c r="U27" s="176">
        <v>0</v>
      </c>
      <c r="V27" s="176">
        <v>0</v>
      </c>
      <c r="W27" s="176">
        <v>38</v>
      </c>
      <c r="X27" s="176">
        <v>36</v>
      </c>
      <c r="Y27" s="176">
        <v>0</v>
      </c>
      <c r="Z27" s="471">
        <v>4</v>
      </c>
      <c r="AA27" s="656">
        <f t="shared" si="9"/>
        <v>9.6</v>
      </c>
      <c r="AB27" s="657">
        <f t="shared" si="10"/>
        <v>15.254871717294483</v>
      </c>
      <c r="AC27" s="650">
        <f t="shared" si="11"/>
        <v>4.8240140040334785</v>
      </c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</row>
    <row r="28" spans="2:50">
      <c r="B28" s="175">
        <v>250</v>
      </c>
      <c r="C28" s="176">
        <v>30</v>
      </c>
      <c r="D28" s="176">
        <v>16</v>
      </c>
      <c r="E28" s="176">
        <v>18</v>
      </c>
      <c r="F28" s="176">
        <v>24</v>
      </c>
      <c r="G28" s="176">
        <v>24</v>
      </c>
      <c r="H28" s="176">
        <v>44</v>
      </c>
      <c r="I28" s="176">
        <v>32</v>
      </c>
      <c r="J28" s="176">
        <v>16</v>
      </c>
      <c r="K28" s="176">
        <v>28</v>
      </c>
      <c r="L28" s="471">
        <v>14</v>
      </c>
      <c r="M28" s="619">
        <f t="shared" si="6"/>
        <v>24.6</v>
      </c>
      <c r="N28" s="644">
        <f t="shared" si="7"/>
        <v>9.2879850703296576</v>
      </c>
      <c r="O28" s="620">
        <f t="shared" si="8"/>
        <v>2.9371187695880909</v>
      </c>
      <c r="P28" s="924">
        <v>2.9600000000000001E-2</v>
      </c>
      <c r="Q28" s="473">
        <v>8</v>
      </c>
      <c r="R28" s="176">
        <v>0</v>
      </c>
      <c r="S28" s="176">
        <v>18</v>
      </c>
      <c r="T28" s="176">
        <v>0</v>
      </c>
      <c r="U28" s="176">
        <v>0</v>
      </c>
      <c r="V28" s="176">
        <v>0</v>
      </c>
      <c r="W28" s="176">
        <v>42</v>
      </c>
      <c r="X28" s="176">
        <v>40</v>
      </c>
      <c r="Y28" s="176">
        <v>0</v>
      </c>
      <c r="Z28" s="471">
        <v>6</v>
      </c>
      <c r="AA28" s="656">
        <f t="shared" si="9"/>
        <v>11.4</v>
      </c>
      <c r="AB28" s="657">
        <f t="shared" si="10"/>
        <v>16.627955042304176</v>
      </c>
      <c r="AC28" s="650">
        <f t="shared" si="11"/>
        <v>5.2582210764562651</v>
      </c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</row>
    <row r="29" spans="2:50">
      <c r="B29" s="175">
        <v>275</v>
      </c>
      <c r="C29" s="176">
        <v>32</v>
      </c>
      <c r="D29" s="176">
        <v>18</v>
      </c>
      <c r="E29" s="176">
        <v>20</v>
      </c>
      <c r="F29" s="176">
        <v>26</v>
      </c>
      <c r="G29" s="176">
        <v>26</v>
      </c>
      <c r="H29" s="176">
        <v>44</v>
      </c>
      <c r="I29" s="176">
        <v>34</v>
      </c>
      <c r="J29" s="176">
        <v>18</v>
      </c>
      <c r="K29" s="176">
        <v>30</v>
      </c>
      <c r="L29" s="471">
        <v>12</v>
      </c>
      <c r="M29" s="619">
        <f t="shared" si="6"/>
        <v>26</v>
      </c>
      <c r="N29" s="644">
        <f t="shared" si="7"/>
        <v>9.428090415820634</v>
      </c>
      <c r="O29" s="620">
        <f t="shared" si="8"/>
        <v>2.9814239699997196</v>
      </c>
      <c r="P29" s="924">
        <v>3.95E-2</v>
      </c>
      <c r="Q29" s="473">
        <v>12</v>
      </c>
      <c r="R29" s="176">
        <v>0</v>
      </c>
      <c r="S29" s="176">
        <v>20</v>
      </c>
      <c r="T29" s="176">
        <v>0</v>
      </c>
      <c r="U29" s="176">
        <v>0</v>
      </c>
      <c r="V29" s="176">
        <v>0</v>
      </c>
      <c r="W29" s="176">
        <v>42</v>
      </c>
      <c r="X29" s="176">
        <v>46</v>
      </c>
      <c r="Y29" s="176">
        <v>0</v>
      </c>
      <c r="Z29" s="471">
        <v>8</v>
      </c>
      <c r="AA29" s="656">
        <f t="shared" si="9"/>
        <v>12.8</v>
      </c>
      <c r="AB29" s="657">
        <f t="shared" si="10"/>
        <v>17.793881595150122</v>
      </c>
      <c r="AC29" s="650">
        <f t="shared" si="11"/>
        <v>5.6269194256024511</v>
      </c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</row>
    <row r="30" spans="2:50" ht="17.25" thickBot="1">
      <c r="B30" s="178">
        <v>300</v>
      </c>
      <c r="C30" s="179">
        <v>34</v>
      </c>
      <c r="D30" s="179">
        <v>20</v>
      </c>
      <c r="E30" s="179">
        <v>22</v>
      </c>
      <c r="F30" s="179">
        <v>28</v>
      </c>
      <c r="G30" s="179">
        <v>24</v>
      </c>
      <c r="H30" s="179">
        <v>48</v>
      </c>
      <c r="I30" s="179">
        <v>36</v>
      </c>
      <c r="J30" s="179">
        <v>24</v>
      </c>
      <c r="K30" s="179">
        <v>32</v>
      </c>
      <c r="L30" s="472">
        <v>16</v>
      </c>
      <c r="M30" s="645">
        <f t="shared" si="6"/>
        <v>28.4</v>
      </c>
      <c r="N30" s="646">
        <f t="shared" si="7"/>
        <v>9.3713511417629736</v>
      </c>
      <c r="O30" s="647">
        <f t="shared" si="8"/>
        <v>2.9634814361190482</v>
      </c>
      <c r="P30" s="925">
        <v>3.2199999999999999E-2</v>
      </c>
      <c r="Q30" s="474">
        <v>16</v>
      </c>
      <c r="R30" s="179">
        <v>0</v>
      </c>
      <c r="S30" s="179">
        <v>22</v>
      </c>
      <c r="T30" s="179">
        <v>0</v>
      </c>
      <c r="U30" s="179">
        <v>0</v>
      </c>
      <c r="V30" s="179">
        <v>0</v>
      </c>
      <c r="W30" s="179">
        <v>48</v>
      </c>
      <c r="X30" s="179">
        <v>48</v>
      </c>
      <c r="Y30" s="179">
        <v>0</v>
      </c>
      <c r="Z30" s="472">
        <v>10</v>
      </c>
      <c r="AA30" s="658">
        <f t="shared" si="9"/>
        <v>14.4</v>
      </c>
      <c r="AB30" s="659">
        <f t="shared" si="10"/>
        <v>19.36319532859526</v>
      </c>
      <c r="AC30" s="653">
        <f t="shared" si="11"/>
        <v>6.1231800017093514</v>
      </c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</row>
    <row r="31" spans="2:50"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1"/>
      <c r="X31" s="181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</row>
    <row r="32" spans="2:50" ht="18">
      <c r="B32" s="8" t="s">
        <v>208</v>
      </c>
      <c r="C32" s="8"/>
      <c r="D32" s="8"/>
      <c r="E32" s="8"/>
      <c r="F32" s="8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</row>
    <row r="33" spans="2:46" ht="18.75" thickBot="1">
      <c r="B33" s="8" t="s">
        <v>137</v>
      </c>
      <c r="C33" s="8"/>
      <c r="D33" s="8"/>
      <c r="E33" s="8"/>
      <c r="F33" s="8" t="s">
        <v>138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</row>
    <row r="34" spans="2:46" ht="18" thickBot="1">
      <c r="B34" s="1064" t="s">
        <v>46</v>
      </c>
      <c r="C34" s="958" t="s">
        <v>137</v>
      </c>
      <c r="D34" s="960"/>
      <c r="E34" s="136"/>
      <c r="F34" s="1019" t="s">
        <v>46</v>
      </c>
      <c r="G34" s="1022" t="s">
        <v>138</v>
      </c>
      <c r="H34" s="1023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</row>
    <row r="35" spans="2:46" ht="18" thickBot="1">
      <c r="B35" s="1065"/>
      <c r="C35" s="129" t="s">
        <v>135</v>
      </c>
      <c r="D35" s="130" t="s">
        <v>136</v>
      </c>
      <c r="E35" s="136"/>
      <c r="F35" s="1017"/>
      <c r="G35" s="129" t="s">
        <v>135</v>
      </c>
      <c r="H35" s="130" t="s">
        <v>136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</row>
    <row r="36" spans="2:46">
      <c r="B36" s="1064" t="s">
        <v>25</v>
      </c>
      <c r="C36" s="183">
        <v>0.49531327084362053</v>
      </c>
      <c r="D36" s="184">
        <v>7.3265303313883114</v>
      </c>
      <c r="E36" s="9"/>
      <c r="F36" s="1064" t="s">
        <v>25</v>
      </c>
      <c r="G36" s="183">
        <v>11.047324460103756</v>
      </c>
      <c r="H36" s="184">
        <v>1.6991208998960179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</row>
    <row r="37" spans="2:46">
      <c r="B37" s="1071"/>
      <c r="C37" s="185">
        <v>3.0111295982458177</v>
      </c>
      <c r="D37" s="186">
        <v>17.543653504577129</v>
      </c>
      <c r="E37" s="9"/>
      <c r="F37" s="1071"/>
      <c r="G37" s="185">
        <v>29.756819006080704</v>
      </c>
      <c r="H37" s="186">
        <v>3.1250288755624878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</row>
    <row r="38" spans="2:46">
      <c r="B38" s="1071"/>
      <c r="C38" s="185">
        <v>7.0583351601453392</v>
      </c>
      <c r="D38" s="186">
        <v>13.17491392695606</v>
      </c>
      <c r="E38" s="9"/>
      <c r="F38" s="1071"/>
      <c r="G38" s="185">
        <v>21.971846815206089</v>
      </c>
      <c r="H38" s="186">
        <v>1.7573898361513489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</row>
    <row r="39" spans="2:46">
      <c r="B39" s="1071"/>
      <c r="C39" s="185">
        <v>11.015208493800303</v>
      </c>
      <c r="D39" s="186">
        <v>13.239511555780487</v>
      </c>
      <c r="E39" s="9"/>
      <c r="F39" s="1071"/>
      <c r="G39" s="185">
        <v>12.69820935462749</v>
      </c>
      <c r="H39" s="186">
        <v>1.983151217099042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</row>
    <row r="40" spans="2:46" ht="17.25" thickBot="1">
      <c r="B40" s="1071"/>
      <c r="C40" s="185">
        <v>7.4604515574635304</v>
      </c>
      <c r="D40" s="186">
        <v>12.520183665919527</v>
      </c>
      <c r="E40" s="9"/>
      <c r="F40" s="1065"/>
      <c r="G40" s="374">
        <v>18.683992985004291</v>
      </c>
      <c r="H40" s="373">
        <v>11.744406100411881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</row>
    <row r="41" spans="2:46" ht="17.25">
      <c r="B41" s="1071"/>
      <c r="C41" s="185">
        <v>11.349437310486575</v>
      </c>
      <c r="D41" s="186">
        <v>9.6558946410360527</v>
      </c>
      <c r="E41" s="9"/>
      <c r="F41" s="567" t="s">
        <v>242</v>
      </c>
      <c r="G41" s="635">
        <f>AVERAGE(G36:G40)</f>
        <v>18.831638524204468</v>
      </c>
      <c r="H41" s="636">
        <f>AVERAGE(H36:H40)</f>
        <v>4.0618193858241556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</row>
    <row r="42" spans="2:46" ht="18" thickBot="1">
      <c r="B42" s="1065"/>
      <c r="C42" s="374">
        <v>4.4440290393587842</v>
      </c>
      <c r="D42" s="373">
        <v>12.23613337153092</v>
      </c>
      <c r="E42" s="9"/>
      <c r="F42" s="572" t="s">
        <v>243</v>
      </c>
      <c r="G42" s="637">
        <f>STDEV(G36:G40)</f>
        <v>7.5408350781671407</v>
      </c>
      <c r="H42" s="629">
        <f>STDEV(H36:H40)</f>
        <v>4.3333969391159952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</row>
    <row r="43" spans="2:46" ht="18" thickBot="1">
      <c r="B43" s="567" t="s">
        <v>242</v>
      </c>
      <c r="C43" s="635">
        <f>AVERAGE(C36:C42)</f>
        <v>6.4048434900491378</v>
      </c>
      <c r="D43" s="636">
        <f>AVERAGE(D36:D42)</f>
        <v>12.242402999598356</v>
      </c>
      <c r="E43" s="9"/>
      <c r="F43" s="579" t="s">
        <v>244</v>
      </c>
      <c r="G43" s="638">
        <f>G42/SQRT(5)</f>
        <v>3.3723639683793332</v>
      </c>
      <c r="H43" s="639">
        <f>H42/SQRT(5)</f>
        <v>1.9379540258705765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</row>
    <row r="44" spans="2:46" ht="17.25">
      <c r="B44" s="572" t="s">
        <v>243</v>
      </c>
      <c r="C44" s="637">
        <f>STDEV(C36:C42)</f>
        <v>4.0317586727745196</v>
      </c>
      <c r="D44" s="629">
        <f>STDEV(D36:D42)</f>
        <v>3.1859088186569267</v>
      </c>
      <c r="E44" s="9"/>
      <c r="F44" s="1070" t="s">
        <v>26</v>
      </c>
      <c r="G44" s="449">
        <v>13.913114728912429</v>
      </c>
      <c r="H44" s="475">
        <v>3.2560575983867399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</row>
    <row r="45" spans="2:46" ht="18" thickBot="1">
      <c r="B45" s="579" t="s">
        <v>244</v>
      </c>
      <c r="C45" s="638">
        <f>C44/SQRT(7)</f>
        <v>1.5238615420556025</v>
      </c>
      <c r="D45" s="639">
        <f>D44/SQRT(7)</f>
        <v>1.204160347699115</v>
      </c>
      <c r="E45" s="9"/>
      <c r="F45" s="1071"/>
      <c r="G45" s="185">
        <v>29.389433425493738</v>
      </c>
      <c r="H45" s="186">
        <v>5.3459061382515731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</row>
    <row r="46" spans="2:46">
      <c r="B46" s="1070" t="s">
        <v>26</v>
      </c>
      <c r="C46" s="449">
        <v>5.8482486433152481</v>
      </c>
      <c r="D46" s="475">
        <v>9.602760651767035</v>
      </c>
      <c r="E46" s="9"/>
      <c r="F46" s="1071"/>
      <c r="G46" s="185">
        <v>19.205698069736741</v>
      </c>
      <c r="H46" s="186">
        <v>6.3125728282324101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</row>
    <row r="47" spans="2:46">
      <c r="B47" s="1071"/>
      <c r="C47" s="185">
        <v>4.6047120317789982</v>
      </c>
      <c r="D47" s="186">
        <v>19.781937423145237</v>
      </c>
      <c r="E47" s="9"/>
      <c r="F47" s="1071"/>
      <c r="G47" s="185">
        <v>13.103880206109253</v>
      </c>
      <c r="H47" s="186">
        <v>6.8108076648867089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</row>
    <row r="48" spans="2:46" ht="17.25" thickBot="1">
      <c r="B48" s="1071"/>
      <c r="C48" s="185">
        <v>9.9198223872312816</v>
      </c>
      <c r="D48" s="186">
        <v>12.41139539593601</v>
      </c>
      <c r="E48" s="9"/>
      <c r="F48" s="1065"/>
      <c r="G48" s="374">
        <v>18.012623901975484</v>
      </c>
      <c r="H48" s="373">
        <v>13.775226220957041</v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</row>
    <row r="49" spans="2:46" ht="17.25">
      <c r="B49" s="1071"/>
      <c r="C49" s="185">
        <v>13.891531874405331</v>
      </c>
      <c r="D49" s="186">
        <v>15.727151217866361</v>
      </c>
      <c r="E49" s="9"/>
      <c r="F49" s="567" t="s">
        <v>242</v>
      </c>
      <c r="G49" s="635">
        <f>AVERAGE(G44:G48)</f>
        <v>18.72495006644553</v>
      </c>
      <c r="H49" s="636">
        <f>AVERAGE(H44:H48)</f>
        <v>7.1001140901428954</v>
      </c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</row>
    <row r="50" spans="2:46" ht="17.25">
      <c r="B50" s="1071"/>
      <c r="C50" s="185">
        <v>10.881033788855005</v>
      </c>
      <c r="D50" s="186">
        <v>14.937000848693227</v>
      </c>
      <c r="E50" s="9"/>
      <c r="F50" s="572" t="s">
        <v>243</v>
      </c>
      <c r="G50" s="637">
        <f>STDEV(G44:G48)</f>
        <v>6.5042278214440374</v>
      </c>
      <c r="H50" s="629">
        <f>STDEV(H44:H48)</f>
        <v>3.972249276421973</v>
      </c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</row>
    <row r="51" spans="2:46" ht="18" thickBot="1">
      <c r="B51" s="1071"/>
      <c r="C51" s="185">
        <v>18.888866277295016</v>
      </c>
      <c r="D51" s="186">
        <v>13.301459541850793</v>
      </c>
      <c r="E51" s="9"/>
      <c r="F51" s="579" t="s">
        <v>244</v>
      </c>
      <c r="G51" s="638">
        <f>G50/SQRT(5)</f>
        <v>2.9087791099788465</v>
      </c>
      <c r="H51" s="639">
        <f>H50/SQRT(5)</f>
        <v>1.7764438811307768</v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</row>
    <row r="52" spans="2:46" ht="17.25" thickBot="1">
      <c r="B52" s="1065"/>
      <c r="C52" s="374">
        <v>12.692320897885379</v>
      </c>
      <c r="D52" s="373">
        <v>15.245225946487242</v>
      </c>
      <c r="E52" s="9"/>
      <c r="F52" s="1070" t="s">
        <v>27</v>
      </c>
      <c r="G52" s="449">
        <v>53.269080089517537</v>
      </c>
      <c r="H52" s="475">
        <v>56.579071745911712</v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</row>
    <row r="53" spans="2:46" ht="17.25">
      <c r="B53" s="567" t="s">
        <v>242</v>
      </c>
      <c r="C53" s="635">
        <f>AVERAGE(C46:C52)</f>
        <v>10.960933700109464</v>
      </c>
      <c r="D53" s="636">
        <f>AVERAGE(D46:D52)</f>
        <v>14.429561575106558</v>
      </c>
      <c r="E53" s="9"/>
      <c r="F53" s="1071"/>
      <c r="G53" s="185">
        <v>20.545803090748944</v>
      </c>
      <c r="H53" s="186">
        <v>43.684336970884196</v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</row>
    <row r="54" spans="2:46" ht="17.25">
      <c r="B54" s="572" t="s">
        <v>243</v>
      </c>
      <c r="C54" s="637">
        <f>STDEV(C46:C52)</f>
        <v>4.866032288301402</v>
      </c>
      <c r="D54" s="629">
        <f>STDEV(D46:D52)</f>
        <v>3.1595908268982749</v>
      </c>
      <c r="E54" s="9"/>
      <c r="F54" s="1071"/>
      <c r="G54" s="185">
        <v>33.481779101458237</v>
      </c>
      <c r="H54" s="186">
        <v>56.245987015766531</v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</row>
    <row r="55" spans="2:46" ht="18" thickBot="1">
      <c r="B55" s="579" t="s">
        <v>244</v>
      </c>
      <c r="C55" s="638">
        <f>C54/SQRT(7)</f>
        <v>1.8391873294937233</v>
      </c>
      <c r="D55" s="639">
        <f>D54/SQRT(7)</f>
        <v>1.1942130818133949</v>
      </c>
      <c r="E55" s="9"/>
      <c r="F55" s="1071"/>
      <c r="G55" s="185">
        <v>38.599937370114176</v>
      </c>
      <c r="H55" s="186">
        <v>27.001702338168755</v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</row>
    <row r="56" spans="2:46" ht="17.25" thickBot="1">
      <c r="B56" s="1070" t="s">
        <v>27</v>
      </c>
      <c r="C56" s="449">
        <v>52.886038480513065</v>
      </c>
      <c r="D56" s="475">
        <v>59.197814598700859</v>
      </c>
      <c r="E56" s="9"/>
      <c r="F56" s="1065"/>
      <c r="G56" s="374">
        <v>31.78689246506022</v>
      </c>
      <c r="H56" s="373">
        <v>26.326712361444631</v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</row>
    <row r="57" spans="2:46" ht="17.25">
      <c r="B57" s="1071"/>
      <c r="C57" s="185">
        <v>47.826003034292128</v>
      </c>
      <c r="D57" s="186">
        <v>42.16723596119688</v>
      </c>
      <c r="E57" s="9"/>
      <c r="F57" s="567" t="s">
        <v>242</v>
      </c>
      <c r="G57" s="635">
        <f>AVERAGE(G52:G56)</f>
        <v>35.536698423379818</v>
      </c>
      <c r="H57" s="636">
        <f>AVERAGE(H52:H56)</f>
        <v>41.967562086435166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</row>
    <row r="58" spans="2:46" ht="17.25">
      <c r="B58" s="1071"/>
      <c r="C58" s="185">
        <v>37.808012164235841</v>
      </c>
      <c r="D58" s="186">
        <v>37.13022345237291</v>
      </c>
      <c r="E58" s="9"/>
      <c r="F58" s="572" t="s">
        <v>243</v>
      </c>
      <c r="G58" s="637">
        <f>STDEV(G52:G56)</f>
        <v>11.90411140548634</v>
      </c>
      <c r="H58" s="629">
        <f>STDEV(H52:H56)</f>
        <v>14.907465303665134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</row>
    <row r="59" spans="2:46" ht="18" thickBot="1">
      <c r="B59" s="1071"/>
      <c r="C59" s="185">
        <v>43.04139670457463</v>
      </c>
      <c r="D59" s="186">
        <v>43.240095508752809</v>
      </c>
      <c r="E59" s="9"/>
      <c r="F59" s="579" t="s">
        <v>244</v>
      </c>
      <c r="G59" s="638">
        <f>G58/SQRT(5)</f>
        <v>5.3236804628796035</v>
      </c>
      <c r="H59" s="639">
        <f>H58/SQRT(5)</f>
        <v>6.6668211582429562</v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</row>
    <row r="60" spans="2:46">
      <c r="B60" s="1071"/>
      <c r="C60" s="185">
        <v>39.805149364940668</v>
      </c>
      <c r="D60" s="186">
        <v>29.901856244423659</v>
      </c>
      <c r="E60" s="9"/>
      <c r="F60" s="1070" t="s">
        <v>28</v>
      </c>
      <c r="G60" s="449">
        <v>21.770480721466285</v>
      </c>
      <c r="H60" s="475">
        <v>38.465749755805533</v>
      </c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</row>
    <row r="61" spans="2:46">
      <c r="B61" s="1071"/>
      <c r="C61" s="185">
        <v>34.303913388550846</v>
      </c>
      <c r="D61" s="186">
        <v>31.848387485881595</v>
      </c>
      <c r="E61" s="9"/>
      <c r="F61" s="1071"/>
      <c r="G61" s="185">
        <v>20.307944477676614</v>
      </c>
      <c r="H61" s="186">
        <v>47.84472801530174</v>
      </c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</row>
    <row r="62" spans="2:46" ht="17.25" thickBot="1">
      <c r="B62" s="1065"/>
      <c r="C62" s="374">
        <v>43.918405963521494</v>
      </c>
      <c r="D62" s="373">
        <v>35.74933089694651</v>
      </c>
      <c r="E62" s="9"/>
      <c r="F62" s="1071"/>
      <c r="G62" s="185">
        <v>25.340676013598934</v>
      </c>
      <c r="H62" s="186">
        <v>35.68405031984971</v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</row>
    <row r="63" spans="2:46" ht="17.25">
      <c r="B63" s="567" t="s">
        <v>242</v>
      </c>
      <c r="C63" s="635">
        <f>AVERAGE(C56:C62)</f>
        <v>42.798417014375524</v>
      </c>
      <c r="D63" s="636">
        <f>AVERAGE(D56:D62)</f>
        <v>39.890706306896462</v>
      </c>
      <c r="E63" s="9"/>
      <c r="F63" s="1071"/>
      <c r="G63" s="185">
        <v>35.597973069149084</v>
      </c>
      <c r="H63" s="186">
        <v>64.2043387798455</v>
      </c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</row>
    <row r="64" spans="2:46" ht="18" thickBot="1">
      <c r="B64" s="572" t="s">
        <v>243</v>
      </c>
      <c r="C64" s="637">
        <f>STDEV(C56:C62)</f>
        <v>6.2499403470006225</v>
      </c>
      <c r="D64" s="629">
        <f>STDEV(D56:D62)</f>
        <v>9.8182882023764684</v>
      </c>
      <c r="E64" s="9"/>
      <c r="F64" s="1065"/>
      <c r="G64" s="374">
        <v>31.516490647960012</v>
      </c>
      <c r="H64" s="373">
        <v>48.153655317186448</v>
      </c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</row>
    <row r="65" spans="2:53" ht="18" thickBot="1">
      <c r="B65" s="579" t="s">
        <v>244</v>
      </c>
      <c r="C65" s="638">
        <f>C64/SQRT(7)</f>
        <v>2.3622554095931969</v>
      </c>
      <c r="D65" s="639">
        <f>D64/SQRT(7)</f>
        <v>3.7109641262639346</v>
      </c>
      <c r="E65" s="9"/>
      <c r="F65" s="567" t="s">
        <v>242</v>
      </c>
      <c r="G65" s="635">
        <f>AVERAGE(G60:G64)</f>
        <v>26.906712985970188</v>
      </c>
      <c r="H65" s="636">
        <f>AVERAGE(H60:H64)</f>
        <v>46.870504437597788</v>
      </c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</row>
    <row r="66" spans="2:53" ht="17.25">
      <c r="B66" s="1070" t="s">
        <v>28</v>
      </c>
      <c r="C66" s="449">
        <v>40.770399605328066</v>
      </c>
      <c r="D66" s="475">
        <v>23.87289441814378</v>
      </c>
      <c r="E66" s="9"/>
      <c r="F66" s="572" t="s">
        <v>243</v>
      </c>
      <c r="G66" s="637">
        <f>STDEV(G60:G64)</f>
        <v>6.5031752134294125</v>
      </c>
      <c r="H66" s="629">
        <f>STDEV(H60:H64)</f>
        <v>11.167296648621162</v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</row>
    <row r="67" spans="2:53" ht="18" thickBot="1">
      <c r="B67" s="1071"/>
      <c r="C67" s="185">
        <v>44.55815533568304</v>
      </c>
      <c r="D67" s="186">
        <v>20.50717311108075</v>
      </c>
      <c r="E67" s="9"/>
      <c r="F67" s="579" t="s">
        <v>244</v>
      </c>
      <c r="G67" s="638">
        <f>G66/SQRT(5)</f>
        <v>2.908308369363974</v>
      </c>
      <c r="H67" s="639">
        <f>H66/SQRT(5)</f>
        <v>4.9941668862444999</v>
      </c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</row>
    <row r="68" spans="2:53">
      <c r="B68" s="1071"/>
      <c r="C68" s="185">
        <v>45.213830288387534</v>
      </c>
      <c r="D68" s="186">
        <v>37.28346722473502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</row>
    <row r="69" spans="2:53">
      <c r="B69" s="1071"/>
      <c r="C69" s="185">
        <v>32.051862927219723</v>
      </c>
      <c r="D69" s="186">
        <v>27.793241717600342</v>
      </c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</row>
    <row r="70" spans="2:53">
      <c r="B70" s="1071"/>
      <c r="C70" s="185">
        <v>41.853365288740797</v>
      </c>
      <c r="D70" s="186">
        <v>42.640959240963596</v>
      </c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</row>
    <row r="71" spans="2:53">
      <c r="B71" s="1071"/>
      <c r="C71" s="185">
        <v>35.45778302366756</v>
      </c>
      <c r="D71" s="186">
        <v>45.194258331231566</v>
      </c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</row>
    <row r="72" spans="2:53" ht="17.25" thickBot="1">
      <c r="B72" s="1065"/>
      <c r="C72" s="374">
        <v>38.945244099234337</v>
      </c>
      <c r="D72" s="373">
        <v>36.769309785035311</v>
      </c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</row>
    <row r="73" spans="2:53" ht="17.25">
      <c r="B73" s="567" t="s">
        <v>242</v>
      </c>
      <c r="C73" s="635">
        <f>AVERAGE(C66:C72)</f>
        <v>39.835805795465866</v>
      </c>
      <c r="D73" s="636">
        <f>AVERAGE(D66:D72)</f>
        <v>33.43732911839863</v>
      </c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</row>
    <row r="74" spans="2:53" ht="17.25">
      <c r="B74" s="572" t="s">
        <v>243</v>
      </c>
      <c r="C74" s="637">
        <f>STDEV(C66:C72)</f>
        <v>4.7734979247593605</v>
      </c>
      <c r="D74" s="629">
        <f>STDEV(D66:D72)</f>
        <v>9.4811227670326517</v>
      </c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</row>
    <row r="75" spans="2:53" ht="18" thickBot="1">
      <c r="B75" s="579" t="s">
        <v>244</v>
      </c>
      <c r="C75" s="638">
        <f>C74/SQRT(7)</f>
        <v>1.8042126275423114</v>
      </c>
      <c r="D75" s="639">
        <f>D74/SQRT(7)</f>
        <v>3.5835275701772824</v>
      </c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</row>
    <row r="76" spans="2:53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</row>
    <row r="77" spans="2:53">
      <c r="B77" s="9"/>
      <c r="C77" s="9"/>
      <c r="D77" s="9"/>
      <c r="E77" s="9"/>
      <c r="F77" s="9"/>
      <c r="G77" s="187"/>
      <c r="H77" s="187"/>
      <c r="I77" s="187"/>
      <c r="J77" s="187"/>
      <c r="K77" s="9"/>
      <c r="L77" s="187"/>
      <c r="M77" s="187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</row>
    <row r="78" spans="2:53" ht="18.75" thickBot="1">
      <c r="B78" s="8" t="s">
        <v>209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</row>
    <row r="79" spans="2:53" ht="18" thickBot="1">
      <c r="B79" s="174" t="s">
        <v>148</v>
      </c>
      <c r="C79" s="1062" t="s">
        <v>203</v>
      </c>
      <c r="D79" s="1062"/>
      <c r="E79" s="1062"/>
      <c r="F79" s="1062"/>
      <c r="G79" s="1062"/>
      <c r="H79" s="1062"/>
      <c r="I79" s="1062"/>
      <c r="J79" s="1062"/>
      <c r="K79" s="1062"/>
      <c r="L79" s="1062"/>
      <c r="M79" s="1062"/>
      <c r="N79" s="1062"/>
      <c r="O79" s="1062"/>
      <c r="P79" s="1062"/>
      <c r="Q79" s="1062"/>
      <c r="R79" s="1062"/>
      <c r="S79" s="1062"/>
      <c r="T79" s="1062"/>
      <c r="U79" s="1062"/>
      <c r="V79" s="1062"/>
      <c r="W79" s="1062"/>
      <c r="X79" s="640" t="s">
        <v>242</v>
      </c>
      <c r="Y79" s="641" t="s">
        <v>243</v>
      </c>
      <c r="Z79" s="642" t="s">
        <v>244</v>
      </c>
      <c r="AA79" s="334"/>
      <c r="AB79" s="1062" t="s">
        <v>204</v>
      </c>
      <c r="AC79" s="1062"/>
      <c r="AD79" s="1062"/>
      <c r="AE79" s="1062"/>
      <c r="AF79" s="1062"/>
      <c r="AG79" s="1062"/>
      <c r="AH79" s="1062"/>
      <c r="AI79" s="1062"/>
      <c r="AJ79" s="1062"/>
      <c r="AK79" s="1062"/>
      <c r="AL79" s="1062"/>
      <c r="AM79" s="1062"/>
      <c r="AN79" s="1062"/>
      <c r="AO79" s="1062"/>
      <c r="AP79" s="1062"/>
      <c r="AQ79" s="1062"/>
      <c r="AR79" s="1062"/>
      <c r="AS79" s="1062"/>
      <c r="AT79" s="1062"/>
      <c r="AU79" s="1062"/>
      <c r="AV79" s="1062"/>
      <c r="AW79" s="1062"/>
      <c r="AX79" s="1063"/>
      <c r="AY79" s="640" t="s">
        <v>242</v>
      </c>
      <c r="AZ79" s="641" t="s">
        <v>243</v>
      </c>
      <c r="BA79" s="642" t="s">
        <v>244</v>
      </c>
    </row>
    <row r="80" spans="2:53">
      <c r="B80" s="175">
        <v>20</v>
      </c>
      <c r="C80" s="176">
        <v>22.989909999999998</v>
      </c>
      <c r="D80" s="176">
        <v>22.379560000000001</v>
      </c>
      <c r="E80" s="176">
        <v>13.83464</v>
      </c>
      <c r="F80" s="176">
        <v>9.3587240000000005</v>
      </c>
      <c r="G80" s="176">
        <v>9.9690759999999994</v>
      </c>
      <c r="H80" s="176">
        <v>85.652670000000001</v>
      </c>
      <c r="I80" s="176">
        <v>41.300460000000001</v>
      </c>
      <c r="J80" s="176">
        <v>13.22428</v>
      </c>
      <c r="K80" s="176">
        <v>14.241540000000001</v>
      </c>
      <c r="L80" s="176">
        <v>8.7483719999999998</v>
      </c>
      <c r="M80" s="176">
        <v>26.85547</v>
      </c>
      <c r="N80" s="176">
        <v>13.42773</v>
      </c>
      <c r="O80" s="176">
        <v>22.786460000000002</v>
      </c>
      <c r="P80" s="176">
        <v>10.78288</v>
      </c>
      <c r="Q80" s="176">
        <v>9.765625</v>
      </c>
      <c r="R80" s="176">
        <v>18.513999999999999</v>
      </c>
      <c r="S80" s="176">
        <v>19.12435</v>
      </c>
      <c r="T80" s="176">
        <v>11.800129999999999</v>
      </c>
      <c r="U80" s="176">
        <v>35.603839999999998</v>
      </c>
      <c r="V80" s="176">
        <v>17.089839999999999</v>
      </c>
      <c r="W80" s="471">
        <v>18.310545999999999</v>
      </c>
      <c r="X80" s="617">
        <f>AVERAGE(C80:W80)</f>
        <v>21.226671571428568</v>
      </c>
      <c r="Y80" s="643">
        <f>STDEV(C80:W80)</f>
        <v>17.054607612689466</v>
      </c>
      <c r="Z80" s="618">
        <f>Y80/SQRT(21)</f>
        <v>3.7216204920437903</v>
      </c>
      <c r="AA80" s="473"/>
      <c r="AB80" s="176">
        <v>22.989909999999998</v>
      </c>
      <c r="AC80" s="176">
        <v>22.379560000000001</v>
      </c>
      <c r="AD80" s="176">
        <v>13.83464</v>
      </c>
      <c r="AE80" s="176">
        <v>9.3587240000000005</v>
      </c>
      <c r="AF80" s="176">
        <v>9.9690759999999994</v>
      </c>
      <c r="AG80" s="176">
        <v>85.652670000000001</v>
      </c>
      <c r="AH80" s="176">
        <v>41.300460000000001</v>
      </c>
      <c r="AI80" s="176">
        <v>13.22428</v>
      </c>
      <c r="AJ80" s="176">
        <v>14.241540000000001</v>
      </c>
      <c r="AK80" s="176">
        <v>8.7483719999999998</v>
      </c>
      <c r="AL80" s="176">
        <v>26.85547</v>
      </c>
      <c r="AM80" s="176">
        <v>13.42773</v>
      </c>
      <c r="AN80" s="176">
        <v>22.786460000000002</v>
      </c>
      <c r="AO80" s="176">
        <v>10.78288</v>
      </c>
      <c r="AP80" s="176">
        <v>9.765625</v>
      </c>
      <c r="AQ80" s="176">
        <v>18.513999999999999</v>
      </c>
      <c r="AR80" s="176">
        <v>19.12435</v>
      </c>
      <c r="AS80" s="176">
        <v>11.800129999999999</v>
      </c>
      <c r="AT80" s="176">
        <v>35.603839999999998</v>
      </c>
      <c r="AU80" s="176">
        <v>17.089839999999999</v>
      </c>
      <c r="AV80" s="176">
        <v>18.310545999999999</v>
      </c>
      <c r="AW80" s="176">
        <v>64.086910000000003</v>
      </c>
      <c r="AX80" s="471">
        <v>53.710940000000001</v>
      </c>
      <c r="AY80" s="568">
        <f>AVERAGE(AB80:AX80)</f>
        <v>24.502519695652168</v>
      </c>
      <c r="AZ80" s="754">
        <f>STDEV(AB80:AX80)</f>
        <v>19.612847584834725</v>
      </c>
      <c r="BA80" s="569">
        <f>AZ80/SQRT(23)</f>
        <v>4.0895614221425269</v>
      </c>
    </row>
    <row r="81" spans="2:53">
      <c r="B81" s="175">
        <v>40</v>
      </c>
      <c r="C81" s="176">
        <v>79.142250000000004</v>
      </c>
      <c r="D81" s="176">
        <v>120.2393</v>
      </c>
      <c r="E81" s="176">
        <v>15.46224</v>
      </c>
      <c r="F81" s="176">
        <v>20.548500000000001</v>
      </c>
      <c r="G81" s="176">
        <v>13.22428</v>
      </c>
      <c r="H81" s="176">
        <v>251.26140000000001</v>
      </c>
      <c r="I81" s="176">
        <v>73.038740000000004</v>
      </c>
      <c r="J81" s="176">
        <v>24.414059999999999</v>
      </c>
      <c r="K81" s="176">
        <v>21.158850000000001</v>
      </c>
      <c r="L81" s="176">
        <v>22.989909999999998</v>
      </c>
      <c r="M81" s="176">
        <v>47.200519999999997</v>
      </c>
      <c r="N81" s="176">
        <v>21.565760000000001</v>
      </c>
      <c r="O81" s="176">
        <v>89.925129999999996</v>
      </c>
      <c r="P81" s="176">
        <v>27.058920000000001</v>
      </c>
      <c r="Q81" s="176">
        <v>32.145180000000003</v>
      </c>
      <c r="R81" s="176">
        <v>27.465820000000001</v>
      </c>
      <c r="S81" s="176">
        <v>41.910809999999998</v>
      </c>
      <c r="T81" s="176">
        <v>31.534829999999999</v>
      </c>
      <c r="U81" s="176">
        <v>31.534829999999999</v>
      </c>
      <c r="V81" s="176">
        <v>18.513999999999999</v>
      </c>
      <c r="W81" s="471">
        <v>16.682942000000001</v>
      </c>
      <c r="X81" s="619">
        <f t="shared" ref="X81:X84" si="12">AVERAGE(C81:W81)</f>
        <v>48.905632000000004</v>
      </c>
      <c r="Y81" s="644">
        <f t="shared" ref="Y81:Y84" si="13">STDEV(C81:W81)</f>
        <v>54.330149727898679</v>
      </c>
      <c r="Z81" s="620">
        <f t="shared" ref="Z81:Z84" si="14">Y81/SQRT(21)</f>
        <v>11.855810649827626</v>
      </c>
      <c r="AA81" s="473"/>
      <c r="AB81" s="176">
        <v>79.142250000000004</v>
      </c>
      <c r="AC81" s="176">
        <v>120.2393</v>
      </c>
      <c r="AD81" s="176">
        <v>15.46224</v>
      </c>
      <c r="AE81" s="176">
        <v>20.548500000000001</v>
      </c>
      <c r="AF81" s="176">
        <v>13.22428</v>
      </c>
      <c r="AG81" s="176">
        <v>251.26140000000001</v>
      </c>
      <c r="AH81" s="176">
        <v>73.038740000000004</v>
      </c>
      <c r="AI81" s="176">
        <v>24.414059999999999</v>
      </c>
      <c r="AJ81" s="176">
        <v>21.158850000000001</v>
      </c>
      <c r="AK81" s="176">
        <v>22.989909999999998</v>
      </c>
      <c r="AL81" s="176">
        <v>47.200519999999997</v>
      </c>
      <c r="AM81" s="176">
        <v>21.565760000000001</v>
      </c>
      <c r="AN81" s="176">
        <v>89.925129999999996</v>
      </c>
      <c r="AO81" s="176">
        <v>27.058920000000001</v>
      </c>
      <c r="AP81" s="176">
        <v>32.145180000000003</v>
      </c>
      <c r="AQ81" s="176">
        <v>27.465820000000001</v>
      </c>
      <c r="AR81" s="176">
        <v>41.910809999999998</v>
      </c>
      <c r="AS81" s="176">
        <v>31.534829999999999</v>
      </c>
      <c r="AT81" s="176">
        <v>31.534829999999999</v>
      </c>
      <c r="AU81" s="176">
        <v>18.513999999999999</v>
      </c>
      <c r="AV81" s="176">
        <v>16.682942000000001</v>
      </c>
      <c r="AW81" s="176">
        <v>250.8545</v>
      </c>
      <c r="AX81" s="471">
        <v>100.0977</v>
      </c>
      <c r="AY81" s="576">
        <f t="shared" ref="AY81:AY84" si="15">AVERAGE(AB81:AX81)</f>
        <v>59.911759652173913</v>
      </c>
      <c r="AZ81" s="707">
        <f t="shared" ref="AZ81:AZ84" si="16">STDEV(AB81:AX81)</f>
        <v>67.302970029733004</v>
      </c>
      <c r="BA81" s="577">
        <f t="shared" ref="BA81:BA83" si="17">AZ81/SQRT(23)</f>
        <v>14.033639360050643</v>
      </c>
    </row>
    <row r="82" spans="2:53">
      <c r="B82" s="175">
        <v>60</v>
      </c>
      <c r="C82" s="176">
        <v>79.752600000000001</v>
      </c>
      <c r="D82" s="176">
        <v>182.0882</v>
      </c>
      <c r="E82" s="176">
        <v>25.02441</v>
      </c>
      <c r="F82" s="176">
        <v>102.1322</v>
      </c>
      <c r="G82" s="176">
        <v>28.889970000000002</v>
      </c>
      <c r="H82" s="176">
        <v>764.36360000000002</v>
      </c>
      <c r="I82" s="176">
        <v>155.02930000000001</v>
      </c>
      <c r="J82" s="176">
        <v>145.874</v>
      </c>
      <c r="K82" s="176">
        <v>48.421219999999998</v>
      </c>
      <c r="L82" s="176">
        <v>18.9209</v>
      </c>
      <c r="M82" s="176">
        <v>156.45349999999999</v>
      </c>
      <c r="N82" s="176">
        <v>53.507489999999997</v>
      </c>
      <c r="O82" s="176">
        <v>163.16730000000001</v>
      </c>
      <c r="P82" s="176">
        <v>39.672849999999997</v>
      </c>
      <c r="Q82" s="176">
        <v>90.128579999999999</v>
      </c>
      <c r="R82" s="176">
        <v>30.924479999999999</v>
      </c>
      <c r="S82" s="176">
        <v>43.945309999999999</v>
      </c>
      <c r="T82" s="176">
        <v>49.235030000000002</v>
      </c>
      <c r="U82" s="176">
        <v>64.900720000000007</v>
      </c>
      <c r="V82" s="176">
        <v>37.434899999999999</v>
      </c>
      <c r="W82" s="471">
        <v>32.552079999999997</v>
      </c>
      <c r="X82" s="619">
        <f t="shared" si="12"/>
        <v>110.11517333333335</v>
      </c>
      <c r="Y82" s="644">
        <f t="shared" si="13"/>
        <v>158.85367666862601</v>
      </c>
      <c r="Z82" s="620">
        <f t="shared" si="14"/>
        <v>34.664714178858056</v>
      </c>
      <c r="AA82" s="473"/>
      <c r="AB82" s="176">
        <v>79.752600000000001</v>
      </c>
      <c r="AC82" s="176">
        <v>182.0882</v>
      </c>
      <c r="AD82" s="176">
        <v>25.02441</v>
      </c>
      <c r="AE82" s="176">
        <v>102.1322</v>
      </c>
      <c r="AF82" s="176">
        <v>28.889970000000002</v>
      </c>
      <c r="AG82" s="176">
        <v>764.36360000000002</v>
      </c>
      <c r="AH82" s="176">
        <v>155.02930000000001</v>
      </c>
      <c r="AI82" s="176">
        <v>145.874</v>
      </c>
      <c r="AJ82" s="176">
        <v>48.421219999999998</v>
      </c>
      <c r="AK82" s="176">
        <v>18.9209</v>
      </c>
      <c r="AL82" s="176">
        <v>156.45349999999999</v>
      </c>
      <c r="AM82" s="176">
        <v>53.507489999999997</v>
      </c>
      <c r="AN82" s="176">
        <v>163.16730000000001</v>
      </c>
      <c r="AO82" s="176">
        <v>39.672849999999997</v>
      </c>
      <c r="AP82" s="176">
        <v>90.128579999999999</v>
      </c>
      <c r="AQ82" s="176">
        <v>30.924479999999999</v>
      </c>
      <c r="AR82" s="176">
        <v>43.945309999999999</v>
      </c>
      <c r="AS82" s="176">
        <v>49.235030000000002</v>
      </c>
      <c r="AT82" s="176">
        <v>64.900720000000007</v>
      </c>
      <c r="AU82" s="176">
        <v>37.434899999999999</v>
      </c>
      <c r="AV82" s="176">
        <v>32.552079999999997</v>
      </c>
      <c r="AW82" s="176">
        <v>364.58330000000001</v>
      </c>
      <c r="AX82" s="471">
        <v>147.09469999999999</v>
      </c>
      <c r="AY82" s="576">
        <f t="shared" si="15"/>
        <v>122.78681043478262</v>
      </c>
      <c r="AZ82" s="707">
        <f t="shared" si="16"/>
        <v>160.55559866904107</v>
      </c>
      <c r="BA82" s="577">
        <f t="shared" si="17"/>
        <v>33.478156580057956</v>
      </c>
    </row>
    <row r="83" spans="2:53">
      <c r="B83" s="175">
        <v>80</v>
      </c>
      <c r="C83" s="176">
        <v>102.3356</v>
      </c>
      <c r="D83" s="176">
        <v>228.8818</v>
      </c>
      <c r="E83" s="176">
        <v>36.621090000000002</v>
      </c>
      <c r="F83" s="176">
        <v>118.20480000000001</v>
      </c>
      <c r="G83" s="176">
        <v>47.607419999999998</v>
      </c>
      <c r="H83" s="176">
        <v>839.43679999999995</v>
      </c>
      <c r="I83" s="176">
        <v>194.49870000000001</v>
      </c>
      <c r="J83" s="176">
        <v>261.43389999999999</v>
      </c>
      <c r="K83" s="176">
        <v>97.045900000000003</v>
      </c>
      <c r="L83" s="176">
        <v>55.338540000000002</v>
      </c>
      <c r="M83" s="176">
        <v>154.41890000000001</v>
      </c>
      <c r="N83" s="176">
        <v>156.04650000000001</v>
      </c>
      <c r="O83" s="176">
        <v>214.43680000000001</v>
      </c>
      <c r="P83" s="176">
        <v>96.638999999999996</v>
      </c>
      <c r="Q83" s="176">
        <v>120.03579999999999</v>
      </c>
      <c r="R83" s="176">
        <v>95.621740000000003</v>
      </c>
      <c r="S83" s="176">
        <v>75.480140000000006</v>
      </c>
      <c r="T83" s="176">
        <v>64.086910000000003</v>
      </c>
      <c r="U83" s="176">
        <v>86.059569999999994</v>
      </c>
      <c r="V83" s="176">
        <v>50.455730000000003</v>
      </c>
      <c r="W83" s="471">
        <v>94.401039999999995</v>
      </c>
      <c r="X83" s="619">
        <f t="shared" si="12"/>
        <v>151.8612704761905</v>
      </c>
      <c r="Y83" s="644">
        <f t="shared" si="13"/>
        <v>169.58633482794303</v>
      </c>
      <c r="Z83" s="620">
        <f t="shared" si="14"/>
        <v>37.006772199008324</v>
      </c>
      <c r="AA83" s="473"/>
      <c r="AB83" s="176">
        <v>102.3356</v>
      </c>
      <c r="AC83" s="176">
        <v>228.8818</v>
      </c>
      <c r="AD83" s="176">
        <v>36.621090000000002</v>
      </c>
      <c r="AE83" s="176">
        <v>118.20480000000001</v>
      </c>
      <c r="AF83" s="176">
        <v>47.607419999999998</v>
      </c>
      <c r="AG83" s="176">
        <v>839.43679999999995</v>
      </c>
      <c r="AH83" s="176">
        <v>194.49870000000001</v>
      </c>
      <c r="AI83" s="176">
        <v>261.43389999999999</v>
      </c>
      <c r="AJ83" s="176">
        <v>97.045900000000003</v>
      </c>
      <c r="AK83" s="176">
        <v>55.338540000000002</v>
      </c>
      <c r="AL83" s="176">
        <v>154.41890000000001</v>
      </c>
      <c r="AM83" s="176">
        <v>156.04650000000001</v>
      </c>
      <c r="AN83" s="176">
        <v>214.43680000000001</v>
      </c>
      <c r="AO83" s="176">
        <v>96.638999999999996</v>
      </c>
      <c r="AP83" s="176">
        <v>120.03579999999999</v>
      </c>
      <c r="AQ83" s="176">
        <v>95.621740000000003</v>
      </c>
      <c r="AR83" s="176">
        <v>75.480140000000006</v>
      </c>
      <c r="AS83" s="176">
        <v>64.086910000000003</v>
      </c>
      <c r="AT83" s="176">
        <v>86.059569999999994</v>
      </c>
      <c r="AU83" s="176">
        <v>50.455730000000003</v>
      </c>
      <c r="AV83" s="176">
        <v>94.401039999999995</v>
      </c>
      <c r="AW83" s="176">
        <v>317.78969999999998</v>
      </c>
      <c r="AX83" s="471">
        <v>132.24279999999999</v>
      </c>
      <c r="AY83" s="576">
        <f t="shared" si="15"/>
        <v>158.22257304347826</v>
      </c>
      <c r="AZ83" s="707">
        <f t="shared" si="16"/>
        <v>165.44388026780038</v>
      </c>
      <c r="BA83" s="577">
        <f t="shared" si="17"/>
        <v>34.497433753369236</v>
      </c>
    </row>
    <row r="84" spans="2:53" ht="17.25" thickBot="1">
      <c r="B84" s="178">
        <v>100</v>
      </c>
      <c r="C84" s="179">
        <v>154.82579999999999</v>
      </c>
      <c r="D84" s="179">
        <v>282.38929999999999</v>
      </c>
      <c r="E84" s="179">
        <v>59.610999999999997</v>
      </c>
      <c r="F84" s="179">
        <v>129.39449999999999</v>
      </c>
      <c r="G84" s="179">
        <v>113.9323</v>
      </c>
      <c r="H84" s="179">
        <v>1164.5509999999999</v>
      </c>
      <c r="I84" s="179">
        <v>233.7646</v>
      </c>
      <c r="J84" s="179">
        <v>268.55470000000003</v>
      </c>
      <c r="K84" s="179">
        <v>190.63310000000001</v>
      </c>
      <c r="L84" s="179">
        <v>108.4391</v>
      </c>
      <c r="M84" s="179">
        <v>296.02050000000003</v>
      </c>
      <c r="N84" s="179">
        <v>192.0573</v>
      </c>
      <c r="O84" s="179">
        <v>214.43680000000001</v>
      </c>
      <c r="P84" s="179">
        <v>174.9674</v>
      </c>
      <c r="Q84" s="179">
        <v>126.13930000000001</v>
      </c>
      <c r="R84" s="179">
        <v>149.94300000000001</v>
      </c>
      <c r="S84" s="179">
        <v>73.242189999999994</v>
      </c>
      <c r="T84" s="179">
        <v>77.921549999999996</v>
      </c>
      <c r="U84" s="179">
        <v>86.263019999999997</v>
      </c>
      <c r="V84" s="179">
        <v>95.825199999999995</v>
      </c>
      <c r="W84" s="472">
        <v>207.9264</v>
      </c>
      <c r="X84" s="645">
        <f t="shared" si="12"/>
        <v>209.5637171428572</v>
      </c>
      <c r="Y84" s="646">
        <f t="shared" si="13"/>
        <v>229.84566090356466</v>
      </c>
      <c r="Z84" s="647">
        <f t="shared" si="14"/>
        <v>50.156435202273201</v>
      </c>
      <c r="AA84" s="474"/>
      <c r="AB84" s="179">
        <v>154.82579999999999</v>
      </c>
      <c r="AC84" s="179">
        <v>282.38929999999999</v>
      </c>
      <c r="AD84" s="179">
        <v>59.610999999999997</v>
      </c>
      <c r="AE84" s="179">
        <v>129.39449999999999</v>
      </c>
      <c r="AF84" s="179">
        <v>113.9323</v>
      </c>
      <c r="AG84" s="179">
        <v>1164.5509999999999</v>
      </c>
      <c r="AH84" s="179">
        <v>233.7646</v>
      </c>
      <c r="AI84" s="179">
        <v>268.55470000000003</v>
      </c>
      <c r="AJ84" s="179">
        <v>190.63310000000001</v>
      </c>
      <c r="AK84" s="179">
        <v>108.4391</v>
      </c>
      <c r="AL84" s="179">
        <v>296.02050000000003</v>
      </c>
      <c r="AM84" s="179">
        <v>192.0573</v>
      </c>
      <c r="AN84" s="179">
        <v>214.43680000000001</v>
      </c>
      <c r="AO84" s="179">
        <v>174.9674</v>
      </c>
      <c r="AP84" s="179">
        <v>126.13930000000001</v>
      </c>
      <c r="AQ84" s="179">
        <v>149.94300000000001</v>
      </c>
      <c r="AR84" s="179">
        <v>73.242189999999994</v>
      </c>
      <c r="AS84" s="179">
        <v>77.921549999999996</v>
      </c>
      <c r="AT84" s="179">
        <v>86.263019999999997</v>
      </c>
      <c r="AU84" s="179">
        <v>95.825199999999995</v>
      </c>
      <c r="AV84" s="179">
        <v>207.9264</v>
      </c>
      <c r="AW84" s="179">
        <v>330.6071</v>
      </c>
      <c r="AX84" s="472">
        <v>172.52600000000001</v>
      </c>
      <c r="AY84" s="583">
        <f t="shared" si="15"/>
        <v>213.21613739130439</v>
      </c>
      <c r="AZ84" s="758">
        <f t="shared" si="16"/>
        <v>220.77312766257504</v>
      </c>
      <c r="BA84" s="584">
        <f>AZ84/SQRT(23)</f>
        <v>46.034379354109603</v>
      </c>
    </row>
    <row r="85" spans="2:53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</row>
    <row r="86" spans="2:53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</row>
    <row r="87" spans="2:53" ht="18.75" thickBot="1">
      <c r="B87" s="8" t="s">
        <v>210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</row>
    <row r="88" spans="2:53" ht="18" thickBot="1">
      <c r="B88" s="174" t="s">
        <v>148</v>
      </c>
      <c r="C88" s="1062" t="s">
        <v>205</v>
      </c>
      <c r="D88" s="1062"/>
      <c r="E88" s="1062"/>
      <c r="F88" s="1062"/>
      <c r="G88" s="1062"/>
      <c r="H88" s="1062"/>
      <c r="I88" s="1062"/>
      <c r="J88" s="1062"/>
      <c r="K88" s="1062"/>
      <c r="L88" s="1062"/>
      <c r="M88" s="1062"/>
      <c r="N88" s="1062"/>
      <c r="O88" s="1062"/>
      <c r="P88" s="1062"/>
      <c r="Q88" s="1062"/>
      <c r="R88" s="1062"/>
      <c r="S88" s="640" t="s">
        <v>242</v>
      </c>
      <c r="T88" s="641" t="s">
        <v>243</v>
      </c>
      <c r="U88" s="642" t="s">
        <v>244</v>
      </c>
      <c r="V88" s="334"/>
      <c r="W88" s="1062" t="s">
        <v>206</v>
      </c>
      <c r="X88" s="1062"/>
      <c r="Y88" s="1062"/>
      <c r="Z88" s="1062"/>
      <c r="AA88" s="1062"/>
      <c r="AB88" s="1062"/>
      <c r="AC88" s="1062"/>
      <c r="AD88" s="1062"/>
      <c r="AE88" s="1062"/>
      <c r="AF88" s="1062"/>
      <c r="AG88" s="1062"/>
      <c r="AH88" s="1062"/>
      <c r="AI88" s="1062"/>
      <c r="AJ88" s="1063"/>
      <c r="AK88" s="640" t="s">
        <v>242</v>
      </c>
      <c r="AL88" s="641" t="s">
        <v>243</v>
      </c>
      <c r="AM88" s="642" t="s">
        <v>244</v>
      </c>
      <c r="AN88" s="188"/>
      <c r="AO88" s="188"/>
      <c r="AP88" s="188"/>
      <c r="AQ88" s="9"/>
      <c r="AR88" s="9"/>
      <c r="AS88" s="9"/>
      <c r="AT88" s="9"/>
      <c r="AU88" s="9"/>
      <c r="AV88" s="9"/>
      <c r="AW88" s="9"/>
      <c r="AX88" s="9"/>
    </row>
    <row r="89" spans="2:53">
      <c r="B89" s="175">
        <v>20</v>
      </c>
      <c r="C89" s="176">
        <v>13.83464</v>
      </c>
      <c r="D89" s="176">
        <v>11.800129999999999</v>
      </c>
      <c r="E89" s="176">
        <v>15.46224</v>
      </c>
      <c r="F89" s="176">
        <v>7.5276690000000004</v>
      </c>
      <c r="G89" s="176">
        <v>20.548500000000001</v>
      </c>
      <c r="H89" s="176">
        <v>18.9209</v>
      </c>
      <c r="I89" s="176">
        <v>19.53125</v>
      </c>
      <c r="J89" s="176">
        <v>11.800129999999999</v>
      </c>
      <c r="K89" s="176">
        <v>11.393230000000001</v>
      </c>
      <c r="L89" s="176">
        <v>10.986330000000001</v>
      </c>
      <c r="M89" s="176">
        <v>39.672849999999997</v>
      </c>
      <c r="N89" s="176">
        <v>25.431319999999999</v>
      </c>
      <c r="O89" s="176">
        <v>7.5276690000000004</v>
      </c>
      <c r="P89" s="176">
        <v>9.765625</v>
      </c>
      <c r="Q89" s="176">
        <v>9.1552729999999993</v>
      </c>
      <c r="R89" s="471">
        <v>7.3242190000000003</v>
      </c>
      <c r="S89" s="617">
        <f>AVERAGE(C89:R89)</f>
        <v>15.0426234375</v>
      </c>
      <c r="T89" s="643">
        <f>STDEV(C89:R89)</f>
        <v>8.436197502444049</v>
      </c>
      <c r="U89" s="618">
        <f>T89/SQRT(16)</f>
        <v>2.1090493756110122</v>
      </c>
      <c r="V89" s="473"/>
      <c r="W89" s="176">
        <v>103.1494</v>
      </c>
      <c r="X89" s="176">
        <v>10.986330000000001</v>
      </c>
      <c r="Y89" s="176">
        <v>26.24512</v>
      </c>
      <c r="Z89" s="176">
        <v>13.83464</v>
      </c>
      <c r="AA89" s="176">
        <v>15.055339999999999</v>
      </c>
      <c r="AB89" s="176">
        <v>24.210609999999999</v>
      </c>
      <c r="AC89" s="176">
        <v>31.331379999999999</v>
      </c>
      <c r="AD89" s="176">
        <v>48.217770000000002</v>
      </c>
      <c r="AE89" s="176">
        <v>62.459310000000002</v>
      </c>
      <c r="AF89" s="176">
        <v>8.7483719999999998</v>
      </c>
      <c r="AG89" s="176">
        <v>37.231450000000002</v>
      </c>
      <c r="AH89" s="176">
        <v>7.5276690000000004</v>
      </c>
      <c r="AI89" s="176">
        <v>6.5104170000000003</v>
      </c>
      <c r="AJ89" s="471">
        <v>9.1552729999999993</v>
      </c>
      <c r="AK89" s="617">
        <f>AVERAGE(W89:AJ89)</f>
        <v>28.904505785714292</v>
      </c>
      <c r="AL89" s="643">
        <f>STDEV(W89:AJ89)</f>
        <v>27.189211160268066</v>
      </c>
      <c r="AM89" s="618">
        <f>AL89/SQRT(14)</f>
        <v>7.2666223413123925</v>
      </c>
      <c r="AN89" s="182"/>
      <c r="AO89" s="182"/>
      <c r="AP89" s="182"/>
      <c r="AQ89" s="9"/>
      <c r="AR89" s="9"/>
      <c r="AS89" s="9"/>
      <c r="AT89" s="9"/>
      <c r="AU89" s="9"/>
      <c r="AV89" s="9"/>
      <c r="AW89" s="9"/>
      <c r="AX89" s="9"/>
    </row>
    <row r="90" spans="2:53">
      <c r="B90" s="175">
        <v>40</v>
      </c>
      <c r="C90" s="176">
        <v>23.803709999999999</v>
      </c>
      <c r="D90" s="176">
        <v>25.22786</v>
      </c>
      <c r="E90" s="176">
        <v>13.83464</v>
      </c>
      <c r="F90" s="176">
        <v>26.04167</v>
      </c>
      <c r="G90" s="176">
        <v>33.36589</v>
      </c>
      <c r="H90" s="176">
        <v>17.700199999999999</v>
      </c>
      <c r="I90" s="176">
        <v>45.979819999999997</v>
      </c>
      <c r="J90" s="176">
        <v>20.955400000000001</v>
      </c>
      <c r="K90" s="176">
        <v>86.263019999999997</v>
      </c>
      <c r="L90" s="176">
        <v>51.47298</v>
      </c>
      <c r="M90" s="176">
        <v>27.465820000000001</v>
      </c>
      <c r="N90" s="176">
        <v>119.01860000000001</v>
      </c>
      <c r="O90" s="176">
        <v>9.765625</v>
      </c>
      <c r="P90" s="176">
        <v>9.1552729999999993</v>
      </c>
      <c r="Q90" s="176">
        <v>27.872720000000001</v>
      </c>
      <c r="R90" s="471">
        <v>19.7347</v>
      </c>
      <c r="S90" s="619">
        <f t="shared" ref="S90:S93" si="18">AVERAGE(C90:R90)</f>
        <v>34.853620499999998</v>
      </c>
      <c r="T90" s="644">
        <f t="shared" ref="T90:T93" si="19">STDEV(C90:R90)</f>
        <v>29.407697375942391</v>
      </c>
      <c r="U90" s="620">
        <f t="shared" ref="U90:U93" si="20">T90/SQRT(16)</f>
        <v>7.3519243439855977</v>
      </c>
      <c r="V90" s="473"/>
      <c r="W90" s="176">
        <v>204.46780000000001</v>
      </c>
      <c r="X90" s="176">
        <v>37.638350000000003</v>
      </c>
      <c r="Y90" s="176">
        <v>25.02441</v>
      </c>
      <c r="Z90" s="176">
        <v>23.803709999999999</v>
      </c>
      <c r="AA90" s="176">
        <v>18.717449999999999</v>
      </c>
      <c r="AB90" s="176">
        <v>57.576500000000003</v>
      </c>
      <c r="AC90" s="176">
        <v>33.772790000000001</v>
      </c>
      <c r="AD90" s="176">
        <v>82.397459999999995</v>
      </c>
      <c r="AE90" s="176">
        <v>184.73310000000001</v>
      </c>
      <c r="AF90" s="176">
        <v>10.37598</v>
      </c>
      <c r="AG90" s="176">
        <v>84.025069999999999</v>
      </c>
      <c r="AH90" s="176">
        <v>9.765625</v>
      </c>
      <c r="AI90" s="176">
        <v>8.9518229999999992</v>
      </c>
      <c r="AJ90" s="471">
        <v>8.7483719999999998</v>
      </c>
      <c r="AK90" s="619">
        <f t="shared" ref="AK90:AK93" si="21">AVERAGE(W90:AJ90)</f>
        <v>56.428460000000008</v>
      </c>
      <c r="AL90" s="644">
        <f t="shared" ref="AL90:AL93" si="22">STDEV(W90:AJ90)</f>
        <v>63.838580191671504</v>
      </c>
      <c r="AM90" s="620">
        <f t="shared" ref="AM90:AM93" si="23">AL90/SQRT(14)</f>
        <v>17.061578223952022</v>
      </c>
      <c r="AN90" s="182"/>
      <c r="AO90" s="182"/>
      <c r="AP90" s="182"/>
      <c r="AQ90" s="9"/>
      <c r="AR90" s="9"/>
      <c r="AS90" s="9"/>
      <c r="AT90" s="9"/>
      <c r="AU90" s="9"/>
      <c r="AV90" s="9"/>
      <c r="AW90" s="9"/>
      <c r="AX90" s="9"/>
    </row>
    <row r="91" spans="2:53">
      <c r="B91" s="175">
        <v>60</v>
      </c>
      <c r="C91" s="176">
        <v>38.248699999999999</v>
      </c>
      <c r="D91" s="176">
        <v>48.828130000000002</v>
      </c>
      <c r="E91" s="176">
        <v>108.4391</v>
      </c>
      <c r="F91" s="176">
        <v>67.952470000000005</v>
      </c>
      <c r="G91" s="176">
        <v>52.083329999999997</v>
      </c>
      <c r="H91" s="176">
        <v>24.617509999999999</v>
      </c>
      <c r="I91" s="176">
        <v>154.41890000000001</v>
      </c>
      <c r="J91" s="176">
        <v>35.400390000000002</v>
      </c>
      <c r="K91" s="176">
        <v>150.96029999999999</v>
      </c>
      <c r="L91" s="176">
        <v>81.583659999999995</v>
      </c>
      <c r="M91" s="176">
        <v>33.976239999999997</v>
      </c>
      <c r="N91" s="176">
        <v>129.8014</v>
      </c>
      <c r="O91" s="176">
        <v>18.717449999999999</v>
      </c>
      <c r="P91" s="176">
        <v>13.02083</v>
      </c>
      <c r="Q91" s="176">
        <v>40.690100000000001</v>
      </c>
      <c r="R91" s="471">
        <v>35.603839999999998</v>
      </c>
      <c r="S91" s="619">
        <f t="shared" si="18"/>
        <v>64.646396874999994</v>
      </c>
      <c r="T91" s="644">
        <f t="shared" si="19"/>
        <v>46.665616106336067</v>
      </c>
      <c r="U91" s="620">
        <f t="shared" si="20"/>
        <v>11.666404026584017</v>
      </c>
      <c r="V91" s="473"/>
      <c r="W91" s="176">
        <v>301.71710000000002</v>
      </c>
      <c r="X91" s="176">
        <v>74.055989999999994</v>
      </c>
      <c r="Y91" s="176">
        <v>41.097009999999997</v>
      </c>
      <c r="Z91" s="176">
        <v>38.248699999999999</v>
      </c>
      <c r="AA91" s="176">
        <v>57.983400000000003</v>
      </c>
      <c r="AB91" s="176">
        <v>35.196939999999998</v>
      </c>
      <c r="AC91" s="176">
        <v>45.77637</v>
      </c>
      <c r="AD91" s="176">
        <v>140.58430000000001</v>
      </c>
      <c r="AE91" s="176">
        <v>269.36849999999998</v>
      </c>
      <c r="AF91" s="176">
        <v>10.57943</v>
      </c>
      <c r="AG91" s="176">
        <v>155.23269999999999</v>
      </c>
      <c r="AH91" s="176">
        <v>18.717449999999999</v>
      </c>
      <c r="AI91" s="176">
        <v>19.93815</v>
      </c>
      <c r="AJ91" s="471">
        <v>12.81738</v>
      </c>
      <c r="AK91" s="619">
        <f t="shared" si="21"/>
        <v>87.236672857142864</v>
      </c>
      <c r="AL91" s="644">
        <f t="shared" si="22"/>
        <v>94.976551390243628</v>
      </c>
      <c r="AM91" s="620">
        <f t="shared" si="23"/>
        <v>25.383551077115708</v>
      </c>
      <c r="AN91" s="182"/>
      <c r="AO91" s="182"/>
      <c r="AP91" s="182"/>
      <c r="AQ91" s="9"/>
      <c r="AR91" s="9"/>
      <c r="AS91" s="9"/>
      <c r="AT91" s="9"/>
      <c r="AU91" s="9"/>
      <c r="AV91" s="9"/>
      <c r="AW91" s="9"/>
      <c r="AX91" s="9"/>
    </row>
    <row r="92" spans="2:53">
      <c r="B92" s="175">
        <v>80</v>
      </c>
      <c r="C92" s="176">
        <v>43.945309999999999</v>
      </c>
      <c r="D92" s="176">
        <v>105.3874</v>
      </c>
      <c r="E92" s="176">
        <v>79.142250000000004</v>
      </c>
      <c r="F92" s="176">
        <v>120.4427</v>
      </c>
      <c r="G92" s="176">
        <v>127.5635</v>
      </c>
      <c r="H92" s="176">
        <v>69.376630000000006</v>
      </c>
      <c r="I92" s="176">
        <v>186.971</v>
      </c>
      <c r="J92" s="176">
        <v>88.094080000000005</v>
      </c>
      <c r="K92" s="176">
        <v>377.40069999999997</v>
      </c>
      <c r="L92" s="176">
        <v>110.4736</v>
      </c>
      <c r="M92" s="176">
        <v>57.779949999999999</v>
      </c>
      <c r="N92" s="176">
        <v>126.7497</v>
      </c>
      <c r="O92" s="176">
        <v>19.53125</v>
      </c>
      <c r="P92" s="176">
        <v>38.248699999999999</v>
      </c>
      <c r="Q92" s="176">
        <v>36.621090000000002</v>
      </c>
      <c r="R92" s="471">
        <v>88.907880000000006</v>
      </c>
      <c r="S92" s="619">
        <f t="shared" si="18"/>
        <v>104.78973375000002</v>
      </c>
      <c r="T92" s="644">
        <f t="shared" si="19"/>
        <v>84.47783466247428</v>
      </c>
      <c r="U92" s="620">
        <f t="shared" si="20"/>
        <v>21.11945866561857</v>
      </c>
      <c r="V92" s="473"/>
      <c r="W92" s="176">
        <v>531.81970000000001</v>
      </c>
      <c r="X92" s="176">
        <v>140.17740000000001</v>
      </c>
      <c r="Y92" s="176">
        <v>85.449219999999997</v>
      </c>
      <c r="Z92" s="176">
        <v>43.945309999999999</v>
      </c>
      <c r="AA92" s="176">
        <v>102.1322</v>
      </c>
      <c r="AB92" s="176">
        <v>55.541989999999998</v>
      </c>
      <c r="AC92" s="176">
        <v>46.18327</v>
      </c>
      <c r="AD92" s="176">
        <v>231.93360000000001</v>
      </c>
      <c r="AE92" s="176">
        <v>423.38049999999998</v>
      </c>
      <c r="AF92" s="176">
        <v>14.648440000000001</v>
      </c>
      <c r="AG92" s="176">
        <v>365.19369999999998</v>
      </c>
      <c r="AH92" s="176">
        <v>19.53125</v>
      </c>
      <c r="AI92" s="176">
        <v>45.166020000000003</v>
      </c>
      <c r="AJ92" s="471">
        <v>13.02083</v>
      </c>
      <c r="AK92" s="619">
        <f t="shared" si="21"/>
        <v>151.29453071428571</v>
      </c>
      <c r="AL92" s="644">
        <f t="shared" si="22"/>
        <v>170.09481479818834</v>
      </c>
      <c r="AM92" s="620">
        <f t="shared" si="23"/>
        <v>45.459751445827635</v>
      </c>
      <c r="AN92" s="182"/>
      <c r="AO92" s="182"/>
      <c r="AP92" s="182"/>
      <c r="AQ92" s="9"/>
      <c r="AR92" s="9"/>
      <c r="AS92" s="9"/>
      <c r="AT92" s="9"/>
      <c r="AU92" s="9"/>
      <c r="AV92" s="9"/>
      <c r="AW92" s="9"/>
      <c r="AX92" s="9"/>
    </row>
    <row r="93" spans="2:53" ht="17.25" thickBot="1">
      <c r="B93" s="178">
        <v>100</v>
      </c>
      <c r="C93" s="179">
        <v>70.393879999999996</v>
      </c>
      <c r="D93" s="179">
        <v>140.58430000000001</v>
      </c>
      <c r="E93" s="179">
        <v>193.27799999999999</v>
      </c>
      <c r="F93" s="179">
        <v>285.0342</v>
      </c>
      <c r="G93" s="179">
        <v>177.00200000000001</v>
      </c>
      <c r="H93" s="179">
        <v>155.6396</v>
      </c>
      <c r="I93" s="179">
        <v>293.37569999999999</v>
      </c>
      <c r="J93" s="179">
        <v>145.46709999999999</v>
      </c>
      <c r="K93" s="179">
        <v>614.42060000000004</v>
      </c>
      <c r="L93" s="179">
        <v>246.17509999999999</v>
      </c>
      <c r="M93" s="179">
        <v>135.9049</v>
      </c>
      <c r="N93" s="179">
        <v>206.50229999999999</v>
      </c>
      <c r="O93" s="179">
        <v>53.100589999999997</v>
      </c>
      <c r="P93" s="179">
        <v>45.36947</v>
      </c>
      <c r="Q93" s="179">
        <v>95.011390000000006</v>
      </c>
      <c r="R93" s="472">
        <v>199.1781</v>
      </c>
      <c r="S93" s="645">
        <f t="shared" si="18"/>
        <v>191.02732687500003</v>
      </c>
      <c r="T93" s="646">
        <f t="shared" si="19"/>
        <v>135.41191443098251</v>
      </c>
      <c r="U93" s="647">
        <f t="shared" si="20"/>
        <v>33.852978607745627</v>
      </c>
      <c r="V93" s="474"/>
      <c r="W93" s="179">
        <v>547.68880000000001</v>
      </c>
      <c r="X93" s="179">
        <v>188.8021</v>
      </c>
      <c r="Y93" s="179">
        <v>76.090490000000003</v>
      </c>
      <c r="Z93" s="179">
        <v>109.2529</v>
      </c>
      <c r="AA93" s="179">
        <v>163.3708</v>
      </c>
      <c r="AB93" s="179">
        <v>168.45699999999999</v>
      </c>
      <c r="AC93" s="179">
        <v>81.787109999999998</v>
      </c>
      <c r="AD93" s="179">
        <v>327.14839999999998</v>
      </c>
      <c r="AE93" s="179">
        <v>599.77210000000002</v>
      </c>
      <c r="AF93" s="179">
        <v>38.248699999999999</v>
      </c>
      <c r="AG93" s="179">
        <v>461.62920000000003</v>
      </c>
      <c r="AH93" s="179">
        <v>53.100589999999997</v>
      </c>
      <c r="AI93" s="179">
        <v>94.807940000000002</v>
      </c>
      <c r="AJ93" s="472">
        <v>32.958979999999997</v>
      </c>
      <c r="AK93" s="645">
        <f t="shared" si="21"/>
        <v>210.22250785714283</v>
      </c>
      <c r="AL93" s="646">
        <f t="shared" si="22"/>
        <v>194.26285246410413</v>
      </c>
      <c r="AM93" s="647">
        <f t="shared" si="23"/>
        <v>51.918931207006544</v>
      </c>
      <c r="AN93" s="182"/>
      <c r="AO93" s="182"/>
      <c r="AP93" s="182"/>
      <c r="AQ93" s="9"/>
      <c r="AR93" s="9"/>
      <c r="AS93" s="9"/>
      <c r="AT93" s="9"/>
      <c r="AU93" s="9"/>
      <c r="AV93" s="9"/>
      <c r="AW93" s="9"/>
      <c r="AX93" s="9"/>
    </row>
    <row r="94" spans="2:53">
      <c r="B94" s="182"/>
      <c r="C94" s="182"/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2"/>
      <c r="T94" s="182"/>
      <c r="U94" s="182"/>
      <c r="V94" s="182"/>
      <c r="W94" s="182"/>
      <c r="X94" s="182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9"/>
      <c r="AL94" s="9"/>
      <c r="AM94" s="9"/>
      <c r="AN94" s="9"/>
      <c r="AO94" s="9"/>
      <c r="AP94" s="9"/>
      <c r="AQ94" s="9"/>
      <c r="AR94" s="9"/>
      <c r="AS94" s="9"/>
      <c r="AT94" s="9"/>
    </row>
    <row r="95" spans="2:53"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9"/>
      <c r="AL95" s="9"/>
      <c r="AM95" s="9"/>
      <c r="AN95" s="9"/>
      <c r="AO95" s="9"/>
      <c r="AP95" s="9"/>
      <c r="AQ95" s="9"/>
      <c r="AR95" s="9"/>
      <c r="AS95" s="9"/>
      <c r="AT95" s="9"/>
    </row>
    <row r="96" spans="2:53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</row>
    <row r="97" spans="2:46" ht="18.75" thickBot="1">
      <c r="B97" s="8" t="s">
        <v>211</v>
      </c>
      <c r="C97" s="8"/>
      <c r="D97" s="8"/>
      <c r="F97" s="8" t="s">
        <v>212</v>
      </c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</row>
    <row r="98" spans="2:46" ht="17.25">
      <c r="B98" s="174" t="s">
        <v>203</v>
      </c>
      <c r="C98" s="180" t="s">
        <v>204</v>
      </c>
      <c r="D98" s="72"/>
      <c r="F98" s="174" t="s">
        <v>205</v>
      </c>
      <c r="G98" s="180" t="s">
        <v>206</v>
      </c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</row>
    <row r="99" spans="2:46">
      <c r="B99" s="175">
        <v>1.0564659999999999</v>
      </c>
      <c r="C99" s="177">
        <v>0.42365599999999998</v>
      </c>
      <c r="D99" s="11"/>
      <c r="F99" s="175">
        <v>0.85480599999999995</v>
      </c>
      <c r="G99" s="177">
        <v>0.36220799999999997</v>
      </c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</row>
    <row r="100" spans="2:46">
      <c r="B100" s="175">
        <v>0.66310899999999995</v>
      </c>
      <c r="C100" s="177">
        <v>0.28640700000000002</v>
      </c>
      <c r="D100" s="11"/>
      <c r="F100" s="175">
        <v>0.24937200000000001</v>
      </c>
      <c r="G100" s="177">
        <v>0.18464</v>
      </c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</row>
    <row r="101" spans="2:46">
      <c r="B101" s="175">
        <v>2.280653</v>
      </c>
      <c r="C101" s="177">
        <v>0.79139599999999999</v>
      </c>
      <c r="D101" s="11"/>
      <c r="F101" s="175">
        <v>0.24684600000000001</v>
      </c>
      <c r="G101" s="177">
        <v>1.141748</v>
      </c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</row>
    <row r="102" spans="2:46">
      <c r="B102" s="175">
        <v>1.098322</v>
      </c>
      <c r="C102" s="177">
        <v>0.87558199999999997</v>
      </c>
      <c r="D102" s="11"/>
      <c r="F102" s="175">
        <v>1.061075</v>
      </c>
      <c r="G102" s="177">
        <v>0.84267899999999996</v>
      </c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</row>
    <row r="103" spans="2:46">
      <c r="B103" s="175">
        <v>0.99396300000000004</v>
      </c>
      <c r="C103" s="177">
        <v>0.61813700000000005</v>
      </c>
      <c r="D103" s="11"/>
      <c r="F103" s="175">
        <v>0.82728299999999999</v>
      </c>
      <c r="G103" s="177">
        <v>1.249573</v>
      </c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</row>
    <row r="104" spans="2:46">
      <c r="B104" s="175">
        <v>0.34590700000000002</v>
      </c>
      <c r="C104" s="177">
        <v>0.86671799999999999</v>
      </c>
      <c r="D104" s="11"/>
      <c r="F104" s="175">
        <v>0.61498900000000001</v>
      </c>
      <c r="G104" s="177">
        <v>1.470567</v>
      </c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</row>
    <row r="105" spans="2:46">
      <c r="B105" s="175">
        <v>0.62591699999999995</v>
      </c>
      <c r="C105" s="177">
        <v>0.54513999999999996</v>
      </c>
      <c r="D105" s="11"/>
      <c r="F105" s="175">
        <v>0.35700900000000002</v>
      </c>
      <c r="G105" s="177">
        <v>1.0089189999999999</v>
      </c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</row>
    <row r="106" spans="2:46">
      <c r="B106" s="175">
        <v>0.56200899999999998</v>
      </c>
      <c r="C106" s="177">
        <v>0.55538600000000005</v>
      </c>
      <c r="D106" s="11"/>
      <c r="F106" s="175">
        <v>0.74830600000000003</v>
      </c>
      <c r="G106" s="177">
        <v>0.42515599999999998</v>
      </c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</row>
    <row r="107" spans="2:46">
      <c r="B107" s="175">
        <v>0.41650300000000001</v>
      </c>
      <c r="C107" s="177">
        <v>0.18773599999999999</v>
      </c>
      <c r="D107" s="11"/>
      <c r="F107" s="175">
        <v>0.154164</v>
      </c>
      <c r="G107" s="177">
        <v>0.43762699999999999</v>
      </c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</row>
    <row r="108" spans="2:46">
      <c r="B108" s="175">
        <v>0.58415899999999998</v>
      </c>
      <c r="C108" s="177">
        <v>0.39592699999999997</v>
      </c>
      <c r="D108" s="11"/>
      <c r="F108" s="175">
        <v>0.33467599999999997</v>
      </c>
      <c r="G108" s="177">
        <v>1.0452889999999999</v>
      </c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</row>
    <row r="109" spans="2:46">
      <c r="B109" s="175">
        <v>0.77520199999999995</v>
      </c>
      <c r="C109" s="177">
        <v>0.74488100000000002</v>
      </c>
      <c r="D109" s="11"/>
      <c r="F109" s="175">
        <v>0.28412300000000001</v>
      </c>
      <c r="G109" s="177">
        <v>0.41389399999999998</v>
      </c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</row>
    <row r="110" spans="2:46">
      <c r="B110" s="175">
        <v>0.54513999999999996</v>
      </c>
      <c r="C110" s="177">
        <v>1.125726</v>
      </c>
      <c r="D110" s="11"/>
      <c r="F110" s="175">
        <v>0.106833</v>
      </c>
      <c r="G110" s="177">
        <v>2.3588260000000001</v>
      </c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</row>
    <row r="111" spans="2:46">
      <c r="B111" s="175">
        <v>1.301693</v>
      </c>
      <c r="C111" s="177">
        <v>0.86671799999999999</v>
      </c>
      <c r="D111" s="11"/>
      <c r="F111" s="175">
        <v>0.86133000000000004</v>
      </c>
      <c r="G111" s="177">
        <v>1.944887</v>
      </c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</row>
    <row r="112" spans="2:46">
      <c r="B112" s="175">
        <v>1.2311559999999999</v>
      </c>
      <c r="C112" s="177">
        <v>1.599925</v>
      </c>
      <c r="D112" s="11"/>
      <c r="F112" s="175">
        <v>1.209546</v>
      </c>
      <c r="G112" s="177">
        <v>1.7683420000000001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</row>
    <row r="113" spans="1:46">
      <c r="B113" s="175">
        <v>1.009808</v>
      </c>
      <c r="C113" s="177">
        <v>0.88367899999999999</v>
      </c>
      <c r="D113" s="11"/>
      <c r="F113" s="175">
        <v>1.029641</v>
      </c>
      <c r="G113" s="177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</row>
    <row r="114" spans="1:46" ht="17.25" thickBot="1">
      <c r="B114" s="175">
        <v>1.221541</v>
      </c>
      <c r="C114" s="177">
        <v>0.75480700000000001</v>
      </c>
      <c r="D114" s="11"/>
      <c r="F114" s="450">
        <v>0.41955300000000001</v>
      </c>
      <c r="G114" s="451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</row>
    <row r="115" spans="1:46" ht="17.25">
      <c r="B115" s="175">
        <v>1.601164</v>
      </c>
      <c r="C115" s="177">
        <v>0.92199299999999995</v>
      </c>
      <c r="D115" s="11"/>
      <c r="E115" s="567" t="s">
        <v>242</v>
      </c>
      <c r="F115" s="626">
        <f>AVERAGE(F99:F114)</f>
        <v>0.58497199999999994</v>
      </c>
      <c r="G115" s="627">
        <f>AVERAGE(G99:G112)</f>
        <v>1.0467396428571429</v>
      </c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</row>
    <row r="116" spans="1:46" ht="17.25">
      <c r="B116" s="175">
        <v>0.863456</v>
      </c>
      <c r="C116" s="177">
        <v>1.1310549999999999</v>
      </c>
      <c r="D116" s="11"/>
      <c r="E116" s="572" t="s">
        <v>243</v>
      </c>
      <c r="F116" s="628">
        <f>STDEV(F99:F114)</f>
        <v>0.35810918328911939</v>
      </c>
      <c r="G116" s="629">
        <f>STDEV(G99:G112)</f>
        <v>0.66167023468104014</v>
      </c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</row>
    <row r="117" spans="1:46" ht="18" customHeight="1" thickBot="1">
      <c r="B117" s="175">
        <v>1.35904</v>
      </c>
      <c r="C117" s="177">
        <v>0.18958</v>
      </c>
      <c r="D117" s="11"/>
      <c r="E117" s="630" t="s">
        <v>244</v>
      </c>
      <c r="F117" s="631">
        <f>F116/SQRT(16)</f>
        <v>8.9527295822279848E-2</v>
      </c>
      <c r="G117" s="632">
        <f>G116/SQRT(14)</f>
        <v>0.17683880865734009</v>
      </c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</row>
    <row r="118" spans="1:46" ht="32.450000000000003" customHeight="1" thickBot="1">
      <c r="B118" s="175">
        <v>1.1221220000000001</v>
      </c>
      <c r="C118" s="177">
        <v>0.68965200000000004</v>
      </c>
      <c r="D118" s="11"/>
      <c r="E118" s="633" t="s">
        <v>247</v>
      </c>
      <c r="F118" s="593">
        <v>2.75E-2</v>
      </c>
      <c r="G118" s="634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</row>
    <row r="119" spans="1:46">
      <c r="B119" s="175">
        <v>1.2566679999999999</v>
      </c>
      <c r="C119" s="177">
        <v>1.1061460000000001</v>
      </c>
      <c r="D119" s="11"/>
      <c r="E119" s="11"/>
      <c r="F119" s="571" t="s">
        <v>255</v>
      </c>
      <c r="G119" s="664"/>
      <c r="H119" s="664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</row>
    <row r="120" spans="1:46">
      <c r="B120" s="175"/>
      <c r="C120" s="177">
        <v>0.72833300000000001</v>
      </c>
      <c r="D120" s="11"/>
      <c r="E120" s="11"/>
      <c r="F120" s="11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</row>
    <row r="121" spans="1:46" ht="17.25" thickBot="1">
      <c r="B121" s="450"/>
      <c r="C121" s="451">
        <v>0.49271599999999999</v>
      </c>
      <c r="D121" s="11"/>
      <c r="E121" s="11"/>
      <c r="F121" s="11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</row>
    <row r="122" spans="1:46" ht="17.25">
      <c r="A122" s="567" t="s">
        <v>242</v>
      </c>
      <c r="B122" s="617">
        <f>AVERAGE(B99:B119)</f>
        <v>0.99590466666666677</v>
      </c>
      <c r="C122" s="618">
        <f>AVERAGE(C99:C121)</f>
        <v>0.72962156521739152</v>
      </c>
      <c r="D122" s="11"/>
      <c r="E122" s="11"/>
      <c r="F122" s="11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</row>
    <row r="123" spans="1:46" ht="17.25">
      <c r="A123" s="575" t="s">
        <v>243</v>
      </c>
      <c r="B123" s="619">
        <f>STDEV(B99:B119)</f>
        <v>0.45165896324686505</v>
      </c>
      <c r="C123" s="620">
        <f>STDEV(C99:C121)</f>
        <v>0.33458250902890113</v>
      </c>
      <c r="D123" s="11"/>
      <c r="E123" s="11"/>
      <c r="F123" s="11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</row>
    <row r="124" spans="1:46" ht="18" thickBot="1">
      <c r="A124" s="621" t="s">
        <v>244</v>
      </c>
      <c r="B124" s="622">
        <f>B123/SQRT(21)</f>
        <v>9.8560066065906518E-2</v>
      </c>
      <c r="C124" s="623">
        <f>C123/SQRT(23)</f>
        <v>6.976527582390725E-2</v>
      </c>
      <c r="D124" s="11"/>
      <c r="E124" s="11"/>
      <c r="F124" s="11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</row>
    <row r="125" spans="1:46" ht="35.25" thickBot="1">
      <c r="A125" s="624" t="s">
        <v>247</v>
      </c>
      <c r="B125" s="593">
        <v>4.5699999999999998E-2</v>
      </c>
      <c r="C125" s="625"/>
      <c r="D125" s="11"/>
      <c r="E125" s="11"/>
      <c r="F125" s="11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</row>
    <row r="126" spans="1:46">
      <c r="B126" s="571" t="s">
        <v>255</v>
      </c>
      <c r="C126" s="679"/>
      <c r="D126" s="11"/>
      <c r="E126" s="11"/>
      <c r="F126" s="11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</row>
    <row r="127" spans="1:46" ht="18">
      <c r="B127" s="8" t="s">
        <v>213</v>
      </c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</row>
    <row r="128" spans="1:46" ht="18" thickBot="1">
      <c r="B128" s="136" t="s">
        <v>137</v>
      </c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</row>
    <row r="129" spans="1:48" ht="18" thickBot="1">
      <c r="B129" s="1059" t="s">
        <v>131</v>
      </c>
      <c r="C129" s="1060"/>
      <c r="D129" s="959"/>
      <c r="E129" s="960"/>
      <c r="F129" s="72"/>
      <c r="G129" s="72"/>
      <c r="H129" s="958" t="s">
        <v>132</v>
      </c>
      <c r="I129" s="959"/>
      <c r="J129" s="959"/>
      <c r="K129" s="960"/>
      <c r="L129" s="72"/>
      <c r="M129" s="11"/>
      <c r="N129" s="1059" t="s">
        <v>234</v>
      </c>
      <c r="O129" s="1061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</row>
    <row r="130" spans="1:48" ht="18" thickBot="1">
      <c r="B130" s="1058" t="s">
        <v>135</v>
      </c>
      <c r="C130" s="1028"/>
      <c r="D130" s="1058" t="s">
        <v>136</v>
      </c>
      <c r="E130" s="960"/>
      <c r="F130" s="72"/>
      <c r="G130" s="72"/>
      <c r="H130" s="1058" t="s">
        <v>135</v>
      </c>
      <c r="I130" s="1028"/>
      <c r="J130" s="1058" t="s">
        <v>136</v>
      </c>
      <c r="K130" s="960"/>
      <c r="L130" s="72"/>
      <c r="M130" s="11"/>
      <c r="N130" s="23" t="s">
        <v>135</v>
      </c>
      <c r="O130" s="24" t="s">
        <v>136</v>
      </c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</row>
    <row r="131" spans="1:48" ht="18" thickBot="1">
      <c r="B131" s="189" t="s">
        <v>133</v>
      </c>
      <c r="C131" s="190" t="s">
        <v>134</v>
      </c>
      <c r="D131" s="191" t="s">
        <v>133</v>
      </c>
      <c r="E131" s="192" t="s">
        <v>134</v>
      </c>
      <c r="F131" s="193"/>
      <c r="G131" s="193"/>
      <c r="H131" s="189" t="s">
        <v>133</v>
      </c>
      <c r="I131" s="190" t="s">
        <v>134</v>
      </c>
      <c r="J131" s="189" t="s">
        <v>133</v>
      </c>
      <c r="K131" s="194" t="s">
        <v>134</v>
      </c>
      <c r="L131" s="193"/>
      <c r="M131" s="195"/>
      <c r="N131" s="196">
        <v>0.23658499999999999</v>
      </c>
      <c r="O131" s="197">
        <v>0.192553</v>
      </c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</row>
    <row r="132" spans="1:48">
      <c r="B132" s="45">
        <v>52.48</v>
      </c>
      <c r="C132" s="46">
        <v>35.4</v>
      </c>
      <c r="D132" s="202">
        <v>66.64</v>
      </c>
      <c r="E132" s="43">
        <v>59.56</v>
      </c>
      <c r="F132" s="206"/>
      <c r="G132" s="195"/>
      <c r="H132" s="45">
        <v>25.04</v>
      </c>
      <c r="I132" s="46">
        <v>40.56</v>
      </c>
      <c r="J132" s="126">
        <v>30.36</v>
      </c>
      <c r="K132" s="46">
        <v>44.84</v>
      </c>
      <c r="L132" s="206"/>
      <c r="M132" s="195"/>
      <c r="N132" s="44">
        <v>0.289132</v>
      </c>
      <c r="O132" s="48">
        <v>0.12895400000000001</v>
      </c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</row>
    <row r="133" spans="1:48">
      <c r="B133" s="52">
        <v>29.68</v>
      </c>
      <c r="C133" s="54">
        <v>42.08</v>
      </c>
      <c r="D133" s="88">
        <v>46.6</v>
      </c>
      <c r="E133" s="54">
        <v>68.12</v>
      </c>
      <c r="F133" s="206"/>
      <c r="G133" s="195"/>
      <c r="H133" s="52">
        <v>20.8</v>
      </c>
      <c r="I133" s="54">
        <v>37.72</v>
      </c>
      <c r="J133" s="88">
        <v>35.799999999999997</v>
      </c>
      <c r="K133" s="54">
        <v>46.4</v>
      </c>
      <c r="L133" s="206"/>
      <c r="M133" s="195"/>
      <c r="N133" s="44">
        <v>0.21624399999999999</v>
      </c>
      <c r="O133" s="48">
        <v>0.225216</v>
      </c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</row>
    <row r="134" spans="1:48">
      <c r="B134" s="52">
        <v>34.44</v>
      </c>
      <c r="C134" s="54">
        <v>37.08</v>
      </c>
      <c r="D134" s="88">
        <v>57.92</v>
      </c>
      <c r="E134" s="54">
        <v>65.12</v>
      </c>
      <c r="F134" s="206"/>
      <c r="G134" s="195"/>
      <c r="H134" s="52">
        <v>15.44</v>
      </c>
      <c r="I134" s="54">
        <v>23.96</v>
      </c>
      <c r="J134" s="88">
        <v>30.48</v>
      </c>
      <c r="K134" s="54">
        <v>48.2</v>
      </c>
      <c r="L134" s="206"/>
      <c r="M134" s="195"/>
      <c r="N134" s="44">
        <v>6.0470000000000003E-2</v>
      </c>
      <c r="O134" s="48">
        <v>-6.0539999999999997E-2</v>
      </c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</row>
    <row r="135" spans="1:48">
      <c r="B135" s="52">
        <v>37.6</v>
      </c>
      <c r="C135" s="54">
        <v>47.64</v>
      </c>
      <c r="D135" s="88">
        <v>29.68</v>
      </c>
      <c r="E135" s="54">
        <v>33.159999999999997</v>
      </c>
      <c r="F135" s="206"/>
      <c r="G135" s="195"/>
      <c r="H135" s="52">
        <v>33.56</v>
      </c>
      <c r="I135" s="54">
        <v>37.880000000000003</v>
      </c>
      <c r="J135" s="88">
        <v>30.48</v>
      </c>
      <c r="K135" s="54">
        <v>27</v>
      </c>
      <c r="L135" s="206"/>
      <c r="M135" s="195"/>
      <c r="N135" s="44">
        <v>-6.7799999999999999E-2</v>
      </c>
      <c r="O135" s="48">
        <v>-1.695E-2</v>
      </c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</row>
    <row r="136" spans="1:48">
      <c r="B136" s="52">
        <v>26</v>
      </c>
      <c r="C136" s="54">
        <v>15.48</v>
      </c>
      <c r="D136" s="88">
        <v>12.64</v>
      </c>
      <c r="E136" s="54">
        <v>24.16</v>
      </c>
      <c r="F136" s="206"/>
      <c r="G136" s="195"/>
      <c r="H136" s="52">
        <v>37.799999999999997</v>
      </c>
      <c r="I136" s="54">
        <v>33</v>
      </c>
      <c r="J136" s="88">
        <v>32.4</v>
      </c>
      <c r="K136" s="54">
        <v>31.32</v>
      </c>
      <c r="L136" s="206"/>
      <c r="M136" s="195"/>
      <c r="N136" s="44">
        <v>0.13534199999999999</v>
      </c>
      <c r="O136" s="48">
        <v>-0.12076000000000001</v>
      </c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</row>
    <row r="137" spans="1:48">
      <c r="B137" s="52">
        <v>26.28</v>
      </c>
      <c r="C137" s="54">
        <v>52.92</v>
      </c>
      <c r="D137" s="88">
        <v>22.72</v>
      </c>
      <c r="E137" s="54">
        <v>28.16</v>
      </c>
      <c r="F137" s="206"/>
      <c r="G137" s="195"/>
      <c r="H137" s="52">
        <v>40.76</v>
      </c>
      <c r="I137" s="54">
        <v>53.52</v>
      </c>
      <c r="J137" s="88">
        <v>21.16</v>
      </c>
      <c r="K137" s="54">
        <v>16.600000000000001</v>
      </c>
      <c r="L137" s="206"/>
      <c r="M137" s="195"/>
      <c r="N137" s="44">
        <v>1.03E-2</v>
      </c>
      <c r="O137" s="48">
        <v>-0.22645000000000001</v>
      </c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</row>
    <row r="138" spans="1:48">
      <c r="B138" s="52">
        <v>54.68</v>
      </c>
      <c r="C138" s="54">
        <v>52</v>
      </c>
      <c r="D138" s="88">
        <v>4.8</v>
      </c>
      <c r="E138" s="54">
        <v>3.2</v>
      </c>
      <c r="F138" s="206"/>
      <c r="G138" s="195"/>
      <c r="H138" s="52">
        <v>42.28</v>
      </c>
      <c r="I138" s="54">
        <v>43.16</v>
      </c>
      <c r="J138" s="88">
        <v>24.48</v>
      </c>
      <c r="K138" s="54">
        <v>15.44</v>
      </c>
      <c r="L138" s="206"/>
      <c r="M138" s="195"/>
      <c r="N138" s="44">
        <v>0.46170699999999998</v>
      </c>
      <c r="O138" s="48">
        <v>-0.13621</v>
      </c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</row>
    <row r="139" spans="1:48">
      <c r="B139" s="52">
        <v>17.96</v>
      </c>
      <c r="C139" s="54">
        <v>12.92</v>
      </c>
      <c r="D139" s="88">
        <v>14.76</v>
      </c>
      <c r="E139" s="54">
        <v>11.44</v>
      </c>
      <c r="F139" s="206"/>
      <c r="G139" s="195"/>
      <c r="H139" s="52">
        <v>4.92</v>
      </c>
      <c r="I139" s="54">
        <v>13.36</v>
      </c>
      <c r="J139" s="88">
        <v>47.88</v>
      </c>
      <c r="K139" s="54">
        <v>36.4</v>
      </c>
      <c r="L139" s="206"/>
      <c r="M139" s="195"/>
      <c r="N139" s="44">
        <v>0.15926499999999999</v>
      </c>
      <c r="O139" s="48">
        <v>1.4118E-2</v>
      </c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</row>
    <row r="140" spans="1:48">
      <c r="B140" s="52">
        <v>36.68</v>
      </c>
      <c r="C140" s="54">
        <v>41.16</v>
      </c>
      <c r="D140" s="88">
        <v>17.72</v>
      </c>
      <c r="E140" s="54">
        <v>11.08</v>
      </c>
      <c r="F140" s="206"/>
      <c r="G140" s="195"/>
      <c r="H140" s="52">
        <v>21.96</v>
      </c>
      <c r="I140" s="54">
        <v>30.28</v>
      </c>
      <c r="J140" s="88">
        <v>16.760000000000002</v>
      </c>
      <c r="K140" s="54">
        <v>17.239999999999998</v>
      </c>
      <c r="L140" s="206"/>
      <c r="M140" s="195"/>
      <c r="N140" s="44">
        <v>0.19117600000000001</v>
      </c>
      <c r="O140" s="48">
        <v>-0.19136</v>
      </c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</row>
    <row r="141" spans="1:48" ht="17.25" thickBot="1">
      <c r="B141" s="52">
        <v>26.04</v>
      </c>
      <c r="C141" s="54">
        <v>15.48</v>
      </c>
      <c r="D141" s="88">
        <v>35.159999999999997</v>
      </c>
      <c r="E141" s="54">
        <v>48.84</v>
      </c>
      <c r="F141" s="206"/>
      <c r="G141" s="195"/>
      <c r="H141" s="52">
        <v>17.600000000000001</v>
      </c>
      <c r="I141" s="54">
        <v>25.92</v>
      </c>
      <c r="J141" s="88">
        <v>62.88</v>
      </c>
      <c r="K141" s="54">
        <v>42.68</v>
      </c>
      <c r="L141" s="206"/>
      <c r="M141" s="195"/>
      <c r="N141" s="358"/>
      <c r="O141" s="477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</row>
    <row r="142" spans="1:48" ht="18" thickBot="1">
      <c r="B142" s="359"/>
      <c r="C142" s="361"/>
      <c r="D142" s="476"/>
      <c r="E142" s="361"/>
      <c r="F142" s="200"/>
      <c r="G142" s="195"/>
      <c r="H142" s="359"/>
      <c r="I142" s="361"/>
      <c r="J142" s="476"/>
      <c r="K142" s="361"/>
      <c r="L142" s="200"/>
      <c r="M142" s="567" t="s">
        <v>242</v>
      </c>
      <c r="N142" s="615">
        <f>AVERAGE(N131:N140)</f>
        <v>0.16924210000000001</v>
      </c>
      <c r="O142" s="616">
        <f>AVERAGE(O131:O140)</f>
        <v>-1.9142900000000011E-2</v>
      </c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</row>
    <row r="143" spans="1:48" ht="17.25">
      <c r="A143" s="567" t="s">
        <v>242</v>
      </c>
      <c r="B143" s="596">
        <f>AVERAGE(B132:B141)</f>
        <v>34.183999999999997</v>
      </c>
      <c r="C143" s="597">
        <f t="shared" ref="C143:E143" si="24">AVERAGE(C132:C141)</f>
        <v>35.215999999999994</v>
      </c>
      <c r="D143" s="598">
        <f t="shared" si="24"/>
        <v>30.863999999999997</v>
      </c>
      <c r="E143" s="597">
        <f t="shared" si="24"/>
        <v>35.284000000000006</v>
      </c>
      <c r="F143" s="200"/>
      <c r="G143" s="567" t="s">
        <v>242</v>
      </c>
      <c r="H143" s="596">
        <f>AVERAGE(H132:H141)</f>
        <v>26.015999999999998</v>
      </c>
      <c r="I143" s="597">
        <f t="shared" ref="I143:K143" si="25">AVERAGE(I132:I141)</f>
        <v>33.936000000000007</v>
      </c>
      <c r="J143" s="598">
        <f t="shared" si="25"/>
        <v>33.268000000000001</v>
      </c>
      <c r="K143" s="597">
        <f t="shared" si="25"/>
        <v>32.612000000000002</v>
      </c>
      <c r="L143" s="200"/>
      <c r="M143" s="572" t="s">
        <v>243</v>
      </c>
      <c r="N143" s="599">
        <f>STDEV(N131:N140)</f>
        <v>0.14969091265185219</v>
      </c>
      <c r="O143" s="600">
        <f>STDEV(O131:O140)</f>
        <v>0.15844720052956301</v>
      </c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</row>
    <row r="144" spans="1:48" ht="18" thickBot="1">
      <c r="A144" s="572" t="s">
        <v>243</v>
      </c>
      <c r="B144" s="601">
        <f>STDEV(B132:B141)</f>
        <v>11.794887027860852</v>
      </c>
      <c r="C144" s="602">
        <f t="shared" ref="C144:E144" si="26">STDEV(C132:C141)</f>
        <v>15.317292479054164</v>
      </c>
      <c r="D144" s="603">
        <f t="shared" si="26"/>
        <v>20.51910502705006</v>
      </c>
      <c r="E144" s="602">
        <f t="shared" si="26"/>
        <v>23.814650579469401</v>
      </c>
      <c r="F144" s="195"/>
      <c r="G144" s="572" t="s">
        <v>243</v>
      </c>
      <c r="H144" s="601">
        <f>STDEV(H132:H141)</f>
        <v>12.247495163411083</v>
      </c>
      <c r="I144" s="602">
        <f t="shared" ref="I144:K144" si="27">STDEV(I132:I141)</f>
        <v>11.273161047372628</v>
      </c>
      <c r="J144" s="603">
        <f t="shared" si="27"/>
        <v>13.40768668422044</v>
      </c>
      <c r="K144" s="602">
        <f t="shared" si="27"/>
        <v>12.991690335663693</v>
      </c>
      <c r="L144" s="195"/>
      <c r="M144" s="579" t="s">
        <v>244</v>
      </c>
      <c r="N144" s="604">
        <f>N143/SQRT(10)</f>
        <v>4.7336422900916837E-2</v>
      </c>
      <c r="O144" s="605">
        <f>O143/SQRT(10)</f>
        <v>5.0105404255085646E-2</v>
      </c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</row>
    <row r="145" spans="1:48" ht="35.25" thickBot="1">
      <c r="A145" s="579" t="s">
        <v>244</v>
      </c>
      <c r="B145" s="606">
        <f>B144/SQRT(10)</f>
        <v>3.7298707752414182</v>
      </c>
      <c r="C145" s="607">
        <f t="shared" ref="C145:E145" si="28">C144/SQRT(10)</f>
        <v>4.843753182077811</v>
      </c>
      <c r="D145" s="608">
        <f t="shared" si="28"/>
        <v>6.4887107433689089</v>
      </c>
      <c r="E145" s="607">
        <f t="shared" si="28"/>
        <v>7.5308537512172027</v>
      </c>
      <c r="F145" s="195"/>
      <c r="G145" s="579" t="s">
        <v>244</v>
      </c>
      <c r="H145" s="609">
        <f>H144/SQRT(10)</f>
        <v>3.8729980348275137</v>
      </c>
      <c r="I145" s="610">
        <f>I144/SQRT(10)</f>
        <v>3.564886533958683</v>
      </c>
      <c r="J145" s="611">
        <f>J144/SQRT(10)</f>
        <v>4.2398828076047348</v>
      </c>
      <c r="K145" s="610">
        <f>K144/SQRT(10)</f>
        <v>4.1083332116294722</v>
      </c>
      <c r="L145" s="195"/>
      <c r="M145" s="589" t="s">
        <v>247</v>
      </c>
      <c r="N145" s="590">
        <v>2.3199999999999998E-2</v>
      </c>
      <c r="O145" s="612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</row>
    <row r="146" spans="1:48" ht="35.25" thickBot="1">
      <c r="B146" s="200"/>
      <c r="C146" s="200"/>
      <c r="D146" s="200"/>
      <c r="E146" s="200"/>
      <c r="F146" s="195"/>
      <c r="G146" s="589" t="s">
        <v>247</v>
      </c>
      <c r="H146" s="590">
        <v>4.1000000000000003E-3</v>
      </c>
      <c r="I146" s="613"/>
      <c r="J146" s="593">
        <v>0.86609999999999998</v>
      </c>
      <c r="K146" s="614"/>
      <c r="L146" s="195"/>
      <c r="M146" s="195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</row>
    <row r="147" spans="1:48" ht="18">
      <c r="B147" s="8" t="s">
        <v>214</v>
      </c>
      <c r="C147" s="195"/>
      <c r="D147" s="195"/>
      <c r="E147" s="195"/>
      <c r="F147" s="195"/>
      <c r="G147" s="195"/>
      <c r="H147" s="680" t="s">
        <v>253</v>
      </c>
      <c r="I147" s="571"/>
      <c r="J147" s="571"/>
      <c r="K147" s="571"/>
      <c r="L147" s="571"/>
      <c r="M147" s="571"/>
      <c r="N147" s="571" t="s">
        <v>255</v>
      </c>
      <c r="O147" s="664"/>
      <c r="P147" s="664"/>
      <c r="Q147" s="664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</row>
    <row r="148" spans="1:48" ht="18" thickBot="1">
      <c r="B148" s="136" t="s">
        <v>138</v>
      </c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</row>
    <row r="149" spans="1:48" ht="18" thickBot="1">
      <c r="B149" s="1059" t="s">
        <v>131</v>
      </c>
      <c r="C149" s="1060"/>
      <c r="D149" s="959"/>
      <c r="E149" s="960"/>
      <c r="F149" s="72"/>
      <c r="G149" s="72"/>
      <c r="H149" s="958" t="s">
        <v>132</v>
      </c>
      <c r="I149" s="959"/>
      <c r="J149" s="959"/>
      <c r="K149" s="960"/>
      <c r="L149" s="72"/>
      <c r="M149" s="11"/>
      <c r="N149" s="1059" t="s">
        <v>234</v>
      </c>
      <c r="O149" s="1061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</row>
    <row r="150" spans="1:48" ht="18" thickBot="1">
      <c r="B150" s="1058" t="s">
        <v>135</v>
      </c>
      <c r="C150" s="1028"/>
      <c r="D150" s="1058" t="s">
        <v>136</v>
      </c>
      <c r="E150" s="960"/>
      <c r="F150" s="72"/>
      <c r="G150" s="72"/>
      <c r="H150" s="1058" t="s">
        <v>135</v>
      </c>
      <c r="I150" s="1028"/>
      <c r="J150" s="1058" t="s">
        <v>136</v>
      </c>
      <c r="K150" s="960"/>
      <c r="L150" s="72"/>
      <c r="M150" s="11"/>
      <c r="N150" s="22" t="s">
        <v>135</v>
      </c>
      <c r="O150" s="23" t="s">
        <v>136</v>
      </c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</row>
    <row r="151" spans="1:48" ht="18" thickBot="1">
      <c r="B151" s="189" t="s">
        <v>133</v>
      </c>
      <c r="C151" s="190" t="s">
        <v>134</v>
      </c>
      <c r="D151" s="189" t="s">
        <v>133</v>
      </c>
      <c r="E151" s="194" t="s">
        <v>134</v>
      </c>
      <c r="F151" s="193"/>
      <c r="G151" s="193"/>
      <c r="H151" s="189" t="s">
        <v>133</v>
      </c>
      <c r="I151" s="194" t="s">
        <v>134</v>
      </c>
      <c r="J151" s="201" t="s">
        <v>133</v>
      </c>
      <c r="K151" s="194" t="s">
        <v>134</v>
      </c>
      <c r="L151" s="193"/>
      <c r="M151" s="195"/>
      <c r="N151" s="196">
        <v>0.204152</v>
      </c>
      <c r="O151" s="197">
        <v>-0.14781</v>
      </c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</row>
    <row r="152" spans="1:48">
      <c r="B152" s="45">
        <v>27.8</v>
      </c>
      <c r="C152" s="46">
        <v>20.96</v>
      </c>
      <c r="D152" s="126">
        <v>37.119999999999997</v>
      </c>
      <c r="E152" s="46">
        <v>30.12</v>
      </c>
      <c r="F152" s="206"/>
      <c r="G152" s="195"/>
      <c r="H152" s="45">
        <v>23</v>
      </c>
      <c r="I152" s="46">
        <v>34.799999999999997</v>
      </c>
      <c r="J152" s="126">
        <v>30.44</v>
      </c>
      <c r="K152" s="46">
        <v>22.6</v>
      </c>
      <c r="L152" s="206"/>
      <c r="M152" s="195"/>
      <c r="N152" s="44">
        <v>-0.25337999999999999</v>
      </c>
      <c r="O152" s="48">
        <v>0.25365900000000002</v>
      </c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</row>
    <row r="153" spans="1:48">
      <c r="B153" s="52">
        <v>18.48</v>
      </c>
      <c r="C153" s="54">
        <v>25.32</v>
      </c>
      <c r="D153" s="88">
        <v>31.84</v>
      </c>
      <c r="E153" s="54">
        <v>17.239999999999998</v>
      </c>
      <c r="F153" s="206"/>
      <c r="G153" s="195"/>
      <c r="H153" s="52">
        <v>57.48</v>
      </c>
      <c r="I153" s="54">
        <v>34.24</v>
      </c>
      <c r="J153" s="88">
        <v>12.24</v>
      </c>
      <c r="K153" s="54">
        <v>20.56</v>
      </c>
      <c r="L153" s="206"/>
      <c r="M153" s="195"/>
      <c r="N153" s="44">
        <v>0.28894199999999998</v>
      </c>
      <c r="O153" s="48">
        <v>6.8800000000000003E-4</v>
      </c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</row>
    <row r="154" spans="1:48">
      <c r="B154" s="52">
        <v>15.6</v>
      </c>
      <c r="C154" s="54">
        <v>15.04</v>
      </c>
      <c r="D154" s="88">
        <v>24.92</v>
      </c>
      <c r="E154" s="54">
        <v>31.84</v>
      </c>
      <c r="F154" s="206"/>
      <c r="G154" s="195"/>
      <c r="H154" s="52">
        <v>11.96</v>
      </c>
      <c r="I154" s="54">
        <v>21.68</v>
      </c>
      <c r="J154" s="88">
        <v>29.04</v>
      </c>
      <c r="K154" s="54">
        <v>29.08</v>
      </c>
      <c r="L154" s="206"/>
      <c r="M154" s="195"/>
      <c r="N154" s="44">
        <v>0.41090599999999999</v>
      </c>
      <c r="O154" s="48">
        <v>0.29880800000000002</v>
      </c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</row>
    <row r="155" spans="1:48">
      <c r="B155" s="52">
        <v>25.24</v>
      </c>
      <c r="C155" s="54">
        <v>28.84</v>
      </c>
      <c r="D155" s="88">
        <v>59.12</v>
      </c>
      <c r="E155" s="54">
        <v>60.36</v>
      </c>
      <c r="F155" s="206"/>
      <c r="G155" s="195"/>
      <c r="H155" s="52">
        <v>24.2</v>
      </c>
      <c r="I155" s="54">
        <v>57.96</v>
      </c>
      <c r="J155" s="88">
        <v>30.6</v>
      </c>
      <c r="K155" s="54">
        <v>56.68</v>
      </c>
      <c r="L155" s="206"/>
      <c r="M155" s="195"/>
      <c r="N155" s="44">
        <v>0.277119</v>
      </c>
      <c r="O155" s="48">
        <v>-5.7799999999999997E-2</v>
      </c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</row>
    <row r="156" spans="1:48">
      <c r="B156" s="52">
        <v>81.72</v>
      </c>
      <c r="C156" s="54">
        <v>49.72</v>
      </c>
      <c r="D156" s="88">
        <v>21.6</v>
      </c>
      <c r="E156" s="54">
        <v>19.72</v>
      </c>
      <c r="F156" s="206"/>
      <c r="G156" s="195"/>
      <c r="H156" s="52">
        <v>32.92</v>
      </c>
      <c r="I156" s="54">
        <v>58.16</v>
      </c>
      <c r="J156" s="88">
        <v>29.28</v>
      </c>
      <c r="K156" s="54">
        <v>26.08</v>
      </c>
      <c r="L156" s="206"/>
      <c r="M156" s="195"/>
      <c r="N156" s="44">
        <v>-0.12411999999999999</v>
      </c>
      <c r="O156" s="48">
        <v>-0.29780000000000001</v>
      </c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</row>
    <row r="157" spans="1:48">
      <c r="B157" s="52">
        <v>34.04</v>
      </c>
      <c r="C157" s="54">
        <v>52.08</v>
      </c>
      <c r="D157" s="88">
        <v>34.76</v>
      </c>
      <c r="E157" s="54">
        <v>51.2</v>
      </c>
      <c r="F157" s="206"/>
      <c r="G157" s="195"/>
      <c r="H157" s="52">
        <v>41.48</v>
      </c>
      <c r="I157" s="54">
        <v>32.32</v>
      </c>
      <c r="J157" s="88">
        <v>55.52</v>
      </c>
      <c r="K157" s="54">
        <v>30.04</v>
      </c>
      <c r="L157" s="206"/>
      <c r="M157" s="195"/>
      <c r="N157" s="44">
        <v>0.39945199999999997</v>
      </c>
      <c r="O157" s="48">
        <v>0.142184</v>
      </c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</row>
    <row r="158" spans="1:48">
      <c r="B158" s="52">
        <v>56.48</v>
      </c>
      <c r="C158" s="54">
        <v>45.48</v>
      </c>
      <c r="D158" s="88">
        <v>36.44</v>
      </c>
      <c r="E158" s="54">
        <v>42.32</v>
      </c>
      <c r="F158" s="206"/>
      <c r="G158" s="195"/>
      <c r="H158" s="52">
        <v>21.92</v>
      </c>
      <c r="I158" s="54">
        <v>51.08</v>
      </c>
      <c r="J158" s="88">
        <v>21.84</v>
      </c>
      <c r="K158" s="54">
        <v>29.08</v>
      </c>
      <c r="L158" s="206"/>
      <c r="M158" s="195"/>
      <c r="N158" s="44">
        <v>-0.10138</v>
      </c>
      <c r="O158" s="48">
        <v>-0.25484000000000001</v>
      </c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</row>
    <row r="159" spans="1:48">
      <c r="B159" s="52">
        <v>38.4</v>
      </c>
      <c r="C159" s="54">
        <v>19.36</v>
      </c>
      <c r="D159" s="88">
        <v>39.520000000000003</v>
      </c>
      <c r="E159" s="54">
        <v>28.4</v>
      </c>
      <c r="F159" s="206"/>
      <c r="G159" s="195"/>
      <c r="H159" s="52">
        <v>17.600000000000001</v>
      </c>
      <c r="I159" s="54">
        <v>14.36</v>
      </c>
      <c r="J159" s="88">
        <v>47.96</v>
      </c>
      <c r="K159" s="54">
        <v>28.48</v>
      </c>
      <c r="L159" s="206"/>
      <c r="M159" s="195"/>
      <c r="N159" s="44">
        <v>9.4361E-2</v>
      </c>
      <c r="O159" s="48">
        <v>-6.3750000000000001E-2</v>
      </c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</row>
    <row r="160" spans="1:48">
      <c r="B160" s="52">
        <v>37.28</v>
      </c>
      <c r="C160" s="54">
        <v>34.880000000000003</v>
      </c>
      <c r="D160" s="88">
        <v>31.48</v>
      </c>
      <c r="E160" s="54">
        <v>52.48</v>
      </c>
      <c r="F160" s="206"/>
      <c r="G160" s="195"/>
      <c r="H160" s="52">
        <v>32.44</v>
      </c>
      <c r="I160" s="54">
        <v>39.200000000000003</v>
      </c>
      <c r="J160" s="88">
        <v>22.36</v>
      </c>
      <c r="K160" s="54">
        <v>19.68</v>
      </c>
      <c r="L160" s="206"/>
      <c r="M160" s="195"/>
      <c r="N160" s="44">
        <v>-0.13131000000000001</v>
      </c>
      <c r="O160" s="48">
        <v>-4.1529999999999997E-2</v>
      </c>
      <c r="P160" s="9"/>
      <c r="Q160" s="9"/>
    </row>
    <row r="161" spans="1:17">
      <c r="B161" s="52">
        <v>39.799999999999997</v>
      </c>
      <c r="C161" s="54">
        <v>45.76</v>
      </c>
      <c r="D161" s="88">
        <v>45.12</v>
      </c>
      <c r="E161" s="54">
        <v>46.4</v>
      </c>
      <c r="F161" s="206"/>
      <c r="G161" s="195"/>
      <c r="H161" s="52">
        <v>56</v>
      </c>
      <c r="I161" s="54">
        <v>43</v>
      </c>
      <c r="J161" s="88">
        <v>38.119999999999997</v>
      </c>
      <c r="K161" s="54">
        <v>35.08</v>
      </c>
      <c r="L161" s="206"/>
      <c r="M161" s="195"/>
      <c r="N161" s="44">
        <v>0.427979</v>
      </c>
      <c r="O161" s="48">
        <v>-3.7969999999999997E-2</v>
      </c>
      <c r="P161" s="9"/>
      <c r="Q161" s="9"/>
    </row>
    <row r="162" spans="1:17">
      <c r="B162" s="52">
        <v>25.28</v>
      </c>
      <c r="C162" s="54">
        <v>15.52</v>
      </c>
      <c r="D162" s="88">
        <v>55.6</v>
      </c>
      <c r="E162" s="54">
        <v>47.52</v>
      </c>
      <c r="F162" s="206"/>
      <c r="G162" s="11"/>
      <c r="H162" s="52">
        <v>22.08</v>
      </c>
      <c r="I162" s="54">
        <v>55.12</v>
      </c>
      <c r="J162" s="88">
        <v>37.72</v>
      </c>
      <c r="K162" s="54">
        <v>34.96</v>
      </c>
      <c r="L162" s="206"/>
      <c r="M162" s="195"/>
      <c r="N162" s="44">
        <v>0.29624299999999998</v>
      </c>
      <c r="O162" s="48">
        <v>-4.2720000000000001E-2</v>
      </c>
      <c r="P162" s="9"/>
      <c r="Q162" s="9"/>
    </row>
    <row r="163" spans="1:17">
      <c r="B163" s="52">
        <v>29</v>
      </c>
      <c r="C163" s="54">
        <v>37.68</v>
      </c>
      <c r="D163" s="88">
        <v>54.88</v>
      </c>
      <c r="E163" s="54">
        <v>28.12</v>
      </c>
      <c r="F163" s="206"/>
      <c r="G163" s="11"/>
      <c r="H163" s="52">
        <v>19.48</v>
      </c>
      <c r="I163" s="54">
        <v>35.880000000000003</v>
      </c>
      <c r="J163" s="88">
        <v>23.92</v>
      </c>
      <c r="K163" s="54">
        <v>21.96</v>
      </c>
      <c r="L163" s="206"/>
      <c r="M163" s="11"/>
      <c r="N163" s="44">
        <v>8.7426000000000004E-2</v>
      </c>
      <c r="O163" s="48">
        <v>0.18126</v>
      </c>
    </row>
    <row r="164" spans="1:17" ht="17.25" thickBot="1">
      <c r="B164" s="52">
        <v>16.440000000000001</v>
      </c>
      <c r="C164" s="54">
        <v>9.76</v>
      </c>
      <c r="D164" s="88">
        <v>115.68</v>
      </c>
      <c r="E164" s="54">
        <v>59.68</v>
      </c>
      <c r="F164" s="206"/>
      <c r="G164" s="11"/>
      <c r="H164" s="52">
        <v>37.159999999999997</v>
      </c>
      <c r="I164" s="54">
        <v>44.28</v>
      </c>
      <c r="J164" s="88">
        <v>42.64</v>
      </c>
      <c r="K164" s="54">
        <v>61.52</v>
      </c>
      <c r="L164" s="206"/>
      <c r="M164" s="11"/>
      <c r="N164" s="470">
        <v>0.31212400000000001</v>
      </c>
      <c r="O164" s="478">
        <v>-0.17182</v>
      </c>
    </row>
    <row r="165" spans="1:17" ht="18" thickBot="1">
      <c r="B165" s="442">
        <v>16.559999999999999</v>
      </c>
      <c r="C165" s="444">
        <v>12.56</v>
      </c>
      <c r="D165" s="445">
        <v>55.76</v>
      </c>
      <c r="E165" s="444">
        <v>77.08</v>
      </c>
      <c r="F165" s="206"/>
      <c r="G165" s="11"/>
      <c r="H165" s="442">
        <v>38.92</v>
      </c>
      <c r="I165" s="444">
        <v>74.239999999999995</v>
      </c>
      <c r="J165" s="445">
        <v>62.88</v>
      </c>
      <c r="K165" s="444">
        <v>44.44</v>
      </c>
      <c r="L165" s="206"/>
      <c r="M165" s="567" t="s">
        <v>242</v>
      </c>
      <c r="N165" s="594">
        <f>AVERAGE(N151:N164)</f>
        <v>0.15632242857142858</v>
      </c>
      <c r="O165" s="595">
        <f>AVERAGE(O151:O164)</f>
        <v>-1.7102928571428571E-2</v>
      </c>
    </row>
    <row r="166" spans="1:17" ht="17.25">
      <c r="A166" s="567" t="s">
        <v>242</v>
      </c>
      <c r="B166" s="568">
        <f>AVERAGE(B152:B165)</f>
        <v>33.008571428571429</v>
      </c>
      <c r="C166" s="569">
        <f t="shared" ref="C166:E166" si="29">AVERAGE(C152:C165)</f>
        <v>29.497142857142851</v>
      </c>
      <c r="D166" s="570">
        <f t="shared" si="29"/>
        <v>45.988571428571433</v>
      </c>
      <c r="E166" s="569">
        <f t="shared" si="29"/>
        <v>42.32</v>
      </c>
      <c r="G166" s="567" t="s">
        <v>242</v>
      </c>
      <c r="H166" s="568">
        <f>AVERAGE(H152:H165)</f>
        <v>31.188571428571432</v>
      </c>
      <c r="I166" s="569">
        <f t="shared" ref="I166:K166" si="30">AVERAGE(I152:I165)</f>
        <v>42.594285714285718</v>
      </c>
      <c r="J166" s="570">
        <f t="shared" si="30"/>
        <v>34.611428571428569</v>
      </c>
      <c r="K166" s="569">
        <f t="shared" si="30"/>
        <v>32.874285714285705</v>
      </c>
      <c r="M166" s="572" t="s">
        <v>243</v>
      </c>
      <c r="N166" s="573">
        <f>STDEV(N151:N164)</f>
        <v>0.22875487893736463</v>
      </c>
      <c r="O166" s="574">
        <f>STDEV(O151:O164)</f>
        <v>0.17974350409251527</v>
      </c>
    </row>
    <row r="167" spans="1:17" ht="18" thickBot="1">
      <c r="A167" s="575" t="s">
        <v>243</v>
      </c>
      <c r="B167" s="576">
        <f>STDEV(B152:B165)</f>
        <v>18.061223596484201</v>
      </c>
      <c r="C167" s="577">
        <f t="shared" ref="C167:E167" si="31">STDEV(C152:C165)</f>
        <v>14.699900276255912</v>
      </c>
      <c r="D167" s="578">
        <f t="shared" si="31"/>
        <v>23.343784828298308</v>
      </c>
      <c r="E167" s="577">
        <f t="shared" si="31"/>
        <v>17.219573835519949</v>
      </c>
      <c r="G167" s="572" t="s">
        <v>243</v>
      </c>
      <c r="H167" s="576">
        <f>STDEV(H152:H165)</f>
        <v>13.836962126099815</v>
      </c>
      <c r="I167" s="577">
        <f t="shared" ref="I167:K167" si="32">STDEV(I152:I165)</f>
        <v>15.784719833426895</v>
      </c>
      <c r="J167" s="578">
        <f t="shared" si="32"/>
        <v>13.927967910283607</v>
      </c>
      <c r="K167" s="577">
        <f t="shared" si="32"/>
        <v>12.958460090307353</v>
      </c>
      <c r="M167" s="579" t="s">
        <v>244</v>
      </c>
      <c r="N167" s="580">
        <f t="shared" ref="N167" si="33">N166/SQRT(14)</f>
        <v>6.1137313038326362E-2</v>
      </c>
      <c r="O167" s="581">
        <f t="shared" ref="O167" si="34">O166/SQRT(14)</f>
        <v>4.8038472129456569E-2</v>
      </c>
    </row>
    <row r="168" spans="1:17" ht="35.25" thickBot="1">
      <c r="A168" s="582" t="s">
        <v>244</v>
      </c>
      <c r="B168" s="583">
        <f>B167/SQRT(14)</f>
        <v>4.8270650488543518</v>
      </c>
      <c r="C168" s="584">
        <f t="shared" ref="C168:E168" si="35">C167/SQRT(14)</f>
        <v>3.9287136038209454</v>
      </c>
      <c r="D168" s="585">
        <f t="shared" si="35"/>
        <v>6.2388889241474166</v>
      </c>
      <c r="E168" s="584">
        <f t="shared" si="35"/>
        <v>4.6021246884837508</v>
      </c>
      <c r="G168" s="579" t="s">
        <v>244</v>
      </c>
      <c r="H168" s="586">
        <f>H167/SQRT(14)</f>
        <v>3.6980836821166165</v>
      </c>
      <c r="I168" s="587">
        <f t="shared" ref="I168" si="36">I167/SQRT(14)</f>
        <v>4.2186438259213483</v>
      </c>
      <c r="J168" s="588">
        <f t="shared" ref="J168" si="37">J167/SQRT(14)</f>
        <v>3.7224060010187912</v>
      </c>
      <c r="K168" s="587">
        <f t="shared" ref="K168" si="38">K167/SQRT(14)</f>
        <v>3.4632941370081305</v>
      </c>
      <c r="M168" s="589" t="s">
        <v>247</v>
      </c>
      <c r="N168" s="590">
        <v>4.9700000000000001E-2</v>
      </c>
      <c r="O168" s="591"/>
    </row>
    <row r="169" spans="1:17" ht="35.25" thickBot="1">
      <c r="G169" s="589" t="s">
        <v>247</v>
      </c>
      <c r="H169" s="590">
        <v>0.04</v>
      </c>
      <c r="I169" s="592"/>
      <c r="J169" s="593">
        <v>0.65239999999999998</v>
      </c>
      <c r="K169" s="591"/>
    </row>
    <row r="170" spans="1:17">
      <c r="H170" s="680" t="s">
        <v>253</v>
      </c>
      <c r="I170" s="571"/>
      <c r="J170" s="571"/>
      <c r="K170" s="571"/>
      <c r="L170" s="571"/>
      <c r="M170" s="571"/>
      <c r="N170" s="571" t="s">
        <v>255</v>
      </c>
      <c r="O170" s="571"/>
      <c r="P170" s="571"/>
      <c r="Q170" s="571"/>
    </row>
  </sheetData>
  <mergeCells count="34">
    <mergeCell ref="N149:O149"/>
    <mergeCell ref="B150:C150"/>
    <mergeCell ref="D150:E150"/>
    <mergeCell ref="H150:I150"/>
    <mergeCell ref="J150:K150"/>
    <mergeCell ref="B130:C130"/>
    <mergeCell ref="D130:E130"/>
    <mergeCell ref="H130:I130"/>
    <mergeCell ref="J130:K130"/>
    <mergeCell ref="B149:E149"/>
    <mergeCell ref="H149:K149"/>
    <mergeCell ref="B129:E129"/>
    <mergeCell ref="H129:K129"/>
    <mergeCell ref="N129:O129"/>
    <mergeCell ref="C17:L17"/>
    <mergeCell ref="Q17:Z17"/>
    <mergeCell ref="C79:W79"/>
    <mergeCell ref="B56:B62"/>
    <mergeCell ref="B66:B72"/>
    <mergeCell ref="F34:F35"/>
    <mergeCell ref="C34:D34"/>
    <mergeCell ref="B36:B42"/>
    <mergeCell ref="B46:B52"/>
    <mergeCell ref="G34:H34"/>
    <mergeCell ref="F36:F40"/>
    <mergeCell ref="F44:F48"/>
    <mergeCell ref="F52:F56"/>
    <mergeCell ref="AB79:AX79"/>
    <mergeCell ref="C88:R88"/>
    <mergeCell ref="W88:AJ88"/>
    <mergeCell ref="B34:B35"/>
    <mergeCell ref="C2:M2"/>
    <mergeCell ref="R2:AB2"/>
    <mergeCell ref="F60:F6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Fig. 1</vt:lpstr>
      <vt:lpstr>Fig. 2</vt:lpstr>
      <vt:lpstr>Fig. 3</vt:lpstr>
      <vt:lpstr>Fig. 4</vt:lpstr>
      <vt:lpstr>Fig. 5 </vt:lpstr>
      <vt:lpstr>Fig. 6</vt:lpstr>
      <vt:lpstr>Fig. 7</vt:lpstr>
      <vt:lpstr>Fig. 8</vt:lpstr>
      <vt:lpstr>Fig. 9</vt:lpstr>
      <vt:lpstr>Supplementary Fig. 1</vt:lpstr>
      <vt:lpstr>Supplementary Fig. 2</vt:lpstr>
      <vt:lpstr>Supplementary Fig. 3</vt:lpstr>
      <vt:lpstr>Supplementary Fig. 5</vt:lpstr>
      <vt:lpstr>Supplementary Fig. 7</vt:lpstr>
      <vt:lpstr>Supplementary Fig. 8</vt:lpstr>
      <vt:lpstr>Supplementary Fig.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DGIST</dc:creator>
  <cp:lastModifiedBy>재원 고</cp:lastModifiedBy>
  <dcterms:created xsi:type="dcterms:W3CDTF">2023-05-12T10:40:08Z</dcterms:created>
  <dcterms:modified xsi:type="dcterms:W3CDTF">2024-01-13T07:51:51Z</dcterms:modified>
</cp:coreProperties>
</file>