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1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entuedu.sharepoint.com/teams/MyelomaProject-p52epigenomicsinMM/Shared Documents/p52 epigenomics in MM/Project 1 KMS x JIN x CoMMpass Paper/Manuscript_Draft_6/Submission/"/>
    </mc:Choice>
  </mc:AlternateContent>
  <xr:revisionPtr revIDLastSave="1358" documentId="11_980387484643B13F3194C978A1B4A0BA2C73009A" xr6:coauthVersionLast="47" xr6:coauthVersionMax="47" xr10:uidLastSave="{2CE31BA2-D1D2-479B-BE2F-262F09BA7173}"/>
  <bookViews>
    <workbookView xWindow="-108" yWindow="-108" windowWidth="23256" windowHeight="12456" firstSheet="20" activeTab="24" xr2:uid="{00000000-000D-0000-FFFF-FFFF00000000}"/>
  </bookViews>
  <sheets>
    <sheet name="Figure 6d" sheetId="17" r:id="rId1"/>
    <sheet name="Figure 6e" sheetId="18" r:id="rId2"/>
    <sheet name="Figure 6f" sheetId="19" r:id="rId3"/>
    <sheet name="Figure 6g" sheetId="6" r:id="rId4"/>
    <sheet name="Figure 6i" sheetId="20" r:id="rId5"/>
    <sheet name="Figure 6j" sheetId="21" r:id="rId6"/>
    <sheet name="S9a" sheetId="22" r:id="rId7"/>
    <sheet name="S9f" sheetId="15" r:id="rId8"/>
    <sheet name="S9g" sheetId="23" r:id="rId9"/>
    <sheet name="S9h" sheetId="24" r:id="rId10"/>
    <sheet name="S9i" sheetId="25" r:id="rId11"/>
    <sheet name="S9j" sheetId="26" r:id="rId12"/>
    <sheet name="S9k" sheetId="27" r:id="rId13"/>
    <sheet name="S9l" sheetId="28" r:id="rId14"/>
    <sheet name="S9n" sheetId="29" r:id="rId15"/>
    <sheet name="S10b" sheetId="16" r:id="rId16"/>
    <sheet name="Figure 1d Blots" sheetId="30" r:id="rId17"/>
    <sheet name="Figure 2a Blots" sheetId="31" r:id="rId18"/>
    <sheet name="Figure 6c Blots" sheetId="32" r:id="rId19"/>
    <sheet name="Figure 6g Blots" sheetId="33" r:id="rId20"/>
    <sheet name="Figure S1f Blots" sheetId="34" r:id="rId21"/>
    <sheet name="Figure S9a Blots" sheetId="35" r:id="rId22"/>
    <sheet name="Figure S9c" sheetId="39" r:id="rId23"/>
    <sheet name="Figure S9d Blots" sheetId="36" r:id="rId24"/>
    <sheet name="Figure S9e" sheetId="40" r:id="rId25"/>
    <sheet name="Figure S9f Blots" sheetId="37" r:id="rId26"/>
    <sheet name="Figure S10b Blots" sheetId="38" r:id="rId27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5" i="16" l="1"/>
  <c r="H6" i="16"/>
  <c r="H7" i="16"/>
  <c r="H8" i="16"/>
  <c r="H9" i="16"/>
  <c r="H10" i="16"/>
  <c r="H11" i="16"/>
  <c r="H12" i="16"/>
  <c r="H13" i="16"/>
  <c r="H14" i="16"/>
  <c r="H15" i="16"/>
  <c r="H18" i="16"/>
  <c r="H19" i="16"/>
  <c r="H20" i="16"/>
  <c r="H21" i="16"/>
  <c r="H22" i="16"/>
  <c r="H23" i="16"/>
  <c r="H24" i="16"/>
  <c r="H25" i="16"/>
  <c r="H26" i="16"/>
  <c r="H27" i="16"/>
  <c r="H28" i="16"/>
  <c r="H29" i="16"/>
  <c r="H32" i="16"/>
  <c r="H33" i="16"/>
  <c r="H34" i="16"/>
  <c r="H35" i="16"/>
  <c r="H36" i="16"/>
  <c r="H37" i="16"/>
  <c r="H38" i="16"/>
  <c r="H39" i="16"/>
  <c r="H40" i="16"/>
  <c r="H41" i="16"/>
  <c r="H42" i="16"/>
  <c r="H43" i="16"/>
  <c r="H46" i="16"/>
  <c r="H47" i="16"/>
  <c r="H48" i="16"/>
  <c r="H49" i="16"/>
  <c r="H50" i="16"/>
  <c r="H51" i="16"/>
  <c r="H52" i="16"/>
  <c r="H53" i="16"/>
  <c r="H54" i="16"/>
  <c r="H55" i="16"/>
  <c r="H56" i="16"/>
  <c r="H57" i="16"/>
  <c r="H60" i="16"/>
  <c r="H61" i="16"/>
  <c r="H62" i="16"/>
  <c r="H63" i="16"/>
  <c r="H64" i="16"/>
  <c r="H65" i="16"/>
  <c r="H66" i="16"/>
  <c r="H67" i="16"/>
  <c r="H68" i="16"/>
  <c r="H69" i="16"/>
  <c r="H70" i="16"/>
  <c r="H71" i="16"/>
  <c r="H74" i="16"/>
  <c r="H75" i="16"/>
  <c r="H76" i="16"/>
  <c r="H77" i="16"/>
  <c r="H78" i="16"/>
  <c r="H79" i="16"/>
  <c r="H80" i="16"/>
  <c r="H81" i="16"/>
  <c r="H82" i="16"/>
  <c r="H83" i="16"/>
  <c r="H84" i="16"/>
  <c r="H85" i="16"/>
  <c r="H4" i="16"/>
  <c r="G5" i="16"/>
  <c r="G6" i="16"/>
  <c r="G7" i="16"/>
  <c r="G8" i="16"/>
  <c r="G9" i="16"/>
  <c r="G10" i="16"/>
  <c r="G11" i="16"/>
  <c r="G12" i="16"/>
  <c r="G13" i="16"/>
  <c r="G14" i="16"/>
  <c r="G15" i="16"/>
  <c r="G18" i="16"/>
  <c r="G19" i="16"/>
  <c r="G20" i="16"/>
  <c r="G21" i="16"/>
  <c r="G22" i="16"/>
  <c r="G23" i="16"/>
  <c r="G24" i="16"/>
  <c r="G25" i="16"/>
  <c r="G26" i="16"/>
  <c r="G27" i="16"/>
  <c r="G28" i="16"/>
  <c r="G29" i="16"/>
  <c r="G32" i="16"/>
  <c r="G33" i="16"/>
  <c r="G34" i="16"/>
  <c r="G35" i="16"/>
  <c r="G36" i="16"/>
  <c r="G37" i="16"/>
  <c r="G38" i="16"/>
  <c r="G39" i="16"/>
  <c r="G40" i="16"/>
  <c r="G41" i="16"/>
  <c r="G42" i="16"/>
  <c r="G43" i="16"/>
  <c r="G46" i="16"/>
  <c r="G47" i="16"/>
  <c r="G48" i="16"/>
  <c r="G49" i="16"/>
  <c r="G50" i="16"/>
  <c r="G51" i="16"/>
  <c r="G52" i="16"/>
  <c r="G53" i="16"/>
  <c r="G54" i="16"/>
  <c r="G55" i="16"/>
  <c r="G56" i="16"/>
  <c r="G57" i="16"/>
  <c r="G60" i="16"/>
  <c r="G61" i="16"/>
  <c r="G62" i="16"/>
  <c r="G63" i="16"/>
  <c r="G64" i="16"/>
  <c r="G65" i="16"/>
  <c r="G66" i="16"/>
  <c r="G67" i="16"/>
  <c r="G68" i="16"/>
  <c r="G69" i="16"/>
  <c r="G70" i="16"/>
  <c r="G71" i="16"/>
  <c r="G74" i="16"/>
  <c r="G75" i="16"/>
  <c r="G76" i="16"/>
  <c r="G77" i="16"/>
  <c r="G78" i="16"/>
  <c r="G79" i="16"/>
  <c r="G80" i="16"/>
  <c r="G81" i="16"/>
  <c r="G82" i="16"/>
  <c r="G83" i="16"/>
  <c r="G84" i="16"/>
  <c r="G85" i="16"/>
  <c r="G4" i="16"/>
  <c r="F5" i="16"/>
  <c r="F6" i="16"/>
  <c r="F7" i="16"/>
  <c r="F8" i="16"/>
  <c r="F9" i="16"/>
  <c r="F10" i="16"/>
  <c r="F11" i="16"/>
  <c r="F12" i="16"/>
  <c r="F13" i="16"/>
  <c r="F14" i="16"/>
  <c r="F15" i="16"/>
  <c r="F18" i="16"/>
  <c r="F19" i="16"/>
  <c r="F20" i="16"/>
  <c r="F21" i="16"/>
  <c r="F22" i="16"/>
  <c r="F23" i="16"/>
  <c r="F24" i="16"/>
  <c r="F25" i="16"/>
  <c r="F26" i="16"/>
  <c r="F27" i="16"/>
  <c r="F28" i="16"/>
  <c r="F29" i="16"/>
  <c r="F32" i="16"/>
  <c r="F33" i="16"/>
  <c r="F34" i="16"/>
  <c r="F35" i="16"/>
  <c r="F36" i="16"/>
  <c r="F37" i="16"/>
  <c r="F38" i="16"/>
  <c r="F39" i="16"/>
  <c r="F40" i="16"/>
  <c r="F41" i="16"/>
  <c r="F42" i="16"/>
  <c r="F43" i="16"/>
  <c r="F46" i="16"/>
  <c r="F47" i="16"/>
  <c r="F48" i="16"/>
  <c r="F49" i="16"/>
  <c r="F50" i="16"/>
  <c r="F51" i="16"/>
  <c r="F52" i="16"/>
  <c r="F53" i="16"/>
  <c r="F54" i="16"/>
  <c r="F55" i="16"/>
  <c r="F56" i="16"/>
  <c r="F57" i="16"/>
  <c r="F60" i="16"/>
  <c r="F61" i="16"/>
  <c r="F62" i="16"/>
  <c r="F63" i="16"/>
  <c r="F64" i="16"/>
  <c r="F65" i="16"/>
  <c r="F66" i="16"/>
  <c r="F67" i="16"/>
  <c r="F68" i="16"/>
  <c r="F69" i="16"/>
  <c r="F70" i="16"/>
  <c r="F71" i="16"/>
  <c r="F74" i="16"/>
  <c r="F75" i="16"/>
  <c r="F76" i="16"/>
  <c r="F77" i="16"/>
  <c r="F78" i="16"/>
  <c r="F79" i="16"/>
  <c r="F80" i="16"/>
  <c r="F81" i="16"/>
  <c r="F82" i="16"/>
  <c r="F83" i="16"/>
  <c r="F84" i="16"/>
  <c r="F85" i="16"/>
  <c r="F4" i="16"/>
  <c r="P10" i="22"/>
  <c r="Q10" i="22"/>
  <c r="P11" i="22"/>
  <c r="Q11" i="22"/>
  <c r="P12" i="22"/>
  <c r="Q12" i="22"/>
  <c r="P13" i="22"/>
  <c r="Q13" i="22"/>
  <c r="O11" i="22"/>
  <c r="O12" i="22"/>
  <c r="O13" i="22"/>
  <c r="O10" i="22"/>
  <c r="R13" i="22" l="1"/>
  <c r="R12" i="22"/>
  <c r="R11" i="22"/>
  <c r="R10" i="22"/>
  <c r="B4" i="29"/>
  <c r="C4" i="29"/>
  <c r="D4" i="29"/>
  <c r="E4" i="29"/>
  <c r="F4" i="29"/>
  <c r="I4" i="29"/>
  <c r="J4" i="29"/>
  <c r="K4" i="29"/>
  <c r="L4" i="29"/>
  <c r="M4" i="29"/>
  <c r="N4" i="29"/>
  <c r="O4" i="29"/>
  <c r="P4" i="29"/>
  <c r="B5" i="29"/>
  <c r="C5" i="29"/>
  <c r="D5" i="29"/>
  <c r="E5" i="29"/>
  <c r="F5" i="29"/>
  <c r="H5" i="29"/>
  <c r="I5" i="29"/>
  <c r="J5" i="29"/>
  <c r="K5" i="29"/>
  <c r="L5" i="29"/>
  <c r="M5" i="29"/>
  <c r="N5" i="29"/>
  <c r="O5" i="29"/>
  <c r="P5" i="29"/>
  <c r="B6" i="29"/>
  <c r="C6" i="29"/>
  <c r="D6" i="29"/>
  <c r="E6" i="29"/>
  <c r="F6" i="29"/>
  <c r="G6" i="29"/>
  <c r="H6" i="29"/>
  <c r="I6" i="29"/>
  <c r="J6" i="29"/>
  <c r="K6" i="29"/>
  <c r="L6" i="29"/>
  <c r="M6" i="29"/>
  <c r="N6" i="29"/>
  <c r="O6" i="29"/>
  <c r="P6" i="29"/>
  <c r="B7" i="29"/>
  <c r="C7" i="29"/>
  <c r="D7" i="29"/>
  <c r="E7" i="29"/>
  <c r="F7" i="29"/>
  <c r="G7" i="29"/>
  <c r="H7" i="29"/>
  <c r="I7" i="29"/>
  <c r="J7" i="29"/>
  <c r="K7" i="29"/>
  <c r="L7" i="29"/>
  <c r="M7" i="29"/>
  <c r="N7" i="29"/>
  <c r="O7" i="29"/>
  <c r="P7" i="29"/>
  <c r="B8" i="29"/>
  <c r="C8" i="29"/>
  <c r="D8" i="29"/>
  <c r="E8" i="29"/>
  <c r="F8" i="29"/>
  <c r="G8" i="29"/>
  <c r="H8" i="29"/>
  <c r="I8" i="29"/>
  <c r="J8" i="29"/>
  <c r="K8" i="29"/>
  <c r="L8" i="29"/>
  <c r="M8" i="29"/>
  <c r="N8" i="29"/>
  <c r="O8" i="29"/>
  <c r="P8" i="29"/>
  <c r="B9" i="29"/>
  <c r="C9" i="29"/>
  <c r="D9" i="29"/>
  <c r="E9" i="29"/>
  <c r="F9" i="29"/>
  <c r="G9" i="29"/>
  <c r="H9" i="29"/>
  <c r="I9" i="29"/>
  <c r="J9" i="29"/>
  <c r="K9" i="29"/>
  <c r="L9" i="29"/>
  <c r="M9" i="29"/>
  <c r="N9" i="29"/>
  <c r="O9" i="29"/>
  <c r="P9" i="29"/>
  <c r="B10" i="29"/>
  <c r="C10" i="29"/>
  <c r="D10" i="29"/>
  <c r="E10" i="29"/>
  <c r="F10" i="29"/>
  <c r="G10" i="29"/>
  <c r="H10" i="29"/>
  <c r="I10" i="29"/>
  <c r="J10" i="29"/>
  <c r="K10" i="29"/>
  <c r="L10" i="29"/>
  <c r="M10" i="29"/>
  <c r="N10" i="29"/>
  <c r="O10" i="29"/>
  <c r="P10" i="29"/>
  <c r="B11" i="29"/>
  <c r="C11" i="29"/>
  <c r="D11" i="29"/>
  <c r="E11" i="29"/>
  <c r="F11" i="29"/>
  <c r="G11" i="29"/>
  <c r="H11" i="29"/>
  <c r="I11" i="29"/>
  <c r="J11" i="29"/>
  <c r="K11" i="29"/>
  <c r="L11" i="29"/>
  <c r="M11" i="29"/>
  <c r="N11" i="29"/>
  <c r="O11" i="29"/>
  <c r="P11" i="29"/>
  <c r="B12" i="29"/>
  <c r="C12" i="29"/>
  <c r="D12" i="29"/>
  <c r="E12" i="29"/>
  <c r="F12" i="29"/>
  <c r="G12" i="29"/>
  <c r="H12" i="29"/>
  <c r="I12" i="29"/>
  <c r="J12" i="29"/>
  <c r="K12" i="29"/>
  <c r="L12" i="29"/>
  <c r="M12" i="29"/>
  <c r="N12" i="29"/>
  <c r="O12" i="29"/>
  <c r="P12" i="29"/>
  <c r="B13" i="29"/>
  <c r="C13" i="29"/>
  <c r="D13" i="29"/>
  <c r="E13" i="29"/>
  <c r="F13" i="29"/>
  <c r="G13" i="29"/>
  <c r="H13" i="29"/>
  <c r="I13" i="29"/>
  <c r="J13" i="29"/>
  <c r="K13" i="29"/>
  <c r="M13" i="29"/>
  <c r="N13" i="29"/>
  <c r="O13" i="29"/>
  <c r="P13" i="29"/>
  <c r="B14" i="29"/>
  <c r="C14" i="29"/>
  <c r="D14" i="29"/>
  <c r="E14" i="29"/>
  <c r="F14" i="29"/>
  <c r="G14" i="29"/>
  <c r="H14" i="29"/>
  <c r="I14" i="29"/>
  <c r="J14" i="29"/>
  <c r="K14" i="29"/>
  <c r="M14" i="29"/>
  <c r="N14" i="29"/>
  <c r="P14" i="29"/>
  <c r="B15" i="29"/>
  <c r="C15" i="29"/>
  <c r="D15" i="29"/>
  <c r="G15" i="29"/>
  <c r="H15" i="29"/>
  <c r="I15" i="29"/>
  <c r="J15" i="29"/>
  <c r="K15" i="29"/>
  <c r="G16" i="29"/>
  <c r="H16" i="29"/>
  <c r="J16" i="29"/>
  <c r="K16" i="29"/>
  <c r="G17" i="29"/>
  <c r="H17" i="29"/>
  <c r="G18" i="29"/>
  <c r="G18" i="21"/>
  <c r="H17" i="21"/>
  <c r="G17" i="21"/>
  <c r="K16" i="21"/>
  <c r="J16" i="21"/>
  <c r="H16" i="21"/>
  <c r="G16" i="21"/>
  <c r="K15" i="21"/>
  <c r="J15" i="21"/>
  <c r="I15" i="21"/>
  <c r="H15" i="21"/>
  <c r="G15" i="21"/>
  <c r="D15" i="21"/>
  <c r="C15" i="21"/>
  <c r="B15" i="21"/>
  <c r="P14" i="21"/>
  <c r="N14" i="21"/>
  <c r="M14" i="21"/>
  <c r="K14" i="21"/>
  <c r="J14" i="21"/>
  <c r="I14" i="21"/>
  <c r="H14" i="21"/>
  <c r="G14" i="21"/>
  <c r="F14" i="21"/>
  <c r="E14" i="21"/>
  <c r="D14" i="21"/>
  <c r="C14" i="21"/>
  <c r="B14" i="21"/>
  <c r="P13" i="21"/>
  <c r="O13" i="21"/>
  <c r="N13" i="21"/>
  <c r="M13" i="21"/>
  <c r="K13" i="21"/>
  <c r="J13" i="21"/>
  <c r="I13" i="21"/>
  <c r="H13" i="21"/>
  <c r="G13" i="21"/>
  <c r="F13" i="21"/>
  <c r="E13" i="21"/>
  <c r="D13" i="21"/>
  <c r="C13" i="21"/>
  <c r="B13" i="21"/>
  <c r="P12" i="21"/>
  <c r="O12" i="21"/>
  <c r="N12" i="21"/>
  <c r="M12" i="21"/>
  <c r="L12" i="21"/>
  <c r="K12" i="21"/>
  <c r="J12" i="21"/>
  <c r="I12" i="21"/>
  <c r="H12" i="21"/>
  <c r="G12" i="21"/>
  <c r="F12" i="21"/>
  <c r="E12" i="21"/>
  <c r="D12" i="21"/>
  <c r="C12" i="21"/>
  <c r="B12" i="21"/>
  <c r="P11" i="21"/>
  <c r="O11" i="21"/>
  <c r="N11" i="21"/>
  <c r="M11" i="21"/>
  <c r="L11" i="21"/>
  <c r="K11" i="21"/>
  <c r="J11" i="21"/>
  <c r="I11" i="21"/>
  <c r="H11" i="21"/>
  <c r="G11" i="21"/>
  <c r="F11" i="21"/>
  <c r="E11" i="21"/>
  <c r="D11" i="21"/>
  <c r="C11" i="21"/>
  <c r="B11" i="21"/>
  <c r="P10" i="21"/>
  <c r="O10" i="21"/>
  <c r="N10" i="21"/>
  <c r="M10" i="21"/>
  <c r="L10" i="21"/>
  <c r="K10" i="21"/>
  <c r="J10" i="21"/>
  <c r="I10" i="21"/>
  <c r="H10" i="21"/>
  <c r="G10" i="21"/>
  <c r="F10" i="21"/>
  <c r="E10" i="21"/>
  <c r="D10" i="21"/>
  <c r="C10" i="21"/>
  <c r="B10" i="21"/>
  <c r="P9" i="21"/>
  <c r="O9" i="21"/>
  <c r="N9" i="21"/>
  <c r="M9" i="21"/>
  <c r="L9" i="21"/>
  <c r="K9" i="21"/>
  <c r="J9" i="21"/>
  <c r="I9" i="21"/>
  <c r="H9" i="21"/>
  <c r="G9" i="21"/>
  <c r="F9" i="21"/>
  <c r="E9" i="21"/>
  <c r="D9" i="21"/>
  <c r="C9" i="21"/>
  <c r="B9" i="21"/>
  <c r="P8" i="21"/>
  <c r="O8" i="21"/>
  <c r="N8" i="21"/>
  <c r="M8" i="21"/>
  <c r="L8" i="21"/>
  <c r="K8" i="21"/>
  <c r="J8" i="21"/>
  <c r="I8" i="21"/>
  <c r="H8" i="21"/>
  <c r="G8" i="21"/>
  <c r="F8" i="21"/>
  <c r="E8" i="21"/>
  <c r="D8" i="21"/>
  <c r="C8" i="21"/>
  <c r="B8" i="21"/>
  <c r="P7" i="21"/>
  <c r="O7" i="21"/>
  <c r="N7" i="21"/>
  <c r="M7" i="21"/>
  <c r="L7" i="21"/>
  <c r="K7" i="21"/>
  <c r="J7" i="21"/>
  <c r="I7" i="21"/>
  <c r="H7" i="21"/>
  <c r="G7" i="21"/>
  <c r="F7" i="21"/>
  <c r="E7" i="21"/>
  <c r="D7" i="21"/>
  <c r="C7" i="21"/>
  <c r="B7" i="21"/>
  <c r="P6" i="21"/>
  <c r="O6" i="21"/>
  <c r="N6" i="21"/>
  <c r="M6" i="21"/>
  <c r="L6" i="21"/>
  <c r="K6" i="21"/>
  <c r="J6" i="21"/>
  <c r="I6" i="21"/>
  <c r="H6" i="21"/>
  <c r="G6" i="21"/>
  <c r="F6" i="21"/>
  <c r="E6" i="21"/>
  <c r="D6" i="21"/>
  <c r="C6" i="21"/>
  <c r="B6" i="21"/>
  <c r="P5" i="21"/>
  <c r="O5" i="21"/>
  <c r="N5" i="21"/>
  <c r="M5" i="21"/>
  <c r="L5" i="21"/>
  <c r="K5" i="21"/>
  <c r="J5" i="21"/>
  <c r="I5" i="21"/>
  <c r="H5" i="21"/>
  <c r="F5" i="21"/>
  <c r="E5" i="21"/>
  <c r="D5" i="21"/>
  <c r="C5" i="21"/>
  <c r="B5" i="21"/>
  <c r="P4" i="21"/>
  <c r="O4" i="21"/>
  <c r="N4" i="21"/>
  <c r="M4" i="21"/>
  <c r="L4" i="21"/>
  <c r="K4" i="21"/>
  <c r="J4" i="21"/>
  <c r="I4" i="21"/>
  <c r="F4" i="21"/>
  <c r="E4" i="21"/>
  <c r="D4" i="21"/>
  <c r="C4" i="21"/>
  <c r="B4" i="21"/>
  <c r="H7" i="20"/>
  <c r="H8" i="20"/>
  <c r="H6" i="20"/>
  <c r="G8" i="20"/>
  <c r="F8" i="20"/>
  <c r="E8" i="20"/>
  <c r="D8" i="20"/>
  <c r="C8" i="20"/>
  <c r="G7" i="20"/>
  <c r="F7" i="20"/>
  <c r="E7" i="20"/>
  <c r="D7" i="20"/>
  <c r="C7" i="20"/>
  <c r="G6" i="20"/>
  <c r="F6" i="20"/>
  <c r="E6" i="20"/>
  <c r="D6" i="20"/>
  <c r="C6" i="20"/>
  <c r="I31" i="19"/>
  <c r="I30" i="19"/>
  <c r="I29" i="19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tc={75839BE2-7D2C-42CB-9CCC-6E973B2956D2}</author>
  </authors>
  <commentList>
    <comment ref="E1" authorId="0" shapeId="0" xr:uid="{75839BE2-7D2C-42CB-9CCC-6E973B2956D2}">
      <text>
        <t xml:space="preserve">[Threaded comment]
Your version of Excel allows you to read this threaded comment; however, any edits to it will get removed if the file is opened in a newer version of Excel. Learn more: https://go.microsoft.com/fwlink/?linkid=870924
Comment:
    To be filled
</t>
      </text>
    </comment>
  </commentList>
</comments>
</file>

<file path=xl/sharedStrings.xml><?xml version="1.0" encoding="utf-8"?>
<sst xmlns="http://schemas.openxmlformats.org/spreadsheetml/2006/main" count="639" uniqueCount="203">
  <si>
    <t>Set1</t>
  </si>
  <si>
    <t>Set2</t>
  </si>
  <si>
    <t>Set3</t>
  </si>
  <si>
    <t>WT+pLJM-GFP</t>
  </si>
  <si>
    <t>WT+pLJM-RGS1</t>
  </si>
  <si>
    <t>RGS1-SE del+pLJM-GFP</t>
  </si>
  <si>
    <t>RGS1-SE del+pLJM-RGS1</t>
  </si>
  <si>
    <t>RGS1</t>
  </si>
  <si>
    <t>p-p38</t>
  </si>
  <si>
    <t>GRAP2</t>
  </si>
  <si>
    <t>p-JNK</t>
  </si>
  <si>
    <t>p-cjun</t>
  </si>
  <si>
    <t>p-p53</t>
  </si>
  <si>
    <t>p-cdc2</t>
  </si>
  <si>
    <t>cyclinD1</t>
  </si>
  <si>
    <t>Bax</t>
  </si>
  <si>
    <t>LP1 cell line</t>
  </si>
  <si>
    <t>KMS11 cell line</t>
  </si>
  <si>
    <t>Scramble</t>
  </si>
  <si>
    <t>Sh2#RGS1</t>
  </si>
  <si>
    <t>Sh7#RGS1</t>
  </si>
  <si>
    <t>Cyclin D1</t>
  </si>
  <si>
    <t xml:space="preserve">Scramble </t>
  </si>
  <si>
    <t>Sh4#RGS1</t>
  </si>
  <si>
    <t>Band quantification done using GelQuantNET (unit-AU) (Taking Scramble as 1)</t>
  </si>
  <si>
    <t>KMS11</t>
  </si>
  <si>
    <t>LP1</t>
  </si>
  <si>
    <t>Ctrl</t>
  </si>
  <si>
    <t>RGS1SE del</t>
  </si>
  <si>
    <t>KMS-11 OD 590nm</t>
  </si>
  <si>
    <t>Rep1</t>
  </si>
  <si>
    <t>Rep2</t>
  </si>
  <si>
    <t>Rep3</t>
  </si>
  <si>
    <t>LP1 OD 590nm</t>
  </si>
  <si>
    <t>Average</t>
  </si>
  <si>
    <t>3 biological replicates, 3 technical replicates, unpaired two tailed t test</t>
  </si>
  <si>
    <t>KMS-11 pvalue 0.0016</t>
  </si>
  <si>
    <t>Live</t>
  </si>
  <si>
    <t>Apoptotic (AnnexinV)</t>
  </si>
  <si>
    <t>KMS11 Ctrl</t>
  </si>
  <si>
    <t>KMS11 RGS1SE del</t>
  </si>
  <si>
    <t>LP1 Ctrl</t>
  </si>
  <si>
    <t>LP1 RGS1SE del</t>
  </si>
  <si>
    <t>JJN3 Ctrl</t>
  </si>
  <si>
    <t>JJN3 RGS1SE del</t>
  </si>
  <si>
    <t>3 biological replicates</t>
  </si>
  <si>
    <t>3 biological replicates, 2 way Anova</t>
  </si>
  <si>
    <t>KMS11 Live Ctrl VS RGS1SEdel pvalue &lt;0.0001
KMS11 Apoptosis Ctrl VS RGS1SEdel pvalue &lt;0.0001</t>
  </si>
  <si>
    <t>LP1 Live Ctrl VS RGS1SEdel pvalue 0.0001
LP1 Apoptosis Ctrl VS RGS1SEdel pvalue 0.0001</t>
  </si>
  <si>
    <t>JJN3 Live Ctrl VS RGS1SEdel pvalue 0.2624
JJN3 Apoptosis Ctrl VS RGS1SEdel pvalue 0.3155</t>
  </si>
  <si>
    <t>Day0</t>
  </si>
  <si>
    <t>Day4</t>
  </si>
  <si>
    <t>Day6</t>
  </si>
  <si>
    <t>Day8</t>
  </si>
  <si>
    <t>KMS11 RGS1SE</t>
  </si>
  <si>
    <t>Day3</t>
  </si>
  <si>
    <t>Day7</t>
  </si>
  <si>
    <t>LP1 RGS1SE</t>
  </si>
  <si>
    <t>JJN3 RGS1SE</t>
  </si>
  <si>
    <t>KMS11 Ctrl VS RGS1SEdel pvalue Day0 &gt;0.9999, D4 0.5581 D6 0.0057 D8 &lt;0.0001</t>
  </si>
  <si>
    <t>LP1 Ctrl VS RGS1SEdel pvalue Day0 &gt;0.9999, D3 0.0025 D7 &lt;0.0001</t>
  </si>
  <si>
    <t>JJN3 Ctrl VS RGS1SEdel pvalue Day0 &gt;0.9999, D3 &lt;0.0001 D7 &lt;0.0001</t>
  </si>
  <si>
    <t>MFI rep1</t>
  </si>
  <si>
    <t>MFI rep2</t>
  </si>
  <si>
    <t>MFI rep3</t>
  </si>
  <si>
    <t>Tumor Size (mm) at Day 21</t>
  </si>
  <si>
    <t>Mouse1</t>
  </si>
  <si>
    <t>Mouse2</t>
  </si>
  <si>
    <t>Mouse3</t>
  </si>
  <si>
    <t>Mouse4</t>
  </si>
  <si>
    <t>Mouse5</t>
  </si>
  <si>
    <t>Ctrl + GFP</t>
  </si>
  <si>
    <t>RGS1SE + GFP</t>
  </si>
  <si>
    <t>RGS1SE + RGS1</t>
  </si>
  <si>
    <t>CTRL_GFP vs. RGS1SE del_GFP pvalue 0.0137</t>
  </si>
  <si>
    <t>CTRL_GFP vs. RGS1SE del_RGS1 pvalue 0.4991</t>
  </si>
  <si>
    <t>RGS1SE del_GFP vs. RGS1SE del_RGS1 pvalue 0.0018</t>
  </si>
  <si>
    <t>5 mice used for each condition. Ordinary 1 way anova</t>
  </si>
  <si>
    <t>Day</t>
  </si>
  <si>
    <t>Ctrl_GFP</t>
  </si>
  <si>
    <t>R14_GFP</t>
  </si>
  <si>
    <t>R14_RGS1</t>
  </si>
  <si>
    <t>Mice sacrificed when tumor size exceeds 2000mm</t>
  </si>
  <si>
    <t>5 mice used for each condition. Log-rank (Mantel-Cox) test comparing conditions in pairs</t>
  </si>
  <si>
    <t>Ctrl_GFP vs R14_GFP pvalue 0.0116</t>
  </si>
  <si>
    <t>Ctrl_GFP vs R14_RGS1 pvalue 0.0291</t>
  </si>
  <si>
    <t>R14_GFP vs R14_RGS1 pvalue 0.0034</t>
  </si>
  <si>
    <t>B1</t>
  </si>
  <si>
    <t>B2</t>
  </si>
  <si>
    <t>B3</t>
  </si>
  <si>
    <t>B4</t>
  </si>
  <si>
    <t>B5</t>
  </si>
  <si>
    <t>R1</t>
  </si>
  <si>
    <t>R2</t>
  </si>
  <si>
    <t>R3</t>
  </si>
  <si>
    <t>R4</t>
  </si>
  <si>
    <t>R5</t>
  </si>
  <si>
    <t>G1</t>
  </si>
  <si>
    <t>G2</t>
  </si>
  <si>
    <t>G3</t>
  </si>
  <si>
    <t>G4</t>
  </si>
  <si>
    <t>G5</t>
  </si>
  <si>
    <t>Input for survival curve</t>
  </si>
  <si>
    <t>Group</t>
  </si>
  <si>
    <t xml:space="preserve">Day sacrificed </t>
  </si>
  <si>
    <t>CTRL_GFP</t>
  </si>
  <si>
    <t>RGS1SE del_GFP</t>
  </si>
  <si>
    <t>RGS1SE del_RGS1</t>
  </si>
  <si>
    <t>5 mice used for each condition. Mixed effects analysis (Holm-Sidak's multiple comparisons test)</t>
  </si>
  <si>
    <t>Ctrl_GFP vs R14_GFP pvalue 0.0351</t>
  </si>
  <si>
    <t>Ctrl_GFP vs R14_RGS1 pvalue 0.1341</t>
  </si>
  <si>
    <t>R14_GFP vs R14_RGS1 pvalue 0.0014</t>
  </si>
  <si>
    <t>GFP</t>
  </si>
  <si>
    <t>Empty</t>
  </si>
  <si>
    <t>B11_12</t>
  </si>
  <si>
    <t>IL6st Peak1</t>
  </si>
  <si>
    <t>RSE peak2 p52</t>
  </si>
  <si>
    <t>p52</t>
  </si>
  <si>
    <t>Rep1 fold</t>
  </si>
  <si>
    <t>Rep2 fold</t>
  </si>
  <si>
    <t xml:space="preserve">Rep3 fold </t>
  </si>
  <si>
    <t>Average fold</t>
  </si>
  <si>
    <t>Luciferase</t>
  </si>
  <si>
    <t>Renilla</t>
  </si>
  <si>
    <t>Error bar is Standard Error of the Mean (SEM) : Calculated automatically by GraphPad PRISM</t>
  </si>
  <si>
    <t>At least 2 technical replicates, 3 biological reps.</t>
  </si>
  <si>
    <t>Relative luciferase acitivity calculated by dividing Luciferase reading by renilla reading</t>
  </si>
  <si>
    <t>Fold calculated by dividing GFP or p52 by GFP</t>
  </si>
  <si>
    <t>Relative luciferase activity</t>
  </si>
  <si>
    <t>2 way anova (Sidak's multiple comparisons test)</t>
  </si>
  <si>
    <t>2 way anova (Sidak's multiple comparisons test)
GFP vs p52
Empty Luc 0.0864
BCL2 SE &lt;0.0001
RGS1 SE &lt;0.0001
IL6ST SE 0.0003</t>
  </si>
  <si>
    <t>2 way anova (Dunnett's multiple comparisons test)
p52
Empty Luc vs. BCL2 SE 0.0072
Empty Luc vs. RGS1 SE 0.0001
Empty Luc vs. IL6ST SE 0.0406</t>
  </si>
  <si>
    <t>KMS11 shRGS1#2</t>
  </si>
  <si>
    <t>KMS11 shRGS1#4</t>
  </si>
  <si>
    <t>LP1 shRGS1#2</t>
  </si>
  <si>
    <t>LP1 shRGS1#4</t>
  </si>
  <si>
    <t>JJN3 shRGS1#2</t>
  </si>
  <si>
    <t>JJN3 shRGS1#4</t>
  </si>
  <si>
    <t>MFI Rep1</t>
  </si>
  <si>
    <t>MFI Rep2</t>
  </si>
  <si>
    <t>MFI Rep3</t>
  </si>
  <si>
    <t>9b</t>
  </si>
  <si>
    <t>KMS11
Live Scram vs shRGS1#2 &lt;0.0001
Scram vs shRGS1#4 &lt;0.0001
Apoptotic Scram vs shRGS1#2 &lt;0.0001
Scram vs shRGS1#4 &lt;0.0001</t>
  </si>
  <si>
    <t>LP1
Live Scram vs shRGS1#2 &lt;0.0001
Scram vs shRGS1#4 0.0017
Apoptotic Scram vs shRGS1#2 0.0002
Scram vs shRGS1#4 0.0027</t>
  </si>
  <si>
    <t>JJN3
Live Scram vs shRGS1#2 0.0054
Scram vs shRGS1#4 0.0160
Apoptotic Scram vs shRGS1#2 0.0124
Scram vs shRGS1#4 0.0260</t>
  </si>
  <si>
    <t>KMS11
D3 Scram vs shRGS1#2 &lt;0.0001
Scram vs shRGS1#4 &lt;0.0001
D6 Scram vs shRGS1#2 &lt;0.0001
Scram vs shRGS1#4 &lt;0.0001</t>
  </si>
  <si>
    <t>LP1
D3 Scram vs shRGS1#2 0.0005
Scram vs shRGS1#4 &lt;0.0001
D6 Scram vs shRGS1#2 &lt;0.0001
Scram vs shRGS1#4 &lt;0.0001</t>
  </si>
  <si>
    <t>JJN3
D3 Scram vs shRGS1#2 0.0023
Scram vs shRGS1#4 0.0015
D6 Scram vs shRGS1#2 &lt;0.0001
Scram vs shRGS1#4 &lt;0.0001</t>
  </si>
  <si>
    <t>Sc/-RGS1</t>
  </si>
  <si>
    <t>Sc/+RGS1</t>
  </si>
  <si>
    <t>Sh1/-RGS1</t>
  </si>
  <si>
    <t>Sh1/+RGS1</t>
  </si>
  <si>
    <t>Sh2/-RGS1</t>
  </si>
  <si>
    <t>Sh2/+RGS1</t>
  </si>
  <si>
    <t>pJNK</t>
  </si>
  <si>
    <t>cyclin D1</t>
  </si>
  <si>
    <t>2 way anova (Bonferroni's multiple comparisons test)</t>
  </si>
  <si>
    <t>Scram</t>
  </si>
  <si>
    <t>shRGS1#2</t>
  </si>
  <si>
    <t>shRGS1#4</t>
  </si>
  <si>
    <t>Rep4</t>
  </si>
  <si>
    <t>3 technical replicates 4 biological replicates</t>
  </si>
  <si>
    <t xml:space="preserve">LP1
Live Scram vs shRGS1#2 0.0270
Scram vs shRGS1#4 0.0041
</t>
  </si>
  <si>
    <t xml:space="preserve">KMS11
Live Scram vs shRGS1#2 0.0178
Scram vs shRGS1#4 0.0065
</t>
  </si>
  <si>
    <t>3 technical replicates 3 biological replicates</t>
  </si>
  <si>
    <t>unpaired 2 tailed t test</t>
  </si>
  <si>
    <t>KMS11 SE DEL + GFP</t>
  </si>
  <si>
    <t>KMS11 SE DEL + RGS1</t>
  </si>
  <si>
    <t>LP1 SE DEL + GFP</t>
  </si>
  <si>
    <t>LP1 SE DEL + RGS1</t>
  </si>
  <si>
    <t>KMS11 SEDel+GFP vs SEDel+ RGS1 0.0116</t>
  </si>
  <si>
    <t>LP1 SEDel+GFP vs SEDel+ RGS1 0.0025</t>
  </si>
  <si>
    <t>2 way anova (Dunnett's multiple comparisons test)</t>
  </si>
  <si>
    <t>KMS11
D3 RGS1SE del + GFP vs. RGS1SE del + RGS1 0.0084
D7 RGS1SE del + GFP vs. RGS1SE del + RGS1 &lt;0.0001</t>
  </si>
  <si>
    <t>LP1
D3 RGS1SE del + GFP vs. RGS1SE del + RGS1 0.0012
D7 RGS1SE del + GFP vs. RGS1SE del + RGS1 &lt;0.0001</t>
  </si>
  <si>
    <t>D0_KMS11 SE DEL +GFP 1_003.fcs</t>
  </si>
  <si>
    <t>D0_KMS11 SE DEL + RGS1 1_004.fcs</t>
  </si>
  <si>
    <t>D3_KMS11 SE DEL +GFP 1_017.fcs</t>
  </si>
  <si>
    <t>D3_KMS11 SE DEL + RGS1 1_018.fcs</t>
  </si>
  <si>
    <t>D7_KMS11 SE DEL +GFP 1_031.fcs</t>
  </si>
  <si>
    <t>D7_KMS11 SE DEL + RGS1 1_032.fcs</t>
  </si>
  <si>
    <t>D0_LP1 SE DEL +GFP 1_003.fcs</t>
  </si>
  <si>
    <t>D0_LP1 SE DEL + RGS1 1_004.fcs</t>
  </si>
  <si>
    <t>D3_LP1 SE DEL +GFP 1_017.fcs</t>
  </si>
  <si>
    <t>D3_LP1 SE DEL + RGS1 1_018.fcs</t>
  </si>
  <si>
    <t>D7_LP1 SE DEL +GFP 1_031.fcs</t>
  </si>
  <si>
    <t>D7_LP1 SE DEL + RGS1 1_032.fcs</t>
  </si>
  <si>
    <t>KMS11 RGS1SE del + GFP</t>
  </si>
  <si>
    <t>KMS11 RGS1SE del + RGS1</t>
  </si>
  <si>
    <t>LP1 RGS1SE del + GFP</t>
  </si>
  <si>
    <t>LP1 RGS1SE del + RGS1</t>
  </si>
  <si>
    <t xml:space="preserve">2 way anova </t>
  </si>
  <si>
    <t>KMS11
Live RGS1SE del + GFP vs. RGS1SE del + RGS1 &lt;0.0001
Apoptotic RGS1SE del + GFP vs. RGS1SE del + RGS1 &lt;0.0001</t>
  </si>
  <si>
    <t>LP1
Live RGS1SE del + GFP vs. RGS1SE del + RGS1 &lt;0.0001
Apoptotic RGS1SE del + GFP vs. RGS1SE del + RGS1 &lt;0.0001</t>
  </si>
  <si>
    <t>average</t>
  </si>
  <si>
    <t>STDEV</t>
  </si>
  <si>
    <t>SEM</t>
  </si>
  <si>
    <t>LP1 pvalue 0.0058</t>
  </si>
  <si>
    <t>Band quantification done using GelQuantNET (arb.unit) average is plotted</t>
  </si>
  <si>
    <t>mean is plottet and Error bar is Standard Error of the Mean (SEM) : Calculated automatically by GraphPad PRISM</t>
  </si>
  <si>
    <t>Band quantification done using GelQuantNET (arb.unit)</t>
  </si>
  <si>
    <t>Mean is plotted and Error bar is Standard Error of the Mean (SEM) : Calculated automatically by GraphPad PRISM</t>
  </si>
  <si>
    <t>3 biological replicates for each cell lines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</si>
</sst>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/>
  </cellStyleXfs>
  <cellXfs count="19">
    <xf numFmtId="0" fontId="0" fillId="0" borderId="0" xfId="0"/>
    <xf numFmtId="0" fontId="1" fillId="0" borderId="0" xfId="0" applyFont="1"/>
    <xf numFmtId="0" fontId="2" fillId="0" borderId="0" xfId="0" applyFont="1" applyAlignment="1">
      <alignment horizontal="center"/>
    </xf>
    <xf numFmtId="0" fontId="2" fillId="0" borderId="0" xfId="0" applyFont="1"/>
    <xf numFmtId="0" fontId="2" fillId="0" borderId="0" xfId="0" applyFont="1" applyAlignment="1">
      <alignment horizontal="left"/>
    </xf>
    <xf numFmtId="0" fontId="0" fillId="2" borderId="0" xfId="0" applyFill="1"/>
    <xf numFmtId="0" fontId="4" fillId="0" borderId="0" xfId="0" applyFont="1"/>
    <xf numFmtId="0" fontId="2" fillId="0" borderId="0" xfId="0" applyFont="1" applyAlignment="1">
      <alignment horizontal="left" wrapText="1"/>
    </xf>
    <xf numFmtId="0" fontId="0" fillId="0" borderId="1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6" xfId="0" applyBorder="1"/>
    <xf numFmtId="0" fontId="0" fillId="0" borderId="7" xfId="0" applyBorder="1"/>
    <xf numFmtId="0" fontId="0" fillId="0" borderId="8" xfId="0" applyBorder="1"/>
    <xf numFmtId="0" fontId="0" fillId="0" borderId="0" xfId="0" applyAlignment="1">
      <alignment wrapText="1"/>
    </xf>
    <xf numFmtId="0" fontId="0" fillId="0" borderId="0" xfId="0" applyAlignment="1">
      <alignment vertical="top" wrapText="1"/>
    </xf>
    <xf numFmtId="0" fontId="5" fillId="0" borderId="0" xfId="0" applyFont="1"/>
  </cellXfs>
  <cellStyles count="2">
    <cellStyle name="Normal" xfId="0" builtinId="0"/>
    <cellStyle name="Normal 2" xfId="1" xr:uid="{90DD4E31-D42B-44B1-AF6D-27E1E5151E8A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customXml" Target="../customXml/item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microsoft.com/office/2017/10/relationships/person" Target="persons/perso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Relationship Id="rId35" Type="http://schemas.openxmlformats.org/officeDocument/2006/relationships/customXml" Target="../customXml/item3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tiff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tiff"/><Relationship Id="rId7" Type="http://schemas.openxmlformats.org/officeDocument/2006/relationships/image" Target="../media/image19.jpg"/><Relationship Id="rId2" Type="http://schemas.microsoft.com/office/2007/relationships/hdphoto" Target="../media/hdphoto1.wdp"/><Relationship Id="rId1" Type="http://schemas.openxmlformats.org/officeDocument/2006/relationships/image" Target="../media/image14.png"/><Relationship Id="rId6" Type="http://schemas.openxmlformats.org/officeDocument/2006/relationships/image" Target="../media/image18.jpg"/><Relationship Id="rId5" Type="http://schemas.openxmlformats.org/officeDocument/2006/relationships/image" Target="../media/image17.tif"/><Relationship Id="rId4" Type="http://schemas.openxmlformats.org/officeDocument/2006/relationships/image" Target="../media/image16.ti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.png"/><Relationship Id="rId18" Type="http://schemas.openxmlformats.org/officeDocument/2006/relationships/image" Target="../media/image34.jpeg"/><Relationship Id="rId26" Type="http://schemas.openxmlformats.org/officeDocument/2006/relationships/image" Target="../media/image40.png"/><Relationship Id="rId39" Type="http://schemas.openxmlformats.org/officeDocument/2006/relationships/image" Target="../media/image51.jpeg"/><Relationship Id="rId21" Type="http://schemas.openxmlformats.org/officeDocument/2006/relationships/image" Target="../media/image37.jpeg"/><Relationship Id="rId34" Type="http://schemas.openxmlformats.org/officeDocument/2006/relationships/image" Target="../media/image46.jpg"/><Relationship Id="rId42" Type="http://schemas.openxmlformats.org/officeDocument/2006/relationships/image" Target="../media/image54.jpeg"/><Relationship Id="rId47" Type="http://schemas.openxmlformats.org/officeDocument/2006/relationships/image" Target="../media/image59.jpg"/><Relationship Id="rId50" Type="http://schemas.openxmlformats.org/officeDocument/2006/relationships/image" Target="../media/image62.jpeg"/><Relationship Id="rId55" Type="http://schemas.openxmlformats.org/officeDocument/2006/relationships/image" Target="../media/image67.jpeg"/><Relationship Id="rId7" Type="http://schemas.openxmlformats.org/officeDocument/2006/relationships/image" Target="../media/image25.png"/><Relationship Id="rId2" Type="http://schemas.openxmlformats.org/officeDocument/2006/relationships/image" Target="../media/image21.jpg"/><Relationship Id="rId16" Type="http://schemas.openxmlformats.org/officeDocument/2006/relationships/image" Target="../media/image32.tiff"/><Relationship Id="rId29" Type="http://schemas.openxmlformats.org/officeDocument/2006/relationships/image" Target="../media/image42.tiff"/><Relationship Id="rId11" Type="http://schemas.openxmlformats.org/officeDocument/2006/relationships/image" Target="../media/image28.jpeg"/><Relationship Id="rId24" Type="http://schemas.openxmlformats.org/officeDocument/2006/relationships/image" Target="../media/image39.png"/><Relationship Id="rId32" Type="http://schemas.microsoft.com/office/2007/relationships/hdphoto" Target="../media/hdphoto8.wdp"/><Relationship Id="rId37" Type="http://schemas.openxmlformats.org/officeDocument/2006/relationships/image" Target="../media/image49.jpeg"/><Relationship Id="rId40" Type="http://schemas.openxmlformats.org/officeDocument/2006/relationships/image" Target="../media/image52.jpeg"/><Relationship Id="rId45" Type="http://schemas.openxmlformats.org/officeDocument/2006/relationships/image" Target="../media/image57.jpeg"/><Relationship Id="rId53" Type="http://schemas.openxmlformats.org/officeDocument/2006/relationships/image" Target="../media/image65.jpg"/><Relationship Id="rId5" Type="http://schemas.openxmlformats.org/officeDocument/2006/relationships/image" Target="../media/image23.png"/><Relationship Id="rId10" Type="http://schemas.openxmlformats.org/officeDocument/2006/relationships/image" Target="../media/image27.jpeg"/><Relationship Id="rId19" Type="http://schemas.openxmlformats.org/officeDocument/2006/relationships/image" Target="../media/image35.jpeg"/><Relationship Id="rId31" Type="http://schemas.openxmlformats.org/officeDocument/2006/relationships/image" Target="../media/image44.png"/><Relationship Id="rId44" Type="http://schemas.openxmlformats.org/officeDocument/2006/relationships/image" Target="../media/image56.jpeg"/><Relationship Id="rId52" Type="http://schemas.openxmlformats.org/officeDocument/2006/relationships/image" Target="../media/image64.jpg"/><Relationship Id="rId4" Type="http://schemas.microsoft.com/office/2007/relationships/hdphoto" Target="../media/hdphoto2.wdp"/><Relationship Id="rId9" Type="http://schemas.openxmlformats.org/officeDocument/2006/relationships/image" Target="../media/image26.jpeg"/><Relationship Id="rId14" Type="http://schemas.microsoft.com/office/2007/relationships/hdphoto" Target="../media/hdphoto4.wdp"/><Relationship Id="rId22" Type="http://schemas.openxmlformats.org/officeDocument/2006/relationships/image" Target="../media/image38.png"/><Relationship Id="rId27" Type="http://schemas.microsoft.com/office/2007/relationships/hdphoto" Target="../media/hdphoto7.wdp"/><Relationship Id="rId30" Type="http://schemas.openxmlformats.org/officeDocument/2006/relationships/image" Target="../media/image43.tiff"/><Relationship Id="rId35" Type="http://schemas.openxmlformats.org/officeDocument/2006/relationships/image" Target="../media/image47.jpeg"/><Relationship Id="rId43" Type="http://schemas.openxmlformats.org/officeDocument/2006/relationships/image" Target="../media/image55.jpeg"/><Relationship Id="rId48" Type="http://schemas.openxmlformats.org/officeDocument/2006/relationships/image" Target="../media/image60.tif"/><Relationship Id="rId56" Type="http://schemas.openxmlformats.org/officeDocument/2006/relationships/image" Target="../media/image68.tiff"/><Relationship Id="rId8" Type="http://schemas.microsoft.com/office/2007/relationships/hdphoto" Target="../media/hdphoto3.wdp"/><Relationship Id="rId51" Type="http://schemas.openxmlformats.org/officeDocument/2006/relationships/image" Target="../media/image63.tif"/><Relationship Id="rId3" Type="http://schemas.openxmlformats.org/officeDocument/2006/relationships/image" Target="../media/image22.png"/><Relationship Id="rId12" Type="http://schemas.openxmlformats.org/officeDocument/2006/relationships/image" Target="../media/image29.jpeg"/><Relationship Id="rId17" Type="http://schemas.openxmlformats.org/officeDocument/2006/relationships/image" Target="../media/image33.jpeg"/><Relationship Id="rId25" Type="http://schemas.microsoft.com/office/2007/relationships/hdphoto" Target="../media/hdphoto6.wdp"/><Relationship Id="rId33" Type="http://schemas.openxmlformats.org/officeDocument/2006/relationships/image" Target="../media/image45.jpg"/><Relationship Id="rId38" Type="http://schemas.openxmlformats.org/officeDocument/2006/relationships/image" Target="../media/image50.jpeg"/><Relationship Id="rId46" Type="http://schemas.openxmlformats.org/officeDocument/2006/relationships/image" Target="../media/image58.jpeg"/><Relationship Id="rId20" Type="http://schemas.openxmlformats.org/officeDocument/2006/relationships/image" Target="../media/image36.jpg"/><Relationship Id="rId41" Type="http://schemas.openxmlformats.org/officeDocument/2006/relationships/image" Target="../media/image53.jpeg"/><Relationship Id="rId54" Type="http://schemas.openxmlformats.org/officeDocument/2006/relationships/image" Target="../media/image66.jpeg"/><Relationship Id="rId1" Type="http://schemas.openxmlformats.org/officeDocument/2006/relationships/image" Target="../media/image20.jpeg"/><Relationship Id="rId6" Type="http://schemas.openxmlformats.org/officeDocument/2006/relationships/image" Target="../media/image24.tiff"/><Relationship Id="rId15" Type="http://schemas.openxmlformats.org/officeDocument/2006/relationships/image" Target="../media/image31.jpg"/><Relationship Id="rId23" Type="http://schemas.microsoft.com/office/2007/relationships/hdphoto" Target="../media/hdphoto5.wdp"/><Relationship Id="rId28" Type="http://schemas.openxmlformats.org/officeDocument/2006/relationships/image" Target="../media/image41.jpeg"/><Relationship Id="rId36" Type="http://schemas.openxmlformats.org/officeDocument/2006/relationships/image" Target="../media/image48.jpg"/><Relationship Id="rId49" Type="http://schemas.openxmlformats.org/officeDocument/2006/relationships/image" Target="../media/image6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7" Type="http://schemas.openxmlformats.org/officeDocument/2006/relationships/image" Target="../media/image75.pn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6" Type="http://schemas.openxmlformats.org/officeDocument/2006/relationships/image" Target="../media/image74.png"/><Relationship Id="rId5" Type="http://schemas.openxmlformats.org/officeDocument/2006/relationships/image" Target="../media/image73.png"/><Relationship Id="rId4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png"/><Relationship Id="rId3" Type="http://schemas.openxmlformats.org/officeDocument/2006/relationships/image" Target="../media/image80.png"/><Relationship Id="rId7" Type="http://schemas.openxmlformats.org/officeDocument/2006/relationships/image" Target="../media/image84.tiff"/><Relationship Id="rId12" Type="http://schemas.openxmlformats.org/officeDocument/2006/relationships/image" Target="../media/image89.png"/><Relationship Id="rId2" Type="http://schemas.microsoft.com/office/2007/relationships/hdphoto" Target="../media/hdphoto9.wdp"/><Relationship Id="rId1" Type="http://schemas.openxmlformats.org/officeDocument/2006/relationships/image" Target="../media/image79.png"/><Relationship Id="rId6" Type="http://schemas.openxmlformats.org/officeDocument/2006/relationships/image" Target="../media/image83.png"/><Relationship Id="rId11" Type="http://schemas.openxmlformats.org/officeDocument/2006/relationships/image" Target="../media/image88.png"/><Relationship Id="rId5" Type="http://schemas.openxmlformats.org/officeDocument/2006/relationships/image" Target="../media/image82.tiff"/><Relationship Id="rId10" Type="http://schemas.openxmlformats.org/officeDocument/2006/relationships/image" Target="../media/image87.png"/><Relationship Id="rId4" Type="http://schemas.openxmlformats.org/officeDocument/2006/relationships/image" Target="../media/image81.jpeg"/><Relationship Id="rId9" Type="http://schemas.openxmlformats.org/officeDocument/2006/relationships/image" Target="../media/image8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91.png"/><Relationship Id="rId1" Type="http://schemas.openxmlformats.org/officeDocument/2006/relationships/image" Target="../media/image90.png"/></Relationships>
</file>

<file path=xl/drawings/_rels/drawing9.xml.rels><?xml version="1.0" encoding="UTF-8" standalone="yes"?>
<Relationships xmlns="http://schemas.openxmlformats.org/package/2006/relationships"><Relationship Id="rId3" Type="http://schemas.microsoft.com/office/2007/relationships/hdphoto" Target="../media/hdphoto10.wdp"/><Relationship Id="rId2" Type="http://schemas.openxmlformats.org/officeDocument/2006/relationships/image" Target="../media/image94.png"/><Relationship Id="rId1" Type="http://schemas.openxmlformats.org/officeDocument/2006/relationships/image" Target="../media/image93.png"/><Relationship Id="rId4" Type="http://schemas.openxmlformats.org/officeDocument/2006/relationships/image" Target="../media/image95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3.jpg"/><Relationship Id="rId13" Type="http://schemas.openxmlformats.org/officeDocument/2006/relationships/image" Target="../media/image108.jpg"/><Relationship Id="rId18" Type="http://schemas.openxmlformats.org/officeDocument/2006/relationships/image" Target="../media/image113.jpg"/><Relationship Id="rId26" Type="http://schemas.openxmlformats.org/officeDocument/2006/relationships/image" Target="../media/image121.jpg"/><Relationship Id="rId3" Type="http://schemas.openxmlformats.org/officeDocument/2006/relationships/image" Target="../media/image98.jpg"/><Relationship Id="rId21" Type="http://schemas.openxmlformats.org/officeDocument/2006/relationships/image" Target="../media/image116.jpg"/><Relationship Id="rId7" Type="http://schemas.openxmlformats.org/officeDocument/2006/relationships/image" Target="../media/image102.jpg"/><Relationship Id="rId12" Type="http://schemas.openxmlformats.org/officeDocument/2006/relationships/image" Target="../media/image107.jpg"/><Relationship Id="rId17" Type="http://schemas.openxmlformats.org/officeDocument/2006/relationships/image" Target="../media/image112.jpg"/><Relationship Id="rId25" Type="http://schemas.openxmlformats.org/officeDocument/2006/relationships/image" Target="../media/image120.jpg"/><Relationship Id="rId2" Type="http://schemas.openxmlformats.org/officeDocument/2006/relationships/image" Target="../media/image97.jpg"/><Relationship Id="rId16" Type="http://schemas.openxmlformats.org/officeDocument/2006/relationships/image" Target="../media/image111.jpg"/><Relationship Id="rId20" Type="http://schemas.openxmlformats.org/officeDocument/2006/relationships/image" Target="../media/image115.jpg"/><Relationship Id="rId29" Type="http://schemas.openxmlformats.org/officeDocument/2006/relationships/image" Target="../media/image124.jpg"/><Relationship Id="rId1" Type="http://schemas.openxmlformats.org/officeDocument/2006/relationships/image" Target="../media/image96.jpg"/><Relationship Id="rId6" Type="http://schemas.openxmlformats.org/officeDocument/2006/relationships/image" Target="../media/image101.jpg"/><Relationship Id="rId11" Type="http://schemas.openxmlformats.org/officeDocument/2006/relationships/image" Target="../media/image106.png"/><Relationship Id="rId24" Type="http://schemas.openxmlformats.org/officeDocument/2006/relationships/image" Target="../media/image119.jpg"/><Relationship Id="rId5" Type="http://schemas.openxmlformats.org/officeDocument/2006/relationships/image" Target="../media/image100.jpg"/><Relationship Id="rId15" Type="http://schemas.openxmlformats.org/officeDocument/2006/relationships/image" Target="../media/image110.jpg"/><Relationship Id="rId23" Type="http://schemas.openxmlformats.org/officeDocument/2006/relationships/image" Target="../media/image118.jpg"/><Relationship Id="rId28" Type="http://schemas.openxmlformats.org/officeDocument/2006/relationships/image" Target="../media/image123.jpg"/><Relationship Id="rId10" Type="http://schemas.openxmlformats.org/officeDocument/2006/relationships/image" Target="../media/image105.jpg"/><Relationship Id="rId19" Type="http://schemas.openxmlformats.org/officeDocument/2006/relationships/image" Target="../media/image114.jpg"/><Relationship Id="rId31" Type="http://schemas.openxmlformats.org/officeDocument/2006/relationships/image" Target="../media/image126.jpg"/><Relationship Id="rId4" Type="http://schemas.openxmlformats.org/officeDocument/2006/relationships/image" Target="../media/image99.jpg"/><Relationship Id="rId9" Type="http://schemas.openxmlformats.org/officeDocument/2006/relationships/image" Target="../media/image104.jpg"/><Relationship Id="rId14" Type="http://schemas.openxmlformats.org/officeDocument/2006/relationships/image" Target="../media/image109.jpg"/><Relationship Id="rId22" Type="http://schemas.openxmlformats.org/officeDocument/2006/relationships/image" Target="../media/image117.jpg"/><Relationship Id="rId27" Type="http://schemas.openxmlformats.org/officeDocument/2006/relationships/image" Target="../media/image122.jpg"/><Relationship Id="rId30" Type="http://schemas.openxmlformats.org/officeDocument/2006/relationships/image" Target="../media/image125.jp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4.jpg"/><Relationship Id="rId13" Type="http://schemas.openxmlformats.org/officeDocument/2006/relationships/image" Target="../media/image139.jpg"/><Relationship Id="rId18" Type="http://schemas.openxmlformats.org/officeDocument/2006/relationships/image" Target="../media/image144.jpg"/><Relationship Id="rId26" Type="http://schemas.openxmlformats.org/officeDocument/2006/relationships/image" Target="../media/image152.jpg"/><Relationship Id="rId3" Type="http://schemas.openxmlformats.org/officeDocument/2006/relationships/image" Target="../media/image129.jpg"/><Relationship Id="rId21" Type="http://schemas.openxmlformats.org/officeDocument/2006/relationships/image" Target="../media/image147.jpg"/><Relationship Id="rId7" Type="http://schemas.openxmlformats.org/officeDocument/2006/relationships/image" Target="../media/image133.jpg"/><Relationship Id="rId12" Type="http://schemas.openxmlformats.org/officeDocument/2006/relationships/image" Target="../media/image138.jpg"/><Relationship Id="rId17" Type="http://schemas.openxmlformats.org/officeDocument/2006/relationships/image" Target="../media/image143.jpg"/><Relationship Id="rId25" Type="http://schemas.openxmlformats.org/officeDocument/2006/relationships/image" Target="../media/image151.jpeg"/><Relationship Id="rId2" Type="http://schemas.openxmlformats.org/officeDocument/2006/relationships/image" Target="../media/image128.jpg"/><Relationship Id="rId16" Type="http://schemas.openxmlformats.org/officeDocument/2006/relationships/image" Target="../media/image142.tiff"/><Relationship Id="rId20" Type="http://schemas.openxmlformats.org/officeDocument/2006/relationships/image" Target="../media/image146.jpg"/><Relationship Id="rId29" Type="http://schemas.openxmlformats.org/officeDocument/2006/relationships/image" Target="../media/image155.jpeg"/><Relationship Id="rId1" Type="http://schemas.openxmlformats.org/officeDocument/2006/relationships/image" Target="../media/image127.jpg"/><Relationship Id="rId6" Type="http://schemas.openxmlformats.org/officeDocument/2006/relationships/image" Target="../media/image132.jpg"/><Relationship Id="rId11" Type="http://schemas.openxmlformats.org/officeDocument/2006/relationships/image" Target="../media/image137.png"/><Relationship Id="rId24" Type="http://schemas.openxmlformats.org/officeDocument/2006/relationships/image" Target="../media/image150.jpg"/><Relationship Id="rId5" Type="http://schemas.openxmlformats.org/officeDocument/2006/relationships/image" Target="../media/image131.jpg"/><Relationship Id="rId15" Type="http://schemas.openxmlformats.org/officeDocument/2006/relationships/image" Target="../media/image141.jpg"/><Relationship Id="rId23" Type="http://schemas.openxmlformats.org/officeDocument/2006/relationships/image" Target="../media/image149.jpg"/><Relationship Id="rId28" Type="http://schemas.openxmlformats.org/officeDocument/2006/relationships/image" Target="../media/image154.jpeg"/><Relationship Id="rId10" Type="http://schemas.openxmlformats.org/officeDocument/2006/relationships/image" Target="../media/image136.jpg"/><Relationship Id="rId19" Type="http://schemas.openxmlformats.org/officeDocument/2006/relationships/image" Target="../media/image145.jpg"/><Relationship Id="rId4" Type="http://schemas.openxmlformats.org/officeDocument/2006/relationships/image" Target="../media/image130.jpg"/><Relationship Id="rId9" Type="http://schemas.openxmlformats.org/officeDocument/2006/relationships/image" Target="../media/image135.jpg"/><Relationship Id="rId14" Type="http://schemas.openxmlformats.org/officeDocument/2006/relationships/image" Target="../media/image140.jpg"/><Relationship Id="rId22" Type="http://schemas.openxmlformats.org/officeDocument/2006/relationships/image" Target="../media/image148.jpg"/><Relationship Id="rId27" Type="http://schemas.openxmlformats.org/officeDocument/2006/relationships/image" Target="../media/image153.jpg"/><Relationship Id="rId30" Type="http://schemas.openxmlformats.org/officeDocument/2006/relationships/image" Target="../media/image15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418757</xdr:colOff>
      <xdr:row>18</xdr:row>
      <xdr:rowOff>79834</xdr:rowOff>
    </xdr:from>
    <xdr:to>
      <xdr:col>17</xdr:col>
      <xdr:colOff>319794</xdr:colOff>
      <xdr:row>30</xdr:row>
      <xdr:rowOff>64784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6200000">
          <a:off x="9025501" y="3931790"/>
          <a:ext cx="2194750" cy="1120237"/>
        </a:xfrm>
        <a:prstGeom prst="rect">
          <a:avLst/>
        </a:prstGeom>
      </xdr:spPr>
    </xdr:pic>
    <xdr:clientData/>
  </xdr:twoCellAnchor>
  <xdr:twoCellAnchor editAs="oneCell">
    <xdr:from>
      <xdr:col>8</xdr:col>
      <xdr:colOff>297347</xdr:colOff>
      <xdr:row>16</xdr:row>
      <xdr:rowOff>67575</xdr:rowOff>
    </xdr:from>
    <xdr:to>
      <xdr:col>10</xdr:col>
      <xdr:colOff>456529</xdr:colOff>
      <xdr:row>21</xdr:row>
      <xdr:rowOff>135019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74147" y="3013975"/>
          <a:ext cx="1378382" cy="988194"/>
        </a:xfrm>
        <a:prstGeom prst="rect">
          <a:avLst/>
        </a:prstGeom>
      </xdr:spPr>
    </xdr:pic>
    <xdr:clientData/>
  </xdr:twoCellAnchor>
  <xdr:twoCellAnchor editAs="oneCell">
    <xdr:from>
      <xdr:col>2</xdr:col>
      <xdr:colOff>127356</xdr:colOff>
      <xdr:row>6</xdr:row>
      <xdr:rowOff>5791</xdr:rowOff>
    </xdr:from>
    <xdr:to>
      <xdr:col>4</xdr:col>
      <xdr:colOff>81738</xdr:colOff>
      <xdr:row>13</xdr:row>
      <xdr:rowOff>128174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5913"/>
        <a:stretch/>
      </xdr:blipFill>
      <xdr:spPr>
        <a:xfrm rot="16200000">
          <a:off x="1227630" y="1229617"/>
          <a:ext cx="1411433" cy="1173582"/>
        </a:xfrm>
        <a:prstGeom prst="rect">
          <a:avLst/>
        </a:prstGeom>
      </xdr:spPr>
    </xdr:pic>
    <xdr:clientData/>
  </xdr:twoCellAnchor>
  <xdr:twoCellAnchor editAs="oneCell">
    <xdr:from>
      <xdr:col>14</xdr:col>
      <xdr:colOff>62386</xdr:colOff>
      <xdr:row>1</xdr:row>
      <xdr:rowOff>85464</xdr:rowOff>
    </xdr:from>
    <xdr:to>
      <xdr:col>18</xdr:col>
      <xdr:colOff>489354</xdr:colOff>
      <xdr:row>11</xdr:row>
      <xdr:rowOff>27199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6200000">
          <a:off x="9137852" y="-271452"/>
          <a:ext cx="1783235" cy="2865368"/>
        </a:xfrm>
        <a:prstGeom prst="rect">
          <a:avLst/>
        </a:prstGeom>
      </xdr:spPr>
    </xdr:pic>
    <xdr:clientData/>
  </xdr:twoCellAnchor>
  <xdr:twoCellAnchor editAs="oneCell">
    <xdr:from>
      <xdr:col>8</xdr:col>
      <xdr:colOff>383732</xdr:colOff>
      <xdr:row>5</xdr:row>
      <xdr:rowOff>59742</xdr:rowOff>
    </xdr:from>
    <xdr:to>
      <xdr:col>10</xdr:col>
      <xdr:colOff>277148</xdr:colOff>
      <xdr:row>9</xdr:row>
      <xdr:rowOff>153794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16200000">
          <a:off x="5401514" y="839510"/>
          <a:ext cx="830652" cy="1112616"/>
        </a:xfrm>
        <a:prstGeom prst="rect">
          <a:avLst/>
        </a:prstGeom>
      </xdr:spPr>
    </xdr:pic>
    <xdr:clientData/>
  </xdr:twoCellAnchor>
  <xdr:twoCellAnchor>
    <xdr:from>
      <xdr:col>1</xdr:col>
      <xdr:colOff>191744</xdr:colOff>
      <xdr:row>1</xdr:row>
      <xdr:rowOff>0</xdr:rowOff>
    </xdr:from>
    <xdr:to>
      <xdr:col>4</xdr:col>
      <xdr:colOff>565519</xdr:colOff>
      <xdr:row>3</xdr:row>
      <xdr:rowOff>5841</xdr:rowOff>
    </xdr:to>
    <xdr:sp macro="" textlink="">
      <xdr:nvSpPr>
        <xdr:cNvPr id="7" name="TextBox 3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SpPr txBox="1"/>
      </xdr:nvSpPr>
      <xdr:spPr>
        <a:xfrm>
          <a:off x="801344" y="184150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1d</a:t>
          </a:r>
        </a:p>
      </xdr:txBody>
    </xdr:sp>
    <xdr:clientData/>
  </xdr:twoCellAnchor>
  <xdr:twoCellAnchor>
    <xdr:from>
      <xdr:col>4</xdr:col>
      <xdr:colOff>125010</xdr:colOff>
      <xdr:row>9</xdr:row>
      <xdr:rowOff>182554</xdr:rowOff>
    </xdr:from>
    <xdr:to>
      <xdr:col>5</xdr:col>
      <xdr:colOff>295906</xdr:colOff>
      <xdr:row>13</xdr:row>
      <xdr:rowOff>92285</xdr:rowOff>
    </xdr:to>
    <xdr:sp macro="" textlink="">
      <xdr:nvSpPr>
        <xdr:cNvPr id="8" name="TextBox 8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SpPr txBox="1"/>
      </xdr:nvSpPr>
      <xdr:spPr>
        <a:xfrm>
          <a:off x="2563410" y="1839904"/>
          <a:ext cx="780496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(120kDa, 52kDa)</a:t>
          </a:r>
        </a:p>
      </xdr:txBody>
    </xdr:sp>
    <xdr:clientData/>
  </xdr:twoCellAnchor>
  <xdr:twoCellAnchor editAs="oneCell">
    <xdr:from>
      <xdr:col>8</xdr:col>
      <xdr:colOff>450707</xdr:colOff>
      <xdr:row>26</xdr:row>
      <xdr:rowOff>80691</xdr:rowOff>
    </xdr:from>
    <xdr:to>
      <xdr:col>10</xdr:col>
      <xdr:colOff>12003</xdr:colOff>
      <xdr:row>36</xdr:row>
      <xdr:rowOff>55399</xdr:rowOff>
    </xdr:to>
    <xdr:pic>
      <xdr:nvPicPr>
        <xdr:cNvPr id="9" name="Picture 8" descr="A helicopter flying in the sky&#10;&#10;Description automatically generated with medium confidence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988" t="15621" r="26539" b="54342"/>
        <a:stretch/>
      </xdr:blipFill>
      <xdr:spPr>
        <a:xfrm>
          <a:off x="5327507" y="4868591"/>
          <a:ext cx="780496" cy="1816208"/>
        </a:xfrm>
        <a:prstGeom prst="rect">
          <a:avLst/>
        </a:prstGeom>
        <a:ln w="28575">
          <a:noFill/>
        </a:ln>
      </xdr:spPr>
    </xdr:pic>
    <xdr:clientData/>
  </xdr:twoCellAnchor>
  <xdr:twoCellAnchor>
    <xdr:from>
      <xdr:col>2</xdr:col>
      <xdr:colOff>580186</xdr:colOff>
      <xdr:row>1</xdr:row>
      <xdr:rowOff>152878</xdr:rowOff>
    </xdr:from>
    <xdr:to>
      <xdr:col>3</xdr:col>
      <xdr:colOff>339918</xdr:colOff>
      <xdr:row>8</xdr:row>
      <xdr:rowOff>63304</xdr:rowOff>
    </xdr:to>
    <xdr:sp macro="" textlink="">
      <xdr:nvSpPr>
        <xdr:cNvPr id="10" name="TextBox 14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SpPr txBox="1"/>
      </xdr:nvSpPr>
      <xdr:spPr>
        <a:xfrm>
          <a:off x="1799386" y="337028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3</xdr:col>
      <xdr:colOff>253339</xdr:colOff>
      <xdr:row>1</xdr:row>
      <xdr:rowOff>157031</xdr:rowOff>
    </xdr:from>
    <xdr:to>
      <xdr:col>4</xdr:col>
      <xdr:colOff>13071</xdr:colOff>
      <xdr:row>8</xdr:row>
      <xdr:rowOff>67457</xdr:rowOff>
    </xdr:to>
    <xdr:sp macro="" textlink="">
      <xdr:nvSpPr>
        <xdr:cNvPr id="11" name="TextBox 15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SpPr txBox="1"/>
      </xdr:nvSpPr>
      <xdr:spPr>
        <a:xfrm>
          <a:off x="2082139" y="341181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2</xdr:col>
      <xdr:colOff>574125</xdr:colOff>
      <xdr:row>8</xdr:row>
      <xdr:rowOff>119020</xdr:rowOff>
    </xdr:from>
    <xdr:to>
      <xdr:col>4</xdr:col>
      <xdr:colOff>102694</xdr:colOff>
      <xdr:row>13</xdr:row>
      <xdr:rowOff>147153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SpPr/>
      </xdr:nvSpPr>
      <xdr:spPr>
        <a:xfrm>
          <a:off x="1793325" y="1592220"/>
          <a:ext cx="747769" cy="948883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10</xdr:col>
      <xdr:colOff>430089</xdr:colOff>
      <xdr:row>17</xdr:row>
      <xdr:rowOff>159787</xdr:rowOff>
    </xdr:from>
    <xdr:to>
      <xdr:col>11</xdr:col>
      <xdr:colOff>600985</xdr:colOff>
      <xdr:row>20</xdr:row>
      <xdr:rowOff>69002</xdr:rowOff>
    </xdr:to>
    <xdr:sp macro="" textlink="">
      <xdr:nvSpPr>
        <xdr:cNvPr id="13" name="TextBox 25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SpPr txBox="1"/>
      </xdr:nvSpPr>
      <xdr:spPr>
        <a:xfrm>
          <a:off x="6526089" y="3290337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P65 (65kDa)</a:t>
          </a:r>
        </a:p>
      </xdr:txBody>
    </xdr:sp>
    <xdr:clientData/>
  </xdr:twoCellAnchor>
  <xdr:twoCellAnchor>
    <xdr:from>
      <xdr:col>9</xdr:col>
      <xdr:colOff>393623</xdr:colOff>
      <xdr:row>10</xdr:row>
      <xdr:rowOff>57943</xdr:rowOff>
    </xdr:from>
    <xdr:to>
      <xdr:col>10</xdr:col>
      <xdr:colOff>153355</xdr:colOff>
      <xdr:row>16</xdr:row>
      <xdr:rowOff>152519</xdr:rowOff>
    </xdr:to>
    <xdr:sp macro="" textlink="">
      <xdr:nvSpPr>
        <xdr:cNvPr id="14" name="TextBox 26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SpPr txBox="1"/>
      </xdr:nvSpPr>
      <xdr:spPr>
        <a:xfrm>
          <a:off x="5880023" y="1899443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10</xdr:col>
      <xdr:colOff>66776</xdr:colOff>
      <xdr:row>10</xdr:row>
      <xdr:rowOff>62096</xdr:rowOff>
    </xdr:from>
    <xdr:to>
      <xdr:col>10</xdr:col>
      <xdr:colOff>436108</xdr:colOff>
      <xdr:row>16</xdr:row>
      <xdr:rowOff>156672</xdr:rowOff>
    </xdr:to>
    <xdr:sp macro="" textlink="">
      <xdr:nvSpPr>
        <xdr:cNvPr id="15" name="TextBox 27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SpPr txBox="1"/>
      </xdr:nvSpPr>
      <xdr:spPr>
        <a:xfrm>
          <a:off x="6162776" y="1903596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9</xdr:col>
      <xdr:colOff>499128</xdr:colOff>
      <xdr:row>19</xdr:row>
      <xdr:rowOff>37386</xdr:rowOff>
    </xdr:from>
    <xdr:to>
      <xdr:col>10</xdr:col>
      <xdr:colOff>436108</xdr:colOff>
      <xdr:row>20</xdr:row>
      <xdr:rowOff>180839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SpPr/>
      </xdr:nvSpPr>
      <xdr:spPr>
        <a:xfrm>
          <a:off x="5985528" y="3536236"/>
          <a:ext cx="546580" cy="327603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6</xdr:col>
      <xdr:colOff>194149</xdr:colOff>
      <xdr:row>23</xdr:row>
      <xdr:rowOff>166106</xdr:rowOff>
    </xdr:from>
    <xdr:to>
      <xdr:col>7</xdr:col>
      <xdr:colOff>365045</xdr:colOff>
      <xdr:row>28</xdr:row>
      <xdr:rowOff>76353</xdr:rowOff>
    </xdr:to>
    <xdr:sp macro="" textlink="">
      <xdr:nvSpPr>
        <xdr:cNvPr id="17" name="TextBox 32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SpPr txBox="1"/>
      </xdr:nvSpPr>
      <xdr:spPr>
        <a:xfrm>
          <a:off x="3851749" y="4401556"/>
          <a:ext cx="780496" cy="8309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NFKB1 (120kDa, 50kDa)</a:t>
          </a:r>
        </a:p>
        <a:p>
          <a:endParaRPr lang="en-SG" sz="1200"/>
        </a:p>
      </xdr:txBody>
    </xdr:sp>
    <xdr:clientData/>
  </xdr:twoCellAnchor>
  <xdr:twoCellAnchor>
    <xdr:from>
      <xdr:col>7</xdr:col>
      <xdr:colOff>279189</xdr:colOff>
      <xdr:row>6</xdr:row>
      <xdr:rowOff>135261</xdr:rowOff>
    </xdr:from>
    <xdr:to>
      <xdr:col>8</xdr:col>
      <xdr:colOff>450085</xdr:colOff>
      <xdr:row>9</xdr:row>
      <xdr:rowOff>44476</xdr:rowOff>
    </xdr:to>
    <xdr:sp macro="" textlink="">
      <xdr:nvSpPr>
        <xdr:cNvPr id="18" name="TextBox 40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SpPr txBox="1"/>
      </xdr:nvSpPr>
      <xdr:spPr>
        <a:xfrm>
          <a:off x="4546389" y="1240161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GAPDH (37kDa)</a:t>
          </a:r>
        </a:p>
      </xdr:txBody>
    </xdr:sp>
    <xdr:clientData/>
  </xdr:twoCellAnchor>
  <xdr:twoCellAnchor>
    <xdr:from>
      <xdr:col>9</xdr:col>
      <xdr:colOff>101238</xdr:colOff>
      <xdr:row>6</xdr:row>
      <xdr:rowOff>113044</xdr:rowOff>
    </xdr:from>
    <xdr:to>
      <xdr:col>10</xdr:col>
      <xdr:colOff>272134</xdr:colOff>
      <xdr:row>8</xdr:row>
      <xdr:rowOff>78276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SpPr/>
      </xdr:nvSpPr>
      <xdr:spPr>
        <a:xfrm>
          <a:off x="5587638" y="1217944"/>
          <a:ext cx="780496" cy="333532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95738</xdr:colOff>
      <xdr:row>7</xdr:row>
      <xdr:rowOff>131683</xdr:rowOff>
    </xdr:from>
    <xdr:to>
      <xdr:col>14</xdr:col>
      <xdr:colOff>266634</xdr:colOff>
      <xdr:row>10</xdr:row>
      <xdr:rowOff>40898</xdr:rowOff>
    </xdr:to>
    <xdr:sp macro="" textlink="">
      <xdr:nvSpPr>
        <xdr:cNvPr id="20" name="TextBox 45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SpPr txBox="1"/>
      </xdr:nvSpPr>
      <xdr:spPr>
        <a:xfrm>
          <a:off x="8020538" y="1420733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pIKBa (40kDa)</a:t>
          </a:r>
        </a:p>
      </xdr:txBody>
    </xdr:sp>
    <xdr:clientData/>
  </xdr:twoCellAnchor>
  <xdr:twoCellAnchor>
    <xdr:from>
      <xdr:col>8</xdr:col>
      <xdr:colOff>457431</xdr:colOff>
      <xdr:row>19</xdr:row>
      <xdr:rowOff>148047</xdr:rowOff>
    </xdr:from>
    <xdr:to>
      <xdr:col>9</xdr:col>
      <xdr:colOff>217163</xdr:colOff>
      <xdr:row>26</xdr:row>
      <xdr:rowOff>58473</xdr:rowOff>
    </xdr:to>
    <xdr:sp macro="" textlink="">
      <xdr:nvSpPr>
        <xdr:cNvPr id="21" name="TextBox 49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SpPr txBox="1"/>
      </xdr:nvSpPr>
      <xdr:spPr>
        <a:xfrm>
          <a:off x="5334231" y="3646897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9</xdr:col>
      <xdr:colOff>130584</xdr:colOff>
      <xdr:row>19</xdr:row>
      <xdr:rowOff>152200</xdr:rowOff>
    </xdr:from>
    <xdr:to>
      <xdr:col>9</xdr:col>
      <xdr:colOff>499916</xdr:colOff>
      <xdr:row>26</xdr:row>
      <xdr:rowOff>62626</xdr:rowOff>
    </xdr:to>
    <xdr:sp macro="" textlink="">
      <xdr:nvSpPr>
        <xdr:cNvPr id="22" name="TextBox 50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SpPr txBox="1"/>
      </xdr:nvSpPr>
      <xdr:spPr>
        <a:xfrm>
          <a:off x="5616984" y="3651050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8</xdr:col>
      <xdr:colOff>493119</xdr:colOff>
      <xdr:row>34</xdr:row>
      <xdr:rowOff>54367</xdr:rowOff>
    </xdr:from>
    <xdr:to>
      <xdr:col>9</xdr:col>
      <xdr:colOff>556334</xdr:colOff>
      <xdr:row>35</xdr:row>
      <xdr:rowOff>172421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SpPr/>
      </xdr:nvSpPr>
      <xdr:spPr>
        <a:xfrm>
          <a:off x="5369919" y="6315467"/>
          <a:ext cx="672815" cy="30220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15</xdr:col>
      <xdr:colOff>423478</xdr:colOff>
      <xdr:row>23</xdr:row>
      <xdr:rowOff>30982</xdr:rowOff>
    </xdr:from>
    <xdr:to>
      <xdr:col>16</xdr:col>
      <xdr:colOff>589653</xdr:colOff>
      <xdr:row>24</xdr:row>
      <xdr:rowOff>123831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SpPr/>
      </xdr:nvSpPr>
      <xdr:spPr>
        <a:xfrm>
          <a:off x="9567478" y="4266432"/>
          <a:ext cx="775775" cy="276999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14</xdr:col>
      <xdr:colOff>343844</xdr:colOff>
      <xdr:row>23</xdr:row>
      <xdr:rowOff>48236</xdr:rowOff>
    </xdr:from>
    <xdr:to>
      <xdr:col>15</xdr:col>
      <xdr:colOff>514740</xdr:colOff>
      <xdr:row>25</xdr:row>
      <xdr:rowOff>141601</xdr:rowOff>
    </xdr:to>
    <xdr:sp macro="" textlink="">
      <xdr:nvSpPr>
        <xdr:cNvPr id="25" name="TextBox 53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SpPr txBox="1"/>
      </xdr:nvSpPr>
      <xdr:spPr>
        <a:xfrm>
          <a:off x="8878244" y="4283686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RelB (70kDa)</a:t>
          </a:r>
        </a:p>
      </xdr:txBody>
    </xdr:sp>
    <xdr:clientData/>
  </xdr:twoCellAnchor>
  <xdr:twoCellAnchor>
    <xdr:from>
      <xdr:col>15</xdr:col>
      <xdr:colOff>549061</xdr:colOff>
      <xdr:row>7</xdr:row>
      <xdr:rowOff>62890</xdr:rowOff>
    </xdr:from>
    <xdr:to>
      <xdr:col>17</xdr:col>
      <xdr:colOff>2676</xdr:colOff>
      <xdr:row>8</xdr:row>
      <xdr:rowOff>180944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SpPr/>
      </xdr:nvSpPr>
      <xdr:spPr>
        <a:xfrm>
          <a:off x="9693061" y="1351940"/>
          <a:ext cx="672815" cy="30220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15</xdr:col>
      <xdr:colOff>425664</xdr:colOff>
      <xdr:row>15</xdr:row>
      <xdr:rowOff>165609</xdr:rowOff>
    </xdr:from>
    <xdr:to>
      <xdr:col>16</xdr:col>
      <xdr:colOff>185396</xdr:colOff>
      <xdr:row>22</xdr:row>
      <xdr:rowOff>76035</xdr:rowOff>
    </xdr:to>
    <xdr:sp macro="" textlink="">
      <xdr:nvSpPr>
        <xdr:cNvPr id="27" name="TextBox 57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SpPr txBox="1"/>
      </xdr:nvSpPr>
      <xdr:spPr>
        <a:xfrm>
          <a:off x="9569664" y="2927859"/>
          <a:ext cx="369332" cy="1199476"/>
        </a:xfrm>
        <a:prstGeom prst="rect">
          <a:avLst/>
        </a:prstGeom>
        <a:noFill/>
        <a:ln>
          <a:noFill/>
        </a:ln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16</xdr:col>
      <xdr:colOff>98817</xdr:colOff>
      <xdr:row>15</xdr:row>
      <xdr:rowOff>169762</xdr:rowOff>
    </xdr:from>
    <xdr:to>
      <xdr:col>16</xdr:col>
      <xdr:colOff>468149</xdr:colOff>
      <xdr:row>22</xdr:row>
      <xdr:rowOff>80188</xdr:rowOff>
    </xdr:to>
    <xdr:sp macro="" textlink="">
      <xdr:nvSpPr>
        <xdr:cNvPr id="28" name="TextBox 58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SpPr txBox="1"/>
      </xdr:nvSpPr>
      <xdr:spPr>
        <a:xfrm>
          <a:off x="9852417" y="2932012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1</xdr:col>
      <xdr:colOff>82467</xdr:colOff>
      <xdr:row>9</xdr:row>
      <xdr:rowOff>90180</xdr:rowOff>
    </xdr:from>
    <xdr:to>
      <xdr:col>3</xdr:col>
      <xdr:colOff>173907</xdr:colOff>
      <xdr:row>10</xdr:row>
      <xdr:rowOff>183029</xdr:rowOff>
    </xdr:to>
    <xdr:sp macro="" textlink="">
      <xdr:nvSpPr>
        <xdr:cNvPr id="29" name="TextBox 59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SpPr txBox="1"/>
      </xdr:nvSpPr>
      <xdr:spPr>
        <a:xfrm>
          <a:off x="692067" y="174753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1</xdr:col>
      <xdr:colOff>160628</xdr:colOff>
      <xdr:row>11</xdr:row>
      <xdr:rowOff>179662</xdr:rowOff>
    </xdr:from>
    <xdr:to>
      <xdr:col>3</xdr:col>
      <xdr:colOff>252068</xdr:colOff>
      <xdr:row>13</xdr:row>
      <xdr:rowOff>88361</xdr:rowOff>
    </xdr:to>
    <xdr:sp macro="" textlink="">
      <xdr:nvSpPr>
        <xdr:cNvPr id="30" name="TextBox 60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SpPr txBox="1"/>
      </xdr:nvSpPr>
      <xdr:spPr>
        <a:xfrm>
          <a:off x="770228" y="2205312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1</xdr:col>
      <xdr:colOff>0</xdr:colOff>
      <xdr:row>23</xdr:row>
      <xdr:rowOff>9563</xdr:rowOff>
    </xdr:from>
    <xdr:to>
      <xdr:col>3</xdr:col>
      <xdr:colOff>91440</xdr:colOff>
      <xdr:row>24</xdr:row>
      <xdr:rowOff>102412</xdr:rowOff>
    </xdr:to>
    <xdr:sp macro="" textlink="">
      <xdr:nvSpPr>
        <xdr:cNvPr id="31" name="TextBox 61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SpPr txBox="1"/>
      </xdr:nvSpPr>
      <xdr:spPr>
        <a:xfrm>
          <a:off x="609600" y="424501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1</xdr:col>
      <xdr:colOff>57519</xdr:colOff>
      <xdr:row>24</xdr:row>
      <xdr:rowOff>105033</xdr:rowOff>
    </xdr:from>
    <xdr:to>
      <xdr:col>3</xdr:col>
      <xdr:colOff>148959</xdr:colOff>
      <xdr:row>26</xdr:row>
      <xdr:rowOff>13732</xdr:rowOff>
    </xdr:to>
    <xdr:sp macro="" textlink="">
      <xdr:nvSpPr>
        <xdr:cNvPr id="32" name="TextBox 62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SpPr txBox="1"/>
      </xdr:nvSpPr>
      <xdr:spPr>
        <a:xfrm>
          <a:off x="667119" y="452463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17</xdr:col>
      <xdr:colOff>247833</xdr:colOff>
      <xdr:row>21</xdr:row>
      <xdr:rowOff>139537</xdr:rowOff>
    </xdr:from>
    <xdr:to>
      <xdr:col>19</xdr:col>
      <xdr:colOff>339273</xdr:colOff>
      <xdr:row>23</xdr:row>
      <xdr:rowOff>48236</xdr:rowOff>
    </xdr:to>
    <xdr:sp macro="" textlink="">
      <xdr:nvSpPr>
        <xdr:cNvPr id="33" name="TextBox 63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SpPr txBox="1"/>
      </xdr:nvSpPr>
      <xdr:spPr>
        <a:xfrm>
          <a:off x="10611033" y="4006687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7</xdr:col>
      <xdr:colOff>347461</xdr:colOff>
      <xdr:row>20</xdr:row>
      <xdr:rowOff>75734</xdr:rowOff>
    </xdr:from>
    <xdr:to>
      <xdr:col>9</xdr:col>
      <xdr:colOff>438901</xdr:colOff>
      <xdr:row>21</xdr:row>
      <xdr:rowOff>168583</xdr:rowOff>
    </xdr:to>
    <xdr:sp macro="" textlink="">
      <xdr:nvSpPr>
        <xdr:cNvPr id="34" name="TextBox 65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SpPr txBox="1"/>
      </xdr:nvSpPr>
      <xdr:spPr>
        <a:xfrm>
          <a:off x="4614661" y="3758734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10</xdr:col>
      <xdr:colOff>40033</xdr:colOff>
      <xdr:row>34</xdr:row>
      <xdr:rowOff>37304</xdr:rowOff>
    </xdr:from>
    <xdr:to>
      <xdr:col>12</xdr:col>
      <xdr:colOff>131473</xdr:colOff>
      <xdr:row>35</xdr:row>
      <xdr:rowOff>130153</xdr:rowOff>
    </xdr:to>
    <xdr:sp macro="" textlink="">
      <xdr:nvSpPr>
        <xdr:cNvPr id="35" name="TextBox 66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SpPr txBox="1"/>
      </xdr:nvSpPr>
      <xdr:spPr>
        <a:xfrm>
          <a:off x="6136033" y="6298404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c-Rel (75kDa)</a:t>
          </a:r>
        </a:p>
      </xdr:txBody>
    </xdr:sp>
    <xdr:clientData/>
  </xdr:twoCellAnchor>
  <xdr:twoCellAnchor>
    <xdr:from>
      <xdr:col>10</xdr:col>
      <xdr:colOff>241677</xdr:colOff>
      <xdr:row>6</xdr:row>
      <xdr:rowOff>69789</xdr:rowOff>
    </xdr:from>
    <xdr:to>
      <xdr:col>12</xdr:col>
      <xdr:colOff>333117</xdr:colOff>
      <xdr:row>7</xdr:row>
      <xdr:rowOff>162638</xdr:rowOff>
    </xdr:to>
    <xdr:sp macro="" textlink="">
      <xdr:nvSpPr>
        <xdr:cNvPr id="36" name="TextBox 67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SpPr txBox="1"/>
      </xdr:nvSpPr>
      <xdr:spPr>
        <a:xfrm>
          <a:off x="6337677" y="117468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 kDa</a:t>
          </a:r>
        </a:p>
      </xdr:txBody>
    </xdr:sp>
    <xdr:clientData/>
  </xdr:twoCellAnchor>
  <xdr:twoCellAnchor>
    <xdr:from>
      <xdr:col>10</xdr:col>
      <xdr:colOff>254333</xdr:colOff>
      <xdr:row>7</xdr:row>
      <xdr:rowOff>132665</xdr:rowOff>
    </xdr:from>
    <xdr:to>
      <xdr:col>12</xdr:col>
      <xdr:colOff>345773</xdr:colOff>
      <xdr:row>9</xdr:row>
      <xdr:rowOff>41364</xdr:rowOff>
    </xdr:to>
    <xdr:sp macro="" textlink="">
      <xdr:nvSpPr>
        <xdr:cNvPr id="37" name="TextBox 6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SpPr txBox="1"/>
      </xdr:nvSpPr>
      <xdr:spPr>
        <a:xfrm>
          <a:off x="6350333" y="1421715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  <xdr:twoCellAnchor>
    <xdr:from>
      <xdr:col>1</xdr:col>
      <xdr:colOff>160628</xdr:colOff>
      <xdr:row>10</xdr:row>
      <xdr:rowOff>150199</xdr:rowOff>
    </xdr:from>
    <xdr:to>
      <xdr:col>3</xdr:col>
      <xdr:colOff>252068</xdr:colOff>
      <xdr:row>12</xdr:row>
      <xdr:rowOff>58898</xdr:rowOff>
    </xdr:to>
    <xdr:sp macro="" textlink="">
      <xdr:nvSpPr>
        <xdr:cNvPr id="38" name="TextBox 31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SpPr txBox="1"/>
      </xdr:nvSpPr>
      <xdr:spPr>
        <a:xfrm>
          <a:off x="770228" y="199169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7</xdr:col>
      <xdr:colOff>357672</xdr:colOff>
      <xdr:row>19</xdr:row>
      <xdr:rowOff>99166</xdr:rowOff>
    </xdr:from>
    <xdr:to>
      <xdr:col>9</xdr:col>
      <xdr:colOff>449112</xdr:colOff>
      <xdr:row>21</xdr:row>
      <xdr:rowOff>7865</xdr:rowOff>
    </xdr:to>
    <xdr:sp macro="" textlink="">
      <xdr:nvSpPr>
        <xdr:cNvPr id="39" name="TextBox 44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SpPr txBox="1"/>
      </xdr:nvSpPr>
      <xdr:spPr>
        <a:xfrm>
          <a:off x="4624872" y="359801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7</xdr:col>
      <xdr:colOff>296189</xdr:colOff>
      <xdr:row>18</xdr:row>
      <xdr:rowOff>122598</xdr:rowOff>
    </xdr:from>
    <xdr:to>
      <xdr:col>9</xdr:col>
      <xdr:colOff>387629</xdr:colOff>
      <xdr:row>20</xdr:row>
      <xdr:rowOff>31297</xdr:rowOff>
    </xdr:to>
    <xdr:sp macro="" textlink="">
      <xdr:nvSpPr>
        <xdr:cNvPr id="40" name="TextBox 48">
          <a:extLst>
            <a:ext uri="{FF2B5EF4-FFF2-40B4-BE49-F238E27FC236}">
              <a16:creationId xmlns:a16="http://schemas.microsoft.com/office/drawing/2014/main" id="{00000000-0008-0000-1000-000028000000}"/>
            </a:ext>
          </a:extLst>
        </xdr:cNvPr>
        <xdr:cNvSpPr txBox="1"/>
      </xdr:nvSpPr>
      <xdr:spPr>
        <a:xfrm>
          <a:off x="4563389" y="3437298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 editAs="oneCell">
    <xdr:from>
      <xdr:col>2</xdr:col>
      <xdr:colOff>79726</xdr:colOff>
      <xdr:row>20</xdr:row>
      <xdr:rowOff>144525</xdr:rowOff>
    </xdr:from>
    <xdr:to>
      <xdr:col>6</xdr:col>
      <xdr:colOff>125661</xdr:colOff>
      <xdr:row>28</xdr:row>
      <xdr:rowOff>96388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98926" y="3827525"/>
          <a:ext cx="2484335" cy="1425063"/>
        </a:xfrm>
        <a:prstGeom prst="rect">
          <a:avLst/>
        </a:prstGeom>
      </xdr:spPr>
    </xdr:pic>
    <xdr:clientData/>
  </xdr:twoCellAnchor>
  <xdr:twoCellAnchor>
    <xdr:from>
      <xdr:col>4</xdr:col>
      <xdr:colOff>274106</xdr:colOff>
      <xdr:row>20</xdr:row>
      <xdr:rowOff>129627</xdr:rowOff>
    </xdr:from>
    <xdr:to>
      <xdr:col>6</xdr:col>
      <xdr:colOff>153691</xdr:colOff>
      <xdr:row>28</xdr:row>
      <xdr:rowOff>96388</xdr:rowOff>
    </xdr:to>
    <xdr:sp macro="" textlink="">
      <xdr:nvSpPr>
        <xdr:cNvPr id="42" name="Rectangle 41">
          <a:extLst>
            <a:ext uri="{FF2B5EF4-FFF2-40B4-BE49-F238E27FC236}">
              <a16:creationId xmlns:a16="http://schemas.microsoft.com/office/drawing/2014/main" id="{00000000-0008-0000-1000-00002A000000}"/>
            </a:ext>
          </a:extLst>
        </xdr:cNvPr>
        <xdr:cNvSpPr/>
      </xdr:nvSpPr>
      <xdr:spPr>
        <a:xfrm>
          <a:off x="2712506" y="3812627"/>
          <a:ext cx="1098785" cy="1439961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</xdr:col>
      <xdr:colOff>22713</xdr:colOff>
      <xdr:row>26</xdr:row>
      <xdr:rowOff>100710</xdr:rowOff>
    </xdr:from>
    <xdr:to>
      <xdr:col>3</xdr:col>
      <xdr:colOff>114153</xdr:colOff>
      <xdr:row>28</xdr:row>
      <xdr:rowOff>9409</xdr:rowOff>
    </xdr:to>
    <xdr:sp macro="" textlink="">
      <xdr:nvSpPr>
        <xdr:cNvPr id="43" name="TextBox 68">
          <a:extLst>
            <a:ext uri="{FF2B5EF4-FFF2-40B4-BE49-F238E27FC236}">
              <a16:creationId xmlns:a16="http://schemas.microsoft.com/office/drawing/2014/main" id="{00000000-0008-0000-1000-00002B000000}"/>
            </a:ext>
          </a:extLst>
        </xdr:cNvPr>
        <xdr:cNvSpPr txBox="1"/>
      </xdr:nvSpPr>
      <xdr:spPr>
        <a:xfrm>
          <a:off x="632313" y="488861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1</xdr:col>
      <xdr:colOff>8544</xdr:colOff>
      <xdr:row>20</xdr:row>
      <xdr:rowOff>124751</xdr:rowOff>
    </xdr:from>
    <xdr:to>
      <xdr:col>3</xdr:col>
      <xdr:colOff>99984</xdr:colOff>
      <xdr:row>22</xdr:row>
      <xdr:rowOff>33450</xdr:rowOff>
    </xdr:to>
    <xdr:sp macro="" textlink="">
      <xdr:nvSpPr>
        <xdr:cNvPr id="44" name="TextBox 69">
          <a:extLst>
            <a:ext uri="{FF2B5EF4-FFF2-40B4-BE49-F238E27FC236}">
              <a16:creationId xmlns:a16="http://schemas.microsoft.com/office/drawing/2014/main" id="{00000000-0008-0000-1000-00002C000000}"/>
            </a:ext>
          </a:extLst>
        </xdr:cNvPr>
        <xdr:cNvSpPr txBox="1"/>
      </xdr:nvSpPr>
      <xdr:spPr>
        <a:xfrm>
          <a:off x="618144" y="380775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140 kDa</a:t>
          </a:r>
        </a:p>
      </xdr:txBody>
    </xdr:sp>
    <xdr:clientData/>
  </xdr:twoCellAnchor>
  <xdr:twoCellAnchor>
    <xdr:from>
      <xdr:col>1</xdr:col>
      <xdr:colOff>71424</xdr:colOff>
      <xdr:row>8</xdr:row>
      <xdr:rowOff>58201</xdr:rowOff>
    </xdr:from>
    <xdr:to>
      <xdr:col>3</xdr:col>
      <xdr:colOff>162864</xdr:colOff>
      <xdr:row>9</xdr:row>
      <xdr:rowOff>151050</xdr:rowOff>
    </xdr:to>
    <xdr:sp macro="" textlink="">
      <xdr:nvSpPr>
        <xdr:cNvPr id="45" name="TextBox 70">
          <a:extLst>
            <a:ext uri="{FF2B5EF4-FFF2-40B4-BE49-F238E27FC236}">
              <a16:creationId xmlns:a16="http://schemas.microsoft.com/office/drawing/2014/main" id="{00000000-0008-0000-1000-00002D000000}"/>
            </a:ext>
          </a:extLst>
        </xdr:cNvPr>
        <xdr:cNvSpPr txBox="1"/>
      </xdr:nvSpPr>
      <xdr:spPr>
        <a:xfrm>
          <a:off x="681024" y="153140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140 kDa</a:t>
          </a:r>
        </a:p>
      </xdr:txBody>
    </xdr:sp>
    <xdr:clientData/>
  </xdr:twoCellAnchor>
  <xdr:twoCellAnchor>
    <xdr:from>
      <xdr:col>4</xdr:col>
      <xdr:colOff>438393</xdr:colOff>
      <xdr:row>13</xdr:row>
      <xdr:rowOff>142328</xdr:rowOff>
    </xdr:from>
    <xdr:to>
      <xdr:col>5</xdr:col>
      <xdr:colOff>198125</xdr:colOff>
      <xdr:row>20</xdr:row>
      <xdr:rowOff>52754</xdr:rowOff>
    </xdr:to>
    <xdr:sp macro="" textlink="">
      <xdr:nvSpPr>
        <xdr:cNvPr id="46" name="TextBox 71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SpPr txBox="1"/>
      </xdr:nvSpPr>
      <xdr:spPr>
        <a:xfrm>
          <a:off x="2876793" y="2536278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5</xdr:col>
      <xdr:colOff>111546</xdr:colOff>
      <xdr:row>13</xdr:row>
      <xdr:rowOff>146481</xdr:rowOff>
    </xdr:from>
    <xdr:to>
      <xdr:col>5</xdr:col>
      <xdr:colOff>480878</xdr:colOff>
      <xdr:row>20</xdr:row>
      <xdr:rowOff>56907</xdr:rowOff>
    </xdr:to>
    <xdr:sp macro="" textlink="">
      <xdr:nvSpPr>
        <xdr:cNvPr id="47" name="TextBox 72">
          <a:extLst>
            <a:ext uri="{FF2B5EF4-FFF2-40B4-BE49-F238E27FC236}">
              <a16:creationId xmlns:a16="http://schemas.microsoft.com/office/drawing/2014/main" id="{00000000-0008-0000-1000-00002F000000}"/>
            </a:ext>
          </a:extLst>
        </xdr:cNvPr>
        <xdr:cNvSpPr txBox="1"/>
      </xdr:nvSpPr>
      <xdr:spPr>
        <a:xfrm>
          <a:off x="3159546" y="2540431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17</xdr:col>
      <xdr:colOff>263073</xdr:colOff>
      <xdr:row>22</xdr:row>
      <xdr:rowOff>162027</xdr:rowOff>
    </xdr:from>
    <xdr:to>
      <xdr:col>19</xdr:col>
      <xdr:colOff>354513</xdr:colOff>
      <xdr:row>24</xdr:row>
      <xdr:rowOff>70726</xdr:rowOff>
    </xdr:to>
    <xdr:sp macro="" textlink="">
      <xdr:nvSpPr>
        <xdr:cNvPr id="48" name="TextBox 75">
          <a:extLst>
            <a:ext uri="{FF2B5EF4-FFF2-40B4-BE49-F238E27FC236}">
              <a16:creationId xmlns:a16="http://schemas.microsoft.com/office/drawing/2014/main" id="{00000000-0008-0000-1000-000030000000}"/>
            </a:ext>
          </a:extLst>
        </xdr:cNvPr>
        <xdr:cNvSpPr txBox="1"/>
      </xdr:nvSpPr>
      <xdr:spPr>
        <a:xfrm>
          <a:off x="10626273" y="4213327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17</xdr:col>
      <xdr:colOff>278313</xdr:colOff>
      <xdr:row>24</xdr:row>
      <xdr:rowOff>40546</xdr:rowOff>
    </xdr:from>
    <xdr:to>
      <xdr:col>19</xdr:col>
      <xdr:colOff>369753</xdr:colOff>
      <xdr:row>25</xdr:row>
      <xdr:rowOff>133395</xdr:rowOff>
    </xdr:to>
    <xdr:sp macro="" textlink="">
      <xdr:nvSpPr>
        <xdr:cNvPr id="49" name="TextBox 76">
          <a:extLst>
            <a:ext uri="{FF2B5EF4-FFF2-40B4-BE49-F238E27FC236}">
              <a16:creationId xmlns:a16="http://schemas.microsoft.com/office/drawing/2014/main" id="{00000000-0008-0000-1000-000031000000}"/>
            </a:ext>
          </a:extLst>
        </xdr:cNvPr>
        <xdr:cNvSpPr txBox="1"/>
      </xdr:nvSpPr>
      <xdr:spPr>
        <a:xfrm>
          <a:off x="10641513" y="446014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6350</xdr:colOff>
      <xdr:row>0</xdr:row>
      <xdr:rowOff>123225</xdr:rowOff>
    </xdr:from>
    <xdr:to>
      <xdr:col>3</xdr:col>
      <xdr:colOff>380125</xdr:colOff>
      <xdr:row>4</xdr:row>
      <xdr:rowOff>42574</xdr:rowOff>
    </xdr:to>
    <xdr:sp macro="" textlink="">
      <xdr:nvSpPr>
        <xdr:cNvPr id="2" name="TextBox 3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 txBox="1"/>
      </xdr:nvSpPr>
      <xdr:spPr>
        <a:xfrm>
          <a:off x="6350" y="123225"/>
          <a:ext cx="2202575" cy="65594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2a </a:t>
          </a:r>
        </a:p>
        <a:p>
          <a:endParaRPr lang="en-SG"/>
        </a:p>
      </xdr:txBody>
    </xdr:sp>
    <xdr:clientData/>
  </xdr:twoCellAnchor>
  <xdr:twoCellAnchor editAs="oneCell">
    <xdr:from>
      <xdr:col>3</xdr:col>
      <xdr:colOff>235104</xdr:colOff>
      <xdr:row>6</xdr:row>
      <xdr:rowOff>62338</xdr:rowOff>
    </xdr:from>
    <xdr:to>
      <xdr:col>8</xdr:col>
      <xdr:colOff>136300</xdr:colOff>
      <xdr:row>13</xdr:row>
      <xdr:rowOff>61180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63904" y="1167238"/>
          <a:ext cx="2949196" cy="1287892"/>
        </a:xfrm>
        <a:prstGeom prst="rect">
          <a:avLst/>
        </a:prstGeom>
      </xdr:spPr>
    </xdr:pic>
    <xdr:clientData/>
  </xdr:twoCellAnchor>
  <xdr:twoCellAnchor>
    <xdr:from>
      <xdr:col>2</xdr:col>
      <xdr:colOff>195534</xdr:colOff>
      <xdr:row>9</xdr:row>
      <xdr:rowOff>79883</xdr:rowOff>
    </xdr:from>
    <xdr:to>
      <xdr:col>4</xdr:col>
      <xdr:colOff>67714</xdr:colOff>
      <xdr:row>10</xdr:row>
      <xdr:rowOff>141954</xdr:rowOff>
    </xdr:to>
    <xdr:sp macro="" textlink="">
      <xdr:nvSpPr>
        <xdr:cNvPr id="4" name="TextBox 4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SpPr txBox="1"/>
      </xdr:nvSpPr>
      <xdr:spPr>
        <a:xfrm>
          <a:off x="1414734" y="1737233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100kDa</a:t>
          </a:r>
        </a:p>
      </xdr:txBody>
    </xdr:sp>
    <xdr:clientData/>
  </xdr:twoCellAnchor>
  <xdr:twoCellAnchor>
    <xdr:from>
      <xdr:col>2</xdr:col>
      <xdr:colOff>200452</xdr:colOff>
      <xdr:row>7</xdr:row>
      <xdr:rowOff>167963</xdr:rowOff>
    </xdr:from>
    <xdr:to>
      <xdr:col>4</xdr:col>
      <xdr:colOff>72632</xdr:colOff>
      <xdr:row>9</xdr:row>
      <xdr:rowOff>45884</xdr:rowOff>
    </xdr:to>
    <xdr:sp macro="" textlink="">
      <xdr:nvSpPr>
        <xdr:cNvPr id="5" name="TextBox 5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 txBox="1"/>
      </xdr:nvSpPr>
      <xdr:spPr>
        <a:xfrm>
          <a:off x="1419652" y="1457013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140kDa</a:t>
          </a:r>
        </a:p>
      </xdr:txBody>
    </xdr:sp>
    <xdr:clientData/>
  </xdr:twoCellAnchor>
  <xdr:twoCellAnchor>
    <xdr:from>
      <xdr:col>8</xdr:col>
      <xdr:colOff>293857</xdr:colOff>
      <xdr:row>8</xdr:row>
      <xdr:rowOff>168707</xdr:rowOff>
    </xdr:from>
    <xdr:to>
      <xdr:col>10</xdr:col>
      <xdr:colOff>166037</xdr:colOff>
      <xdr:row>12</xdr:row>
      <xdr:rowOff>16882</xdr:rowOff>
    </xdr:to>
    <xdr:sp macro="" textlink="">
      <xdr:nvSpPr>
        <xdr:cNvPr id="6" name="TextBox 6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SpPr txBox="1"/>
      </xdr:nvSpPr>
      <xdr:spPr>
        <a:xfrm>
          <a:off x="5170657" y="1641907"/>
          <a:ext cx="1091380" cy="58477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NIK (125kDa)</a:t>
          </a:r>
        </a:p>
      </xdr:txBody>
    </xdr:sp>
    <xdr:clientData/>
  </xdr:twoCellAnchor>
  <xdr:twoCellAnchor editAs="oneCell">
    <xdr:from>
      <xdr:col>3</xdr:col>
      <xdr:colOff>355882</xdr:colOff>
      <xdr:row>2</xdr:row>
      <xdr:rowOff>0</xdr:rowOff>
    </xdr:from>
    <xdr:to>
      <xdr:col>8</xdr:col>
      <xdr:colOff>15522</xdr:colOff>
      <xdr:row>6</xdr:row>
      <xdr:rowOff>62338</xdr:rowOff>
    </xdr:to>
    <xdr:pic>
      <xdr:nvPicPr>
        <xdr:cNvPr id="7" name="table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84682" y="368300"/>
          <a:ext cx="2707640" cy="798938"/>
        </a:xfrm>
        <a:prstGeom prst="rect">
          <a:avLst/>
        </a:prstGeom>
      </xdr:spPr>
    </xdr:pic>
    <xdr:clientData/>
  </xdr:twoCellAnchor>
  <xdr:twoCellAnchor editAs="oneCell">
    <xdr:from>
      <xdr:col>3</xdr:col>
      <xdr:colOff>174139</xdr:colOff>
      <xdr:row>13</xdr:row>
      <xdr:rowOff>135224</xdr:rowOff>
    </xdr:from>
    <xdr:to>
      <xdr:col>8</xdr:col>
      <xdr:colOff>293857</xdr:colOff>
      <xdr:row>21</xdr:row>
      <xdr:rowOff>102329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2939" y="2529174"/>
          <a:ext cx="3167718" cy="1440305"/>
        </a:xfrm>
        <a:prstGeom prst="rect">
          <a:avLst/>
        </a:prstGeom>
      </xdr:spPr>
    </xdr:pic>
    <xdr:clientData/>
  </xdr:twoCellAnchor>
  <xdr:twoCellAnchor>
    <xdr:from>
      <xdr:col>8</xdr:col>
      <xdr:colOff>293857</xdr:colOff>
      <xdr:row>16</xdr:row>
      <xdr:rowOff>133649</xdr:rowOff>
    </xdr:from>
    <xdr:to>
      <xdr:col>11</xdr:col>
      <xdr:colOff>60832</xdr:colOff>
      <xdr:row>19</xdr:row>
      <xdr:rowOff>165974</xdr:rowOff>
    </xdr:to>
    <xdr:sp macro="" textlink="">
      <xdr:nvSpPr>
        <xdr:cNvPr id="9" name="TextBox 10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SpPr txBox="1"/>
      </xdr:nvSpPr>
      <xdr:spPr>
        <a:xfrm>
          <a:off x="5170657" y="3080049"/>
          <a:ext cx="1595775" cy="58477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NFKB2 (120kDa, 52kDa)</a:t>
          </a:r>
        </a:p>
      </xdr:txBody>
    </xdr:sp>
    <xdr:clientData/>
  </xdr:twoCellAnchor>
  <xdr:twoCellAnchor>
    <xdr:from>
      <xdr:col>2</xdr:col>
      <xdr:colOff>195534</xdr:colOff>
      <xdr:row>15</xdr:row>
      <xdr:rowOff>172510</xdr:rowOff>
    </xdr:from>
    <xdr:to>
      <xdr:col>4</xdr:col>
      <xdr:colOff>67714</xdr:colOff>
      <xdr:row>17</xdr:row>
      <xdr:rowOff>50431</xdr:rowOff>
    </xdr:to>
    <xdr:sp macro="" textlink="">
      <xdr:nvSpPr>
        <xdr:cNvPr id="10" name="TextBox 11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SpPr txBox="1"/>
      </xdr:nvSpPr>
      <xdr:spPr>
        <a:xfrm>
          <a:off x="1414734" y="2934760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100kDa</a:t>
          </a:r>
        </a:p>
      </xdr:txBody>
    </xdr:sp>
    <xdr:clientData/>
  </xdr:twoCellAnchor>
  <xdr:twoCellAnchor>
    <xdr:from>
      <xdr:col>2</xdr:col>
      <xdr:colOff>195534</xdr:colOff>
      <xdr:row>15</xdr:row>
      <xdr:rowOff>37579</xdr:rowOff>
    </xdr:from>
    <xdr:to>
      <xdr:col>4</xdr:col>
      <xdr:colOff>67714</xdr:colOff>
      <xdr:row>16</xdr:row>
      <xdr:rowOff>99650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SpPr txBox="1"/>
      </xdr:nvSpPr>
      <xdr:spPr>
        <a:xfrm>
          <a:off x="1414734" y="2799829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140kDa</a:t>
          </a:r>
        </a:p>
      </xdr:txBody>
    </xdr:sp>
    <xdr:clientData/>
  </xdr:twoCellAnchor>
  <xdr:twoCellAnchor>
    <xdr:from>
      <xdr:col>2</xdr:col>
      <xdr:colOff>195534</xdr:colOff>
      <xdr:row>16</xdr:row>
      <xdr:rowOff>133649</xdr:rowOff>
    </xdr:from>
    <xdr:to>
      <xdr:col>4</xdr:col>
      <xdr:colOff>67714</xdr:colOff>
      <xdr:row>18</xdr:row>
      <xdr:rowOff>11570</xdr:rowOff>
    </xdr:to>
    <xdr:sp macro="" textlink="">
      <xdr:nvSpPr>
        <xdr:cNvPr id="12" name="TextBox 13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SpPr txBox="1"/>
      </xdr:nvSpPr>
      <xdr:spPr>
        <a:xfrm>
          <a:off x="1414734" y="3080049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70kDa</a:t>
          </a:r>
        </a:p>
      </xdr:txBody>
    </xdr:sp>
    <xdr:clientData/>
  </xdr:twoCellAnchor>
  <xdr:twoCellAnchor>
    <xdr:from>
      <xdr:col>2</xdr:col>
      <xdr:colOff>195534</xdr:colOff>
      <xdr:row>18</xdr:row>
      <xdr:rowOff>34225</xdr:rowOff>
    </xdr:from>
    <xdr:to>
      <xdr:col>4</xdr:col>
      <xdr:colOff>67714</xdr:colOff>
      <xdr:row>19</xdr:row>
      <xdr:rowOff>96296</xdr:rowOff>
    </xdr:to>
    <xdr:sp macro="" textlink="">
      <xdr:nvSpPr>
        <xdr:cNvPr id="13" name="TextBox 14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SpPr txBox="1"/>
      </xdr:nvSpPr>
      <xdr:spPr>
        <a:xfrm>
          <a:off x="1414734" y="3348925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50kDa</a:t>
          </a:r>
        </a:p>
      </xdr:txBody>
    </xdr:sp>
    <xdr:clientData/>
  </xdr:twoCellAnchor>
  <xdr:twoCellAnchor editAs="oneCell">
    <xdr:from>
      <xdr:col>3</xdr:col>
      <xdr:colOff>131624</xdr:colOff>
      <xdr:row>21</xdr:row>
      <xdr:rowOff>124568</xdr:rowOff>
    </xdr:from>
    <xdr:to>
      <xdr:col>8</xdr:col>
      <xdr:colOff>293857</xdr:colOff>
      <xdr:row>32</xdr:row>
      <xdr:rowOff>42950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60424" y="3991718"/>
          <a:ext cx="3210233" cy="1944032"/>
        </a:xfrm>
        <a:prstGeom prst="rect">
          <a:avLst/>
        </a:prstGeom>
      </xdr:spPr>
    </xdr:pic>
    <xdr:clientData/>
  </xdr:twoCellAnchor>
  <xdr:twoCellAnchor>
    <xdr:from>
      <xdr:col>8</xdr:col>
      <xdr:colOff>293857</xdr:colOff>
      <xdr:row>25</xdr:row>
      <xdr:rowOff>177231</xdr:rowOff>
    </xdr:from>
    <xdr:to>
      <xdr:col>10</xdr:col>
      <xdr:colOff>166037</xdr:colOff>
      <xdr:row>29</xdr:row>
      <xdr:rowOff>25406</xdr:rowOff>
    </xdr:to>
    <xdr:sp macro="" textlink="">
      <xdr:nvSpPr>
        <xdr:cNvPr id="15" name="TextBox 17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SpPr txBox="1"/>
      </xdr:nvSpPr>
      <xdr:spPr>
        <a:xfrm>
          <a:off x="5170657" y="4780981"/>
          <a:ext cx="1091380" cy="58477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TRAF3 (62kDa)</a:t>
          </a:r>
        </a:p>
      </xdr:txBody>
    </xdr:sp>
    <xdr:clientData/>
  </xdr:twoCellAnchor>
  <xdr:twoCellAnchor>
    <xdr:from>
      <xdr:col>2</xdr:col>
      <xdr:colOff>195534</xdr:colOff>
      <xdr:row>25</xdr:row>
      <xdr:rowOff>31942</xdr:rowOff>
    </xdr:from>
    <xdr:to>
      <xdr:col>4</xdr:col>
      <xdr:colOff>67714</xdr:colOff>
      <xdr:row>26</xdr:row>
      <xdr:rowOff>94013</xdr:rowOff>
    </xdr:to>
    <xdr:sp macro="" textlink="">
      <xdr:nvSpPr>
        <xdr:cNvPr id="16" name="TextBox 18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SpPr txBox="1"/>
      </xdr:nvSpPr>
      <xdr:spPr>
        <a:xfrm>
          <a:off x="1414734" y="4635692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100kDa</a:t>
          </a:r>
        </a:p>
      </xdr:txBody>
    </xdr:sp>
    <xdr:clientData/>
  </xdr:twoCellAnchor>
  <xdr:twoCellAnchor>
    <xdr:from>
      <xdr:col>2</xdr:col>
      <xdr:colOff>195534</xdr:colOff>
      <xdr:row>24</xdr:row>
      <xdr:rowOff>81161</xdr:rowOff>
    </xdr:from>
    <xdr:to>
      <xdr:col>4</xdr:col>
      <xdr:colOff>67714</xdr:colOff>
      <xdr:row>25</xdr:row>
      <xdr:rowOff>143232</xdr:rowOff>
    </xdr:to>
    <xdr:sp macro="" textlink="">
      <xdr:nvSpPr>
        <xdr:cNvPr id="17" name="TextBox 19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SpPr txBox="1"/>
      </xdr:nvSpPr>
      <xdr:spPr>
        <a:xfrm>
          <a:off x="1414734" y="4500761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140kDa</a:t>
          </a:r>
        </a:p>
      </xdr:txBody>
    </xdr:sp>
    <xdr:clientData/>
  </xdr:twoCellAnchor>
  <xdr:twoCellAnchor>
    <xdr:from>
      <xdr:col>2</xdr:col>
      <xdr:colOff>195534</xdr:colOff>
      <xdr:row>26</xdr:row>
      <xdr:rowOff>84521</xdr:rowOff>
    </xdr:from>
    <xdr:to>
      <xdr:col>4</xdr:col>
      <xdr:colOff>67714</xdr:colOff>
      <xdr:row>27</xdr:row>
      <xdr:rowOff>146592</xdr:rowOff>
    </xdr:to>
    <xdr:sp macro="" textlink="">
      <xdr:nvSpPr>
        <xdr:cNvPr id="18" name="TextBox 20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SpPr txBox="1"/>
      </xdr:nvSpPr>
      <xdr:spPr>
        <a:xfrm>
          <a:off x="1414734" y="4872421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70kDa</a:t>
          </a:r>
        </a:p>
      </xdr:txBody>
    </xdr:sp>
    <xdr:clientData/>
  </xdr:twoCellAnchor>
  <xdr:twoCellAnchor>
    <xdr:from>
      <xdr:col>2</xdr:col>
      <xdr:colOff>195534</xdr:colOff>
      <xdr:row>28</xdr:row>
      <xdr:rowOff>21673</xdr:rowOff>
    </xdr:from>
    <xdr:to>
      <xdr:col>4</xdr:col>
      <xdr:colOff>67714</xdr:colOff>
      <xdr:row>29</xdr:row>
      <xdr:rowOff>83744</xdr:rowOff>
    </xdr:to>
    <xdr:sp macro="" textlink="">
      <xdr:nvSpPr>
        <xdr:cNvPr id="19" name="TextBox 21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SpPr txBox="1"/>
      </xdr:nvSpPr>
      <xdr:spPr>
        <a:xfrm>
          <a:off x="1414734" y="5177873"/>
          <a:ext cx="109138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000"/>
            <a:t>50kDa</a:t>
          </a:r>
        </a:p>
      </xdr:txBody>
    </xdr:sp>
    <xdr:clientData/>
  </xdr:twoCellAnchor>
  <xdr:twoCellAnchor>
    <xdr:from>
      <xdr:col>3</xdr:col>
      <xdr:colOff>449540</xdr:colOff>
      <xdr:row>7</xdr:row>
      <xdr:rowOff>67308</xdr:rowOff>
    </xdr:from>
    <xdr:to>
      <xdr:col>7</xdr:col>
      <xdr:colOff>518031</xdr:colOff>
      <xdr:row>9</xdr:row>
      <xdr:rowOff>172024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SpPr/>
      </xdr:nvSpPr>
      <xdr:spPr>
        <a:xfrm>
          <a:off x="2278340" y="1356358"/>
          <a:ext cx="2506891" cy="473016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456256</xdr:colOff>
      <xdr:row>15</xdr:row>
      <xdr:rowOff>75018</xdr:rowOff>
    </xdr:from>
    <xdr:to>
      <xdr:col>7</xdr:col>
      <xdr:colOff>524747</xdr:colOff>
      <xdr:row>19</xdr:row>
      <xdr:rowOff>52643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SpPr/>
      </xdr:nvSpPr>
      <xdr:spPr>
        <a:xfrm>
          <a:off x="2285056" y="2837268"/>
          <a:ext cx="2506891" cy="714225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449539</xdr:colOff>
      <xdr:row>27</xdr:row>
      <xdr:rowOff>44794</xdr:rowOff>
    </xdr:from>
    <xdr:to>
      <xdr:col>8</xdr:col>
      <xdr:colOff>15522</xdr:colOff>
      <xdr:row>28</xdr:row>
      <xdr:rowOff>101879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SpPr/>
      </xdr:nvSpPr>
      <xdr:spPr>
        <a:xfrm>
          <a:off x="2278339" y="5016844"/>
          <a:ext cx="2613983" cy="241235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 editAs="oneCell">
    <xdr:from>
      <xdr:col>12</xdr:col>
      <xdr:colOff>161104</xdr:colOff>
      <xdr:row>6</xdr:row>
      <xdr:rowOff>87886</xdr:rowOff>
    </xdr:from>
    <xdr:to>
      <xdr:col>17</xdr:col>
      <xdr:colOff>92782</xdr:colOff>
      <xdr:row>14</xdr:row>
      <xdr:rowOff>16888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76304" y="1192786"/>
          <a:ext cx="2979678" cy="1402202"/>
        </a:xfrm>
        <a:prstGeom prst="rect">
          <a:avLst/>
        </a:prstGeom>
      </xdr:spPr>
    </xdr:pic>
    <xdr:clientData/>
  </xdr:twoCellAnchor>
  <xdr:twoCellAnchor>
    <xdr:from>
      <xdr:col>12</xdr:col>
      <xdr:colOff>408329</xdr:colOff>
      <xdr:row>9</xdr:row>
      <xdr:rowOff>126796</xdr:rowOff>
    </xdr:from>
    <xdr:to>
      <xdr:col>17</xdr:col>
      <xdr:colOff>92782</xdr:colOff>
      <xdr:row>11</xdr:row>
      <xdr:rowOff>35495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SpPr/>
      </xdr:nvSpPr>
      <xdr:spPr>
        <a:xfrm>
          <a:off x="7723529" y="1784146"/>
          <a:ext cx="2732453" cy="276999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17</xdr:col>
      <xdr:colOff>173837</xdr:colOff>
      <xdr:row>9</xdr:row>
      <xdr:rowOff>74664</xdr:rowOff>
    </xdr:from>
    <xdr:to>
      <xdr:col>18</xdr:col>
      <xdr:colOff>344733</xdr:colOff>
      <xdr:row>11</xdr:row>
      <xdr:rowOff>168029</xdr:rowOff>
    </xdr:to>
    <xdr:sp macro="" textlink="">
      <xdr:nvSpPr>
        <xdr:cNvPr id="25" name="TextBox 30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SpPr txBox="1"/>
      </xdr:nvSpPr>
      <xdr:spPr>
        <a:xfrm>
          <a:off x="10537037" y="1732014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RelB (70kDa)</a:t>
          </a:r>
        </a:p>
      </xdr:txBody>
    </xdr:sp>
    <xdr:clientData/>
  </xdr:twoCellAnchor>
  <xdr:twoCellAnchor>
    <xdr:from>
      <xdr:col>11</xdr:col>
      <xdr:colOff>44377</xdr:colOff>
      <xdr:row>8</xdr:row>
      <xdr:rowOff>140096</xdr:rowOff>
    </xdr:from>
    <xdr:to>
      <xdr:col>13</xdr:col>
      <xdr:colOff>135817</xdr:colOff>
      <xdr:row>10</xdr:row>
      <xdr:rowOff>48795</xdr:rowOff>
    </xdr:to>
    <xdr:sp macro="" textlink="">
      <xdr:nvSpPr>
        <xdr:cNvPr id="26" name="TextBox 33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SpPr txBox="1"/>
      </xdr:nvSpPr>
      <xdr:spPr>
        <a:xfrm>
          <a:off x="6749977" y="161329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11</xdr:col>
      <xdr:colOff>85017</xdr:colOff>
      <xdr:row>9</xdr:row>
      <xdr:rowOff>111786</xdr:rowOff>
    </xdr:from>
    <xdr:to>
      <xdr:col>13</xdr:col>
      <xdr:colOff>176457</xdr:colOff>
      <xdr:row>11</xdr:row>
      <xdr:rowOff>20485</xdr:rowOff>
    </xdr:to>
    <xdr:sp macro="" textlink="">
      <xdr:nvSpPr>
        <xdr:cNvPr id="27" name="TextBox 34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SpPr txBox="1"/>
      </xdr:nvSpPr>
      <xdr:spPr>
        <a:xfrm>
          <a:off x="6790617" y="176913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11</xdr:col>
      <xdr:colOff>74857</xdr:colOff>
      <xdr:row>10</xdr:row>
      <xdr:rowOff>113495</xdr:rowOff>
    </xdr:from>
    <xdr:to>
      <xdr:col>13</xdr:col>
      <xdr:colOff>166297</xdr:colOff>
      <xdr:row>12</xdr:row>
      <xdr:rowOff>22194</xdr:rowOff>
    </xdr:to>
    <xdr:sp macro="" textlink="">
      <xdr:nvSpPr>
        <xdr:cNvPr id="28" name="TextBox 35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SpPr txBox="1"/>
      </xdr:nvSpPr>
      <xdr:spPr>
        <a:xfrm>
          <a:off x="6780457" y="1954995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 editAs="oneCell">
    <xdr:from>
      <xdr:col>12</xdr:col>
      <xdr:colOff>306955</xdr:colOff>
      <xdr:row>2</xdr:row>
      <xdr:rowOff>28842</xdr:rowOff>
    </xdr:from>
    <xdr:to>
      <xdr:col>16</xdr:col>
      <xdr:colOff>576195</xdr:colOff>
      <xdr:row>6</xdr:row>
      <xdr:rowOff>91180</xdr:rowOff>
    </xdr:to>
    <xdr:pic>
      <xdr:nvPicPr>
        <xdr:cNvPr id="29" name="table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2155" y="397142"/>
          <a:ext cx="2707640" cy="798938"/>
        </a:xfrm>
        <a:prstGeom prst="rect">
          <a:avLst/>
        </a:prstGeom>
      </xdr:spPr>
    </xdr:pic>
    <xdr:clientData/>
  </xdr:twoCellAnchor>
  <xdr:twoCellAnchor editAs="oneCell">
    <xdr:from>
      <xdr:col>12</xdr:col>
      <xdr:colOff>178165</xdr:colOff>
      <xdr:row>15</xdr:row>
      <xdr:rowOff>35645</xdr:rowOff>
    </xdr:from>
    <xdr:to>
      <xdr:col>17</xdr:col>
      <xdr:colOff>170808</xdr:colOff>
      <xdr:row>20</xdr:row>
      <xdr:rowOff>21754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93365" y="2797895"/>
          <a:ext cx="3040643" cy="906859"/>
        </a:xfrm>
        <a:prstGeom prst="rect">
          <a:avLst/>
        </a:prstGeom>
      </xdr:spPr>
    </xdr:pic>
    <xdr:clientData/>
  </xdr:twoCellAnchor>
  <xdr:twoCellAnchor>
    <xdr:from>
      <xdr:col>12</xdr:col>
      <xdr:colOff>477596</xdr:colOff>
      <xdr:row>16</xdr:row>
      <xdr:rowOff>178347</xdr:rowOff>
    </xdr:from>
    <xdr:to>
      <xdr:col>16</xdr:col>
      <xdr:colOff>511605</xdr:colOff>
      <xdr:row>18</xdr:row>
      <xdr:rowOff>171945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SpPr/>
      </xdr:nvSpPr>
      <xdr:spPr>
        <a:xfrm>
          <a:off x="7792796" y="3124747"/>
          <a:ext cx="2472409" cy="361898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17</xdr:col>
      <xdr:colOff>255625</xdr:colOff>
      <xdr:row>16</xdr:row>
      <xdr:rowOff>161006</xdr:rowOff>
    </xdr:from>
    <xdr:to>
      <xdr:col>18</xdr:col>
      <xdr:colOff>426521</xdr:colOff>
      <xdr:row>19</xdr:row>
      <xdr:rowOff>70221</xdr:rowOff>
    </xdr:to>
    <xdr:sp macro="" textlink="">
      <xdr:nvSpPr>
        <xdr:cNvPr id="32" name="TextBox 40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SpPr txBox="1"/>
      </xdr:nvSpPr>
      <xdr:spPr>
        <a:xfrm>
          <a:off x="10618825" y="3107406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GAPDH (37kDa)</a:t>
          </a:r>
        </a:p>
      </xdr:txBody>
    </xdr:sp>
    <xdr:clientData/>
  </xdr:twoCellAnchor>
  <xdr:twoCellAnchor>
    <xdr:from>
      <xdr:col>11</xdr:col>
      <xdr:colOff>132445</xdr:colOff>
      <xdr:row>15</xdr:row>
      <xdr:rowOff>157820</xdr:rowOff>
    </xdr:from>
    <xdr:to>
      <xdr:col>13</xdr:col>
      <xdr:colOff>223885</xdr:colOff>
      <xdr:row>17</xdr:row>
      <xdr:rowOff>66519</xdr:rowOff>
    </xdr:to>
    <xdr:sp macro="" textlink="">
      <xdr:nvSpPr>
        <xdr:cNvPr id="33" name="TextBox 42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SpPr txBox="1"/>
      </xdr:nvSpPr>
      <xdr:spPr>
        <a:xfrm>
          <a:off x="6838045" y="292007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 kDa</a:t>
          </a:r>
        </a:p>
      </xdr:txBody>
    </xdr:sp>
    <xdr:clientData/>
  </xdr:twoCellAnchor>
  <xdr:twoCellAnchor>
    <xdr:from>
      <xdr:col>11</xdr:col>
      <xdr:colOff>115384</xdr:colOff>
      <xdr:row>17</xdr:row>
      <xdr:rowOff>79096</xdr:rowOff>
    </xdr:from>
    <xdr:to>
      <xdr:col>13</xdr:col>
      <xdr:colOff>206824</xdr:colOff>
      <xdr:row>18</xdr:row>
      <xdr:rowOff>171945</xdr:rowOff>
    </xdr:to>
    <xdr:sp macro="" textlink="">
      <xdr:nvSpPr>
        <xdr:cNvPr id="34" name="TextBox 43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SpPr txBox="1"/>
      </xdr:nvSpPr>
      <xdr:spPr>
        <a:xfrm>
          <a:off x="6820984" y="320964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445681</xdr:colOff>
      <xdr:row>0</xdr:row>
      <xdr:rowOff>63500</xdr:rowOff>
    </xdr:from>
    <xdr:to>
      <xdr:col>4</xdr:col>
      <xdr:colOff>209856</xdr:colOff>
      <xdr:row>2</xdr:row>
      <xdr:rowOff>69341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SpPr txBox="1"/>
      </xdr:nvSpPr>
      <xdr:spPr>
        <a:xfrm>
          <a:off x="445681" y="63500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6c </a:t>
          </a:r>
        </a:p>
      </xdr:txBody>
    </xdr:sp>
    <xdr:clientData/>
  </xdr:twoCellAnchor>
  <xdr:twoCellAnchor editAs="oneCell">
    <xdr:from>
      <xdr:col>8</xdr:col>
      <xdr:colOff>228032</xdr:colOff>
      <xdr:row>15</xdr:row>
      <xdr:rowOff>14972</xdr:rowOff>
    </xdr:from>
    <xdr:to>
      <xdr:col>12</xdr:col>
      <xdr:colOff>289695</xdr:colOff>
      <xdr:row>19</xdr:row>
      <xdr:rowOff>160116</xdr:rowOff>
    </xdr:to>
    <xdr:pic>
      <xdr:nvPicPr>
        <xdr:cNvPr id="3" name="Picture 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9000"/>
                  </a14:imgEffect>
                  <a14:imgEffect>
                    <a14:brightnessContrast bright="15000" contras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151" t="35714" r="53249" b="47269"/>
        <a:stretch/>
      </xdr:blipFill>
      <xdr:spPr>
        <a:xfrm>
          <a:off x="5104832" y="2777222"/>
          <a:ext cx="2500063" cy="881744"/>
        </a:xfrm>
        <a:prstGeom prst="rect">
          <a:avLst/>
        </a:prstGeom>
      </xdr:spPr>
    </xdr:pic>
    <xdr:clientData/>
  </xdr:twoCellAnchor>
  <xdr:twoCellAnchor>
    <xdr:from>
      <xdr:col>8</xdr:col>
      <xdr:colOff>576337</xdr:colOff>
      <xdr:row>8</xdr:row>
      <xdr:rowOff>81251</xdr:rowOff>
    </xdr:from>
    <xdr:to>
      <xdr:col>9</xdr:col>
      <xdr:colOff>397624</xdr:colOff>
      <xdr:row>14</xdr:row>
      <xdr:rowOff>175827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SpPr txBox="1"/>
      </xdr:nvSpPr>
      <xdr:spPr>
        <a:xfrm>
          <a:off x="5453137" y="1554451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9</xdr:col>
      <xdr:colOff>528256</xdr:colOff>
      <xdr:row>8</xdr:row>
      <xdr:rowOff>81250</xdr:rowOff>
    </xdr:from>
    <xdr:to>
      <xdr:col>10</xdr:col>
      <xdr:colOff>349543</xdr:colOff>
      <xdr:row>14</xdr:row>
      <xdr:rowOff>175826</xdr:rowOff>
    </xdr:to>
    <xdr:sp macro="" textlink="">
      <xdr:nvSpPr>
        <xdr:cNvPr id="5" name="TextBox 6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 txBox="1"/>
      </xdr:nvSpPr>
      <xdr:spPr>
        <a:xfrm>
          <a:off x="6014656" y="1554450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10</xdr:col>
      <xdr:colOff>512833</xdr:colOff>
      <xdr:row>8</xdr:row>
      <xdr:rowOff>81250</xdr:rowOff>
    </xdr:from>
    <xdr:to>
      <xdr:col>11</xdr:col>
      <xdr:colOff>334120</xdr:colOff>
      <xdr:row>14</xdr:row>
      <xdr:rowOff>175826</xdr:rowOff>
    </xdr:to>
    <xdr:sp macro="" textlink="">
      <xdr:nvSpPr>
        <xdr:cNvPr id="6" name="TextBox 7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SpPr txBox="1"/>
      </xdr:nvSpPr>
      <xdr:spPr>
        <a:xfrm>
          <a:off x="6608833" y="1554450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9</xdr:col>
      <xdr:colOff>260569</xdr:colOff>
      <xdr:row>8</xdr:row>
      <xdr:rowOff>92898</xdr:rowOff>
    </xdr:from>
    <xdr:to>
      <xdr:col>10</xdr:col>
      <xdr:colOff>81856</xdr:colOff>
      <xdr:row>15</xdr:row>
      <xdr:rowOff>3324</xdr:rowOff>
    </xdr:to>
    <xdr:sp macro="" textlink="">
      <xdr:nvSpPr>
        <xdr:cNvPr id="7" name="TextBox 8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SpPr txBox="1"/>
      </xdr:nvSpPr>
      <xdr:spPr>
        <a:xfrm>
          <a:off x="5746969" y="1566098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10</xdr:col>
      <xdr:colOff>212488</xdr:colOff>
      <xdr:row>8</xdr:row>
      <xdr:rowOff>81250</xdr:rowOff>
    </xdr:from>
    <xdr:to>
      <xdr:col>11</xdr:col>
      <xdr:colOff>33775</xdr:colOff>
      <xdr:row>14</xdr:row>
      <xdr:rowOff>175826</xdr:rowOff>
    </xdr:to>
    <xdr:sp macro="" textlink="">
      <xdr:nvSpPr>
        <xdr:cNvPr id="8" name="TextBox 9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SpPr txBox="1"/>
      </xdr:nvSpPr>
      <xdr:spPr>
        <a:xfrm>
          <a:off x="6308488" y="1554450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11</xdr:col>
      <xdr:colOff>218880</xdr:colOff>
      <xdr:row>8</xdr:row>
      <xdr:rowOff>81250</xdr:rowOff>
    </xdr:from>
    <xdr:to>
      <xdr:col>12</xdr:col>
      <xdr:colOff>40167</xdr:colOff>
      <xdr:row>14</xdr:row>
      <xdr:rowOff>175826</xdr:rowOff>
    </xdr:to>
    <xdr:sp macro="" textlink="">
      <xdr:nvSpPr>
        <xdr:cNvPr id="9" name="TextBox 10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SpPr txBox="1"/>
      </xdr:nvSpPr>
      <xdr:spPr>
        <a:xfrm>
          <a:off x="6924480" y="1554450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8</xdr:col>
      <xdr:colOff>576337</xdr:colOff>
      <xdr:row>7</xdr:row>
      <xdr:rowOff>181887</xdr:rowOff>
    </xdr:from>
    <xdr:to>
      <xdr:col>9</xdr:col>
      <xdr:colOff>488950</xdr:colOff>
      <xdr:row>8</xdr:row>
      <xdr:rowOff>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CxnSpPr/>
      </xdr:nvCxnSpPr>
      <xdr:spPr>
        <a:xfrm>
          <a:off x="5453137" y="1470937"/>
          <a:ext cx="522213" cy="2263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592642</xdr:colOff>
      <xdr:row>7</xdr:row>
      <xdr:rowOff>181887</xdr:rowOff>
    </xdr:from>
    <xdr:to>
      <xdr:col>10</xdr:col>
      <xdr:colOff>544561</xdr:colOff>
      <xdr:row>7</xdr:row>
      <xdr:rowOff>181887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CxnSpPr/>
      </xdr:nvCxnSpPr>
      <xdr:spPr>
        <a:xfrm>
          <a:off x="6079042" y="1470937"/>
          <a:ext cx="56151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33775</xdr:colOff>
      <xdr:row>7</xdr:row>
      <xdr:rowOff>181887</xdr:rowOff>
    </xdr:from>
    <xdr:to>
      <xdr:col>11</xdr:col>
      <xdr:colOff>595294</xdr:colOff>
      <xdr:row>7</xdr:row>
      <xdr:rowOff>181887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CxnSpPr/>
      </xdr:nvCxnSpPr>
      <xdr:spPr>
        <a:xfrm>
          <a:off x="6739375" y="1470937"/>
          <a:ext cx="56151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520080</xdr:colOff>
      <xdr:row>6</xdr:row>
      <xdr:rowOff>94679</xdr:rowOff>
    </xdr:from>
    <xdr:to>
      <xdr:col>9</xdr:col>
      <xdr:colOff>606504</xdr:colOff>
      <xdr:row>8</xdr:row>
      <xdr:rowOff>34156</xdr:rowOff>
    </xdr:to>
    <xdr:sp macro="" textlink="">
      <xdr:nvSpPr>
        <xdr:cNvPr id="13" name="TextBox 15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SpPr txBox="1"/>
      </xdr:nvSpPr>
      <xdr:spPr>
        <a:xfrm>
          <a:off x="5396880" y="1199579"/>
          <a:ext cx="69602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KMS11</a:t>
          </a:r>
        </a:p>
      </xdr:txBody>
    </xdr:sp>
    <xdr:clientData/>
  </xdr:twoCellAnchor>
  <xdr:twoCellAnchor>
    <xdr:from>
      <xdr:col>10</xdr:col>
      <xdr:colOff>38400</xdr:colOff>
      <xdr:row>6</xdr:row>
      <xdr:rowOff>90388</xdr:rowOff>
    </xdr:from>
    <xdr:to>
      <xdr:col>10</xdr:col>
      <xdr:colOff>482752</xdr:colOff>
      <xdr:row>8</xdr:row>
      <xdr:rowOff>29865</xdr:rowOff>
    </xdr:to>
    <xdr:sp macro="" textlink="">
      <xdr:nvSpPr>
        <xdr:cNvPr id="14" name="TextBox 16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SpPr txBox="1"/>
      </xdr:nvSpPr>
      <xdr:spPr>
        <a:xfrm>
          <a:off x="6134400" y="1195288"/>
          <a:ext cx="44435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LP1</a:t>
          </a:r>
        </a:p>
      </xdr:txBody>
    </xdr:sp>
    <xdr:clientData/>
  </xdr:twoCellAnchor>
  <xdr:twoCellAnchor>
    <xdr:from>
      <xdr:col>10</xdr:col>
      <xdr:colOff>595708</xdr:colOff>
      <xdr:row>6</xdr:row>
      <xdr:rowOff>88370</xdr:rowOff>
    </xdr:from>
    <xdr:to>
      <xdr:col>11</xdr:col>
      <xdr:colOff>492978</xdr:colOff>
      <xdr:row>8</xdr:row>
      <xdr:rowOff>27847</xdr:rowOff>
    </xdr:to>
    <xdr:sp macro="" textlink="">
      <xdr:nvSpPr>
        <xdr:cNvPr id="15" name="TextBox 17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SpPr txBox="1"/>
      </xdr:nvSpPr>
      <xdr:spPr>
        <a:xfrm>
          <a:off x="6691708" y="1193270"/>
          <a:ext cx="50687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JJN3</a:t>
          </a:r>
        </a:p>
      </xdr:txBody>
    </xdr:sp>
    <xdr:clientData/>
  </xdr:twoCellAnchor>
  <xdr:twoCellAnchor editAs="oneCell">
    <xdr:from>
      <xdr:col>8</xdr:col>
      <xdr:colOff>228032</xdr:colOff>
      <xdr:row>20</xdr:row>
      <xdr:rowOff>150138</xdr:rowOff>
    </xdr:from>
    <xdr:to>
      <xdr:col>12</xdr:col>
      <xdr:colOff>289695</xdr:colOff>
      <xdr:row>26</xdr:row>
      <xdr:rowOff>112038</xdr:rowOff>
    </xdr:to>
    <xdr:pic>
      <xdr:nvPicPr>
        <xdr:cNvPr id="16" name="Picture 15" descr="A black lines on a white background&#10;&#10;Description automatically generated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06" t="42857" r="45630" b="36555"/>
        <a:stretch/>
      </xdr:blipFill>
      <xdr:spPr>
        <a:xfrm>
          <a:off x="5104832" y="3833138"/>
          <a:ext cx="2500063" cy="1066800"/>
        </a:xfrm>
        <a:prstGeom prst="rect">
          <a:avLst/>
        </a:prstGeom>
      </xdr:spPr>
    </xdr:pic>
    <xdr:clientData/>
  </xdr:twoCellAnchor>
  <xdr:twoCellAnchor editAs="oneCell">
    <xdr:from>
      <xdr:col>14</xdr:col>
      <xdr:colOff>292310</xdr:colOff>
      <xdr:row>14</xdr:row>
      <xdr:rowOff>90980</xdr:rowOff>
    </xdr:from>
    <xdr:to>
      <xdr:col>19</xdr:col>
      <xdr:colOff>81821</xdr:colOff>
      <xdr:row>19</xdr:row>
      <xdr:rowOff>107927</xdr:rowOff>
    </xdr:to>
    <xdr:pic>
      <xdr:nvPicPr>
        <xdr:cNvPr id="17" name="Picture 16" descr="A close-up of a grey board&#10;&#10;Description automatically generated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622" t="39706" r="31176" b="45378"/>
        <a:stretch/>
      </xdr:blipFill>
      <xdr:spPr>
        <a:xfrm>
          <a:off x="8826710" y="2669080"/>
          <a:ext cx="2837511" cy="937697"/>
        </a:xfrm>
        <a:prstGeom prst="rect">
          <a:avLst/>
        </a:prstGeom>
      </xdr:spPr>
    </xdr:pic>
    <xdr:clientData/>
  </xdr:twoCellAnchor>
  <xdr:twoCellAnchor>
    <xdr:from>
      <xdr:col>15</xdr:col>
      <xdr:colOff>281378</xdr:colOff>
      <xdr:row>7</xdr:row>
      <xdr:rowOff>129699</xdr:rowOff>
    </xdr:from>
    <xdr:to>
      <xdr:col>16</xdr:col>
      <xdr:colOff>102665</xdr:colOff>
      <xdr:row>14</xdr:row>
      <xdr:rowOff>40125</xdr:rowOff>
    </xdr:to>
    <xdr:sp macro="" textlink="">
      <xdr:nvSpPr>
        <xdr:cNvPr id="18" name="TextBox 23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SpPr txBox="1"/>
      </xdr:nvSpPr>
      <xdr:spPr>
        <a:xfrm>
          <a:off x="9425378" y="1418749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16</xdr:col>
      <xdr:colOff>331271</xdr:colOff>
      <xdr:row>7</xdr:row>
      <xdr:rowOff>129698</xdr:rowOff>
    </xdr:from>
    <xdr:to>
      <xdr:col>17</xdr:col>
      <xdr:colOff>152558</xdr:colOff>
      <xdr:row>14</xdr:row>
      <xdr:rowOff>40124</xdr:rowOff>
    </xdr:to>
    <xdr:sp macro="" textlink="">
      <xdr:nvSpPr>
        <xdr:cNvPr id="19" name="TextBox 24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SpPr txBox="1"/>
      </xdr:nvSpPr>
      <xdr:spPr>
        <a:xfrm>
          <a:off x="10084871" y="1418748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17</xdr:col>
      <xdr:colOff>315848</xdr:colOff>
      <xdr:row>7</xdr:row>
      <xdr:rowOff>129698</xdr:rowOff>
    </xdr:from>
    <xdr:to>
      <xdr:col>18</xdr:col>
      <xdr:colOff>137135</xdr:colOff>
      <xdr:row>14</xdr:row>
      <xdr:rowOff>40124</xdr:rowOff>
    </xdr:to>
    <xdr:sp macro="" textlink="">
      <xdr:nvSpPr>
        <xdr:cNvPr id="20" name="TextBox 25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SpPr txBox="1"/>
      </xdr:nvSpPr>
      <xdr:spPr>
        <a:xfrm>
          <a:off x="10679048" y="1418748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15</xdr:col>
      <xdr:colOff>575210</xdr:colOff>
      <xdr:row>7</xdr:row>
      <xdr:rowOff>141346</xdr:rowOff>
    </xdr:from>
    <xdr:to>
      <xdr:col>16</xdr:col>
      <xdr:colOff>396497</xdr:colOff>
      <xdr:row>14</xdr:row>
      <xdr:rowOff>51772</xdr:rowOff>
    </xdr:to>
    <xdr:sp macro="" textlink="">
      <xdr:nvSpPr>
        <xdr:cNvPr id="21" name="TextBox 26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SpPr txBox="1"/>
      </xdr:nvSpPr>
      <xdr:spPr>
        <a:xfrm>
          <a:off x="9719210" y="1430396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17</xdr:col>
      <xdr:colOff>15503</xdr:colOff>
      <xdr:row>7</xdr:row>
      <xdr:rowOff>129698</xdr:rowOff>
    </xdr:from>
    <xdr:to>
      <xdr:col>17</xdr:col>
      <xdr:colOff>446390</xdr:colOff>
      <xdr:row>14</xdr:row>
      <xdr:rowOff>40124</xdr:rowOff>
    </xdr:to>
    <xdr:sp macro="" textlink="">
      <xdr:nvSpPr>
        <xdr:cNvPr id="22" name="TextBox 27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SpPr txBox="1"/>
      </xdr:nvSpPr>
      <xdr:spPr>
        <a:xfrm>
          <a:off x="10378703" y="1418748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18</xdr:col>
      <xdr:colOff>21895</xdr:colOff>
      <xdr:row>7</xdr:row>
      <xdr:rowOff>129698</xdr:rowOff>
    </xdr:from>
    <xdr:to>
      <xdr:col>18</xdr:col>
      <xdr:colOff>452782</xdr:colOff>
      <xdr:row>14</xdr:row>
      <xdr:rowOff>40124</xdr:rowOff>
    </xdr:to>
    <xdr:sp macro="" textlink="">
      <xdr:nvSpPr>
        <xdr:cNvPr id="23" name="TextBox 28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SpPr txBox="1"/>
      </xdr:nvSpPr>
      <xdr:spPr>
        <a:xfrm>
          <a:off x="10994695" y="1418748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15</xdr:col>
      <xdr:colOff>281378</xdr:colOff>
      <xdr:row>7</xdr:row>
      <xdr:rowOff>46185</xdr:rowOff>
    </xdr:from>
    <xdr:to>
      <xdr:col>16</xdr:col>
      <xdr:colOff>222250</xdr:colOff>
      <xdr:row>7</xdr:row>
      <xdr:rowOff>50800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CxnSpPr/>
      </xdr:nvCxnSpPr>
      <xdr:spPr>
        <a:xfrm>
          <a:off x="9425378" y="1335235"/>
          <a:ext cx="550472" cy="4615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297683</xdr:colOff>
      <xdr:row>7</xdr:row>
      <xdr:rowOff>46185</xdr:rowOff>
    </xdr:from>
    <xdr:to>
      <xdr:col>17</xdr:col>
      <xdr:colOff>249602</xdr:colOff>
      <xdr:row>7</xdr:row>
      <xdr:rowOff>46185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00000000-0008-0000-1200-000019000000}"/>
            </a:ext>
          </a:extLst>
        </xdr:cNvPr>
        <xdr:cNvCxnSpPr/>
      </xdr:nvCxnSpPr>
      <xdr:spPr>
        <a:xfrm>
          <a:off x="10051283" y="1335235"/>
          <a:ext cx="56151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446390</xdr:colOff>
      <xdr:row>7</xdr:row>
      <xdr:rowOff>46185</xdr:rowOff>
    </xdr:from>
    <xdr:to>
      <xdr:col>18</xdr:col>
      <xdr:colOff>398309</xdr:colOff>
      <xdr:row>7</xdr:row>
      <xdr:rowOff>46185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CxnSpPr/>
      </xdr:nvCxnSpPr>
      <xdr:spPr>
        <a:xfrm>
          <a:off x="10809590" y="1335235"/>
          <a:ext cx="56151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225121</xdr:colOff>
      <xdr:row>5</xdr:row>
      <xdr:rowOff>143127</xdr:rowOff>
    </xdr:from>
    <xdr:to>
      <xdr:col>16</xdr:col>
      <xdr:colOff>311545</xdr:colOff>
      <xdr:row>7</xdr:row>
      <xdr:rowOff>82604</xdr:rowOff>
    </xdr:to>
    <xdr:sp macro="" textlink="">
      <xdr:nvSpPr>
        <xdr:cNvPr id="27" name="TextBox 32">
          <a:extLst>
            <a:ext uri="{FF2B5EF4-FFF2-40B4-BE49-F238E27FC236}">
              <a16:creationId xmlns:a16="http://schemas.microsoft.com/office/drawing/2014/main" id="{00000000-0008-0000-1200-00001B000000}"/>
            </a:ext>
          </a:extLst>
        </xdr:cNvPr>
        <xdr:cNvSpPr txBox="1"/>
      </xdr:nvSpPr>
      <xdr:spPr>
        <a:xfrm>
          <a:off x="9369121" y="1063877"/>
          <a:ext cx="69602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KMS11</a:t>
          </a:r>
        </a:p>
      </xdr:txBody>
    </xdr:sp>
    <xdr:clientData/>
  </xdr:twoCellAnchor>
  <xdr:twoCellAnchor>
    <xdr:from>
      <xdr:col>16</xdr:col>
      <xdr:colOff>451015</xdr:colOff>
      <xdr:row>5</xdr:row>
      <xdr:rowOff>138836</xdr:rowOff>
    </xdr:from>
    <xdr:to>
      <xdr:col>17</xdr:col>
      <xdr:colOff>285767</xdr:colOff>
      <xdr:row>7</xdr:row>
      <xdr:rowOff>78313</xdr:rowOff>
    </xdr:to>
    <xdr:sp macro="" textlink="">
      <xdr:nvSpPr>
        <xdr:cNvPr id="28" name="TextBox 33">
          <a:extLst>
            <a:ext uri="{FF2B5EF4-FFF2-40B4-BE49-F238E27FC236}">
              <a16:creationId xmlns:a16="http://schemas.microsoft.com/office/drawing/2014/main" id="{00000000-0008-0000-1200-00001C000000}"/>
            </a:ext>
          </a:extLst>
        </xdr:cNvPr>
        <xdr:cNvSpPr txBox="1"/>
      </xdr:nvSpPr>
      <xdr:spPr>
        <a:xfrm>
          <a:off x="10204615" y="1059586"/>
          <a:ext cx="44435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LP1</a:t>
          </a:r>
        </a:p>
      </xdr:txBody>
    </xdr:sp>
    <xdr:clientData/>
  </xdr:twoCellAnchor>
  <xdr:twoCellAnchor>
    <xdr:from>
      <xdr:col>17</xdr:col>
      <xdr:colOff>398723</xdr:colOff>
      <xdr:row>5</xdr:row>
      <xdr:rowOff>136818</xdr:rowOff>
    </xdr:from>
    <xdr:to>
      <xdr:col>18</xdr:col>
      <xdr:colOff>295993</xdr:colOff>
      <xdr:row>7</xdr:row>
      <xdr:rowOff>76295</xdr:rowOff>
    </xdr:to>
    <xdr:sp macro="" textlink="">
      <xdr:nvSpPr>
        <xdr:cNvPr id="29" name="TextBox 34">
          <a:extLst>
            <a:ext uri="{FF2B5EF4-FFF2-40B4-BE49-F238E27FC236}">
              <a16:creationId xmlns:a16="http://schemas.microsoft.com/office/drawing/2014/main" id="{00000000-0008-0000-1200-00001D000000}"/>
            </a:ext>
          </a:extLst>
        </xdr:cNvPr>
        <xdr:cNvSpPr txBox="1"/>
      </xdr:nvSpPr>
      <xdr:spPr>
        <a:xfrm>
          <a:off x="10761923" y="1057568"/>
          <a:ext cx="50687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JJN3</a:t>
          </a:r>
        </a:p>
      </xdr:txBody>
    </xdr:sp>
    <xdr:clientData/>
  </xdr:twoCellAnchor>
  <xdr:twoCellAnchor editAs="oneCell">
    <xdr:from>
      <xdr:col>14</xdr:col>
      <xdr:colOff>292309</xdr:colOff>
      <xdr:row>20</xdr:row>
      <xdr:rowOff>97949</xdr:rowOff>
    </xdr:from>
    <xdr:to>
      <xdr:col>19</xdr:col>
      <xdr:colOff>81820</xdr:colOff>
      <xdr:row>26</xdr:row>
      <xdr:rowOff>59850</xdr:rowOff>
    </xdr:to>
    <xdr:pic>
      <xdr:nvPicPr>
        <xdr:cNvPr id="30" name="Picture 29" descr="A white paper with a black line and a black line on it&#10;&#10;Description automatically generated">
          <a:extLst>
            <a:ext uri="{FF2B5EF4-FFF2-40B4-BE49-F238E27FC236}">
              <a16:creationId xmlns:a16="http://schemas.microsoft.com/office/drawing/2014/main" id="{00000000-0008-0000-1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875" t="65118" r="35399" b="14294"/>
        <a:stretch/>
      </xdr:blipFill>
      <xdr:spPr>
        <a:xfrm>
          <a:off x="8826709" y="3780949"/>
          <a:ext cx="2837511" cy="1066801"/>
        </a:xfrm>
        <a:prstGeom prst="rect">
          <a:avLst/>
        </a:prstGeom>
      </xdr:spPr>
    </xdr:pic>
    <xdr:clientData/>
  </xdr:twoCellAnchor>
  <xdr:twoCellAnchor>
    <xdr:from>
      <xdr:col>5</xdr:col>
      <xdr:colOff>464176</xdr:colOff>
      <xdr:row>16</xdr:row>
      <xdr:rowOff>21925</xdr:rowOff>
    </xdr:from>
    <xdr:to>
      <xdr:col>7</xdr:col>
      <xdr:colOff>431711</xdr:colOff>
      <xdr:row>17</xdr:row>
      <xdr:rowOff>145552</xdr:rowOff>
    </xdr:to>
    <xdr:sp macro="" textlink="">
      <xdr:nvSpPr>
        <xdr:cNvPr id="31" name="TextBox 41">
          <a:extLst>
            <a:ext uri="{FF2B5EF4-FFF2-40B4-BE49-F238E27FC236}">
              <a16:creationId xmlns:a16="http://schemas.microsoft.com/office/drawing/2014/main" id="{00000000-0008-0000-1200-00001F000000}"/>
            </a:ext>
          </a:extLst>
        </xdr:cNvPr>
        <xdr:cNvSpPr txBox="1"/>
      </xdr:nvSpPr>
      <xdr:spPr>
        <a:xfrm>
          <a:off x="3512176" y="2968325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2</xdr:col>
      <xdr:colOff>380892</xdr:colOff>
      <xdr:row>8</xdr:row>
      <xdr:rowOff>86745</xdr:rowOff>
    </xdr:from>
    <xdr:to>
      <xdr:col>3</xdr:col>
      <xdr:colOff>202179</xdr:colOff>
      <xdr:row>14</xdr:row>
      <xdr:rowOff>181321</xdr:rowOff>
    </xdr:to>
    <xdr:sp macro="" textlink="">
      <xdr:nvSpPr>
        <xdr:cNvPr id="32" name="TextBox 42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SpPr txBox="1"/>
      </xdr:nvSpPr>
      <xdr:spPr>
        <a:xfrm>
          <a:off x="1600092" y="1559945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3</xdr:col>
      <xdr:colOff>332811</xdr:colOff>
      <xdr:row>8</xdr:row>
      <xdr:rowOff>86744</xdr:rowOff>
    </xdr:from>
    <xdr:to>
      <xdr:col>4</xdr:col>
      <xdr:colOff>154098</xdr:colOff>
      <xdr:row>14</xdr:row>
      <xdr:rowOff>181320</xdr:rowOff>
    </xdr:to>
    <xdr:sp macro="" textlink="">
      <xdr:nvSpPr>
        <xdr:cNvPr id="33" name="TextBox 43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SpPr txBox="1"/>
      </xdr:nvSpPr>
      <xdr:spPr>
        <a:xfrm>
          <a:off x="2161611" y="1559944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4</xdr:col>
      <xdr:colOff>317388</xdr:colOff>
      <xdr:row>8</xdr:row>
      <xdr:rowOff>86744</xdr:rowOff>
    </xdr:from>
    <xdr:to>
      <xdr:col>5</xdr:col>
      <xdr:colOff>138675</xdr:colOff>
      <xdr:row>14</xdr:row>
      <xdr:rowOff>181320</xdr:rowOff>
    </xdr:to>
    <xdr:sp macro="" textlink="">
      <xdr:nvSpPr>
        <xdr:cNvPr id="34" name="TextBox 44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SpPr txBox="1"/>
      </xdr:nvSpPr>
      <xdr:spPr>
        <a:xfrm>
          <a:off x="2755788" y="1559944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VC</a:t>
          </a:r>
        </a:p>
      </xdr:txBody>
    </xdr:sp>
    <xdr:clientData/>
  </xdr:twoCellAnchor>
  <xdr:twoCellAnchor>
    <xdr:from>
      <xdr:col>3</xdr:col>
      <xdr:colOff>65124</xdr:colOff>
      <xdr:row>8</xdr:row>
      <xdr:rowOff>98392</xdr:rowOff>
    </xdr:from>
    <xdr:to>
      <xdr:col>3</xdr:col>
      <xdr:colOff>496011</xdr:colOff>
      <xdr:row>15</xdr:row>
      <xdr:rowOff>8818</xdr:rowOff>
    </xdr:to>
    <xdr:sp macro="" textlink="">
      <xdr:nvSpPr>
        <xdr:cNvPr id="35" name="TextBox 45">
          <a:extLst>
            <a:ext uri="{FF2B5EF4-FFF2-40B4-BE49-F238E27FC236}">
              <a16:creationId xmlns:a16="http://schemas.microsoft.com/office/drawing/2014/main" id="{00000000-0008-0000-1200-000023000000}"/>
            </a:ext>
          </a:extLst>
        </xdr:cNvPr>
        <xdr:cNvSpPr txBox="1"/>
      </xdr:nvSpPr>
      <xdr:spPr>
        <a:xfrm>
          <a:off x="1893924" y="1571592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4</xdr:col>
      <xdr:colOff>17043</xdr:colOff>
      <xdr:row>8</xdr:row>
      <xdr:rowOff>86744</xdr:rowOff>
    </xdr:from>
    <xdr:to>
      <xdr:col>4</xdr:col>
      <xdr:colOff>447930</xdr:colOff>
      <xdr:row>14</xdr:row>
      <xdr:rowOff>181320</xdr:rowOff>
    </xdr:to>
    <xdr:sp macro="" textlink="">
      <xdr:nvSpPr>
        <xdr:cNvPr id="36" name="TextBox 46">
          <a:extLst>
            <a:ext uri="{FF2B5EF4-FFF2-40B4-BE49-F238E27FC236}">
              <a16:creationId xmlns:a16="http://schemas.microsoft.com/office/drawing/2014/main" id="{00000000-0008-0000-1200-000024000000}"/>
            </a:ext>
          </a:extLst>
        </xdr:cNvPr>
        <xdr:cNvSpPr txBox="1"/>
      </xdr:nvSpPr>
      <xdr:spPr>
        <a:xfrm>
          <a:off x="2455443" y="1559944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5</xdr:col>
      <xdr:colOff>23435</xdr:colOff>
      <xdr:row>8</xdr:row>
      <xdr:rowOff>86744</xdr:rowOff>
    </xdr:from>
    <xdr:to>
      <xdr:col>5</xdr:col>
      <xdr:colOff>454322</xdr:colOff>
      <xdr:row>14</xdr:row>
      <xdr:rowOff>181320</xdr:rowOff>
    </xdr:to>
    <xdr:sp macro="" textlink="">
      <xdr:nvSpPr>
        <xdr:cNvPr id="37" name="TextBox 47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SpPr txBox="1"/>
      </xdr:nvSpPr>
      <xdr:spPr>
        <a:xfrm>
          <a:off x="3071435" y="1559944"/>
          <a:ext cx="430887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RGS1 SE del</a:t>
          </a:r>
        </a:p>
      </xdr:txBody>
    </xdr:sp>
    <xdr:clientData/>
  </xdr:twoCellAnchor>
  <xdr:twoCellAnchor>
    <xdr:from>
      <xdr:col>2</xdr:col>
      <xdr:colOff>380892</xdr:colOff>
      <xdr:row>7</xdr:row>
      <xdr:rowOff>177800</xdr:rowOff>
    </xdr:from>
    <xdr:to>
      <xdr:col>3</xdr:col>
      <xdr:colOff>279400</xdr:colOff>
      <xdr:row>8</xdr:row>
      <xdr:rowOff>3231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CxnSpPr/>
      </xdr:nvCxnSpPr>
      <xdr:spPr>
        <a:xfrm flipV="1">
          <a:off x="1600092" y="1466850"/>
          <a:ext cx="508108" cy="9581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397197</xdr:colOff>
      <xdr:row>8</xdr:row>
      <xdr:rowOff>3231</xdr:rowOff>
    </xdr:from>
    <xdr:to>
      <xdr:col>4</xdr:col>
      <xdr:colOff>349116</xdr:colOff>
      <xdr:row>8</xdr:row>
      <xdr:rowOff>3231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CxnSpPr/>
      </xdr:nvCxnSpPr>
      <xdr:spPr>
        <a:xfrm>
          <a:off x="2225997" y="1476431"/>
          <a:ext cx="56151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447930</xdr:colOff>
      <xdr:row>8</xdr:row>
      <xdr:rowOff>3231</xdr:rowOff>
    </xdr:from>
    <xdr:to>
      <xdr:col>5</xdr:col>
      <xdr:colOff>399849</xdr:colOff>
      <xdr:row>8</xdr:row>
      <xdr:rowOff>3231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00000000-0008-0000-1200-000028000000}"/>
            </a:ext>
          </a:extLst>
        </xdr:cNvPr>
        <xdr:cNvCxnSpPr/>
      </xdr:nvCxnSpPr>
      <xdr:spPr>
        <a:xfrm>
          <a:off x="2886330" y="1476431"/>
          <a:ext cx="56151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324635</xdr:colOff>
      <xdr:row>6</xdr:row>
      <xdr:rowOff>100173</xdr:rowOff>
    </xdr:from>
    <xdr:to>
      <xdr:col>3</xdr:col>
      <xdr:colOff>411059</xdr:colOff>
      <xdr:row>8</xdr:row>
      <xdr:rowOff>39650</xdr:rowOff>
    </xdr:to>
    <xdr:sp macro="" textlink="">
      <xdr:nvSpPr>
        <xdr:cNvPr id="41" name="TextBox 51">
          <a:extLst>
            <a:ext uri="{FF2B5EF4-FFF2-40B4-BE49-F238E27FC236}">
              <a16:creationId xmlns:a16="http://schemas.microsoft.com/office/drawing/2014/main" id="{00000000-0008-0000-1200-000029000000}"/>
            </a:ext>
          </a:extLst>
        </xdr:cNvPr>
        <xdr:cNvSpPr txBox="1"/>
      </xdr:nvSpPr>
      <xdr:spPr>
        <a:xfrm>
          <a:off x="1543835" y="1205073"/>
          <a:ext cx="69602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KMS11</a:t>
          </a:r>
        </a:p>
      </xdr:txBody>
    </xdr:sp>
    <xdr:clientData/>
  </xdr:twoCellAnchor>
  <xdr:twoCellAnchor>
    <xdr:from>
      <xdr:col>3</xdr:col>
      <xdr:colOff>452555</xdr:colOff>
      <xdr:row>6</xdr:row>
      <xdr:rowOff>95882</xdr:rowOff>
    </xdr:from>
    <xdr:to>
      <xdr:col>4</xdr:col>
      <xdr:colOff>287307</xdr:colOff>
      <xdr:row>8</xdr:row>
      <xdr:rowOff>35359</xdr:rowOff>
    </xdr:to>
    <xdr:sp macro="" textlink="">
      <xdr:nvSpPr>
        <xdr:cNvPr id="42" name="TextBox 52">
          <a:extLst>
            <a:ext uri="{FF2B5EF4-FFF2-40B4-BE49-F238E27FC236}">
              <a16:creationId xmlns:a16="http://schemas.microsoft.com/office/drawing/2014/main" id="{00000000-0008-0000-1200-00002A000000}"/>
            </a:ext>
          </a:extLst>
        </xdr:cNvPr>
        <xdr:cNvSpPr txBox="1"/>
      </xdr:nvSpPr>
      <xdr:spPr>
        <a:xfrm>
          <a:off x="2281355" y="1200782"/>
          <a:ext cx="44435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LP1</a:t>
          </a:r>
        </a:p>
      </xdr:txBody>
    </xdr:sp>
    <xdr:clientData/>
  </xdr:twoCellAnchor>
  <xdr:twoCellAnchor>
    <xdr:from>
      <xdr:col>4</xdr:col>
      <xdr:colOff>400263</xdr:colOff>
      <xdr:row>6</xdr:row>
      <xdr:rowOff>93864</xdr:rowOff>
    </xdr:from>
    <xdr:to>
      <xdr:col>5</xdr:col>
      <xdr:colOff>297533</xdr:colOff>
      <xdr:row>8</xdr:row>
      <xdr:rowOff>33341</xdr:rowOff>
    </xdr:to>
    <xdr:sp macro="" textlink="">
      <xdr:nvSpPr>
        <xdr:cNvPr id="43" name="TextBox 53">
          <a:extLst>
            <a:ext uri="{FF2B5EF4-FFF2-40B4-BE49-F238E27FC236}">
              <a16:creationId xmlns:a16="http://schemas.microsoft.com/office/drawing/2014/main" id="{00000000-0008-0000-1200-00002B000000}"/>
            </a:ext>
          </a:extLst>
        </xdr:cNvPr>
        <xdr:cNvSpPr txBox="1"/>
      </xdr:nvSpPr>
      <xdr:spPr>
        <a:xfrm>
          <a:off x="2838663" y="1198764"/>
          <a:ext cx="50687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JJN3</a:t>
          </a:r>
        </a:p>
      </xdr:txBody>
    </xdr:sp>
    <xdr:clientData/>
  </xdr:twoCellAnchor>
  <xdr:twoCellAnchor>
    <xdr:from>
      <xdr:col>5</xdr:col>
      <xdr:colOff>558454</xdr:colOff>
      <xdr:row>22</xdr:row>
      <xdr:rowOff>126210</xdr:rowOff>
    </xdr:from>
    <xdr:to>
      <xdr:col>7</xdr:col>
      <xdr:colOff>442441</xdr:colOff>
      <xdr:row>24</xdr:row>
      <xdr:rowOff>34909</xdr:rowOff>
    </xdr:to>
    <xdr:sp macro="" textlink="">
      <xdr:nvSpPr>
        <xdr:cNvPr id="44" name="TextBox 57">
          <a:extLst>
            <a:ext uri="{FF2B5EF4-FFF2-40B4-BE49-F238E27FC236}">
              <a16:creationId xmlns:a16="http://schemas.microsoft.com/office/drawing/2014/main" id="{00000000-0008-0000-1200-00002C000000}"/>
            </a:ext>
          </a:extLst>
        </xdr:cNvPr>
        <xdr:cNvSpPr txBox="1"/>
      </xdr:nvSpPr>
      <xdr:spPr>
        <a:xfrm>
          <a:off x="3606454" y="4177510"/>
          <a:ext cx="11031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GAPDH 37KDa</a:t>
          </a:r>
        </a:p>
      </xdr:txBody>
    </xdr:sp>
    <xdr:clientData/>
  </xdr:twoCellAnchor>
  <xdr:twoCellAnchor editAs="oneCell">
    <xdr:from>
      <xdr:col>1</xdr:col>
      <xdr:colOff>552047</xdr:colOff>
      <xdr:row>21</xdr:row>
      <xdr:rowOff>31324</xdr:rowOff>
    </xdr:from>
    <xdr:to>
      <xdr:col>6</xdr:col>
      <xdr:colOff>4110</xdr:colOff>
      <xdr:row>26</xdr:row>
      <xdr:rowOff>150189</xdr:rowOff>
    </xdr:to>
    <xdr:pic>
      <xdr:nvPicPr>
        <xdr:cNvPr id="45" name="Picture 44" descr="Several pieces of paper with labels&#10;&#10;Description automatically generated with medium confidence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04" t="67555" r="42887" b="22370"/>
        <a:stretch/>
      </xdr:blipFill>
      <xdr:spPr>
        <a:xfrm>
          <a:off x="1161647" y="3898474"/>
          <a:ext cx="2500063" cy="1039615"/>
        </a:xfrm>
        <a:prstGeom prst="rect">
          <a:avLst/>
        </a:prstGeom>
      </xdr:spPr>
    </xdr:pic>
    <xdr:clientData/>
  </xdr:twoCellAnchor>
  <xdr:twoCellAnchor>
    <xdr:from>
      <xdr:col>7</xdr:col>
      <xdr:colOff>436898</xdr:colOff>
      <xdr:row>16</xdr:row>
      <xdr:rowOff>3277</xdr:rowOff>
    </xdr:from>
    <xdr:to>
      <xdr:col>8</xdr:col>
      <xdr:colOff>427142</xdr:colOff>
      <xdr:row>17</xdr:row>
      <xdr:rowOff>96126</xdr:rowOff>
    </xdr:to>
    <xdr:sp macro="" textlink="">
      <xdr:nvSpPr>
        <xdr:cNvPr id="46" name="TextBox 60">
          <a:extLst>
            <a:ext uri="{FF2B5EF4-FFF2-40B4-BE49-F238E27FC236}">
              <a16:creationId xmlns:a16="http://schemas.microsoft.com/office/drawing/2014/main" id="{00000000-0008-0000-1200-00002E000000}"/>
            </a:ext>
          </a:extLst>
        </xdr:cNvPr>
        <xdr:cNvSpPr txBox="1"/>
      </xdr:nvSpPr>
      <xdr:spPr>
        <a:xfrm>
          <a:off x="4704098" y="294967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13</xdr:col>
      <xdr:colOff>528098</xdr:colOff>
      <xdr:row>15</xdr:row>
      <xdr:rowOff>146636</xdr:rowOff>
    </xdr:from>
    <xdr:to>
      <xdr:col>14</xdr:col>
      <xdr:colOff>518342</xdr:colOff>
      <xdr:row>17</xdr:row>
      <xdr:rowOff>55335</xdr:rowOff>
    </xdr:to>
    <xdr:sp macro="" textlink="">
      <xdr:nvSpPr>
        <xdr:cNvPr id="47" name="TextBox 61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SpPr txBox="1"/>
      </xdr:nvSpPr>
      <xdr:spPr>
        <a:xfrm>
          <a:off x="8452898" y="290888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</xdr:col>
      <xdr:colOff>0</xdr:colOff>
      <xdr:row>24</xdr:row>
      <xdr:rowOff>8673</xdr:rowOff>
    </xdr:from>
    <xdr:to>
      <xdr:col>1</xdr:col>
      <xdr:colOff>599844</xdr:colOff>
      <xdr:row>25</xdr:row>
      <xdr:rowOff>101522</xdr:rowOff>
    </xdr:to>
    <xdr:sp macro="" textlink="">
      <xdr:nvSpPr>
        <xdr:cNvPr id="48" name="TextBox 62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SpPr txBox="1"/>
      </xdr:nvSpPr>
      <xdr:spPr>
        <a:xfrm>
          <a:off x="609600" y="44282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7</xdr:col>
      <xdr:colOff>341506</xdr:colOff>
      <xdr:row>24</xdr:row>
      <xdr:rowOff>34662</xdr:rowOff>
    </xdr:from>
    <xdr:to>
      <xdr:col>8</xdr:col>
      <xdr:colOff>331750</xdr:colOff>
      <xdr:row>25</xdr:row>
      <xdr:rowOff>127511</xdr:rowOff>
    </xdr:to>
    <xdr:sp macro="" textlink="">
      <xdr:nvSpPr>
        <xdr:cNvPr id="49" name="TextBox 63">
          <a:extLst>
            <a:ext uri="{FF2B5EF4-FFF2-40B4-BE49-F238E27FC236}">
              <a16:creationId xmlns:a16="http://schemas.microsoft.com/office/drawing/2014/main" id="{00000000-0008-0000-1200-000031000000}"/>
            </a:ext>
          </a:extLst>
        </xdr:cNvPr>
        <xdr:cNvSpPr txBox="1"/>
      </xdr:nvSpPr>
      <xdr:spPr>
        <a:xfrm>
          <a:off x="4608706" y="445426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13</xdr:col>
      <xdr:colOff>405332</xdr:colOff>
      <xdr:row>23</xdr:row>
      <xdr:rowOff>68725</xdr:rowOff>
    </xdr:from>
    <xdr:to>
      <xdr:col>14</xdr:col>
      <xdr:colOff>395576</xdr:colOff>
      <xdr:row>24</xdr:row>
      <xdr:rowOff>161574</xdr:rowOff>
    </xdr:to>
    <xdr:sp macro="" textlink="">
      <xdr:nvSpPr>
        <xdr:cNvPr id="50" name="TextBox 64">
          <a:extLst>
            <a:ext uri="{FF2B5EF4-FFF2-40B4-BE49-F238E27FC236}">
              <a16:creationId xmlns:a16="http://schemas.microsoft.com/office/drawing/2014/main" id="{00000000-0008-0000-1200-000032000000}"/>
            </a:ext>
          </a:extLst>
        </xdr:cNvPr>
        <xdr:cNvSpPr txBox="1"/>
      </xdr:nvSpPr>
      <xdr:spPr>
        <a:xfrm>
          <a:off x="8330132" y="430417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11</xdr:col>
      <xdr:colOff>504343</xdr:colOff>
      <xdr:row>16</xdr:row>
      <xdr:rowOff>15145</xdr:rowOff>
    </xdr:from>
    <xdr:to>
      <xdr:col>13</xdr:col>
      <xdr:colOff>471878</xdr:colOff>
      <xdr:row>17</xdr:row>
      <xdr:rowOff>138772</xdr:rowOff>
    </xdr:to>
    <xdr:sp macro="" textlink="">
      <xdr:nvSpPr>
        <xdr:cNvPr id="51" name="TextBox 65">
          <a:extLst>
            <a:ext uri="{FF2B5EF4-FFF2-40B4-BE49-F238E27FC236}">
              <a16:creationId xmlns:a16="http://schemas.microsoft.com/office/drawing/2014/main" id="{00000000-0008-0000-1200-000033000000}"/>
            </a:ext>
          </a:extLst>
        </xdr:cNvPr>
        <xdr:cNvSpPr txBox="1"/>
      </xdr:nvSpPr>
      <xdr:spPr>
        <a:xfrm>
          <a:off x="7209943" y="2961545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18</xdr:col>
      <xdr:colOff>602569</xdr:colOff>
      <xdr:row>15</xdr:row>
      <xdr:rowOff>147105</xdr:rowOff>
    </xdr:from>
    <xdr:to>
      <xdr:col>20</xdr:col>
      <xdr:colOff>570104</xdr:colOff>
      <xdr:row>17</xdr:row>
      <xdr:rowOff>86582</xdr:rowOff>
    </xdr:to>
    <xdr:sp macro="" textlink="">
      <xdr:nvSpPr>
        <xdr:cNvPr id="52" name="TextBox 66">
          <a:extLst>
            <a:ext uri="{FF2B5EF4-FFF2-40B4-BE49-F238E27FC236}">
              <a16:creationId xmlns:a16="http://schemas.microsoft.com/office/drawing/2014/main" id="{00000000-0008-0000-1200-000034000000}"/>
            </a:ext>
          </a:extLst>
        </xdr:cNvPr>
        <xdr:cNvSpPr txBox="1"/>
      </xdr:nvSpPr>
      <xdr:spPr>
        <a:xfrm>
          <a:off x="11575369" y="2909355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11</xdr:col>
      <xdr:colOff>551416</xdr:colOff>
      <xdr:row>23</xdr:row>
      <xdr:rowOff>23980</xdr:rowOff>
    </xdr:from>
    <xdr:to>
      <xdr:col>13</xdr:col>
      <xdr:colOff>435403</xdr:colOff>
      <xdr:row>24</xdr:row>
      <xdr:rowOff>116829</xdr:rowOff>
    </xdr:to>
    <xdr:sp macro="" textlink="">
      <xdr:nvSpPr>
        <xdr:cNvPr id="53" name="TextBox 67">
          <a:extLst>
            <a:ext uri="{FF2B5EF4-FFF2-40B4-BE49-F238E27FC236}">
              <a16:creationId xmlns:a16="http://schemas.microsoft.com/office/drawing/2014/main" id="{00000000-0008-0000-1200-000035000000}"/>
            </a:ext>
          </a:extLst>
        </xdr:cNvPr>
        <xdr:cNvSpPr txBox="1"/>
      </xdr:nvSpPr>
      <xdr:spPr>
        <a:xfrm>
          <a:off x="7257016" y="4259430"/>
          <a:ext cx="11031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GAPDH 37KDa</a:t>
          </a:r>
        </a:p>
      </xdr:txBody>
    </xdr:sp>
    <xdr:clientData/>
  </xdr:twoCellAnchor>
  <xdr:twoCellAnchor>
    <xdr:from>
      <xdr:col>18</xdr:col>
      <xdr:colOff>598888</xdr:colOff>
      <xdr:row>22</xdr:row>
      <xdr:rowOff>147462</xdr:rowOff>
    </xdr:from>
    <xdr:to>
      <xdr:col>20</xdr:col>
      <xdr:colOff>482875</xdr:colOff>
      <xdr:row>24</xdr:row>
      <xdr:rowOff>56161</xdr:rowOff>
    </xdr:to>
    <xdr:sp macro="" textlink="">
      <xdr:nvSpPr>
        <xdr:cNvPr id="54" name="TextBox 68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SpPr txBox="1"/>
      </xdr:nvSpPr>
      <xdr:spPr>
        <a:xfrm>
          <a:off x="11571688" y="4198762"/>
          <a:ext cx="11031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GAPDH 37KDa</a:t>
          </a:r>
        </a:p>
      </xdr:txBody>
    </xdr:sp>
    <xdr:clientData/>
  </xdr:twoCellAnchor>
  <xdr:twoCellAnchor>
    <xdr:from>
      <xdr:col>1</xdr:col>
      <xdr:colOff>36537</xdr:colOff>
      <xdr:row>4</xdr:row>
      <xdr:rowOff>87338</xdr:rowOff>
    </xdr:from>
    <xdr:to>
      <xdr:col>5</xdr:col>
      <xdr:colOff>338054</xdr:colOff>
      <xdr:row>6</xdr:row>
      <xdr:rowOff>88370</xdr:rowOff>
    </xdr:to>
    <xdr:sp macro="" textlink="">
      <xdr:nvSpPr>
        <xdr:cNvPr id="55" name="TextBox 69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SpPr txBox="1"/>
      </xdr:nvSpPr>
      <xdr:spPr>
        <a:xfrm>
          <a:off x="646137" y="823938"/>
          <a:ext cx="2739917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/>
            <a:t>Set1 –Shown in manuscript</a:t>
          </a:r>
        </a:p>
      </xdr:txBody>
    </xdr:sp>
    <xdr:clientData/>
  </xdr:twoCellAnchor>
  <xdr:twoCellAnchor>
    <xdr:from>
      <xdr:col>7</xdr:col>
      <xdr:colOff>242804</xdr:colOff>
      <xdr:row>4</xdr:row>
      <xdr:rowOff>87338</xdr:rowOff>
    </xdr:from>
    <xdr:to>
      <xdr:col>8</xdr:col>
      <xdr:colOff>231829</xdr:colOff>
      <xdr:row>6</xdr:row>
      <xdr:rowOff>88370</xdr:rowOff>
    </xdr:to>
    <xdr:sp macro="" textlink="">
      <xdr:nvSpPr>
        <xdr:cNvPr id="56" name="TextBox 70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SpPr txBox="1"/>
      </xdr:nvSpPr>
      <xdr:spPr>
        <a:xfrm>
          <a:off x="4510004" y="823938"/>
          <a:ext cx="59862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/>
            <a:t>Set2</a:t>
          </a:r>
        </a:p>
      </xdr:txBody>
    </xdr:sp>
    <xdr:clientData/>
  </xdr:twoCellAnchor>
  <xdr:twoCellAnchor>
    <xdr:from>
      <xdr:col>13</xdr:col>
      <xdr:colOff>602596</xdr:colOff>
      <xdr:row>4</xdr:row>
      <xdr:rowOff>111335</xdr:rowOff>
    </xdr:from>
    <xdr:to>
      <xdr:col>14</xdr:col>
      <xdr:colOff>474603</xdr:colOff>
      <xdr:row>6</xdr:row>
      <xdr:rowOff>112367</xdr:rowOff>
    </xdr:to>
    <xdr:sp macro="" textlink="">
      <xdr:nvSpPr>
        <xdr:cNvPr id="57" name="TextBox 71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SpPr txBox="1"/>
      </xdr:nvSpPr>
      <xdr:spPr>
        <a:xfrm>
          <a:off x="8527396" y="847935"/>
          <a:ext cx="481607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/>
            <a:t>Set</a:t>
          </a:r>
        </a:p>
      </xdr:txBody>
    </xdr:sp>
    <xdr:clientData/>
  </xdr:twoCellAnchor>
  <xdr:twoCellAnchor editAs="oneCell">
    <xdr:from>
      <xdr:col>1</xdr:col>
      <xdr:colOff>565321</xdr:colOff>
      <xdr:row>14</xdr:row>
      <xdr:rowOff>174846</xdr:rowOff>
    </xdr:from>
    <xdr:to>
      <xdr:col>5</xdr:col>
      <xdr:colOff>464176</xdr:colOff>
      <xdr:row>20</xdr:row>
      <xdr:rowOff>97950</xdr:rowOff>
    </xdr:to>
    <xdr:pic>
      <xdr:nvPicPr>
        <xdr:cNvPr id="58" name="Picture 57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53" t="54784" r="39116" b="27800"/>
        <a:stretch/>
      </xdr:blipFill>
      <xdr:spPr>
        <a:xfrm>
          <a:off x="1174921" y="2752946"/>
          <a:ext cx="2337255" cy="1028004"/>
        </a:xfrm>
        <a:prstGeom prst="rect">
          <a:avLst/>
        </a:prstGeom>
      </xdr:spPr>
    </xdr:pic>
    <xdr:clientData/>
  </xdr:twoCellAnchor>
  <xdr:twoCellAnchor>
    <xdr:from>
      <xdr:col>1</xdr:col>
      <xdr:colOff>44587</xdr:colOff>
      <xdr:row>16</xdr:row>
      <xdr:rowOff>65821</xdr:rowOff>
    </xdr:from>
    <xdr:to>
      <xdr:col>2</xdr:col>
      <xdr:colOff>34831</xdr:colOff>
      <xdr:row>17</xdr:row>
      <xdr:rowOff>158670</xdr:rowOff>
    </xdr:to>
    <xdr:sp macro="" textlink="">
      <xdr:nvSpPr>
        <xdr:cNvPr id="59" name="TextBox 11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SpPr txBox="1"/>
      </xdr:nvSpPr>
      <xdr:spPr>
        <a:xfrm>
          <a:off x="654187" y="301222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2</xdr:col>
      <xdr:colOff>352517</xdr:colOff>
      <xdr:row>16</xdr:row>
      <xdr:rowOff>91715</xdr:rowOff>
    </xdr:from>
    <xdr:to>
      <xdr:col>5</xdr:col>
      <xdr:colOff>407957</xdr:colOff>
      <xdr:row>17</xdr:row>
      <xdr:rowOff>86582</xdr:rowOff>
    </xdr:to>
    <xdr:sp macro="" textlink="">
      <xdr:nvSpPr>
        <xdr:cNvPr id="60" name="Rectangle 59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SpPr/>
      </xdr:nvSpPr>
      <xdr:spPr>
        <a:xfrm>
          <a:off x="1571717" y="3038115"/>
          <a:ext cx="1884240" cy="17901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2</xdr:col>
      <xdr:colOff>261592</xdr:colOff>
      <xdr:row>22</xdr:row>
      <xdr:rowOff>87527</xdr:rowOff>
    </xdr:from>
    <xdr:to>
      <xdr:col>5</xdr:col>
      <xdr:colOff>454321</xdr:colOff>
      <xdr:row>24</xdr:row>
      <xdr:rowOff>56161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SpPr/>
      </xdr:nvSpPr>
      <xdr:spPr>
        <a:xfrm>
          <a:off x="1480792" y="4138827"/>
          <a:ext cx="2021529" cy="33693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286133</xdr:colOff>
      <xdr:row>0</xdr:row>
      <xdr:rowOff>56273</xdr:rowOff>
    </xdr:from>
    <xdr:to>
      <xdr:col>4</xdr:col>
      <xdr:colOff>50308</xdr:colOff>
      <xdr:row>2</xdr:row>
      <xdr:rowOff>62114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SpPr txBox="1"/>
      </xdr:nvSpPr>
      <xdr:spPr>
        <a:xfrm>
          <a:off x="286133" y="56273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6g</a:t>
          </a:r>
        </a:p>
      </xdr:txBody>
    </xdr:sp>
    <xdr:clientData/>
  </xdr:twoCellAnchor>
  <xdr:twoCellAnchor editAs="oneCell">
    <xdr:from>
      <xdr:col>4</xdr:col>
      <xdr:colOff>461621</xdr:colOff>
      <xdr:row>7</xdr:row>
      <xdr:rowOff>16416</xdr:rowOff>
    </xdr:from>
    <xdr:to>
      <xdr:col>9</xdr:col>
      <xdr:colOff>211249</xdr:colOff>
      <xdr:row>11</xdr:row>
      <xdr:rowOff>63588</xdr:rowOff>
    </xdr:to>
    <xdr:pic>
      <xdr:nvPicPr>
        <xdr:cNvPr id="3" name="Picture 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4897" t="50545" r="30015" b="33724"/>
        <a:stretch/>
      </xdr:blipFill>
      <xdr:spPr>
        <a:xfrm>
          <a:off x="2900021" y="1305466"/>
          <a:ext cx="2797628" cy="783772"/>
        </a:xfrm>
        <a:prstGeom prst="rect">
          <a:avLst/>
        </a:prstGeom>
      </xdr:spPr>
    </xdr:pic>
    <xdr:clientData/>
  </xdr:twoCellAnchor>
  <xdr:twoCellAnchor>
    <xdr:from>
      <xdr:col>9</xdr:col>
      <xdr:colOff>211249</xdr:colOff>
      <xdr:row>8</xdr:row>
      <xdr:rowOff>70263</xdr:rowOff>
    </xdr:from>
    <xdr:to>
      <xdr:col>11</xdr:col>
      <xdr:colOff>178784</xdr:colOff>
      <xdr:row>10</xdr:row>
      <xdr:rowOff>9740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SpPr txBox="1"/>
      </xdr:nvSpPr>
      <xdr:spPr>
        <a:xfrm>
          <a:off x="5697649" y="1543463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3</xdr:col>
      <xdr:colOff>488270</xdr:colOff>
      <xdr:row>7</xdr:row>
      <xdr:rowOff>131302</xdr:rowOff>
    </xdr:from>
    <xdr:to>
      <xdr:col>4</xdr:col>
      <xdr:colOff>478514</xdr:colOff>
      <xdr:row>9</xdr:row>
      <xdr:rowOff>40001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 txBox="1"/>
      </xdr:nvSpPr>
      <xdr:spPr>
        <a:xfrm>
          <a:off x="2317070" y="142035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5</xdr:col>
      <xdr:colOff>125068</xdr:colOff>
      <xdr:row>5</xdr:row>
      <xdr:rowOff>6438</xdr:rowOff>
    </xdr:from>
    <xdr:to>
      <xdr:col>5</xdr:col>
      <xdr:colOff>494401</xdr:colOff>
      <xdr:row>7</xdr:row>
      <xdr:rowOff>69025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SpPr txBox="1"/>
      </xdr:nvSpPr>
      <xdr:spPr>
        <a:xfrm rot="5400000">
          <a:off x="3142291" y="957965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411307</xdr:colOff>
      <xdr:row>5</xdr:row>
      <xdr:rowOff>6438</xdr:rowOff>
    </xdr:from>
    <xdr:to>
      <xdr:col>6</xdr:col>
      <xdr:colOff>171041</xdr:colOff>
      <xdr:row>7</xdr:row>
      <xdr:rowOff>69025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SpPr txBox="1"/>
      </xdr:nvSpPr>
      <xdr:spPr>
        <a:xfrm rot="5400000">
          <a:off x="3428530" y="95796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82436</xdr:colOff>
      <xdr:row>5</xdr:row>
      <xdr:rowOff>6438</xdr:rowOff>
    </xdr:from>
    <xdr:to>
      <xdr:col>6</xdr:col>
      <xdr:colOff>451770</xdr:colOff>
      <xdr:row>7</xdr:row>
      <xdr:rowOff>69025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SpPr txBox="1"/>
      </xdr:nvSpPr>
      <xdr:spPr>
        <a:xfrm rot="5400000">
          <a:off x="3709259" y="95796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6</xdr:col>
      <xdr:colOff>368673</xdr:colOff>
      <xdr:row>5</xdr:row>
      <xdr:rowOff>6438</xdr:rowOff>
    </xdr:from>
    <xdr:to>
      <xdr:col>7</xdr:col>
      <xdr:colOff>128407</xdr:colOff>
      <xdr:row>7</xdr:row>
      <xdr:rowOff>69025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SpPr txBox="1"/>
      </xdr:nvSpPr>
      <xdr:spPr>
        <a:xfrm rot="5400000">
          <a:off x="3995496" y="95796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7</xdr:col>
      <xdr:colOff>302987</xdr:colOff>
      <xdr:row>5</xdr:row>
      <xdr:rowOff>22854</xdr:rowOff>
    </xdr:from>
    <xdr:to>
      <xdr:col>8</xdr:col>
      <xdr:colOff>8116</xdr:colOff>
      <xdr:row>7</xdr:row>
      <xdr:rowOff>85441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SpPr txBox="1"/>
      </xdr:nvSpPr>
      <xdr:spPr>
        <a:xfrm rot="5400000">
          <a:off x="4512108" y="1001683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7</xdr:col>
      <xdr:colOff>589225</xdr:colOff>
      <xdr:row>5</xdr:row>
      <xdr:rowOff>22854</xdr:rowOff>
    </xdr:from>
    <xdr:to>
      <xdr:col>8</xdr:col>
      <xdr:colOff>294355</xdr:colOff>
      <xdr:row>7</xdr:row>
      <xdr:rowOff>85441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SpPr txBox="1"/>
      </xdr:nvSpPr>
      <xdr:spPr>
        <a:xfrm rot="5400000">
          <a:off x="4798346" y="1001683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8</xdr:col>
      <xdr:colOff>233052</xdr:colOff>
      <xdr:row>5</xdr:row>
      <xdr:rowOff>28210</xdr:rowOff>
    </xdr:from>
    <xdr:to>
      <xdr:col>8</xdr:col>
      <xdr:colOff>602386</xdr:colOff>
      <xdr:row>7</xdr:row>
      <xdr:rowOff>90797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SpPr txBox="1"/>
      </xdr:nvSpPr>
      <xdr:spPr>
        <a:xfrm rot="5400000">
          <a:off x="5079075" y="97973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8</xdr:col>
      <xdr:colOff>519290</xdr:colOff>
      <xdr:row>5</xdr:row>
      <xdr:rowOff>39096</xdr:rowOff>
    </xdr:from>
    <xdr:to>
      <xdr:col>9</xdr:col>
      <xdr:colOff>279024</xdr:colOff>
      <xdr:row>7</xdr:row>
      <xdr:rowOff>101683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SpPr txBox="1"/>
      </xdr:nvSpPr>
      <xdr:spPr>
        <a:xfrm rot="5400000">
          <a:off x="5365313" y="99062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4</xdr:col>
      <xdr:colOff>461621</xdr:colOff>
      <xdr:row>13</xdr:row>
      <xdr:rowOff>141590</xdr:rowOff>
    </xdr:from>
    <xdr:to>
      <xdr:col>9</xdr:col>
      <xdr:colOff>211249</xdr:colOff>
      <xdr:row>20</xdr:row>
      <xdr:rowOff>93511</xdr:rowOff>
    </xdr:to>
    <xdr:pic>
      <xdr:nvPicPr>
        <xdr:cNvPr id="14" name="Picture 13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62" t="55238" r="26254" b="20159"/>
        <a:stretch/>
      </xdr:blipFill>
      <xdr:spPr>
        <a:xfrm>
          <a:off x="2900021" y="2535540"/>
          <a:ext cx="2797628" cy="1240971"/>
        </a:xfrm>
        <a:prstGeom prst="rect">
          <a:avLst/>
        </a:prstGeom>
      </xdr:spPr>
    </xdr:pic>
    <xdr:clientData/>
  </xdr:twoCellAnchor>
  <xdr:twoCellAnchor>
    <xdr:from>
      <xdr:col>3</xdr:col>
      <xdr:colOff>560112</xdr:colOff>
      <xdr:row>16</xdr:row>
      <xdr:rowOff>76057</xdr:rowOff>
    </xdr:from>
    <xdr:to>
      <xdr:col>4</xdr:col>
      <xdr:colOff>550356</xdr:colOff>
      <xdr:row>17</xdr:row>
      <xdr:rowOff>168906</xdr:rowOff>
    </xdr:to>
    <xdr:sp macro="" textlink="">
      <xdr:nvSpPr>
        <xdr:cNvPr id="15" name="TextBox 15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SpPr txBox="1"/>
      </xdr:nvSpPr>
      <xdr:spPr>
        <a:xfrm>
          <a:off x="2388912" y="302245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558582</xdr:colOff>
      <xdr:row>15</xdr:row>
      <xdr:rowOff>116909</xdr:rowOff>
    </xdr:from>
    <xdr:to>
      <xdr:col>4</xdr:col>
      <xdr:colOff>548826</xdr:colOff>
      <xdr:row>17</xdr:row>
      <xdr:rowOff>25608</xdr:rowOff>
    </xdr:to>
    <xdr:sp macro="" textlink="">
      <xdr:nvSpPr>
        <xdr:cNvPr id="16" name="TextBox 16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SpPr txBox="1"/>
      </xdr:nvSpPr>
      <xdr:spPr>
        <a:xfrm>
          <a:off x="2387382" y="287915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557052</xdr:colOff>
      <xdr:row>14</xdr:row>
      <xdr:rowOff>79231</xdr:rowOff>
    </xdr:from>
    <xdr:to>
      <xdr:col>4</xdr:col>
      <xdr:colOff>547296</xdr:colOff>
      <xdr:row>15</xdr:row>
      <xdr:rowOff>172080</xdr:rowOff>
    </xdr:to>
    <xdr:sp macro="" textlink="">
      <xdr:nvSpPr>
        <xdr:cNvPr id="17" name="TextBox 17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SpPr txBox="1"/>
      </xdr:nvSpPr>
      <xdr:spPr>
        <a:xfrm>
          <a:off x="2385852" y="265733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553285</xdr:colOff>
      <xdr:row>17</xdr:row>
      <xdr:rowOff>152197</xdr:rowOff>
    </xdr:from>
    <xdr:to>
      <xdr:col>4</xdr:col>
      <xdr:colOff>543529</xdr:colOff>
      <xdr:row>19</xdr:row>
      <xdr:rowOff>60896</xdr:rowOff>
    </xdr:to>
    <xdr:sp macro="" textlink="">
      <xdr:nvSpPr>
        <xdr:cNvPr id="18" name="TextBox 18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SpPr txBox="1"/>
      </xdr:nvSpPr>
      <xdr:spPr>
        <a:xfrm>
          <a:off x="2382085" y="328274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533396</xdr:colOff>
      <xdr:row>19</xdr:row>
      <xdr:rowOff>33319</xdr:rowOff>
    </xdr:from>
    <xdr:to>
      <xdr:col>4</xdr:col>
      <xdr:colOff>523640</xdr:colOff>
      <xdr:row>20</xdr:row>
      <xdr:rowOff>126168</xdr:rowOff>
    </xdr:to>
    <xdr:sp macro="" textlink="">
      <xdr:nvSpPr>
        <xdr:cNvPr id="19" name="TextBox 19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SpPr txBox="1"/>
      </xdr:nvSpPr>
      <xdr:spPr>
        <a:xfrm>
          <a:off x="2362196" y="353216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9</xdr:col>
      <xdr:colOff>155706</xdr:colOff>
      <xdr:row>16</xdr:row>
      <xdr:rowOff>134656</xdr:rowOff>
    </xdr:from>
    <xdr:to>
      <xdr:col>11</xdr:col>
      <xdr:colOff>73356</xdr:colOff>
      <xdr:row>18</xdr:row>
      <xdr:rowOff>74133</xdr:rowOff>
    </xdr:to>
    <xdr:sp macro="" textlink="">
      <xdr:nvSpPr>
        <xdr:cNvPr id="20" name="TextBox 20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SpPr txBox="1"/>
      </xdr:nvSpPr>
      <xdr:spPr>
        <a:xfrm>
          <a:off x="5642106" y="3081056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>
    <xdr:from>
      <xdr:col>5</xdr:col>
      <xdr:colOff>141824</xdr:colOff>
      <xdr:row>11</xdr:row>
      <xdr:rowOff>181059</xdr:rowOff>
    </xdr:from>
    <xdr:to>
      <xdr:col>5</xdr:col>
      <xdr:colOff>511157</xdr:colOff>
      <xdr:row>14</xdr:row>
      <xdr:rowOff>59496</xdr:rowOff>
    </xdr:to>
    <xdr:sp macro="" textlink="">
      <xdr:nvSpPr>
        <xdr:cNvPr id="21" name="TextBox 29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SpPr txBox="1"/>
      </xdr:nvSpPr>
      <xdr:spPr>
        <a:xfrm rot="5400000">
          <a:off x="3159047" y="2237486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428063</xdr:colOff>
      <xdr:row>11</xdr:row>
      <xdr:rowOff>181059</xdr:rowOff>
    </xdr:from>
    <xdr:to>
      <xdr:col>6</xdr:col>
      <xdr:colOff>187797</xdr:colOff>
      <xdr:row>14</xdr:row>
      <xdr:rowOff>59496</xdr:rowOff>
    </xdr:to>
    <xdr:sp macro="" textlink="">
      <xdr:nvSpPr>
        <xdr:cNvPr id="22" name="TextBox 30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SpPr txBox="1"/>
      </xdr:nvSpPr>
      <xdr:spPr>
        <a:xfrm rot="5400000">
          <a:off x="3445286" y="223748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99192</xdr:colOff>
      <xdr:row>11</xdr:row>
      <xdr:rowOff>181059</xdr:rowOff>
    </xdr:from>
    <xdr:to>
      <xdr:col>6</xdr:col>
      <xdr:colOff>468526</xdr:colOff>
      <xdr:row>14</xdr:row>
      <xdr:rowOff>59496</xdr:rowOff>
    </xdr:to>
    <xdr:sp macro="" textlink="">
      <xdr:nvSpPr>
        <xdr:cNvPr id="23" name="TextBox 31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SpPr txBox="1"/>
      </xdr:nvSpPr>
      <xdr:spPr>
        <a:xfrm rot="5400000">
          <a:off x="3726015" y="223748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6</xdr:col>
      <xdr:colOff>385429</xdr:colOff>
      <xdr:row>11</xdr:row>
      <xdr:rowOff>181059</xdr:rowOff>
    </xdr:from>
    <xdr:to>
      <xdr:col>7</xdr:col>
      <xdr:colOff>145163</xdr:colOff>
      <xdr:row>14</xdr:row>
      <xdr:rowOff>59496</xdr:rowOff>
    </xdr:to>
    <xdr:sp macro="" textlink="">
      <xdr:nvSpPr>
        <xdr:cNvPr id="24" name="TextBox 32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SpPr txBox="1"/>
      </xdr:nvSpPr>
      <xdr:spPr>
        <a:xfrm rot="5400000">
          <a:off x="4012252" y="223748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7</xdr:col>
      <xdr:colOff>276199</xdr:colOff>
      <xdr:row>11</xdr:row>
      <xdr:rowOff>175703</xdr:rowOff>
    </xdr:from>
    <xdr:to>
      <xdr:col>7</xdr:col>
      <xdr:colOff>590928</xdr:colOff>
      <xdr:row>14</xdr:row>
      <xdr:rowOff>54140</xdr:rowOff>
    </xdr:to>
    <xdr:sp macro="" textlink="">
      <xdr:nvSpPr>
        <xdr:cNvPr id="25" name="TextBox 33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SpPr txBox="1"/>
      </xdr:nvSpPr>
      <xdr:spPr>
        <a:xfrm rot="5400000">
          <a:off x="4485320" y="2259432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7</xdr:col>
      <xdr:colOff>562437</xdr:colOff>
      <xdr:row>11</xdr:row>
      <xdr:rowOff>175703</xdr:rowOff>
    </xdr:from>
    <xdr:to>
      <xdr:col>8</xdr:col>
      <xdr:colOff>267567</xdr:colOff>
      <xdr:row>14</xdr:row>
      <xdr:rowOff>54140</xdr:rowOff>
    </xdr:to>
    <xdr:sp macro="" textlink="">
      <xdr:nvSpPr>
        <xdr:cNvPr id="26" name="TextBox 34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SpPr txBox="1"/>
      </xdr:nvSpPr>
      <xdr:spPr>
        <a:xfrm rot="5400000">
          <a:off x="4771558" y="2259432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8</xdr:col>
      <xdr:colOff>217150</xdr:colOff>
      <xdr:row>11</xdr:row>
      <xdr:rowOff>181059</xdr:rowOff>
    </xdr:from>
    <xdr:to>
      <xdr:col>8</xdr:col>
      <xdr:colOff>586484</xdr:colOff>
      <xdr:row>14</xdr:row>
      <xdr:rowOff>59496</xdr:rowOff>
    </xdr:to>
    <xdr:sp macro="" textlink="">
      <xdr:nvSpPr>
        <xdr:cNvPr id="27" name="TextBox 35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SpPr txBox="1"/>
      </xdr:nvSpPr>
      <xdr:spPr>
        <a:xfrm rot="5400000">
          <a:off x="5063173" y="223748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8</xdr:col>
      <xdr:colOff>492502</xdr:colOff>
      <xdr:row>11</xdr:row>
      <xdr:rowOff>181059</xdr:rowOff>
    </xdr:from>
    <xdr:to>
      <xdr:col>9</xdr:col>
      <xdr:colOff>252236</xdr:colOff>
      <xdr:row>14</xdr:row>
      <xdr:rowOff>59496</xdr:rowOff>
    </xdr:to>
    <xdr:sp macro="" textlink="">
      <xdr:nvSpPr>
        <xdr:cNvPr id="28" name="TextBox 36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SpPr txBox="1"/>
      </xdr:nvSpPr>
      <xdr:spPr>
        <a:xfrm rot="5400000">
          <a:off x="5338525" y="223748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9</xdr:col>
      <xdr:colOff>122810</xdr:colOff>
      <xdr:row>26</xdr:row>
      <xdr:rowOff>26761</xdr:rowOff>
    </xdr:from>
    <xdr:to>
      <xdr:col>10</xdr:col>
      <xdr:colOff>499377</xdr:colOff>
      <xdr:row>27</xdr:row>
      <xdr:rowOff>150388</xdr:rowOff>
    </xdr:to>
    <xdr:sp macro="" textlink="">
      <xdr:nvSpPr>
        <xdr:cNvPr id="29" name="TextBox 43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SpPr txBox="1"/>
      </xdr:nvSpPr>
      <xdr:spPr>
        <a:xfrm>
          <a:off x="5609210" y="4814661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3</xdr:col>
      <xdr:colOff>560112</xdr:colOff>
      <xdr:row>25</xdr:row>
      <xdr:rowOff>99287</xdr:rowOff>
    </xdr:from>
    <xdr:to>
      <xdr:col>4</xdr:col>
      <xdr:colOff>550356</xdr:colOff>
      <xdr:row>27</xdr:row>
      <xdr:rowOff>7986</xdr:rowOff>
    </xdr:to>
    <xdr:sp macro="" textlink="">
      <xdr:nvSpPr>
        <xdr:cNvPr id="30" name="TextBox 44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SpPr txBox="1"/>
      </xdr:nvSpPr>
      <xdr:spPr>
        <a:xfrm>
          <a:off x="2388912" y="470303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558582</xdr:colOff>
      <xdr:row>24</xdr:row>
      <xdr:rowOff>107481</xdr:rowOff>
    </xdr:from>
    <xdr:to>
      <xdr:col>4</xdr:col>
      <xdr:colOff>548826</xdr:colOff>
      <xdr:row>26</xdr:row>
      <xdr:rowOff>16180</xdr:rowOff>
    </xdr:to>
    <xdr:sp macro="" textlink="">
      <xdr:nvSpPr>
        <xdr:cNvPr id="31" name="TextBox 45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SpPr txBox="1"/>
      </xdr:nvSpPr>
      <xdr:spPr>
        <a:xfrm>
          <a:off x="2387382" y="452708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557052</xdr:colOff>
      <xdr:row>23</xdr:row>
      <xdr:rowOff>178663</xdr:rowOff>
    </xdr:from>
    <xdr:to>
      <xdr:col>4</xdr:col>
      <xdr:colOff>547296</xdr:colOff>
      <xdr:row>25</xdr:row>
      <xdr:rowOff>87362</xdr:rowOff>
    </xdr:to>
    <xdr:sp macro="" textlink="">
      <xdr:nvSpPr>
        <xdr:cNvPr id="32" name="TextBox 46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SpPr txBox="1"/>
      </xdr:nvSpPr>
      <xdr:spPr>
        <a:xfrm>
          <a:off x="2385852" y="441411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553285</xdr:colOff>
      <xdr:row>26</xdr:row>
      <xdr:rowOff>175427</xdr:rowOff>
    </xdr:from>
    <xdr:to>
      <xdr:col>4</xdr:col>
      <xdr:colOff>543529</xdr:colOff>
      <xdr:row>28</xdr:row>
      <xdr:rowOff>84126</xdr:rowOff>
    </xdr:to>
    <xdr:sp macro="" textlink="">
      <xdr:nvSpPr>
        <xdr:cNvPr id="33" name="TextBox 47">
          <a:extLst>
            <a:ext uri="{FF2B5EF4-FFF2-40B4-BE49-F238E27FC236}">
              <a16:creationId xmlns:a16="http://schemas.microsoft.com/office/drawing/2014/main" id="{00000000-0008-0000-1300-000021000000}"/>
            </a:ext>
          </a:extLst>
        </xdr:cNvPr>
        <xdr:cNvSpPr txBox="1"/>
      </xdr:nvSpPr>
      <xdr:spPr>
        <a:xfrm>
          <a:off x="2382085" y="496332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533396</xdr:colOff>
      <xdr:row>28</xdr:row>
      <xdr:rowOff>23891</xdr:rowOff>
    </xdr:from>
    <xdr:to>
      <xdr:col>4</xdr:col>
      <xdr:colOff>523640</xdr:colOff>
      <xdr:row>29</xdr:row>
      <xdr:rowOff>116740</xdr:rowOff>
    </xdr:to>
    <xdr:sp macro="" textlink="">
      <xdr:nvSpPr>
        <xdr:cNvPr id="34" name="TextBox 48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SpPr txBox="1"/>
      </xdr:nvSpPr>
      <xdr:spPr>
        <a:xfrm>
          <a:off x="2362196" y="518009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5</xdr:col>
      <xdr:colOff>107308</xdr:colOff>
      <xdr:row>20</xdr:row>
      <xdr:rowOff>161719</xdr:rowOff>
    </xdr:from>
    <xdr:to>
      <xdr:col>5</xdr:col>
      <xdr:colOff>476641</xdr:colOff>
      <xdr:row>23</xdr:row>
      <xdr:rowOff>40156</xdr:rowOff>
    </xdr:to>
    <xdr:sp macro="" textlink="">
      <xdr:nvSpPr>
        <xdr:cNvPr id="35" name="TextBox 49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SpPr txBox="1"/>
      </xdr:nvSpPr>
      <xdr:spPr>
        <a:xfrm rot="5400000">
          <a:off x="3124531" y="3875496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393547</xdr:colOff>
      <xdr:row>20</xdr:row>
      <xdr:rowOff>161719</xdr:rowOff>
    </xdr:from>
    <xdr:to>
      <xdr:col>6</xdr:col>
      <xdr:colOff>153281</xdr:colOff>
      <xdr:row>23</xdr:row>
      <xdr:rowOff>40156</xdr:rowOff>
    </xdr:to>
    <xdr:sp macro="" textlink="">
      <xdr:nvSpPr>
        <xdr:cNvPr id="36" name="TextBox 50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SpPr txBox="1"/>
      </xdr:nvSpPr>
      <xdr:spPr>
        <a:xfrm rot="5400000">
          <a:off x="3410770" y="387549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64676</xdr:colOff>
      <xdr:row>20</xdr:row>
      <xdr:rowOff>161719</xdr:rowOff>
    </xdr:from>
    <xdr:to>
      <xdr:col>6</xdr:col>
      <xdr:colOff>434010</xdr:colOff>
      <xdr:row>23</xdr:row>
      <xdr:rowOff>40156</xdr:rowOff>
    </xdr:to>
    <xdr:sp macro="" textlink="">
      <xdr:nvSpPr>
        <xdr:cNvPr id="37" name="TextBox 5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SpPr txBox="1"/>
      </xdr:nvSpPr>
      <xdr:spPr>
        <a:xfrm rot="5400000">
          <a:off x="3691499" y="387549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6</xdr:col>
      <xdr:colOff>350913</xdr:colOff>
      <xdr:row>20</xdr:row>
      <xdr:rowOff>161719</xdr:rowOff>
    </xdr:from>
    <xdr:to>
      <xdr:col>7</xdr:col>
      <xdr:colOff>110647</xdr:colOff>
      <xdr:row>23</xdr:row>
      <xdr:rowOff>40156</xdr:rowOff>
    </xdr:to>
    <xdr:sp macro="" textlink="">
      <xdr:nvSpPr>
        <xdr:cNvPr id="38" name="TextBox 52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SpPr txBox="1"/>
      </xdr:nvSpPr>
      <xdr:spPr>
        <a:xfrm rot="5400000">
          <a:off x="3977736" y="387549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7</xdr:col>
      <xdr:colOff>241683</xdr:colOff>
      <xdr:row>20</xdr:row>
      <xdr:rowOff>156363</xdr:rowOff>
    </xdr:from>
    <xdr:to>
      <xdr:col>7</xdr:col>
      <xdr:colOff>556412</xdr:colOff>
      <xdr:row>23</xdr:row>
      <xdr:rowOff>34800</xdr:rowOff>
    </xdr:to>
    <xdr:sp macro="" textlink="">
      <xdr:nvSpPr>
        <xdr:cNvPr id="39" name="TextBox 53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SpPr txBox="1"/>
      </xdr:nvSpPr>
      <xdr:spPr>
        <a:xfrm rot="5400000">
          <a:off x="4450804" y="3897442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7</xdr:col>
      <xdr:colOff>527921</xdr:colOff>
      <xdr:row>20</xdr:row>
      <xdr:rowOff>156363</xdr:rowOff>
    </xdr:from>
    <xdr:to>
      <xdr:col>8</xdr:col>
      <xdr:colOff>233051</xdr:colOff>
      <xdr:row>23</xdr:row>
      <xdr:rowOff>34800</xdr:rowOff>
    </xdr:to>
    <xdr:sp macro="" textlink="">
      <xdr:nvSpPr>
        <xdr:cNvPr id="40" name="TextBox 54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SpPr txBox="1"/>
      </xdr:nvSpPr>
      <xdr:spPr>
        <a:xfrm rot="5400000">
          <a:off x="4737042" y="3897442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8</xdr:col>
      <xdr:colOff>182634</xdr:colOff>
      <xdr:row>20</xdr:row>
      <xdr:rowOff>161719</xdr:rowOff>
    </xdr:from>
    <xdr:to>
      <xdr:col>8</xdr:col>
      <xdr:colOff>551968</xdr:colOff>
      <xdr:row>23</xdr:row>
      <xdr:rowOff>40156</xdr:rowOff>
    </xdr:to>
    <xdr:sp macro="" textlink="">
      <xdr:nvSpPr>
        <xdr:cNvPr id="41" name="TextBox 55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SpPr txBox="1"/>
      </xdr:nvSpPr>
      <xdr:spPr>
        <a:xfrm rot="5400000">
          <a:off x="5028657" y="387549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8</xdr:col>
      <xdr:colOff>457986</xdr:colOff>
      <xdr:row>20</xdr:row>
      <xdr:rowOff>161719</xdr:rowOff>
    </xdr:from>
    <xdr:to>
      <xdr:col>9</xdr:col>
      <xdr:colOff>217720</xdr:colOff>
      <xdr:row>23</xdr:row>
      <xdr:rowOff>40156</xdr:rowOff>
    </xdr:to>
    <xdr:sp macro="" textlink="">
      <xdr:nvSpPr>
        <xdr:cNvPr id="42" name="TextBox 56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SpPr txBox="1"/>
      </xdr:nvSpPr>
      <xdr:spPr>
        <a:xfrm rot="5400000">
          <a:off x="5304009" y="387549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4</xdr:col>
      <xdr:colOff>455407</xdr:colOff>
      <xdr:row>32</xdr:row>
      <xdr:rowOff>556</xdr:rowOff>
    </xdr:from>
    <xdr:to>
      <xdr:col>9</xdr:col>
      <xdr:colOff>217721</xdr:colOff>
      <xdr:row>38</xdr:row>
      <xdr:rowOff>66049</xdr:rowOff>
    </xdr:to>
    <xdr:pic>
      <xdr:nvPicPr>
        <xdr:cNvPr id="43" name="Picture 4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19000" contrast="4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757" t="57817" r="32353" b="11554"/>
        <a:stretch/>
      </xdr:blipFill>
      <xdr:spPr>
        <a:xfrm>
          <a:off x="2893807" y="5893356"/>
          <a:ext cx="2810314" cy="1170393"/>
        </a:xfrm>
        <a:prstGeom prst="rect">
          <a:avLst/>
        </a:prstGeom>
      </xdr:spPr>
    </xdr:pic>
    <xdr:clientData/>
  </xdr:twoCellAnchor>
  <xdr:twoCellAnchor>
    <xdr:from>
      <xdr:col>3</xdr:col>
      <xdr:colOff>485052</xdr:colOff>
      <xdr:row>35</xdr:row>
      <xdr:rowOff>102964</xdr:rowOff>
    </xdr:from>
    <xdr:to>
      <xdr:col>4</xdr:col>
      <xdr:colOff>475296</xdr:colOff>
      <xdr:row>37</xdr:row>
      <xdr:rowOff>11663</xdr:rowOff>
    </xdr:to>
    <xdr:sp macro="" textlink="">
      <xdr:nvSpPr>
        <xdr:cNvPr id="44" name="TextBox 59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SpPr txBox="1"/>
      </xdr:nvSpPr>
      <xdr:spPr>
        <a:xfrm>
          <a:off x="2313852" y="654821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465163</xdr:colOff>
      <xdr:row>36</xdr:row>
      <xdr:rowOff>157350</xdr:rowOff>
    </xdr:from>
    <xdr:to>
      <xdr:col>4</xdr:col>
      <xdr:colOff>455407</xdr:colOff>
      <xdr:row>38</xdr:row>
      <xdr:rowOff>66049</xdr:rowOff>
    </xdr:to>
    <xdr:sp macro="" textlink="">
      <xdr:nvSpPr>
        <xdr:cNvPr id="45" name="TextBox 60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SpPr txBox="1"/>
      </xdr:nvSpPr>
      <xdr:spPr>
        <a:xfrm>
          <a:off x="2293963" y="678675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477848</xdr:colOff>
      <xdr:row>34</xdr:row>
      <xdr:rowOff>88232</xdr:rowOff>
    </xdr:from>
    <xdr:to>
      <xdr:col>4</xdr:col>
      <xdr:colOff>468092</xdr:colOff>
      <xdr:row>35</xdr:row>
      <xdr:rowOff>181081</xdr:rowOff>
    </xdr:to>
    <xdr:sp macro="" textlink="">
      <xdr:nvSpPr>
        <xdr:cNvPr id="46" name="TextBox 61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SpPr txBox="1"/>
      </xdr:nvSpPr>
      <xdr:spPr>
        <a:xfrm>
          <a:off x="2306648" y="634933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464510</xdr:colOff>
      <xdr:row>33</xdr:row>
      <xdr:rowOff>132289</xdr:rowOff>
    </xdr:from>
    <xdr:to>
      <xdr:col>4</xdr:col>
      <xdr:colOff>533301</xdr:colOff>
      <xdr:row>35</xdr:row>
      <xdr:rowOff>40988</xdr:rowOff>
    </xdr:to>
    <xdr:sp macro="" textlink="">
      <xdr:nvSpPr>
        <xdr:cNvPr id="47" name="TextBox 62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SpPr txBox="1"/>
      </xdr:nvSpPr>
      <xdr:spPr>
        <a:xfrm>
          <a:off x="2293310" y="6209239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9</xdr:col>
      <xdr:colOff>189397</xdr:colOff>
      <xdr:row>36</xdr:row>
      <xdr:rowOff>57313</xdr:rowOff>
    </xdr:from>
    <xdr:to>
      <xdr:col>11</xdr:col>
      <xdr:colOff>228875</xdr:colOff>
      <xdr:row>37</xdr:row>
      <xdr:rowOff>180940</xdr:rowOff>
    </xdr:to>
    <xdr:sp macro="" textlink="">
      <xdr:nvSpPr>
        <xdr:cNvPr id="48" name="TextBox 63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SpPr txBox="1"/>
      </xdr:nvSpPr>
      <xdr:spPr>
        <a:xfrm>
          <a:off x="5675797" y="6686713"/>
          <a:ext cx="125867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 42KDa</a:t>
          </a:r>
        </a:p>
      </xdr:txBody>
    </xdr:sp>
    <xdr:clientData/>
  </xdr:twoCellAnchor>
  <xdr:twoCellAnchor>
    <xdr:from>
      <xdr:col>5</xdr:col>
      <xdr:colOff>92766</xdr:colOff>
      <xdr:row>30</xdr:row>
      <xdr:rowOff>5864</xdr:rowOff>
    </xdr:from>
    <xdr:to>
      <xdr:col>5</xdr:col>
      <xdr:colOff>462099</xdr:colOff>
      <xdr:row>32</xdr:row>
      <xdr:rowOff>68451</xdr:rowOff>
    </xdr:to>
    <xdr:sp macro="" textlink="">
      <xdr:nvSpPr>
        <xdr:cNvPr id="49" name="TextBox 64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SpPr txBox="1"/>
      </xdr:nvSpPr>
      <xdr:spPr>
        <a:xfrm rot="5400000">
          <a:off x="3109989" y="5561141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379005</xdr:colOff>
      <xdr:row>30</xdr:row>
      <xdr:rowOff>5864</xdr:rowOff>
    </xdr:from>
    <xdr:to>
      <xdr:col>6</xdr:col>
      <xdr:colOff>138739</xdr:colOff>
      <xdr:row>32</xdr:row>
      <xdr:rowOff>68451</xdr:rowOff>
    </xdr:to>
    <xdr:sp macro="" textlink="">
      <xdr:nvSpPr>
        <xdr:cNvPr id="50" name="TextBox 65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SpPr txBox="1"/>
      </xdr:nvSpPr>
      <xdr:spPr>
        <a:xfrm rot="5400000">
          <a:off x="3396228" y="556114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50134</xdr:colOff>
      <xdr:row>30</xdr:row>
      <xdr:rowOff>5864</xdr:rowOff>
    </xdr:from>
    <xdr:to>
      <xdr:col>6</xdr:col>
      <xdr:colOff>419468</xdr:colOff>
      <xdr:row>32</xdr:row>
      <xdr:rowOff>68451</xdr:rowOff>
    </xdr:to>
    <xdr:sp macro="" textlink="">
      <xdr:nvSpPr>
        <xdr:cNvPr id="51" name="TextBox 66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SpPr txBox="1"/>
      </xdr:nvSpPr>
      <xdr:spPr>
        <a:xfrm rot="5400000">
          <a:off x="3676957" y="556114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6</xdr:col>
      <xdr:colOff>336371</xdr:colOff>
      <xdr:row>30</xdr:row>
      <xdr:rowOff>5864</xdr:rowOff>
    </xdr:from>
    <xdr:to>
      <xdr:col>7</xdr:col>
      <xdr:colOff>96105</xdr:colOff>
      <xdr:row>32</xdr:row>
      <xdr:rowOff>68451</xdr:rowOff>
    </xdr:to>
    <xdr:sp macro="" textlink="">
      <xdr:nvSpPr>
        <xdr:cNvPr id="52" name="TextBox 67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SpPr txBox="1"/>
      </xdr:nvSpPr>
      <xdr:spPr>
        <a:xfrm rot="5400000">
          <a:off x="3963194" y="556114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7</xdr:col>
      <xdr:colOff>227141</xdr:colOff>
      <xdr:row>30</xdr:row>
      <xdr:rowOff>508</xdr:rowOff>
    </xdr:from>
    <xdr:to>
      <xdr:col>7</xdr:col>
      <xdr:colOff>541870</xdr:colOff>
      <xdr:row>32</xdr:row>
      <xdr:rowOff>63095</xdr:rowOff>
    </xdr:to>
    <xdr:sp macro="" textlink="">
      <xdr:nvSpPr>
        <xdr:cNvPr id="53" name="TextBox 68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SpPr txBox="1"/>
      </xdr:nvSpPr>
      <xdr:spPr>
        <a:xfrm rot="5400000">
          <a:off x="4436262" y="5583087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7</xdr:col>
      <xdr:colOff>513379</xdr:colOff>
      <xdr:row>30</xdr:row>
      <xdr:rowOff>508</xdr:rowOff>
    </xdr:from>
    <xdr:to>
      <xdr:col>8</xdr:col>
      <xdr:colOff>218509</xdr:colOff>
      <xdr:row>32</xdr:row>
      <xdr:rowOff>63095</xdr:rowOff>
    </xdr:to>
    <xdr:sp macro="" textlink="">
      <xdr:nvSpPr>
        <xdr:cNvPr id="54" name="TextBox 69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SpPr txBox="1"/>
      </xdr:nvSpPr>
      <xdr:spPr>
        <a:xfrm rot="5400000">
          <a:off x="4722500" y="5583087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8</xdr:col>
      <xdr:colOff>168092</xdr:colOff>
      <xdr:row>30</xdr:row>
      <xdr:rowOff>5864</xdr:rowOff>
    </xdr:from>
    <xdr:to>
      <xdr:col>8</xdr:col>
      <xdr:colOff>537426</xdr:colOff>
      <xdr:row>32</xdr:row>
      <xdr:rowOff>68451</xdr:rowOff>
    </xdr:to>
    <xdr:sp macro="" textlink="">
      <xdr:nvSpPr>
        <xdr:cNvPr id="55" name="TextBox 70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SpPr txBox="1"/>
      </xdr:nvSpPr>
      <xdr:spPr>
        <a:xfrm rot="5400000">
          <a:off x="5014115" y="556114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8</xdr:col>
      <xdr:colOff>443444</xdr:colOff>
      <xdr:row>30</xdr:row>
      <xdr:rowOff>5864</xdr:rowOff>
    </xdr:from>
    <xdr:to>
      <xdr:col>9</xdr:col>
      <xdr:colOff>203178</xdr:colOff>
      <xdr:row>32</xdr:row>
      <xdr:rowOff>68451</xdr:rowOff>
    </xdr:to>
    <xdr:sp macro="" textlink="">
      <xdr:nvSpPr>
        <xdr:cNvPr id="56" name="TextBox 71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SpPr txBox="1"/>
      </xdr:nvSpPr>
      <xdr:spPr>
        <a:xfrm rot="5400000">
          <a:off x="5289467" y="556114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1</xdr:col>
      <xdr:colOff>0</xdr:colOff>
      <xdr:row>5</xdr:row>
      <xdr:rowOff>6438</xdr:rowOff>
    </xdr:from>
    <xdr:to>
      <xdr:col>3</xdr:col>
      <xdr:colOff>560111</xdr:colOff>
      <xdr:row>17</xdr:row>
      <xdr:rowOff>75218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9600" y="927188"/>
          <a:ext cx="1779311" cy="2278580"/>
        </a:xfrm>
        <a:prstGeom prst="rect">
          <a:avLst/>
        </a:prstGeom>
      </xdr:spPr>
    </xdr:pic>
    <xdr:clientData/>
  </xdr:twoCellAnchor>
  <xdr:twoCellAnchor>
    <xdr:from>
      <xdr:col>12</xdr:col>
      <xdr:colOff>3543</xdr:colOff>
      <xdr:row>8</xdr:row>
      <xdr:rowOff>61740</xdr:rowOff>
    </xdr:from>
    <xdr:to>
      <xdr:col>12</xdr:col>
      <xdr:colOff>603387</xdr:colOff>
      <xdr:row>9</xdr:row>
      <xdr:rowOff>154589</xdr:rowOff>
    </xdr:to>
    <xdr:sp macro="" textlink="">
      <xdr:nvSpPr>
        <xdr:cNvPr id="58" name="TextBox 75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SpPr txBox="1"/>
      </xdr:nvSpPr>
      <xdr:spPr>
        <a:xfrm>
          <a:off x="7318743" y="153494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1500</xdr:colOff>
      <xdr:row>7</xdr:row>
      <xdr:rowOff>29051</xdr:rowOff>
    </xdr:from>
    <xdr:to>
      <xdr:col>12</xdr:col>
      <xdr:colOff>601344</xdr:colOff>
      <xdr:row>8</xdr:row>
      <xdr:rowOff>121900</xdr:rowOff>
    </xdr:to>
    <xdr:sp macro="" textlink="">
      <xdr:nvSpPr>
        <xdr:cNvPr id="59" name="TextBox 76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SpPr txBox="1"/>
      </xdr:nvSpPr>
      <xdr:spPr>
        <a:xfrm>
          <a:off x="7316700" y="131810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13532</xdr:colOff>
      <xdr:row>6</xdr:row>
      <xdr:rowOff>16910</xdr:rowOff>
    </xdr:from>
    <xdr:to>
      <xdr:col>13</xdr:col>
      <xdr:colOff>3776</xdr:colOff>
      <xdr:row>7</xdr:row>
      <xdr:rowOff>109759</xdr:rowOff>
    </xdr:to>
    <xdr:sp macro="" textlink="">
      <xdr:nvSpPr>
        <xdr:cNvPr id="60" name="TextBox 77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SpPr txBox="1"/>
      </xdr:nvSpPr>
      <xdr:spPr>
        <a:xfrm>
          <a:off x="7328732" y="112181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11</xdr:col>
      <xdr:colOff>588573</xdr:colOff>
      <xdr:row>9</xdr:row>
      <xdr:rowOff>88192</xdr:rowOff>
    </xdr:from>
    <xdr:to>
      <xdr:col>12</xdr:col>
      <xdr:colOff>578817</xdr:colOff>
      <xdr:row>10</xdr:row>
      <xdr:rowOff>181041</xdr:rowOff>
    </xdr:to>
    <xdr:sp macro="" textlink="">
      <xdr:nvSpPr>
        <xdr:cNvPr id="61" name="TextBox 78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SpPr txBox="1"/>
      </xdr:nvSpPr>
      <xdr:spPr>
        <a:xfrm>
          <a:off x="7294173" y="174554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11</xdr:col>
      <xdr:colOff>609223</xdr:colOff>
      <xdr:row>10</xdr:row>
      <xdr:rowOff>40895</xdr:rowOff>
    </xdr:from>
    <xdr:to>
      <xdr:col>12</xdr:col>
      <xdr:colOff>599467</xdr:colOff>
      <xdr:row>11</xdr:row>
      <xdr:rowOff>133744</xdr:rowOff>
    </xdr:to>
    <xdr:sp macro="" textlink="">
      <xdr:nvSpPr>
        <xdr:cNvPr id="62" name="TextBox 79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SpPr txBox="1"/>
      </xdr:nvSpPr>
      <xdr:spPr>
        <a:xfrm>
          <a:off x="7314823" y="188239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17</xdr:col>
      <xdr:colOff>517343</xdr:colOff>
      <xdr:row>7</xdr:row>
      <xdr:rowOff>50728</xdr:rowOff>
    </xdr:from>
    <xdr:to>
      <xdr:col>20</xdr:col>
      <xdr:colOff>81873</xdr:colOff>
      <xdr:row>8</xdr:row>
      <xdr:rowOff>174355</xdr:rowOff>
    </xdr:to>
    <xdr:sp macro="" textlink="">
      <xdr:nvSpPr>
        <xdr:cNvPr id="63" name="TextBox 80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SpPr txBox="1"/>
      </xdr:nvSpPr>
      <xdr:spPr>
        <a:xfrm>
          <a:off x="10880543" y="1339778"/>
          <a:ext cx="139333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p-JNK 42/47KDa</a:t>
          </a:r>
        </a:p>
      </xdr:txBody>
    </xdr:sp>
    <xdr:clientData/>
  </xdr:twoCellAnchor>
  <xdr:twoCellAnchor>
    <xdr:from>
      <xdr:col>11</xdr:col>
      <xdr:colOff>602206</xdr:colOff>
      <xdr:row>17</xdr:row>
      <xdr:rowOff>94005</xdr:rowOff>
    </xdr:from>
    <xdr:to>
      <xdr:col>12</xdr:col>
      <xdr:colOff>592450</xdr:colOff>
      <xdr:row>19</xdr:row>
      <xdr:rowOff>2704</xdr:rowOff>
    </xdr:to>
    <xdr:sp macro="" textlink="">
      <xdr:nvSpPr>
        <xdr:cNvPr id="64" name="TextBox 8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SpPr txBox="1"/>
      </xdr:nvSpPr>
      <xdr:spPr>
        <a:xfrm>
          <a:off x="7307806" y="322455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11</xdr:col>
      <xdr:colOff>600163</xdr:colOff>
      <xdr:row>16</xdr:row>
      <xdr:rowOff>104860</xdr:rowOff>
    </xdr:from>
    <xdr:to>
      <xdr:col>12</xdr:col>
      <xdr:colOff>590407</xdr:colOff>
      <xdr:row>18</xdr:row>
      <xdr:rowOff>13559</xdr:rowOff>
    </xdr:to>
    <xdr:sp macro="" textlink="">
      <xdr:nvSpPr>
        <xdr:cNvPr id="65" name="TextBox 8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SpPr txBox="1"/>
      </xdr:nvSpPr>
      <xdr:spPr>
        <a:xfrm>
          <a:off x="7305763" y="305126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2595</xdr:colOff>
      <xdr:row>15</xdr:row>
      <xdr:rowOff>106469</xdr:rowOff>
    </xdr:from>
    <xdr:to>
      <xdr:col>12</xdr:col>
      <xdr:colOff>602439</xdr:colOff>
      <xdr:row>17</xdr:row>
      <xdr:rowOff>15168</xdr:rowOff>
    </xdr:to>
    <xdr:sp macro="" textlink="">
      <xdr:nvSpPr>
        <xdr:cNvPr id="66" name="TextBox 85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SpPr txBox="1"/>
      </xdr:nvSpPr>
      <xdr:spPr>
        <a:xfrm>
          <a:off x="7317795" y="286871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11</xdr:col>
      <xdr:colOff>577636</xdr:colOff>
      <xdr:row>18</xdr:row>
      <xdr:rowOff>60297</xdr:rowOff>
    </xdr:from>
    <xdr:to>
      <xdr:col>12</xdr:col>
      <xdr:colOff>567880</xdr:colOff>
      <xdr:row>19</xdr:row>
      <xdr:rowOff>153146</xdr:rowOff>
    </xdr:to>
    <xdr:sp macro="" textlink="">
      <xdr:nvSpPr>
        <xdr:cNvPr id="67" name="TextBox 86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SpPr txBox="1"/>
      </xdr:nvSpPr>
      <xdr:spPr>
        <a:xfrm>
          <a:off x="7283236" y="337499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11</xdr:col>
      <xdr:colOff>598286</xdr:colOff>
      <xdr:row>19</xdr:row>
      <xdr:rowOff>61128</xdr:rowOff>
    </xdr:from>
    <xdr:to>
      <xdr:col>12</xdr:col>
      <xdr:colOff>588530</xdr:colOff>
      <xdr:row>20</xdr:row>
      <xdr:rowOff>153977</xdr:rowOff>
    </xdr:to>
    <xdr:sp macro="" textlink="">
      <xdr:nvSpPr>
        <xdr:cNvPr id="68" name="TextBox 87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SpPr txBox="1"/>
      </xdr:nvSpPr>
      <xdr:spPr>
        <a:xfrm>
          <a:off x="7303886" y="355997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17</xdr:col>
      <xdr:colOff>508047</xdr:colOff>
      <xdr:row>16</xdr:row>
      <xdr:rowOff>144814</xdr:rowOff>
    </xdr:from>
    <xdr:to>
      <xdr:col>19</xdr:col>
      <xdr:colOff>531495</xdr:colOff>
      <xdr:row>18</xdr:row>
      <xdr:rowOff>84291</xdr:rowOff>
    </xdr:to>
    <xdr:sp macro="" textlink="">
      <xdr:nvSpPr>
        <xdr:cNvPr id="69" name="TextBox 88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SpPr txBox="1"/>
      </xdr:nvSpPr>
      <xdr:spPr>
        <a:xfrm>
          <a:off x="10871247" y="3091214"/>
          <a:ext cx="124264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42/47KDa</a:t>
          </a:r>
        </a:p>
      </xdr:txBody>
    </xdr:sp>
    <xdr:clientData/>
  </xdr:twoCellAnchor>
  <xdr:twoCellAnchor>
    <xdr:from>
      <xdr:col>8</xdr:col>
      <xdr:colOff>279073</xdr:colOff>
      <xdr:row>2</xdr:row>
      <xdr:rowOff>0</xdr:rowOff>
    </xdr:from>
    <xdr:to>
      <xdr:col>13</xdr:col>
      <xdr:colOff>16066</xdr:colOff>
      <xdr:row>5</xdr:row>
      <xdr:rowOff>93881</xdr:rowOff>
    </xdr:to>
    <xdr:sp macro="" textlink="">
      <xdr:nvSpPr>
        <xdr:cNvPr id="70" name="TextBox 89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SpPr txBox="1"/>
      </xdr:nvSpPr>
      <xdr:spPr>
        <a:xfrm>
          <a:off x="5155873" y="368300"/>
          <a:ext cx="2784993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Set1 –Shown in manuscript</a:t>
          </a:r>
        </a:p>
        <a:p>
          <a:endParaRPr lang="en-IN" b="1"/>
        </a:p>
      </xdr:txBody>
    </xdr:sp>
    <xdr:clientData/>
  </xdr:twoCellAnchor>
  <xdr:twoCellAnchor>
    <xdr:from>
      <xdr:col>12</xdr:col>
      <xdr:colOff>36316</xdr:colOff>
      <xdr:row>26</xdr:row>
      <xdr:rowOff>91113</xdr:rowOff>
    </xdr:from>
    <xdr:to>
      <xdr:col>13</xdr:col>
      <xdr:colOff>26560</xdr:colOff>
      <xdr:row>27</xdr:row>
      <xdr:rowOff>183962</xdr:rowOff>
    </xdr:to>
    <xdr:sp macro="" textlink="">
      <xdr:nvSpPr>
        <xdr:cNvPr id="71" name="TextBox 92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SpPr txBox="1"/>
      </xdr:nvSpPr>
      <xdr:spPr>
        <a:xfrm>
          <a:off x="7351516" y="487901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46942</xdr:colOff>
      <xdr:row>25</xdr:row>
      <xdr:rowOff>82762</xdr:rowOff>
    </xdr:from>
    <xdr:to>
      <xdr:col>13</xdr:col>
      <xdr:colOff>37186</xdr:colOff>
      <xdr:row>26</xdr:row>
      <xdr:rowOff>175611</xdr:rowOff>
    </xdr:to>
    <xdr:sp macro="" textlink="">
      <xdr:nvSpPr>
        <xdr:cNvPr id="72" name="TextBox 93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SpPr txBox="1"/>
      </xdr:nvSpPr>
      <xdr:spPr>
        <a:xfrm>
          <a:off x="7362142" y="468651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23353</xdr:colOff>
      <xdr:row>24</xdr:row>
      <xdr:rowOff>40541</xdr:rowOff>
    </xdr:from>
    <xdr:to>
      <xdr:col>13</xdr:col>
      <xdr:colOff>13597</xdr:colOff>
      <xdr:row>25</xdr:row>
      <xdr:rowOff>133390</xdr:rowOff>
    </xdr:to>
    <xdr:sp macro="" textlink="">
      <xdr:nvSpPr>
        <xdr:cNvPr id="73" name="TextBox 94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SpPr txBox="1"/>
      </xdr:nvSpPr>
      <xdr:spPr>
        <a:xfrm>
          <a:off x="7338553" y="446014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24285</xdr:colOff>
      <xdr:row>27</xdr:row>
      <xdr:rowOff>98583</xdr:rowOff>
    </xdr:from>
    <xdr:to>
      <xdr:col>13</xdr:col>
      <xdr:colOff>14529</xdr:colOff>
      <xdr:row>29</xdr:row>
      <xdr:rowOff>7282</xdr:rowOff>
    </xdr:to>
    <xdr:sp macro="" textlink="">
      <xdr:nvSpPr>
        <xdr:cNvPr id="74" name="TextBox 95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SpPr txBox="1"/>
      </xdr:nvSpPr>
      <xdr:spPr>
        <a:xfrm>
          <a:off x="7339485" y="507063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11</xdr:col>
      <xdr:colOff>598286</xdr:colOff>
      <xdr:row>28</xdr:row>
      <xdr:rowOff>105427</xdr:rowOff>
    </xdr:from>
    <xdr:to>
      <xdr:col>12</xdr:col>
      <xdr:colOff>588530</xdr:colOff>
      <xdr:row>30</xdr:row>
      <xdr:rowOff>14126</xdr:rowOff>
    </xdr:to>
    <xdr:sp macro="" textlink="">
      <xdr:nvSpPr>
        <xdr:cNvPr id="75" name="TextBox 96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SpPr txBox="1"/>
      </xdr:nvSpPr>
      <xdr:spPr>
        <a:xfrm>
          <a:off x="7303886" y="526162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17</xdr:col>
      <xdr:colOff>515521</xdr:colOff>
      <xdr:row>25</xdr:row>
      <xdr:rowOff>142395</xdr:rowOff>
    </xdr:from>
    <xdr:to>
      <xdr:col>19</xdr:col>
      <xdr:colOff>521336</xdr:colOff>
      <xdr:row>27</xdr:row>
      <xdr:rowOff>81872</xdr:rowOff>
    </xdr:to>
    <xdr:sp macro="" textlink="">
      <xdr:nvSpPr>
        <xdr:cNvPr id="76" name="TextBox 97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SpPr txBox="1"/>
      </xdr:nvSpPr>
      <xdr:spPr>
        <a:xfrm>
          <a:off x="10878721" y="4746145"/>
          <a:ext cx="122501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p-cJun 43 KDa</a:t>
          </a:r>
        </a:p>
      </xdr:txBody>
    </xdr:sp>
    <xdr:clientData/>
  </xdr:twoCellAnchor>
  <xdr:twoCellAnchor>
    <xdr:from>
      <xdr:col>13</xdr:col>
      <xdr:colOff>299450</xdr:colOff>
      <xdr:row>2</xdr:row>
      <xdr:rowOff>72667</xdr:rowOff>
    </xdr:from>
    <xdr:to>
      <xdr:col>14</xdr:col>
      <xdr:colOff>59183</xdr:colOff>
      <xdr:row>4</xdr:row>
      <xdr:rowOff>135254</xdr:rowOff>
    </xdr:to>
    <xdr:sp macro="" textlink="">
      <xdr:nvSpPr>
        <xdr:cNvPr id="77" name="TextBox 98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SpPr txBox="1"/>
      </xdr:nvSpPr>
      <xdr:spPr>
        <a:xfrm rot="5400000">
          <a:off x="8193473" y="471744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13</xdr:col>
      <xdr:colOff>585689</xdr:colOff>
      <xdr:row>2</xdr:row>
      <xdr:rowOff>72667</xdr:rowOff>
    </xdr:from>
    <xdr:to>
      <xdr:col>14</xdr:col>
      <xdr:colOff>345423</xdr:colOff>
      <xdr:row>4</xdr:row>
      <xdr:rowOff>135254</xdr:rowOff>
    </xdr:to>
    <xdr:sp macro="" textlink="">
      <xdr:nvSpPr>
        <xdr:cNvPr id="78" name="TextBox 99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SpPr txBox="1"/>
      </xdr:nvSpPr>
      <xdr:spPr>
        <a:xfrm rot="5400000">
          <a:off x="8479712" y="47174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256818</xdr:colOff>
      <xdr:row>2</xdr:row>
      <xdr:rowOff>72667</xdr:rowOff>
    </xdr:from>
    <xdr:to>
      <xdr:col>15</xdr:col>
      <xdr:colOff>16552</xdr:colOff>
      <xdr:row>4</xdr:row>
      <xdr:rowOff>135254</xdr:rowOff>
    </xdr:to>
    <xdr:sp macro="" textlink="">
      <xdr:nvSpPr>
        <xdr:cNvPr id="79" name="TextBox 100">
          <a:extLst>
            <a:ext uri="{FF2B5EF4-FFF2-40B4-BE49-F238E27FC236}">
              <a16:creationId xmlns:a16="http://schemas.microsoft.com/office/drawing/2014/main" id="{00000000-0008-0000-1300-00004F000000}"/>
            </a:ext>
          </a:extLst>
        </xdr:cNvPr>
        <xdr:cNvSpPr txBox="1"/>
      </xdr:nvSpPr>
      <xdr:spPr>
        <a:xfrm rot="5400000">
          <a:off x="8760441" y="47174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14</xdr:col>
      <xdr:colOff>543055</xdr:colOff>
      <xdr:row>2</xdr:row>
      <xdr:rowOff>72667</xdr:rowOff>
    </xdr:from>
    <xdr:to>
      <xdr:col>15</xdr:col>
      <xdr:colOff>302789</xdr:colOff>
      <xdr:row>4</xdr:row>
      <xdr:rowOff>135254</xdr:rowOff>
    </xdr:to>
    <xdr:sp macro="" textlink="">
      <xdr:nvSpPr>
        <xdr:cNvPr id="80" name="TextBox 101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SpPr txBox="1"/>
      </xdr:nvSpPr>
      <xdr:spPr>
        <a:xfrm rot="5400000">
          <a:off x="9046678" y="47174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15</xdr:col>
      <xdr:colOff>477369</xdr:colOff>
      <xdr:row>2</xdr:row>
      <xdr:rowOff>89083</xdr:rowOff>
    </xdr:from>
    <xdr:to>
      <xdr:col>16</xdr:col>
      <xdr:colOff>182498</xdr:colOff>
      <xdr:row>4</xdr:row>
      <xdr:rowOff>151670</xdr:rowOff>
    </xdr:to>
    <xdr:sp macro="" textlink="">
      <xdr:nvSpPr>
        <xdr:cNvPr id="81" name="TextBox 102">
          <a:extLst>
            <a:ext uri="{FF2B5EF4-FFF2-40B4-BE49-F238E27FC236}">
              <a16:creationId xmlns:a16="http://schemas.microsoft.com/office/drawing/2014/main" id="{00000000-0008-0000-1300-000051000000}"/>
            </a:ext>
          </a:extLst>
        </xdr:cNvPr>
        <xdr:cNvSpPr txBox="1"/>
      </xdr:nvSpPr>
      <xdr:spPr>
        <a:xfrm rot="5400000">
          <a:off x="9563290" y="515462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16</xdr:col>
      <xdr:colOff>154007</xdr:colOff>
      <xdr:row>2</xdr:row>
      <xdr:rowOff>89083</xdr:rowOff>
    </xdr:from>
    <xdr:to>
      <xdr:col>16</xdr:col>
      <xdr:colOff>468737</xdr:colOff>
      <xdr:row>4</xdr:row>
      <xdr:rowOff>151670</xdr:rowOff>
    </xdr:to>
    <xdr:sp macro="" textlink="">
      <xdr:nvSpPr>
        <xdr:cNvPr id="82" name="TextBox 103">
          <a:extLst>
            <a:ext uri="{FF2B5EF4-FFF2-40B4-BE49-F238E27FC236}">
              <a16:creationId xmlns:a16="http://schemas.microsoft.com/office/drawing/2014/main" id="{00000000-0008-0000-1300-000052000000}"/>
            </a:ext>
          </a:extLst>
        </xdr:cNvPr>
        <xdr:cNvSpPr txBox="1"/>
      </xdr:nvSpPr>
      <xdr:spPr>
        <a:xfrm rot="5400000">
          <a:off x="9849528" y="515462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16</xdr:col>
      <xdr:colOff>407434</xdr:colOff>
      <xdr:row>2</xdr:row>
      <xdr:rowOff>94439</xdr:rowOff>
    </xdr:from>
    <xdr:to>
      <xdr:col>17</xdr:col>
      <xdr:colOff>167168</xdr:colOff>
      <xdr:row>4</xdr:row>
      <xdr:rowOff>157026</xdr:rowOff>
    </xdr:to>
    <xdr:sp macro="" textlink="">
      <xdr:nvSpPr>
        <xdr:cNvPr id="83" name="TextBox 104">
          <a:extLst>
            <a:ext uri="{FF2B5EF4-FFF2-40B4-BE49-F238E27FC236}">
              <a16:creationId xmlns:a16="http://schemas.microsoft.com/office/drawing/2014/main" id="{00000000-0008-0000-1300-000053000000}"/>
            </a:ext>
          </a:extLst>
        </xdr:cNvPr>
        <xdr:cNvSpPr txBox="1"/>
      </xdr:nvSpPr>
      <xdr:spPr>
        <a:xfrm rot="5400000">
          <a:off x="10130257" y="4935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17</xdr:col>
      <xdr:colOff>84072</xdr:colOff>
      <xdr:row>2</xdr:row>
      <xdr:rowOff>105325</xdr:rowOff>
    </xdr:from>
    <xdr:to>
      <xdr:col>17</xdr:col>
      <xdr:colOff>453406</xdr:colOff>
      <xdr:row>4</xdr:row>
      <xdr:rowOff>167912</xdr:rowOff>
    </xdr:to>
    <xdr:sp macro="" textlink="">
      <xdr:nvSpPr>
        <xdr:cNvPr id="84" name="TextBox 105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SpPr txBox="1"/>
      </xdr:nvSpPr>
      <xdr:spPr>
        <a:xfrm rot="5400000">
          <a:off x="10416495" y="5044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13</xdr:col>
      <xdr:colOff>271795</xdr:colOff>
      <xdr:row>11</xdr:row>
      <xdr:rowOff>101086</xdr:rowOff>
    </xdr:from>
    <xdr:to>
      <xdr:col>14</xdr:col>
      <xdr:colOff>31528</xdr:colOff>
      <xdr:row>13</xdr:row>
      <xdr:rowOff>163673</xdr:rowOff>
    </xdr:to>
    <xdr:sp macro="" textlink="">
      <xdr:nvSpPr>
        <xdr:cNvPr id="85" name="TextBox 106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SpPr txBox="1"/>
      </xdr:nvSpPr>
      <xdr:spPr>
        <a:xfrm rot="5400000">
          <a:off x="8165818" y="2157513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13</xdr:col>
      <xdr:colOff>558034</xdr:colOff>
      <xdr:row>11</xdr:row>
      <xdr:rowOff>101086</xdr:rowOff>
    </xdr:from>
    <xdr:to>
      <xdr:col>14</xdr:col>
      <xdr:colOff>317768</xdr:colOff>
      <xdr:row>13</xdr:row>
      <xdr:rowOff>163673</xdr:rowOff>
    </xdr:to>
    <xdr:sp macro="" textlink="">
      <xdr:nvSpPr>
        <xdr:cNvPr id="86" name="TextBox 107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SpPr txBox="1"/>
      </xdr:nvSpPr>
      <xdr:spPr>
        <a:xfrm rot="5400000">
          <a:off x="8452057" y="21575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229163</xdr:colOff>
      <xdr:row>11</xdr:row>
      <xdr:rowOff>101086</xdr:rowOff>
    </xdr:from>
    <xdr:to>
      <xdr:col>14</xdr:col>
      <xdr:colOff>598497</xdr:colOff>
      <xdr:row>13</xdr:row>
      <xdr:rowOff>163673</xdr:rowOff>
    </xdr:to>
    <xdr:sp macro="" textlink="">
      <xdr:nvSpPr>
        <xdr:cNvPr id="87" name="TextBox 108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SpPr txBox="1"/>
      </xdr:nvSpPr>
      <xdr:spPr>
        <a:xfrm rot="5400000">
          <a:off x="8732786" y="21575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14</xdr:col>
      <xdr:colOff>515400</xdr:colOff>
      <xdr:row>11</xdr:row>
      <xdr:rowOff>101086</xdr:rowOff>
    </xdr:from>
    <xdr:to>
      <xdr:col>15</xdr:col>
      <xdr:colOff>275134</xdr:colOff>
      <xdr:row>13</xdr:row>
      <xdr:rowOff>163673</xdr:rowOff>
    </xdr:to>
    <xdr:sp macro="" textlink="">
      <xdr:nvSpPr>
        <xdr:cNvPr id="88" name="TextBox 109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SpPr txBox="1"/>
      </xdr:nvSpPr>
      <xdr:spPr>
        <a:xfrm rot="5400000">
          <a:off x="9019023" y="21575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15</xdr:col>
      <xdr:colOff>449714</xdr:colOff>
      <xdr:row>11</xdr:row>
      <xdr:rowOff>117502</xdr:rowOff>
    </xdr:from>
    <xdr:to>
      <xdr:col>16</xdr:col>
      <xdr:colOff>154843</xdr:colOff>
      <xdr:row>13</xdr:row>
      <xdr:rowOff>180089</xdr:rowOff>
    </xdr:to>
    <xdr:sp macro="" textlink="">
      <xdr:nvSpPr>
        <xdr:cNvPr id="89" name="TextBox 110">
          <a:extLst>
            <a:ext uri="{FF2B5EF4-FFF2-40B4-BE49-F238E27FC236}">
              <a16:creationId xmlns:a16="http://schemas.microsoft.com/office/drawing/2014/main" id="{00000000-0008-0000-1300-000059000000}"/>
            </a:ext>
          </a:extLst>
        </xdr:cNvPr>
        <xdr:cNvSpPr txBox="1"/>
      </xdr:nvSpPr>
      <xdr:spPr>
        <a:xfrm rot="5400000">
          <a:off x="9535635" y="2201231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16</xdr:col>
      <xdr:colOff>126352</xdr:colOff>
      <xdr:row>11</xdr:row>
      <xdr:rowOff>117502</xdr:rowOff>
    </xdr:from>
    <xdr:to>
      <xdr:col>16</xdr:col>
      <xdr:colOff>441082</xdr:colOff>
      <xdr:row>13</xdr:row>
      <xdr:rowOff>180089</xdr:rowOff>
    </xdr:to>
    <xdr:sp macro="" textlink="">
      <xdr:nvSpPr>
        <xdr:cNvPr id="90" name="TextBox 111">
          <a:extLst>
            <a:ext uri="{FF2B5EF4-FFF2-40B4-BE49-F238E27FC236}">
              <a16:creationId xmlns:a16="http://schemas.microsoft.com/office/drawing/2014/main" id="{00000000-0008-0000-1300-00005A000000}"/>
            </a:ext>
          </a:extLst>
        </xdr:cNvPr>
        <xdr:cNvSpPr txBox="1"/>
      </xdr:nvSpPr>
      <xdr:spPr>
        <a:xfrm rot="5400000">
          <a:off x="9821873" y="2201231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16</xdr:col>
      <xdr:colOff>379779</xdr:colOff>
      <xdr:row>11</xdr:row>
      <xdr:rowOff>122858</xdr:rowOff>
    </xdr:from>
    <xdr:to>
      <xdr:col>17</xdr:col>
      <xdr:colOff>139513</xdr:colOff>
      <xdr:row>14</xdr:row>
      <xdr:rowOff>1295</xdr:rowOff>
    </xdr:to>
    <xdr:sp macro="" textlink="">
      <xdr:nvSpPr>
        <xdr:cNvPr id="91" name="TextBox 112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SpPr txBox="1"/>
      </xdr:nvSpPr>
      <xdr:spPr>
        <a:xfrm rot="5400000">
          <a:off x="10102602" y="217928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17</xdr:col>
      <xdr:colOff>56417</xdr:colOff>
      <xdr:row>11</xdr:row>
      <xdr:rowOff>133744</xdr:rowOff>
    </xdr:from>
    <xdr:to>
      <xdr:col>17</xdr:col>
      <xdr:colOff>425751</xdr:colOff>
      <xdr:row>14</xdr:row>
      <xdr:rowOff>12181</xdr:rowOff>
    </xdr:to>
    <xdr:sp macro="" textlink="">
      <xdr:nvSpPr>
        <xdr:cNvPr id="92" name="TextBox 113">
          <a:extLst>
            <a:ext uri="{FF2B5EF4-FFF2-40B4-BE49-F238E27FC236}">
              <a16:creationId xmlns:a16="http://schemas.microsoft.com/office/drawing/2014/main" id="{00000000-0008-0000-1300-00005C000000}"/>
            </a:ext>
          </a:extLst>
        </xdr:cNvPr>
        <xdr:cNvSpPr txBox="1"/>
      </xdr:nvSpPr>
      <xdr:spPr>
        <a:xfrm rot="5400000">
          <a:off x="10388840" y="219017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13</xdr:col>
      <xdr:colOff>353042</xdr:colOff>
      <xdr:row>20</xdr:row>
      <xdr:rowOff>49520</xdr:rowOff>
    </xdr:from>
    <xdr:to>
      <xdr:col>14</xdr:col>
      <xdr:colOff>112775</xdr:colOff>
      <xdr:row>22</xdr:row>
      <xdr:rowOff>112107</xdr:rowOff>
    </xdr:to>
    <xdr:sp macro="" textlink="">
      <xdr:nvSpPr>
        <xdr:cNvPr id="93" name="TextBox 114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SpPr txBox="1"/>
      </xdr:nvSpPr>
      <xdr:spPr>
        <a:xfrm rot="5400000">
          <a:off x="8247065" y="376329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29681</xdr:colOff>
      <xdr:row>20</xdr:row>
      <xdr:rowOff>49520</xdr:rowOff>
    </xdr:from>
    <xdr:to>
      <xdr:col>14</xdr:col>
      <xdr:colOff>399015</xdr:colOff>
      <xdr:row>22</xdr:row>
      <xdr:rowOff>112107</xdr:rowOff>
    </xdr:to>
    <xdr:sp macro="" textlink="">
      <xdr:nvSpPr>
        <xdr:cNvPr id="94" name="TextBox 115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SpPr txBox="1"/>
      </xdr:nvSpPr>
      <xdr:spPr>
        <a:xfrm rot="5400000">
          <a:off x="8533304" y="376329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310410</xdr:colOff>
      <xdr:row>20</xdr:row>
      <xdr:rowOff>49520</xdr:rowOff>
    </xdr:from>
    <xdr:to>
      <xdr:col>15</xdr:col>
      <xdr:colOff>70144</xdr:colOff>
      <xdr:row>22</xdr:row>
      <xdr:rowOff>112107</xdr:rowOff>
    </xdr:to>
    <xdr:sp macro="" textlink="">
      <xdr:nvSpPr>
        <xdr:cNvPr id="95" name="TextBox 116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SpPr txBox="1"/>
      </xdr:nvSpPr>
      <xdr:spPr>
        <a:xfrm rot="5400000">
          <a:off x="8814033" y="376329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14</xdr:col>
      <xdr:colOff>596647</xdr:colOff>
      <xdr:row>20</xdr:row>
      <xdr:rowOff>49520</xdr:rowOff>
    </xdr:from>
    <xdr:to>
      <xdr:col>15</xdr:col>
      <xdr:colOff>356381</xdr:colOff>
      <xdr:row>22</xdr:row>
      <xdr:rowOff>112107</xdr:rowOff>
    </xdr:to>
    <xdr:sp macro="" textlink="">
      <xdr:nvSpPr>
        <xdr:cNvPr id="96" name="TextBox 117">
          <a:extLst>
            <a:ext uri="{FF2B5EF4-FFF2-40B4-BE49-F238E27FC236}">
              <a16:creationId xmlns:a16="http://schemas.microsoft.com/office/drawing/2014/main" id="{00000000-0008-0000-1300-000060000000}"/>
            </a:ext>
          </a:extLst>
        </xdr:cNvPr>
        <xdr:cNvSpPr txBox="1"/>
      </xdr:nvSpPr>
      <xdr:spPr>
        <a:xfrm rot="5400000">
          <a:off x="9100270" y="376329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15</xdr:col>
      <xdr:colOff>530961</xdr:colOff>
      <xdr:row>20</xdr:row>
      <xdr:rowOff>65936</xdr:rowOff>
    </xdr:from>
    <xdr:to>
      <xdr:col>16</xdr:col>
      <xdr:colOff>236090</xdr:colOff>
      <xdr:row>22</xdr:row>
      <xdr:rowOff>128523</xdr:rowOff>
    </xdr:to>
    <xdr:sp macro="" textlink="">
      <xdr:nvSpPr>
        <xdr:cNvPr id="97" name="TextBox 118">
          <a:extLst>
            <a:ext uri="{FF2B5EF4-FFF2-40B4-BE49-F238E27FC236}">
              <a16:creationId xmlns:a16="http://schemas.microsoft.com/office/drawing/2014/main" id="{00000000-0008-0000-1300-000061000000}"/>
            </a:ext>
          </a:extLst>
        </xdr:cNvPr>
        <xdr:cNvSpPr txBox="1"/>
      </xdr:nvSpPr>
      <xdr:spPr>
        <a:xfrm rot="5400000">
          <a:off x="9616882" y="380701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16</xdr:col>
      <xdr:colOff>207599</xdr:colOff>
      <xdr:row>20</xdr:row>
      <xdr:rowOff>65936</xdr:rowOff>
    </xdr:from>
    <xdr:to>
      <xdr:col>16</xdr:col>
      <xdr:colOff>522329</xdr:colOff>
      <xdr:row>22</xdr:row>
      <xdr:rowOff>128523</xdr:rowOff>
    </xdr:to>
    <xdr:sp macro="" textlink="">
      <xdr:nvSpPr>
        <xdr:cNvPr id="98" name="TextBox 119">
          <a:extLst>
            <a:ext uri="{FF2B5EF4-FFF2-40B4-BE49-F238E27FC236}">
              <a16:creationId xmlns:a16="http://schemas.microsoft.com/office/drawing/2014/main" id="{00000000-0008-0000-1300-000062000000}"/>
            </a:ext>
          </a:extLst>
        </xdr:cNvPr>
        <xdr:cNvSpPr txBox="1"/>
      </xdr:nvSpPr>
      <xdr:spPr>
        <a:xfrm rot="5400000">
          <a:off x="9903120" y="380701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16</xdr:col>
      <xdr:colOff>461026</xdr:colOff>
      <xdr:row>20</xdr:row>
      <xdr:rowOff>71292</xdr:rowOff>
    </xdr:from>
    <xdr:to>
      <xdr:col>17</xdr:col>
      <xdr:colOff>220760</xdr:colOff>
      <xdr:row>22</xdr:row>
      <xdr:rowOff>133879</xdr:rowOff>
    </xdr:to>
    <xdr:sp macro="" textlink="">
      <xdr:nvSpPr>
        <xdr:cNvPr id="99" name="TextBox 120">
          <a:extLst>
            <a:ext uri="{FF2B5EF4-FFF2-40B4-BE49-F238E27FC236}">
              <a16:creationId xmlns:a16="http://schemas.microsoft.com/office/drawing/2014/main" id="{00000000-0008-0000-1300-000063000000}"/>
            </a:ext>
          </a:extLst>
        </xdr:cNvPr>
        <xdr:cNvSpPr txBox="1"/>
      </xdr:nvSpPr>
      <xdr:spPr>
        <a:xfrm rot="5400000">
          <a:off x="10183849" y="378506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17</xdr:col>
      <xdr:colOff>137664</xdr:colOff>
      <xdr:row>20</xdr:row>
      <xdr:rowOff>82178</xdr:rowOff>
    </xdr:from>
    <xdr:to>
      <xdr:col>17</xdr:col>
      <xdr:colOff>506998</xdr:colOff>
      <xdr:row>22</xdr:row>
      <xdr:rowOff>144765</xdr:rowOff>
    </xdr:to>
    <xdr:sp macro="" textlink="">
      <xdr:nvSpPr>
        <xdr:cNvPr id="100" name="TextBox 121">
          <a:extLst>
            <a:ext uri="{FF2B5EF4-FFF2-40B4-BE49-F238E27FC236}">
              <a16:creationId xmlns:a16="http://schemas.microsoft.com/office/drawing/2014/main" id="{00000000-0008-0000-1300-000064000000}"/>
            </a:ext>
          </a:extLst>
        </xdr:cNvPr>
        <xdr:cNvSpPr txBox="1"/>
      </xdr:nvSpPr>
      <xdr:spPr>
        <a:xfrm rot="5400000">
          <a:off x="10470087" y="379595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12</xdr:col>
      <xdr:colOff>38360</xdr:colOff>
      <xdr:row>35</xdr:row>
      <xdr:rowOff>117715</xdr:rowOff>
    </xdr:from>
    <xdr:to>
      <xdr:col>13</xdr:col>
      <xdr:colOff>28604</xdr:colOff>
      <xdr:row>37</xdr:row>
      <xdr:rowOff>26414</xdr:rowOff>
    </xdr:to>
    <xdr:sp macro="" textlink="">
      <xdr:nvSpPr>
        <xdr:cNvPr id="101" name="TextBox 124">
          <a:extLst>
            <a:ext uri="{FF2B5EF4-FFF2-40B4-BE49-F238E27FC236}">
              <a16:creationId xmlns:a16="http://schemas.microsoft.com/office/drawing/2014/main" id="{00000000-0008-0000-1300-000065000000}"/>
            </a:ext>
          </a:extLst>
        </xdr:cNvPr>
        <xdr:cNvSpPr txBox="1"/>
      </xdr:nvSpPr>
      <xdr:spPr>
        <a:xfrm>
          <a:off x="7353560" y="656296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36317</xdr:colOff>
      <xdr:row>34</xdr:row>
      <xdr:rowOff>156072</xdr:rowOff>
    </xdr:from>
    <xdr:to>
      <xdr:col>13</xdr:col>
      <xdr:colOff>26561</xdr:colOff>
      <xdr:row>36</xdr:row>
      <xdr:rowOff>64771</xdr:rowOff>
    </xdr:to>
    <xdr:sp macro="" textlink="">
      <xdr:nvSpPr>
        <xdr:cNvPr id="102" name="TextBox 125">
          <a:extLst>
            <a:ext uri="{FF2B5EF4-FFF2-40B4-BE49-F238E27FC236}">
              <a16:creationId xmlns:a16="http://schemas.microsoft.com/office/drawing/2014/main" id="{00000000-0008-0000-1300-000066000000}"/>
            </a:ext>
          </a:extLst>
        </xdr:cNvPr>
        <xdr:cNvSpPr txBox="1"/>
      </xdr:nvSpPr>
      <xdr:spPr>
        <a:xfrm>
          <a:off x="7351517" y="641717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24285</xdr:colOff>
      <xdr:row>33</xdr:row>
      <xdr:rowOff>157109</xdr:rowOff>
    </xdr:from>
    <xdr:to>
      <xdr:col>13</xdr:col>
      <xdr:colOff>14529</xdr:colOff>
      <xdr:row>35</xdr:row>
      <xdr:rowOff>65808</xdr:rowOff>
    </xdr:to>
    <xdr:sp macro="" textlink="">
      <xdr:nvSpPr>
        <xdr:cNvPr id="103" name="TextBox 126">
          <a:extLst>
            <a:ext uri="{FF2B5EF4-FFF2-40B4-BE49-F238E27FC236}">
              <a16:creationId xmlns:a16="http://schemas.microsoft.com/office/drawing/2014/main" id="{00000000-0008-0000-1300-000067000000}"/>
            </a:ext>
          </a:extLst>
        </xdr:cNvPr>
        <xdr:cNvSpPr txBox="1"/>
      </xdr:nvSpPr>
      <xdr:spPr>
        <a:xfrm>
          <a:off x="7339485" y="623405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25822</xdr:colOff>
      <xdr:row>36</xdr:row>
      <xdr:rowOff>94893</xdr:rowOff>
    </xdr:from>
    <xdr:to>
      <xdr:col>13</xdr:col>
      <xdr:colOff>16066</xdr:colOff>
      <xdr:row>38</xdr:row>
      <xdr:rowOff>3592</xdr:rowOff>
    </xdr:to>
    <xdr:sp macro="" textlink="">
      <xdr:nvSpPr>
        <xdr:cNvPr id="104" name="TextBox 127">
          <a:extLst>
            <a:ext uri="{FF2B5EF4-FFF2-40B4-BE49-F238E27FC236}">
              <a16:creationId xmlns:a16="http://schemas.microsoft.com/office/drawing/2014/main" id="{00000000-0008-0000-1300-000068000000}"/>
            </a:ext>
          </a:extLst>
        </xdr:cNvPr>
        <xdr:cNvSpPr txBox="1"/>
      </xdr:nvSpPr>
      <xdr:spPr>
        <a:xfrm>
          <a:off x="7341022" y="672429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10376</xdr:colOff>
      <xdr:row>37</xdr:row>
      <xdr:rowOff>71660</xdr:rowOff>
    </xdr:from>
    <xdr:to>
      <xdr:col>13</xdr:col>
      <xdr:colOff>620</xdr:colOff>
      <xdr:row>38</xdr:row>
      <xdr:rowOff>164509</xdr:rowOff>
    </xdr:to>
    <xdr:sp macro="" textlink="">
      <xdr:nvSpPr>
        <xdr:cNvPr id="105" name="TextBox 128">
          <a:extLst>
            <a:ext uri="{FF2B5EF4-FFF2-40B4-BE49-F238E27FC236}">
              <a16:creationId xmlns:a16="http://schemas.microsoft.com/office/drawing/2014/main" id="{00000000-0008-0000-1300-000069000000}"/>
            </a:ext>
          </a:extLst>
        </xdr:cNvPr>
        <xdr:cNvSpPr txBox="1"/>
      </xdr:nvSpPr>
      <xdr:spPr>
        <a:xfrm>
          <a:off x="7325576" y="688521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17</xdr:col>
      <xdr:colOff>506998</xdr:colOff>
      <xdr:row>34</xdr:row>
      <xdr:rowOff>179474</xdr:rowOff>
    </xdr:from>
    <xdr:to>
      <xdr:col>19</xdr:col>
      <xdr:colOff>362131</xdr:colOff>
      <xdr:row>36</xdr:row>
      <xdr:rowOff>118951</xdr:rowOff>
    </xdr:to>
    <xdr:sp macro="" textlink="">
      <xdr:nvSpPr>
        <xdr:cNvPr id="106" name="TextBox 129">
          <a:extLst>
            <a:ext uri="{FF2B5EF4-FFF2-40B4-BE49-F238E27FC236}">
              <a16:creationId xmlns:a16="http://schemas.microsoft.com/office/drawing/2014/main" id="{00000000-0008-0000-1300-00006A000000}"/>
            </a:ext>
          </a:extLst>
        </xdr:cNvPr>
        <xdr:cNvSpPr txBox="1"/>
      </xdr:nvSpPr>
      <xdr:spPr>
        <a:xfrm>
          <a:off x="10870198" y="6440574"/>
          <a:ext cx="107433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cJun 43 KDa</a:t>
          </a:r>
        </a:p>
      </xdr:txBody>
    </xdr:sp>
    <xdr:clientData/>
  </xdr:twoCellAnchor>
  <xdr:twoCellAnchor editAs="oneCell">
    <xdr:from>
      <xdr:col>4</xdr:col>
      <xdr:colOff>542209</xdr:colOff>
      <xdr:row>22</xdr:row>
      <xdr:rowOff>128761</xdr:rowOff>
    </xdr:from>
    <xdr:to>
      <xdr:col>9</xdr:col>
      <xdr:colOff>167448</xdr:colOff>
      <xdr:row>29</xdr:row>
      <xdr:rowOff>79576</xdr:rowOff>
    </xdr:to>
    <xdr:pic>
      <xdr:nvPicPr>
        <xdr:cNvPr id="107" name="Picture 106" descr="A paper with a white paper with a white label&#10;&#10;Description automatically generated with medium confidence">
          <a:extLst>
            <a:ext uri="{FF2B5EF4-FFF2-40B4-BE49-F238E27FC236}">
              <a16:creationId xmlns:a16="http://schemas.microsoft.com/office/drawing/2014/main" id="{00000000-0008-0000-13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50" t="31094" r="39615" b="43295"/>
        <a:stretch/>
      </xdr:blipFill>
      <xdr:spPr>
        <a:xfrm>
          <a:off x="2980609" y="4180061"/>
          <a:ext cx="2673239" cy="1239865"/>
        </a:xfrm>
        <a:prstGeom prst="rect">
          <a:avLst/>
        </a:prstGeom>
      </xdr:spPr>
    </xdr:pic>
    <xdr:clientData/>
  </xdr:twoCellAnchor>
  <xdr:twoCellAnchor editAs="oneCell">
    <xdr:from>
      <xdr:col>13</xdr:col>
      <xdr:colOff>26560</xdr:colOff>
      <xdr:row>22</xdr:row>
      <xdr:rowOff>76608</xdr:rowOff>
    </xdr:from>
    <xdr:to>
      <xdr:col>17</xdr:col>
      <xdr:colOff>550057</xdr:colOff>
      <xdr:row>30</xdr:row>
      <xdr:rowOff>48478</xdr:rowOff>
    </xdr:to>
    <xdr:pic>
      <xdr:nvPicPr>
        <xdr:cNvPr id="108" name="Picture 107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-22000" contrast="7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826" t="61695" r="22410" b="4186"/>
        <a:stretch/>
      </xdr:blipFill>
      <xdr:spPr>
        <a:xfrm>
          <a:off x="7951360" y="4127908"/>
          <a:ext cx="2961897" cy="1445070"/>
        </a:xfrm>
        <a:prstGeom prst="rect">
          <a:avLst/>
        </a:prstGeom>
      </xdr:spPr>
    </xdr:pic>
    <xdr:clientData/>
  </xdr:twoCellAnchor>
  <xdr:twoCellAnchor>
    <xdr:from>
      <xdr:col>11</xdr:col>
      <xdr:colOff>541429</xdr:colOff>
      <xdr:row>23</xdr:row>
      <xdr:rowOff>100967</xdr:rowOff>
    </xdr:from>
    <xdr:to>
      <xdr:col>13</xdr:col>
      <xdr:colOff>620</xdr:colOff>
      <xdr:row>25</xdr:row>
      <xdr:rowOff>9666</xdr:rowOff>
    </xdr:to>
    <xdr:sp macro="" textlink="">
      <xdr:nvSpPr>
        <xdr:cNvPr id="109" name="TextBox 40">
          <a:extLst>
            <a:ext uri="{FF2B5EF4-FFF2-40B4-BE49-F238E27FC236}">
              <a16:creationId xmlns:a16="http://schemas.microsoft.com/office/drawing/2014/main" id="{00000000-0008-0000-1300-00006D000000}"/>
            </a:ext>
          </a:extLst>
        </xdr:cNvPr>
        <xdr:cNvSpPr txBox="1"/>
      </xdr:nvSpPr>
      <xdr:spPr>
        <a:xfrm>
          <a:off x="7247029" y="4336417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 editAs="oneCell">
    <xdr:from>
      <xdr:col>12</xdr:col>
      <xdr:colOff>585056</xdr:colOff>
      <xdr:row>31</xdr:row>
      <xdr:rowOff>160781</xdr:rowOff>
    </xdr:from>
    <xdr:to>
      <xdr:col>17</xdr:col>
      <xdr:colOff>550057</xdr:colOff>
      <xdr:row>38</xdr:row>
      <xdr:rowOff>147381</xdr:rowOff>
    </xdr:to>
    <xdr:pic>
      <xdr:nvPicPr>
        <xdr:cNvPr id="110" name="Picture 109" descr="A close-up of a paper&#10;&#10;Description automatically generated">
          <a:extLst>
            <a:ext uri="{FF2B5EF4-FFF2-40B4-BE49-F238E27FC236}">
              <a16:creationId xmlns:a16="http://schemas.microsoft.com/office/drawing/2014/main" id="{00000000-0008-0000-13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44" t="39725" r="24258" b="27481"/>
        <a:stretch/>
      </xdr:blipFill>
      <xdr:spPr>
        <a:xfrm>
          <a:off x="7900256" y="5869431"/>
          <a:ext cx="3013001" cy="1275650"/>
        </a:xfrm>
        <a:prstGeom prst="rect">
          <a:avLst/>
        </a:prstGeom>
      </xdr:spPr>
    </xdr:pic>
    <xdr:clientData/>
  </xdr:twoCellAnchor>
  <xdr:twoCellAnchor>
    <xdr:from>
      <xdr:col>11</xdr:col>
      <xdr:colOff>575075</xdr:colOff>
      <xdr:row>33</xdr:row>
      <xdr:rowOff>13150</xdr:rowOff>
    </xdr:from>
    <xdr:to>
      <xdr:col>13</xdr:col>
      <xdr:colOff>34266</xdr:colOff>
      <xdr:row>34</xdr:row>
      <xdr:rowOff>105999</xdr:rowOff>
    </xdr:to>
    <xdr:sp macro="" textlink="">
      <xdr:nvSpPr>
        <xdr:cNvPr id="111" name="TextBox 90">
          <a:extLst>
            <a:ext uri="{FF2B5EF4-FFF2-40B4-BE49-F238E27FC236}">
              <a16:creationId xmlns:a16="http://schemas.microsoft.com/office/drawing/2014/main" id="{00000000-0008-0000-1300-00006F000000}"/>
            </a:ext>
          </a:extLst>
        </xdr:cNvPr>
        <xdr:cNvSpPr txBox="1"/>
      </xdr:nvSpPr>
      <xdr:spPr>
        <a:xfrm>
          <a:off x="7280675" y="6090100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13</xdr:col>
      <xdr:colOff>341065</xdr:colOff>
      <xdr:row>29</xdr:row>
      <xdr:rowOff>162886</xdr:rowOff>
    </xdr:from>
    <xdr:to>
      <xdr:col>14</xdr:col>
      <xdr:colOff>100798</xdr:colOff>
      <xdr:row>32</xdr:row>
      <xdr:rowOff>41323</xdr:rowOff>
    </xdr:to>
    <xdr:sp macro="" textlink="">
      <xdr:nvSpPr>
        <xdr:cNvPr id="112" name="TextBox 122">
          <a:extLst>
            <a:ext uri="{FF2B5EF4-FFF2-40B4-BE49-F238E27FC236}">
              <a16:creationId xmlns:a16="http://schemas.microsoft.com/office/drawing/2014/main" id="{00000000-0008-0000-1300-000070000000}"/>
            </a:ext>
          </a:extLst>
        </xdr:cNvPr>
        <xdr:cNvSpPr txBox="1"/>
      </xdr:nvSpPr>
      <xdr:spPr>
        <a:xfrm rot="5400000">
          <a:off x="8235088" y="5534013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17704</xdr:colOff>
      <xdr:row>29</xdr:row>
      <xdr:rowOff>162886</xdr:rowOff>
    </xdr:from>
    <xdr:to>
      <xdr:col>14</xdr:col>
      <xdr:colOff>387038</xdr:colOff>
      <xdr:row>32</xdr:row>
      <xdr:rowOff>41323</xdr:rowOff>
    </xdr:to>
    <xdr:sp macro="" textlink="">
      <xdr:nvSpPr>
        <xdr:cNvPr id="113" name="TextBox 130">
          <a:extLst>
            <a:ext uri="{FF2B5EF4-FFF2-40B4-BE49-F238E27FC236}">
              <a16:creationId xmlns:a16="http://schemas.microsoft.com/office/drawing/2014/main" id="{00000000-0008-0000-1300-000071000000}"/>
            </a:ext>
          </a:extLst>
        </xdr:cNvPr>
        <xdr:cNvSpPr txBox="1"/>
      </xdr:nvSpPr>
      <xdr:spPr>
        <a:xfrm rot="5400000">
          <a:off x="8521327" y="55340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298433</xdr:colOff>
      <xdr:row>29</xdr:row>
      <xdr:rowOff>162886</xdr:rowOff>
    </xdr:from>
    <xdr:to>
      <xdr:col>15</xdr:col>
      <xdr:colOff>58167</xdr:colOff>
      <xdr:row>32</xdr:row>
      <xdr:rowOff>41323</xdr:rowOff>
    </xdr:to>
    <xdr:sp macro="" textlink="">
      <xdr:nvSpPr>
        <xdr:cNvPr id="114" name="TextBox 131">
          <a:extLst>
            <a:ext uri="{FF2B5EF4-FFF2-40B4-BE49-F238E27FC236}">
              <a16:creationId xmlns:a16="http://schemas.microsoft.com/office/drawing/2014/main" id="{00000000-0008-0000-1300-000072000000}"/>
            </a:ext>
          </a:extLst>
        </xdr:cNvPr>
        <xdr:cNvSpPr txBox="1"/>
      </xdr:nvSpPr>
      <xdr:spPr>
        <a:xfrm rot="5400000">
          <a:off x="8802056" y="55340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14</xdr:col>
      <xdr:colOff>584670</xdr:colOff>
      <xdr:row>29</xdr:row>
      <xdr:rowOff>162886</xdr:rowOff>
    </xdr:from>
    <xdr:to>
      <xdr:col>15</xdr:col>
      <xdr:colOff>344404</xdr:colOff>
      <xdr:row>32</xdr:row>
      <xdr:rowOff>41323</xdr:rowOff>
    </xdr:to>
    <xdr:sp macro="" textlink="">
      <xdr:nvSpPr>
        <xdr:cNvPr id="115" name="TextBox 132">
          <a:extLst>
            <a:ext uri="{FF2B5EF4-FFF2-40B4-BE49-F238E27FC236}">
              <a16:creationId xmlns:a16="http://schemas.microsoft.com/office/drawing/2014/main" id="{00000000-0008-0000-1300-000073000000}"/>
            </a:ext>
          </a:extLst>
        </xdr:cNvPr>
        <xdr:cNvSpPr txBox="1"/>
      </xdr:nvSpPr>
      <xdr:spPr>
        <a:xfrm rot="5400000">
          <a:off x="9088293" y="55340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15</xdr:col>
      <xdr:colOff>518984</xdr:colOff>
      <xdr:row>29</xdr:row>
      <xdr:rowOff>179302</xdr:rowOff>
    </xdr:from>
    <xdr:to>
      <xdr:col>16</xdr:col>
      <xdr:colOff>224113</xdr:colOff>
      <xdr:row>32</xdr:row>
      <xdr:rowOff>57739</xdr:rowOff>
    </xdr:to>
    <xdr:sp macro="" textlink="">
      <xdr:nvSpPr>
        <xdr:cNvPr id="116" name="TextBox 133">
          <a:extLst>
            <a:ext uri="{FF2B5EF4-FFF2-40B4-BE49-F238E27FC236}">
              <a16:creationId xmlns:a16="http://schemas.microsoft.com/office/drawing/2014/main" id="{00000000-0008-0000-1300-000074000000}"/>
            </a:ext>
          </a:extLst>
        </xdr:cNvPr>
        <xdr:cNvSpPr txBox="1"/>
      </xdr:nvSpPr>
      <xdr:spPr>
        <a:xfrm rot="5400000">
          <a:off x="9604905" y="5577731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16</xdr:col>
      <xdr:colOff>195622</xdr:colOff>
      <xdr:row>29</xdr:row>
      <xdr:rowOff>179302</xdr:rowOff>
    </xdr:from>
    <xdr:to>
      <xdr:col>16</xdr:col>
      <xdr:colOff>510352</xdr:colOff>
      <xdr:row>32</xdr:row>
      <xdr:rowOff>57739</xdr:rowOff>
    </xdr:to>
    <xdr:sp macro="" textlink="">
      <xdr:nvSpPr>
        <xdr:cNvPr id="117" name="TextBox 134">
          <a:extLst>
            <a:ext uri="{FF2B5EF4-FFF2-40B4-BE49-F238E27FC236}">
              <a16:creationId xmlns:a16="http://schemas.microsoft.com/office/drawing/2014/main" id="{00000000-0008-0000-1300-000075000000}"/>
            </a:ext>
          </a:extLst>
        </xdr:cNvPr>
        <xdr:cNvSpPr txBox="1"/>
      </xdr:nvSpPr>
      <xdr:spPr>
        <a:xfrm rot="5400000">
          <a:off x="9891143" y="5577731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16</xdr:col>
      <xdr:colOff>449049</xdr:colOff>
      <xdr:row>30</xdr:row>
      <xdr:rowOff>508</xdr:rowOff>
    </xdr:from>
    <xdr:to>
      <xdr:col>17</xdr:col>
      <xdr:colOff>208783</xdr:colOff>
      <xdr:row>32</xdr:row>
      <xdr:rowOff>63095</xdr:rowOff>
    </xdr:to>
    <xdr:sp macro="" textlink="">
      <xdr:nvSpPr>
        <xdr:cNvPr id="118" name="TextBox 135">
          <a:extLst>
            <a:ext uri="{FF2B5EF4-FFF2-40B4-BE49-F238E27FC236}">
              <a16:creationId xmlns:a16="http://schemas.microsoft.com/office/drawing/2014/main" id="{00000000-0008-0000-1300-000076000000}"/>
            </a:ext>
          </a:extLst>
        </xdr:cNvPr>
        <xdr:cNvSpPr txBox="1"/>
      </xdr:nvSpPr>
      <xdr:spPr>
        <a:xfrm rot="5400000">
          <a:off x="10171872" y="555578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17</xdr:col>
      <xdr:colOff>125687</xdr:colOff>
      <xdr:row>30</xdr:row>
      <xdr:rowOff>11394</xdr:rowOff>
    </xdr:from>
    <xdr:to>
      <xdr:col>17</xdr:col>
      <xdr:colOff>495021</xdr:colOff>
      <xdr:row>32</xdr:row>
      <xdr:rowOff>73981</xdr:rowOff>
    </xdr:to>
    <xdr:sp macro="" textlink="">
      <xdr:nvSpPr>
        <xdr:cNvPr id="119" name="TextBox 136">
          <a:extLst>
            <a:ext uri="{FF2B5EF4-FFF2-40B4-BE49-F238E27FC236}">
              <a16:creationId xmlns:a16="http://schemas.microsoft.com/office/drawing/2014/main" id="{00000000-0008-0000-1300-000077000000}"/>
            </a:ext>
          </a:extLst>
        </xdr:cNvPr>
        <xdr:cNvSpPr txBox="1"/>
      </xdr:nvSpPr>
      <xdr:spPr>
        <a:xfrm rot="5400000">
          <a:off x="10458110" y="556667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4</xdr:col>
      <xdr:colOff>594571</xdr:colOff>
      <xdr:row>8</xdr:row>
      <xdr:rowOff>65695</xdr:rowOff>
    </xdr:from>
    <xdr:to>
      <xdr:col>9</xdr:col>
      <xdr:colOff>279024</xdr:colOff>
      <xdr:row>9</xdr:row>
      <xdr:rowOff>158544</xdr:rowOff>
    </xdr:to>
    <xdr:sp macro="" textlink="">
      <xdr:nvSpPr>
        <xdr:cNvPr id="120" name="Rectangle 119">
          <a:extLst>
            <a:ext uri="{FF2B5EF4-FFF2-40B4-BE49-F238E27FC236}">
              <a16:creationId xmlns:a16="http://schemas.microsoft.com/office/drawing/2014/main" id="{00000000-0008-0000-1300-000078000000}"/>
            </a:ext>
          </a:extLst>
        </xdr:cNvPr>
        <xdr:cNvSpPr/>
      </xdr:nvSpPr>
      <xdr:spPr>
        <a:xfrm>
          <a:off x="3032971" y="1538895"/>
          <a:ext cx="2732453" cy="276999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563418</xdr:colOff>
      <xdr:row>16</xdr:row>
      <xdr:rowOff>159270</xdr:rowOff>
    </xdr:from>
    <xdr:to>
      <xdr:col>9</xdr:col>
      <xdr:colOff>247871</xdr:colOff>
      <xdr:row>18</xdr:row>
      <xdr:rowOff>67969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00000000-0008-0000-1300-000079000000}"/>
            </a:ext>
          </a:extLst>
        </xdr:cNvPr>
        <xdr:cNvSpPr/>
      </xdr:nvSpPr>
      <xdr:spPr>
        <a:xfrm>
          <a:off x="3001818" y="3105670"/>
          <a:ext cx="2732453" cy="276999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532670</xdr:colOff>
      <xdr:row>25</xdr:row>
      <xdr:rowOff>40205</xdr:rowOff>
    </xdr:from>
    <xdr:to>
      <xdr:col>9</xdr:col>
      <xdr:colOff>217123</xdr:colOff>
      <xdr:row>29</xdr:row>
      <xdr:rowOff>436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00000000-0008-0000-1300-00007A000000}"/>
            </a:ext>
          </a:extLst>
        </xdr:cNvPr>
        <xdr:cNvSpPr/>
      </xdr:nvSpPr>
      <xdr:spPr>
        <a:xfrm>
          <a:off x="2971070" y="4643955"/>
          <a:ext cx="2732453" cy="696831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462611</xdr:colOff>
      <xdr:row>35</xdr:row>
      <xdr:rowOff>102964</xdr:rowOff>
    </xdr:from>
    <xdr:to>
      <xdr:col>9</xdr:col>
      <xdr:colOff>147064</xdr:colOff>
      <xdr:row>38</xdr:row>
      <xdr:rowOff>26009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00000000-0008-0000-1300-00007B000000}"/>
            </a:ext>
          </a:extLst>
        </xdr:cNvPr>
        <xdr:cNvSpPr/>
      </xdr:nvSpPr>
      <xdr:spPr>
        <a:xfrm>
          <a:off x="2901011" y="6548214"/>
          <a:ext cx="2732453" cy="475495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 editAs="oneCell">
    <xdr:from>
      <xdr:col>12</xdr:col>
      <xdr:colOff>592450</xdr:colOff>
      <xdr:row>13</xdr:row>
      <xdr:rowOff>31849</xdr:rowOff>
    </xdr:from>
    <xdr:to>
      <xdr:col>17</xdr:col>
      <xdr:colOff>550057</xdr:colOff>
      <xdr:row>20</xdr:row>
      <xdr:rowOff>65849</xdr:rowOff>
    </xdr:to>
    <xdr:pic>
      <xdr:nvPicPr>
        <xdr:cNvPr id="124" name="Picture 123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9" t="27097" r="27276" b="31908"/>
        <a:stretch/>
      </xdr:blipFill>
      <xdr:spPr>
        <a:xfrm>
          <a:off x="7907650" y="2425799"/>
          <a:ext cx="3005607" cy="1323050"/>
        </a:xfrm>
        <a:prstGeom prst="rect">
          <a:avLst/>
        </a:prstGeom>
      </xdr:spPr>
    </xdr:pic>
    <xdr:clientData/>
  </xdr:twoCellAnchor>
  <xdr:twoCellAnchor>
    <xdr:from>
      <xdr:col>12</xdr:col>
      <xdr:colOff>584100</xdr:colOff>
      <xdr:row>17</xdr:row>
      <xdr:rowOff>8859</xdr:rowOff>
    </xdr:from>
    <xdr:to>
      <xdr:col>17</xdr:col>
      <xdr:colOff>479764</xdr:colOff>
      <xdr:row>18</xdr:row>
      <xdr:rowOff>171886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id="{00000000-0008-0000-1300-00007D000000}"/>
            </a:ext>
          </a:extLst>
        </xdr:cNvPr>
        <xdr:cNvSpPr/>
      </xdr:nvSpPr>
      <xdr:spPr>
        <a:xfrm>
          <a:off x="7899300" y="3139409"/>
          <a:ext cx="2943664" cy="34717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 editAs="oneCell">
    <xdr:from>
      <xdr:col>13</xdr:col>
      <xdr:colOff>10517</xdr:colOff>
      <xdr:row>4</xdr:row>
      <xdr:rowOff>50307</xdr:rowOff>
    </xdr:from>
    <xdr:to>
      <xdr:col>17</xdr:col>
      <xdr:colOff>577724</xdr:colOff>
      <xdr:row>12</xdr:row>
      <xdr:rowOff>1435</xdr:rowOff>
    </xdr:to>
    <xdr:pic>
      <xdr:nvPicPr>
        <xdr:cNvPr id="126" name="Picture 125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9" t="13604" r="29649" b="51007"/>
        <a:stretch/>
      </xdr:blipFill>
      <xdr:spPr>
        <a:xfrm>
          <a:off x="7935317" y="786907"/>
          <a:ext cx="3005607" cy="1424328"/>
        </a:xfrm>
        <a:prstGeom prst="rect">
          <a:avLst/>
        </a:prstGeom>
      </xdr:spPr>
    </xdr:pic>
    <xdr:clientData/>
  </xdr:twoCellAnchor>
  <xdr:twoCellAnchor>
    <xdr:from>
      <xdr:col>11</xdr:col>
      <xdr:colOff>578803</xdr:colOff>
      <xdr:row>5</xdr:row>
      <xdr:rowOff>60033</xdr:rowOff>
    </xdr:from>
    <xdr:to>
      <xdr:col>13</xdr:col>
      <xdr:colOff>37994</xdr:colOff>
      <xdr:row>6</xdr:row>
      <xdr:rowOff>152882</xdr:rowOff>
    </xdr:to>
    <xdr:sp macro="" textlink="">
      <xdr:nvSpPr>
        <xdr:cNvPr id="127" name="TextBox 91">
          <a:extLst>
            <a:ext uri="{FF2B5EF4-FFF2-40B4-BE49-F238E27FC236}">
              <a16:creationId xmlns:a16="http://schemas.microsoft.com/office/drawing/2014/main" id="{00000000-0008-0000-1300-00007F000000}"/>
            </a:ext>
          </a:extLst>
        </xdr:cNvPr>
        <xdr:cNvSpPr txBox="1"/>
      </xdr:nvSpPr>
      <xdr:spPr>
        <a:xfrm>
          <a:off x="7284403" y="980783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11</xdr:col>
      <xdr:colOff>520581</xdr:colOff>
      <xdr:row>14</xdr:row>
      <xdr:rowOff>156213</xdr:rowOff>
    </xdr:from>
    <xdr:to>
      <xdr:col>12</xdr:col>
      <xdr:colOff>589372</xdr:colOff>
      <xdr:row>16</xdr:row>
      <xdr:rowOff>64912</xdr:rowOff>
    </xdr:to>
    <xdr:sp macro="" textlink="">
      <xdr:nvSpPr>
        <xdr:cNvPr id="128" name="TextBox 123">
          <a:extLst>
            <a:ext uri="{FF2B5EF4-FFF2-40B4-BE49-F238E27FC236}">
              <a16:creationId xmlns:a16="http://schemas.microsoft.com/office/drawing/2014/main" id="{00000000-0008-0000-1300-000080000000}"/>
            </a:ext>
          </a:extLst>
        </xdr:cNvPr>
        <xdr:cNvSpPr txBox="1"/>
      </xdr:nvSpPr>
      <xdr:spPr>
        <a:xfrm>
          <a:off x="7226181" y="2734313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592217</xdr:colOff>
      <xdr:row>7</xdr:row>
      <xdr:rowOff>84713</xdr:rowOff>
    </xdr:from>
    <xdr:to>
      <xdr:col>17</xdr:col>
      <xdr:colOff>491918</xdr:colOff>
      <xdr:row>9</xdr:row>
      <xdr:rowOff>107679</xdr:rowOff>
    </xdr:to>
    <xdr:sp macro="" textlink="">
      <xdr:nvSpPr>
        <xdr:cNvPr id="129" name="Rectangle 128">
          <a:extLst>
            <a:ext uri="{FF2B5EF4-FFF2-40B4-BE49-F238E27FC236}">
              <a16:creationId xmlns:a16="http://schemas.microsoft.com/office/drawing/2014/main" id="{00000000-0008-0000-1300-000081000000}"/>
            </a:ext>
          </a:extLst>
        </xdr:cNvPr>
        <xdr:cNvSpPr/>
      </xdr:nvSpPr>
      <xdr:spPr>
        <a:xfrm>
          <a:off x="7907417" y="1373763"/>
          <a:ext cx="2947701" cy="391266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12</xdr:col>
      <xdr:colOff>592217</xdr:colOff>
      <xdr:row>25</xdr:row>
      <xdr:rowOff>133623</xdr:rowOff>
    </xdr:from>
    <xdr:to>
      <xdr:col>17</xdr:col>
      <xdr:colOff>491918</xdr:colOff>
      <xdr:row>27</xdr:row>
      <xdr:rowOff>156589</xdr:rowOff>
    </xdr:to>
    <xdr:sp macro="" textlink="">
      <xdr:nvSpPr>
        <xdr:cNvPr id="130" name="Rectangle 129">
          <a:extLst>
            <a:ext uri="{FF2B5EF4-FFF2-40B4-BE49-F238E27FC236}">
              <a16:creationId xmlns:a16="http://schemas.microsoft.com/office/drawing/2014/main" id="{00000000-0008-0000-1300-000082000000}"/>
            </a:ext>
          </a:extLst>
        </xdr:cNvPr>
        <xdr:cNvSpPr/>
      </xdr:nvSpPr>
      <xdr:spPr>
        <a:xfrm>
          <a:off x="7907417" y="4737373"/>
          <a:ext cx="2947701" cy="391266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26560</xdr:colOff>
      <xdr:row>34</xdr:row>
      <xdr:rowOff>175516</xdr:rowOff>
    </xdr:from>
    <xdr:to>
      <xdr:col>17</xdr:col>
      <xdr:colOff>535861</xdr:colOff>
      <xdr:row>37</xdr:row>
      <xdr:rowOff>14332</xdr:rowOff>
    </xdr:to>
    <xdr:sp macro="" textlink="">
      <xdr:nvSpPr>
        <xdr:cNvPr id="131" name="Rectangle 130">
          <a:extLst>
            <a:ext uri="{FF2B5EF4-FFF2-40B4-BE49-F238E27FC236}">
              <a16:creationId xmlns:a16="http://schemas.microsoft.com/office/drawing/2014/main" id="{00000000-0008-0000-1300-000083000000}"/>
            </a:ext>
          </a:extLst>
        </xdr:cNvPr>
        <xdr:cNvSpPr/>
      </xdr:nvSpPr>
      <xdr:spPr>
        <a:xfrm>
          <a:off x="7951360" y="6436616"/>
          <a:ext cx="2947701" cy="391266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383022</xdr:colOff>
      <xdr:row>49</xdr:row>
      <xdr:rowOff>53823</xdr:rowOff>
    </xdr:from>
    <xdr:to>
      <xdr:col>4</xdr:col>
      <xdr:colOff>373266</xdr:colOff>
      <xdr:row>50</xdr:row>
      <xdr:rowOff>146672</xdr:rowOff>
    </xdr:to>
    <xdr:sp macro="" textlink="">
      <xdr:nvSpPr>
        <xdr:cNvPr id="132" name="TextBox 5">
          <a:extLst>
            <a:ext uri="{FF2B5EF4-FFF2-40B4-BE49-F238E27FC236}">
              <a16:creationId xmlns:a16="http://schemas.microsoft.com/office/drawing/2014/main" id="{00000000-0008-0000-1300-000084000000}"/>
            </a:ext>
          </a:extLst>
        </xdr:cNvPr>
        <xdr:cNvSpPr txBox="1"/>
      </xdr:nvSpPr>
      <xdr:spPr>
        <a:xfrm>
          <a:off x="4040622" y="90771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378359</xdr:colOff>
      <xdr:row>50</xdr:row>
      <xdr:rowOff>58463</xdr:rowOff>
    </xdr:from>
    <xdr:to>
      <xdr:col>4</xdr:col>
      <xdr:colOff>368603</xdr:colOff>
      <xdr:row>51</xdr:row>
      <xdr:rowOff>151312</xdr:rowOff>
    </xdr:to>
    <xdr:sp macro="" textlink="">
      <xdr:nvSpPr>
        <xdr:cNvPr id="133" name="TextBox 6">
          <a:extLst>
            <a:ext uri="{FF2B5EF4-FFF2-40B4-BE49-F238E27FC236}">
              <a16:creationId xmlns:a16="http://schemas.microsoft.com/office/drawing/2014/main" id="{00000000-0008-0000-1300-000085000000}"/>
            </a:ext>
          </a:extLst>
        </xdr:cNvPr>
        <xdr:cNvSpPr txBox="1"/>
      </xdr:nvSpPr>
      <xdr:spPr>
        <a:xfrm>
          <a:off x="4035959" y="926596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10</xdr:col>
      <xdr:colOff>405549</xdr:colOff>
      <xdr:row>50</xdr:row>
      <xdr:rowOff>25481</xdr:rowOff>
    </xdr:from>
    <xdr:to>
      <xdr:col>12</xdr:col>
      <xdr:colOff>363274</xdr:colOff>
      <xdr:row>51</xdr:row>
      <xdr:rowOff>149108</xdr:rowOff>
    </xdr:to>
    <xdr:sp macro="" textlink="">
      <xdr:nvSpPr>
        <xdr:cNvPr id="134" name="TextBox 7">
          <a:extLst>
            <a:ext uri="{FF2B5EF4-FFF2-40B4-BE49-F238E27FC236}">
              <a16:creationId xmlns:a16="http://schemas.microsoft.com/office/drawing/2014/main" id="{00000000-0008-0000-1300-000086000000}"/>
            </a:ext>
          </a:extLst>
        </xdr:cNvPr>
        <xdr:cNvSpPr txBox="1"/>
      </xdr:nvSpPr>
      <xdr:spPr>
        <a:xfrm>
          <a:off x="8330349" y="9232981"/>
          <a:ext cx="117692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p-p53 53 KDa</a:t>
          </a:r>
        </a:p>
      </xdr:txBody>
    </xdr:sp>
    <xdr:clientData/>
  </xdr:twoCellAnchor>
  <xdr:twoCellAnchor>
    <xdr:from>
      <xdr:col>10</xdr:col>
      <xdr:colOff>309520</xdr:colOff>
      <xdr:row>55</xdr:row>
      <xdr:rowOff>97929</xdr:rowOff>
    </xdr:from>
    <xdr:to>
      <xdr:col>12</xdr:col>
      <xdr:colOff>116563</xdr:colOff>
      <xdr:row>57</xdr:row>
      <xdr:rowOff>37406</xdr:rowOff>
    </xdr:to>
    <xdr:sp macro="" textlink="">
      <xdr:nvSpPr>
        <xdr:cNvPr id="135" name="TextBox 11">
          <a:extLst>
            <a:ext uri="{FF2B5EF4-FFF2-40B4-BE49-F238E27FC236}">
              <a16:creationId xmlns:a16="http://schemas.microsoft.com/office/drawing/2014/main" id="{00000000-0008-0000-1300-000087000000}"/>
            </a:ext>
          </a:extLst>
        </xdr:cNvPr>
        <xdr:cNvSpPr txBox="1"/>
      </xdr:nvSpPr>
      <xdr:spPr>
        <a:xfrm>
          <a:off x="8234320" y="10226179"/>
          <a:ext cx="102624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p53 53 KDa</a:t>
          </a:r>
        </a:p>
      </xdr:txBody>
    </xdr:sp>
    <xdr:clientData/>
  </xdr:twoCellAnchor>
  <xdr:twoCellAnchor>
    <xdr:from>
      <xdr:col>3</xdr:col>
      <xdr:colOff>406496</xdr:colOff>
      <xdr:row>55</xdr:row>
      <xdr:rowOff>82511</xdr:rowOff>
    </xdr:from>
    <xdr:to>
      <xdr:col>4</xdr:col>
      <xdr:colOff>396740</xdr:colOff>
      <xdr:row>56</xdr:row>
      <xdr:rowOff>175360</xdr:rowOff>
    </xdr:to>
    <xdr:sp macro="" textlink="">
      <xdr:nvSpPr>
        <xdr:cNvPr id="136" name="TextBox 12">
          <a:extLst>
            <a:ext uri="{FF2B5EF4-FFF2-40B4-BE49-F238E27FC236}">
              <a16:creationId xmlns:a16="http://schemas.microsoft.com/office/drawing/2014/main" id="{00000000-0008-0000-1300-000088000000}"/>
            </a:ext>
          </a:extLst>
        </xdr:cNvPr>
        <xdr:cNvSpPr txBox="1"/>
      </xdr:nvSpPr>
      <xdr:spPr>
        <a:xfrm>
          <a:off x="4064096" y="1021076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394780</xdr:colOff>
      <xdr:row>56</xdr:row>
      <xdr:rowOff>129800</xdr:rowOff>
    </xdr:from>
    <xdr:to>
      <xdr:col>4</xdr:col>
      <xdr:colOff>385024</xdr:colOff>
      <xdr:row>58</xdr:row>
      <xdr:rowOff>38499</xdr:rowOff>
    </xdr:to>
    <xdr:sp macro="" textlink="">
      <xdr:nvSpPr>
        <xdr:cNvPr id="137" name="TextBox 13">
          <a:extLst>
            <a:ext uri="{FF2B5EF4-FFF2-40B4-BE49-F238E27FC236}">
              <a16:creationId xmlns:a16="http://schemas.microsoft.com/office/drawing/2014/main" id="{00000000-0008-0000-1300-000089000000}"/>
            </a:ext>
          </a:extLst>
        </xdr:cNvPr>
        <xdr:cNvSpPr txBox="1"/>
      </xdr:nvSpPr>
      <xdr:spPr>
        <a:xfrm>
          <a:off x="4052380" y="1044220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10</xdr:col>
      <xdr:colOff>334703</xdr:colOff>
      <xdr:row>63</xdr:row>
      <xdr:rowOff>2217</xdr:rowOff>
    </xdr:from>
    <xdr:to>
      <xdr:col>12</xdr:col>
      <xdr:colOff>311664</xdr:colOff>
      <xdr:row>64</xdr:row>
      <xdr:rowOff>125844</xdr:rowOff>
    </xdr:to>
    <xdr:sp macro="" textlink="">
      <xdr:nvSpPr>
        <xdr:cNvPr id="138" name="TextBox 16">
          <a:extLst>
            <a:ext uri="{FF2B5EF4-FFF2-40B4-BE49-F238E27FC236}">
              <a16:creationId xmlns:a16="http://schemas.microsoft.com/office/drawing/2014/main" id="{00000000-0008-0000-1300-00008A000000}"/>
            </a:ext>
          </a:extLst>
        </xdr:cNvPr>
        <xdr:cNvSpPr txBox="1"/>
      </xdr:nvSpPr>
      <xdr:spPr>
        <a:xfrm>
          <a:off x="8259503" y="11603667"/>
          <a:ext cx="1196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34KDa</a:t>
          </a:r>
        </a:p>
      </xdr:txBody>
    </xdr:sp>
    <xdr:clientData/>
  </xdr:twoCellAnchor>
  <xdr:twoCellAnchor>
    <xdr:from>
      <xdr:col>3</xdr:col>
      <xdr:colOff>448027</xdr:colOff>
      <xdr:row>63</xdr:row>
      <xdr:rowOff>32468</xdr:rowOff>
    </xdr:from>
    <xdr:to>
      <xdr:col>4</xdr:col>
      <xdr:colOff>438271</xdr:colOff>
      <xdr:row>64</xdr:row>
      <xdr:rowOff>125317</xdr:rowOff>
    </xdr:to>
    <xdr:sp macro="" textlink="">
      <xdr:nvSpPr>
        <xdr:cNvPr id="139" name="TextBox 19">
          <a:extLst>
            <a:ext uri="{FF2B5EF4-FFF2-40B4-BE49-F238E27FC236}">
              <a16:creationId xmlns:a16="http://schemas.microsoft.com/office/drawing/2014/main" id="{00000000-0008-0000-1300-00008B000000}"/>
            </a:ext>
          </a:extLst>
        </xdr:cNvPr>
        <xdr:cNvSpPr txBox="1"/>
      </xdr:nvSpPr>
      <xdr:spPr>
        <a:xfrm>
          <a:off x="4105627" y="1163391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428268</xdr:colOff>
      <xdr:row>64</xdr:row>
      <xdr:rowOff>94337</xdr:rowOff>
    </xdr:from>
    <xdr:to>
      <xdr:col>4</xdr:col>
      <xdr:colOff>463454</xdr:colOff>
      <xdr:row>66</xdr:row>
      <xdr:rowOff>3036</xdr:rowOff>
    </xdr:to>
    <xdr:sp macro="" textlink="">
      <xdr:nvSpPr>
        <xdr:cNvPr id="140" name="TextBox 20">
          <a:extLst>
            <a:ext uri="{FF2B5EF4-FFF2-40B4-BE49-F238E27FC236}">
              <a16:creationId xmlns:a16="http://schemas.microsoft.com/office/drawing/2014/main" id="{00000000-0008-0000-1300-00008C000000}"/>
            </a:ext>
          </a:extLst>
        </xdr:cNvPr>
        <xdr:cNvSpPr txBox="1"/>
      </xdr:nvSpPr>
      <xdr:spPr>
        <a:xfrm>
          <a:off x="4085868" y="11879937"/>
          <a:ext cx="6447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3</xdr:col>
      <xdr:colOff>406505</xdr:colOff>
      <xdr:row>68</xdr:row>
      <xdr:rowOff>577</xdr:rowOff>
    </xdr:from>
    <xdr:to>
      <xdr:col>4</xdr:col>
      <xdr:colOff>396749</xdr:colOff>
      <xdr:row>69</xdr:row>
      <xdr:rowOff>93426</xdr:rowOff>
    </xdr:to>
    <xdr:sp macro="" textlink="">
      <xdr:nvSpPr>
        <xdr:cNvPr id="141" name="TextBox 23">
          <a:extLst>
            <a:ext uri="{FF2B5EF4-FFF2-40B4-BE49-F238E27FC236}">
              <a16:creationId xmlns:a16="http://schemas.microsoft.com/office/drawing/2014/main" id="{00000000-0008-0000-1300-00008D000000}"/>
            </a:ext>
          </a:extLst>
        </xdr:cNvPr>
        <xdr:cNvSpPr txBox="1"/>
      </xdr:nvSpPr>
      <xdr:spPr>
        <a:xfrm>
          <a:off x="4064105" y="1252277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409916</xdr:colOff>
      <xdr:row>69</xdr:row>
      <xdr:rowOff>160419</xdr:rowOff>
    </xdr:from>
    <xdr:to>
      <xdr:col>4</xdr:col>
      <xdr:colOff>400160</xdr:colOff>
      <xdr:row>71</xdr:row>
      <xdr:rowOff>69118</xdr:rowOff>
    </xdr:to>
    <xdr:sp macro="" textlink="">
      <xdr:nvSpPr>
        <xdr:cNvPr id="142" name="TextBox 24">
          <a:extLst>
            <a:ext uri="{FF2B5EF4-FFF2-40B4-BE49-F238E27FC236}">
              <a16:creationId xmlns:a16="http://schemas.microsoft.com/office/drawing/2014/main" id="{00000000-0008-0000-1300-00008E000000}"/>
            </a:ext>
          </a:extLst>
        </xdr:cNvPr>
        <xdr:cNvSpPr txBox="1"/>
      </xdr:nvSpPr>
      <xdr:spPr>
        <a:xfrm>
          <a:off x="4067516" y="1286676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10</xdr:col>
      <xdr:colOff>285928</xdr:colOff>
      <xdr:row>68</xdr:row>
      <xdr:rowOff>4335</xdr:rowOff>
    </xdr:from>
    <xdr:to>
      <xdr:col>12</xdr:col>
      <xdr:colOff>411968</xdr:colOff>
      <xdr:row>69</xdr:row>
      <xdr:rowOff>127962</xdr:rowOff>
    </xdr:to>
    <xdr:sp macro="" textlink="">
      <xdr:nvSpPr>
        <xdr:cNvPr id="143" name="TextBox 25">
          <a:extLst>
            <a:ext uri="{FF2B5EF4-FFF2-40B4-BE49-F238E27FC236}">
              <a16:creationId xmlns:a16="http://schemas.microsoft.com/office/drawing/2014/main" id="{00000000-0008-0000-1300-00008F000000}"/>
            </a:ext>
          </a:extLst>
        </xdr:cNvPr>
        <xdr:cNvSpPr txBox="1"/>
      </xdr:nvSpPr>
      <xdr:spPr>
        <a:xfrm>
          <a:off x="8210728" y="12526535"/>
          <a:ext cx="134524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34/35 KDa</a:t>
          </a:r>
        </a:p>
      </xdr:txBody>
    </xdr:sp>
    <xdr:clientData/>
  </xdr:twoCellAnchor>
  <xdr:twoCellAnchor editAs="oneCell">
    <xdr:from>
      <xdr:col>13</xdr:col>
      <xdr:colOff>281643</xdr:colOff>
      <xdr:row>54</xdr:row>
      <xdr:rowOff>51923</xdr:rowOff>
    </xdr:from>
    <xdr:to>
      <xdr:col>18</xdr:col>
      <xdr:colOff>531602</xdr:colOff>
      <xdr:row>60</xdr:row>
      <xdr:rowOff>85262</xdr:rowOff>
    </xdr:to>
    <xdr:pic>
      <xdr:nvPicPr>
        <xdr:cNvPr id="144" name="Picture 143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14" t="37252" r="29936" b="29301"/>
        <a:stretch/>
      </xdr:blipFill>
      <xdr:spPr>
        <a:xfrm>
          <a:off x="10035243" y="9996023"/>
          <a:ext cx="3297959" cy="1138239"/>
        </a:xfrm>
        <a:prstGeom prst="rect">
          <a:avLst/>
        </a:prstGeom>
      </xdr:spPr>
    </xdr:pic>
    <xdr:clientData/>
  </xdr:twoCellAnchor>
  <xdr:twoCellAnchor>
    <xdr:from>
      <xdr:col>18</xdr:col>
      <xdr:colOff>505658</xdr:colOff>
      <xdr:row>57</xdr:row>
      <xdr:rowOff>152578</xdr:rowOff>
    </xdr:from>
    <xdr:to>
      <xdr:col>21</xdr:col>
      <xdr:colOff>67880</xdr:colOff>
      <xdr:row>59</xdr:row>
      <xdr:rowOff>92055</xdr:rowOff>
    </xdr:to>
    <xdr:sp macro="" textlink="">
      <xdr:nvSpPr>
        <xdr:cNvPr id="145" name="TextBox 30">
          <a:extLst>
            <a:ext uri="{FF2B5EF4-FFF2-40B4-BE49-F238E27FC236}">
              <a16:creationId xmlns:a16="http://schemas.microsoft.com/office/drawing/2014/main" id="{00000000-0008-0000-1300-000091000000}"/>
            </a:ext>
          </a:extLst>
        </xdr:cNvPr>
        <xdr:cNvSpPr txBox="1"/>
      </xdr:nvSpPr>
      <xdr:spPr>
        <a:xfrm>
          <a:off x="13307258" y="10649128"/>
          <a:ext cx="139102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 D1 34KDa</a:t>
          </a:r>
        </a:p>
      </xdr:txBody>
    </xdr:sp>
    <xdr:clientData/>
  </xdr:twoCellAnchor>
  <xdr:twoCellAnchor>
    <xdr:from>
      <xdr:col>12</xdr:col>
      <xdr:colOff>346407</xdr:colOff>
      <xdr:row>58</xdr:row>
      <xdr:rowOff>42951</xdr:rowOff>
    </xdr:from>
    <xdr:to>
      <xdr:col>13</xdr:col>
      <xdr:colOff>336651</xdr:colOff>
      <xdr:row>59</xdr:row>
      <xdr:rowOff>135800</xdr:rowOff>
    </xdr:to>
    <xdr:sp macro="" textlink="">
      <xdr:nvSpPr>
        <xdr:cNvPr id="146" name="TextBox 31">
          <a:extLst>
            <a:ext uri="{FF2B5EF4-FFF2-40B4-BE49-F238E27FC236}">
              <a16:creationId xmlns:a16="http://schemas.microsoft.com/office/drawing/2014/main" id="{00000000-0008-0000-1300-000092000000}"/>
            </a:ext>
          </a:extLst>
        </xdr:cNvPr>
        <xdr:cNvSpPr txBox="1"/>
      </xdr:nvSpPr>
      <xdr:spPr>
        <a:xfrm>
          <a:off x="9490407" y="1072365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373337</xdr:colOff>
      <xdr:row>59</xdr:row>
      <xdr:rowOff>28675</xdr:rowOff>
    </xdr:from>
    <xdr:to>
      <xdr:col>13</xdr:col>
      <xdr:colOff>363581</xdr:colOff>
      <xdr:row>60</xdr:row>
      <xdr:rowOff>121524</xdr:rowOff>
    </xdr:to>
    <xdr:sp macro="" textlink="">
      <xdr:nvSpPr>
        <xdr:cNvPr id="147" name="TextBox 32">
          <a:extLst>
            <a:ext uri="{FF2B5EF4-FFF2-40B4-BE49-F238E27FC236}">
              <a16:creationId xmlns:a16="http://schemas.microsoft.com/office/drawing/2014/main" id="{00000000-0008-0000-1300-000093000000}"/>
            </a:ext>
          </a:extLst>
        </xdr:cNvPr>
        <xdr:cNvSpPr txBox="1"/>
      </xdr:nvSpPr>
      <xdr:spPr>
        <a:xfrm>
          <a:off x="9517337" y="1089352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347393</xdr:colOff>
      <xdr:row>57</xdr:row>
      <xdr:rowOff>68324</xdr:rowOff>
    </xdr:from>
    <xdr:to>
      <xdr:col>13</xdr:col>
      <xdr:colOff>337637</xdr:colOff>
      <xdr:row>58</xdr:row>
      <xdr:rowOff>161173</xdr:rowOff>
    </xdr:to>
    <xdr:sp macro="" textlink="">
      <xdr:nvSpPr>
        <xdr:cNvPr id="148" name="TextBox 33">
          <a:extLst>
            <a:ext uri="{FF2B5EF4-FFF2-40B4-BE49-F238E27FC236}">
              <a16:creationId xmlns:a16="http://schemas.microsoft.com/office/drawing/2014/main" id="{00000000-0008-0000-1300-000094000000}"/>
            </a:ext>
          </a:extLst>
        </xdr:cNvPr>
        <xdr:cNvSpPr txBox="1"/>
      </xdr:nvSpPr>
      <xdr:spPr>
        <a:xfrm>
          <a:off x="9491393" y="1056487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324277</xdr:colOff>
      <xdr:row>56</xdr:row>
      <xdr:rowOff>98400</xdr:rowOff>
    </xdr:from>
    <xdr:to>
      <xdr:col>13</xdr:col>
      <xdr:colOff>314521</xdr:colOff>
      <xdr:row>58</xdr:row>
      <xdr:rowOff>7099</xdr:rowOff>
    </xdr:to>
    <xdr:sp macro="" textlink="">
      <xdr:nvSpPr>
        <xdr:cNvPr id="149" name="TextBox 34">
          <a:extLst>
            <a:ext uri="{FF2B5EF4-FFF2-40B4-BE49-F238E27FC236}">
              <a16:creationId xmlns:a16="http://schemas.microsoft.com/office/drawing/2014/main" id="{00000000-0008-0000-1300-000095000000}"/>
            </a:ext>
          </a:extLst>
        </xdr:cNvPr>
        <xdr:cNvSpPr txBox="1"/>
      </xdr:nvSpPr>
      <xdr:spPr>
        <a:xfrm>
          <a:off x="9468277" y="1041080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312558</xdr:colOff>
      <xdr:row>55</xdr:row>
      <xdr:rowOff>76824</xdr:rowOff>
    </xdr:from>
    <xdr:to>
      <xdr:col>13</xdr:col>
      <xdr:colOff>302802</xdr:colOff>
      <xdr:row>56</xdr:row>
      <xdr:rowOff>169673</xdr:rowOff>
    </xdr:to>
    <xdr:sp macro="" textlink="">
      <xdr:nvSpPr>
        <xdr:cNvPr id="150" name="TextBox 35">
          <a:extLst>
            <a:ext uri="{FF2B5EF4-FFF2-40B4-BE49-F238E27FC236}">
              <a16:creationId xmlns:a16="http://schemas.microsoft.com/office/drawing/2014/main" id="{00000000-0008-0000-1300-000096000000}"/>
            </a:ext>
          </a:extLst>
        </xdr:cNvPr>
        <xdr:cNvSpPr txBox="1"/>
      </xdr:nvSpPr>
      <xdr:spPr>
        <a:xfrm>
          <a:off x="9456558" y="1020507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299056</xdr:colOff>
      <xdr:row>67</xdr:row>
      <xdr:rowOff>72570</xdr:rowOff>
    </xdr:from>
    <xdr:to>
      <xdr:col>13</xdr:col>
      <xdr:colOff>289300</xdr:colOff>
      <xdr:row>68</xdr:row>
      <xdr:rowOff>165419</xdr:rowOff>
    </xdr:to>
    <xdr:sp macro="" textlink="">
      <xdr:nvSpPr>
        <xdr:cNvPr id="151" name="TextBox 38">
          <a:extLst>
            <a:ext uri="{FF2B5EF4-FFF2-40B4-BE49-F238E27FC236}">
              <a16:creationId xmlns:a16="http://schemas.microsoft.com/office/drawing/2014/main" id="{00000000-0008-0000-1300-000097000000}"/>
            </a:ext>
          </a:extLst>
        </xdr:cNvPr>
        <xdr:cNvSpPr txBox="1"/>
      </xdr:nvSpPr>
      <xdr:spPr>
        <a:xfrm>
          <a:off x="9443056" y="1241062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>
    <xdr:from>
      <xdr:col>12</xdr:col>
      <xdr:colOff>299056</xdr:colOff>
      <xdr:row>65</xdr:row>
      <xdr:rowOff>97185</xdr:rowOff>
    </xdr:from>
    <xdr:to>
      <xdr:col>13</xdr:col>
      <xdr:colOff>289300</xdr:colOff>
      <xdr:row>67</xdr:row>
      <xdr:rowOff>5884</xdr:rowOff>
    </xdr:to>
    <xdr:sp macro="" textlink="">
      <xdr:nvSpPr>
        <xdr:cNvPr id="152" name="TextBox 39">
          <a:extLst>
            <a:ext uri="{FF2B5EF4-FFF2-40B4-BE49-F238E27FC236}">
              <a16:creationId xmlns:a16="http://schemas.microsoft.com/office/drawing/2014/main" id="{00000000-0008-0000-1300-000098000000}"/>
            </a:ext>
          </a:extLst>
        </xdr:cNvPr>
        <xdr:cNvSpPr txBox="1"/>
      </xdr:nvSpPr>
      <xdr:spPr>
        <a:xfrm>
          <a:off x="9443056" y="1206693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597488</xdr:colOff>
      <xdr:row>65</xdr:row>
      <xdr:rowOff>93262</xdr:rowOff>
    </xdr:from>
    <xdr:to>
      <xdr:col>20</xdr:col>
      <xdr:colOff>354774</xdr:colOff>
      <xdr:row>67</xdr:row>
      <xdr:rowOff>32739</xdr:rowOff>
    </xdr:to>
    <xdr:sp macro="" textlink="">
      <xdr:nvSpPr>
        <xdr:cNvPr id="153" name="TextBox 41">
          <a:extLst>
            <a:ext uri="{FF2B5EF4-FFF2-40B4-BE49-F238E27FC236}">
              <a16:creationId xmlns:a16="http://schemas.microsoft.com/office/drawing/2014/main" id="{00000000-0008-0000-1300-000099000000}"/>
            </a:ext>
          </a:extLst>
        </xdr:cNvPr>
        <xdr:cNvSpPr txBox="1"/>
      </xdr:nvSpPr>
      <xdr:spPr>
        <a:xfrm>
          <a:off x="13399088" y="12063012"/>
          <a:ext cx="9764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Bax 23KDa</a:t>
          </a:r>
        </a:p>
      </xdr:txBody>
    </xdr:sp>
    <xdr:clientData/>
  </xdr:twoCellAnchor>
  <xdr:twoCellAnchor>
    <xdr:from>
      <xdr:col>10</xdr:col>
      <xdr:colOff>262765</xdr:colOff>
      <xdr:row>75</xdr:row>
      <xdr:rowOff>38086</xdr:rowOff>
    </xdr:from>
    <xdr:to>
      <xdr:col>12</xdr:col>
      <xdr:colOff>337509</xdr:colOff>
      <xdr:row>76</xdr:row>
      <xdr:rowOff>161713</xdr:rowOff>
    </xdr:to>
    <xdr:sp macro="" textlink="">
      <xdr:nvSpPr>
        <xdr:cNvPr id="154" name="TextBox 46">
          <a:extLst>
            <a:ext uri="{FF2B5EF4-FFF2-40B4-BE49-F238E27FC236}">
              <a16:creationId xmlns:a16="http://schemas.microsoft.com/office/drawing/2014/main" id="{00000000-0008-0000-1300-00009A000000}"/>
            </a:ext>
          </a:extLst>
        </xdr:cNvPr>
        <xdr:cNvSpPr txBox="1"/>
      </xdr:nvSpPr>
      <xdr:spPr>
        <a:xfrm>
          <a:off x="8187565" y="13849336"/>
          <a:ext cx="129394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37 KDa</a:t>
          </a:r>
        </a:p>
      </xdr:txBody>
    </xdr:sp>
    <xdr:clientData/>
  </xdr:twoCellAnchor>
  <xdr:twoCellAnchor>
    <xdr:from>
      <xdr:col>3</xdr:col>
      <xdr:colOff>471602</xdr:colOff>
      <xdr:row>74</xdr:row>
      <xdr:rowOff>166895</xdr:rowOff>
    </xdr:from>
    <xdr:to>
      <xdr:col>4</xdr:col>
      <xdr:colOff>461846</xdr:colOff>
      <xdr:row>76</xdr:row>
      <xdr:rowOff>75594</xdr:rowOff>
    </xdr:to>
    <xdr:sp macro="" textlink="">
      <xdr:nvSpPr>
        <xdr:cNvPr id="155" name="TextBox 48">
          <a:extLst>
            <a:ext uri="{FF2B5EF4-FFF2-40B4-BE49-F238E27FC236}">
              <a16:creationId xmlns:a16="http://schemas.microsoft.com/office/drawing/2014/main" id="{00000000-0008-0000-1300-00009B000000}"/>
            </a:ext>
          </a:extLst>
        </xdr:cNvPr>
        <xdr:cNvSpPr txBox="1"/>
      </xdr:nvSpPr>
      <xdr:spPr>
        <a:xfrm>
          <a:off x="4129202" y="1379399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448027</xdr:colOff>
      <xdr:row>76</xdr:row>
      <xdr:rowOff>132943</xdr:rowOff>
    </xdr:from>
    <xdr:to>
      <xdr:col>4</xdr:col>
      <xdr:colOff>438271</xdr:colOff>
      <xdr:row>78</xdr:row>
      <xdr:rowOff>41642</xdr:rowOff>
    </xdr:to>
    <xdr:sp macro="" textlink="">
      <xdr:nvSpPr>
        <xdr:cNvPr id="156" name="TextBox 49">
          <a:extLst>
            <a:ext uri="{FF2B5EF4-FFF2-40B4-BE49-F238E27FC236}">
              <a16:creationId xmlns:a16="http://schemas.microsoft.com/office/drawing/2014/main" id="{00000000-0008-0000-1300-00009C000000}"/>
            </a:ext>
          </a:extLst>
        </xdr:cNvPr>
        <xdr:cNvSpPr txBox="1"/>
      </xdr:nvSpPr>
      <xdr:spPr>
        <a:xfrm>
          <a:off x="4105627" y="1412834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506170</xdr:colOff>
      <xdr:row>74</xdr:row>
      <xdr:rowOff>22242</xdr:rowOff>
    </xdr:from>
    <xdr:to>
      <xdr:col>20</xdr:col>
      <xdr:colOff>580914</xdr:colOff>
      <xdr:row>75</xdr:row>
      <xdr:rowOff>145869</xdr:rowOff>
    </xdr:to>
    <xdr:sp macro="" textlink="">
      <xdr:nvSpPr>
        <xdr:cNvPr id="157" name="TextBox 55">
          <a:extLst>
            <a:ext uri="{FF2B5EF4-FFF2-40B4-BE49-F238E27FC236}">
              <a16:creationId xmlns:a16="http://schemas.microsoft.com/office/drawing/2014/main" id="{00000000-0008-0000-1300-00009D000000}"/>
            </a:ext>
          </a:extLst>
        </xdr:cNvPr>
        <xdr:cNvSpPr txBox="1"/>
      </xdr:nvSpPr>
      <xdr:spPr>
        <a:xfrm>
          <a:off x="13307770" y="13649342"/>
          <a:ext cx="129394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37 KDa</a:t>
          </a:r>
        </a:p>
      </xdr:txBody>
    </xdr:sp>
    <xdr:clientData/>
  </xdr:twoCellAnchor>
  <xdr:twoCellAnchor>
    <xdr:from>
      <xdr:col>12</xdr:col>
      <xdr:colOff>320017</xdr:colOff>
      <xdr:row>75</xdr:row>
      <xdr:rowOff>82023</xdr:rowOff>
    </xdr:from>
    <xdr:to>
      <xdr:col>13</xdr:col>
      <xdr:colOff>310261</xdr:colOff>
      <xdr:row>76</xdr:row>
      <xdr:rowOff>174872</xdr:rowOff>
    </xdr:to>
    <xdr:sp macro="" textlink="">
      <xdr:nvSpPr>
        <xdr:cNvPr id="158" name="TextBox 56">
          <a:extLst>
            <a:ext uri="{FF2B5EF4-FFF2-40B4-BE49-F238E27FC236}">
              <a16:creationId xmlns:a16="http://schemas.microsoft.com/office/drawing/2014/main" id="{00000000-0008-0000-1300-00009E000000}"/>
            </a:ext>
          </a:extLst>
        </xdr:cNvPr>
        <xdr:cNvSpPr txBox="1"/>
      </xdr:nvSpPr>
      <xdr:spPr>
        <a:xfrm>
          <a:off x="9464017" y="138932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324277</xdr:colOff>
      <xdr:row>76</xdr:row>
      <xdr:rowOff>104892</xdr:rowOff>
    </xdr:from>
    <xdr:to>
      <xdr:col>13</xdr:col>
      <xdr:colOff>314521</xdr:colOff>
      <xdr:row>78</xdr:row>
      <xdr:rowOff>13591</xdr:rowOff>
    </xdr:to>
    <xdr:sp macro="" textlink="">
      <xdr:nvSpPr>
        <xdr:cNvPr id="159" name="TextBox 57">
          <a:extLst>
            <a:ext uri="{FF2B5EF4-FFF2-40B4-BE49-F238E27FC236}">
              <a16:creationId xmlns:a16="http://schemas.microsoft.com/office/drawing/2014/main" id="{00000000-0008-0000-1300-00009F000000}"/>
            </a:ext>
          </a:extLst>
        </xdr:cNvPr>
        <xdr:cNvSpPr txBox="1"/>
      </xdr:nvSpPr>
      <xdr:spPr>
        <a:xfrm>
          <a:off x="9468277" y="1410029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5</xdr:col>
      <xdr:colOff>304118</xdr:colOff>
      <xdr:row>45</xdr:row>
      <xdr:rowOff>57386</xdr:rowOff>
    </xdr:from>
    <xdr:to>
      <xdr:col>6</xdr:col>
      <xdr:colOff>63851</xdr:colOff>
      <xdr:row>47</xdr:row>
      <xdr:rowOff>119973</xdr:rowOff>
    </xdr:to>
    <xdr:sp macro="" textlink="">
      <xdr:nvSpPr>
        <xdr:cNvPr id="160" name="TextBox 58">
          <a:extLst>
            <a:ext uri="{FF2B5EF4-FFF2-40B4-BE49-F238E27FC236}">
              <a16:creationId xmlns:a16="http://schemas.microsoft.com/office/drawing/2014/main" id="{00000000-0008-0000-1300-0000A0000000}"/>
            </a:ext>
          </a:extLst>
        </xdr:cNvPr>
        <xdr:cNvSpPr txBox="1"/>
      </xdr:nvSpPr>
      <xdr:spPr>
        <a:xfrm rot="5400000">
          <a:off x="5150141" y="8374913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14333</xdr:colOff>
      <xdr:row>45</xdr:row>
      <xdr:rowOff>59096</xdr:rowOff>
    </xdr:from>
    <xdr:to>
      <xdr:col>6</xdr:col>
      <xdr:colOff>383667</xdr:colOff>
      <xdr:row>47</xdr:row>
      <xdr:rowOff>121683</xdr:rowOff>
    </xdr:to>
    <xdr:sp macro="" textlink="">
      <xdr:nvSpPr>
        <xdr:cNvPr id="161" name="TextBox 59">
          <a:extLst>
            <a:ext uri="{FF2B5EF4-FFF2-40B4-BE49-F238E27FC236}">
              <a16:creationId xmlns:a16="http://schemas.microsoft.com/office/drawing/2014/main" id="{00000000-0008-0000-1300-0000A1000000}"/>
            </a:ext>
          </a:extLst>
        </xdr:cNvPr>
        <xdr:cNvSpPr txBox="1"/>
      </xdr:nvSpPr>
      <xdr:spPr>
        <a:xfrm rot="5400000">
          <a:off x="5469956" y="837662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359307</xdr:colOff>
      <xdr:row>45</xdr:row>
      <xdr:rowOff>80770</xdr:rowOff>
    </xdr:from>
    <xdr:to>
      <xdr:col>7</xdr:col>
      <xdr:colOff>119041</xdr:colOff>
      <xdr:row>47</xdr:row>
      <xdr:rowOff>143357</xdr:rowOff>
    </xdr:to>
    <xdr:sp macro="" textlink="">
      <xdr:nvSpPr>
        <xdr:cNvPr id="162" name="TextBox 60">
          <a:extLst>
            <a:ext uri="{FF2B5EF4-FFF2-40B4-BE49-F238E27FC236}">
              <a16:creationId xmlns:a16="http://schemas.microsoft.com/office/drawing/2014/main" id="{00000000-0008-0000-1300-0000A2000000}"/>
            </a:ext>
          </a:extLst>
        </xdr:cNvPr>
        <xdr:cNvSpPr txBox="1"/>
      </xdr:nvSpPr>
      <xdr:spPr>
        <a:xfrm rot="5400000">
          <a:off x="5814930" y="839829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68776</xdr:colOff>
      <xdr:row>45</xdr:row>
      <xdr:rowOff>68023</xdr:rowOff>
    </xdr:from>
    <xdr:to>
      <xdr:col>7</xdr:col>
      <xdr:colOff>438110</xdr:colOff>
      <xdr:row>47</xdr:row>
      <xdr:rowOff>130610</xdr:rowOff>
    </xdr:to>
    <xdr:sp macro="" textlink="">
      <xdr:nvSpPr>
        <xdr:cNvPr id="163" name="TextBox 61">
          <a:extLst>
            <a:ext uri="{FF2B5EF4-FFF2-40B4-BE49-F238E27FC236}">
              <a16:creationId xmlns:a16="http://schemas.microsoft.com/office/drawing/2014/main" id="{00000000-0008-0000-1300-0000A3000000}"/>
            </a:ext>
          </a:extLst>
        </xdr:cNvPr>
        <xdr:cNvSpPr txBox="1"/>
      </xdr:nvSpPr>
      <xdr:spPr>
        <a:xfrm rot="5400000">
          <a:off x="6133999" y="838555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248297</xdr:colOff>
      <xdr:row>45</xdr:row>
      <xdr:rowOff>51780</xdr:rowOff>
    </xdr:from>
    <xdr:to>
      <xdr:col>8</xdr:col>
      <xdr:colOff>563026</xdr:colOff>
      <xdr:row>47</xdr:row>
      <xdr:rowOff>114367</xdr:rowOff>
    </xdr:to>
    <xdr:sp macro="" textlink="">
      <xdr:nvSpPr>
        <xdr:cNvPr id="164" name="TextBox 62">
          <a:extLst>
            <a:ext uri="{FF2B5EF4-FFF2-40B4-BE49-F238E27FC236}">
              <a16:creationId xmlns:a16="http://schemas.microsoft.com/office/drawing/2014/main" id="{00000000-0008-0000-1300-0000A4000000}"/>
            </a:ext>
          </a:extLst>
        </xdr:cNvPr>
        <xdr:cNvSpPr txBox="1"/>
      </xdr:nvSpPr>
      <xdr:spPr>
        <a:xfrm rot="5400000">
          <a:off x="6895818" y="8396609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534535</xdr:colOff>
      <xdr:row>45</xdr:row>
      <xdr:rowOff>51780</xdr:rowOff>
    </xdr:from>
    <xdr:to>
      <xdr:col>9</xdr:col>
      <xdr:colOff>239665</xdr:colOff>
      <xdr:row>47</xdr:row>
      <xdr:rowOff>114367</xdr:rowOff>
    </xdr:to>
    <xdr:sp macro="" textlink="">
      <xdr:nvSpPr>
        <xdr:cNvPr id="165" name="TextBox 63">
          <a:extLst>
            <a:ext uri="{FF2B5EF4-FFF2-40B4-BE49-F238E27FC236}">
              <a16:creationId xmlns:a16="http://schemas.microsoft.com/office/drawing/2014/main" id="{00000000-0008-0000-1300-0000A5000000}"/>
            </a:ext>
          </a:extLst>
        </xdr:cNvPr>
        <xdr:cNvSpPr txBox="1"/>
      </xdr:nvSpPr>
      <xdr:spPr>
        <a:xfrm rot="5400000">
          <a:off x="7182056" y="8396609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287222</xdr:colOff>
      <xdr:row>45</xdr:row>
      <xdr:rowOff>57136</xdr:rowOff>
    </xdr:from>
    <xdr:to>
      <xdr:col>10</xdr:col>
      <xdr:colOff>46956</xdr:colOff>
      <xdr:row>47</xdr:row>
      <xdr:rowOff>119723</xdr:rowOff>
    </xdr:to>
    <xdr:sp macro="" textlink="">
      <xdr:nvSpPr>
        <xdr:cNvPr id="166" name="TextBox 64">
          <a:extLst>
            <a:ext uri="{FF2B5EF4-FFF2-40B4-BE49-F238E27FC236}">
              <a16:creationId xmlns:a16="http://schemas.microsoft.com/office/drawing/2014/main" id="{00000000-0008-0000-1300-0000A6000000}"/>
            </a:ext>
          </a:extLst>
        </xdr:cNvPr>
        <xdr:cNvSpPr txBox="1"/>
      </xdr:nvSpPr>
      <xdr:spPr>
        <a:xfrm rot="5400000">
          <a:off x="7571645" y="837466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10</xdr:col>
      <xdr:colOff>61831</xdr:colOff>
      <xdr:row>45</xdr:row>
      <xdr:rowOff>68022</xdr:rowOff>
    </xdr:from>
    <xdr:to>
      <xdr:col>10</xdr:col>
      <xdr:colOff>431165</xdr:colOff>
      <xdr:row>47</xdr:row>
      <xdr:rowOff>130609</xdr:rowOff>
    </xdr:to>
    <xdr:sp macro="" textlink="">
      <xdr:nvSpPr>
        <xdr:cNvPr id="167" name="TextBox 65">
          <a:extLst>
            <a:ext uri="{FF2B5EF4-FFF2-40B4-BE49-F238E27FC236}">
              <a16:creationId xmlns:a16="http://schemas.microsoft.com/office/drawing/2014/main" id="{00000000-0008-0000-1300-0000A7000000}"/>
            </a:ext>
          </a:extLst>
        </xdr:cNvPr>
        <xdr:cNvSpPr txBox="1"/>
      </xdr:nvSpPr>
      <xdr:spPr>
        <a:xfrm rot="5400000">
          <a:off x="7955854" y="838554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129538</xdr:colOff>
      <xdr:row>52</xdr:row>
      <xdr:rowOff>139857</xdr:rowOff>
    </xdr:from>
    <xdr:to>
      <xdr:col>5</xdr:col>
      <xdr:colOff>498871</xdr:colOff>
      <xdr:row>55</xdr:row>
      <xdr:rowOff>18294</xdr:rowOff>
    </xdr:to>
    <xdr:sp macro="" textlink="">
      <xdr:nvSpPr>
        <xdr:cNvPr id="168" name="TextBox 67">
          <a:extLst>
            <a:ext uri="{FF2B5EF4-FFF2-40B4-BE49-F238E27FC236}">
              <a16:creationId xmlns:a16="http://schemas.microsoft.com/office/drawing/2014/main" id="{00000000-0008-0000-1300-0000A8000000}"/>
            </a:ext>
          </a:extLst>
        </xdr:cNvPr>
        <xdr:cNvSpPr txBox="1"/>
      </xdr:nvSpPr>
      <xdr:spPr>
        <a:xfrm rot="5400000">
          <a:off x="4975561" y="9746434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546409</xdr:colOff>
      <xdr:row>52</xdr:row>
      <xdr:rowOff>139857</xdr:rowOff>
    </xdr:from>
    <xdr:to>
      <xdr:col>6</xdr:col>
      <xdr:colOff>306143</xdr:colOff>
      <xdr:row>55</xdr:row>
      <xdr:rowOff>18294</xdr:rowOff>
    </xdr:to>
    <xdr:sp macro="" textlink="">
      <xdr:nvSpPr>
        <xdr:cNvPr id="169" name="TextBox 68">
          <a:extLst>
            <a:ext uri="{FF2B5EF4-FFF2-40B4-BE49-F238E27FC236}">
              <a16:creationId xmlns:a16="http://schemas.microsoft.com/office/drawing/2014/main" id="{00000000-0008-0000-1300-0000A9000000}"/>
            </a:ext>
          </a:extLst>
        </xdr:cNvPr>
        <xdr:cNvSpPr txBox="1"/>
      </xdr:nvSpPr>
      <xdr:spPr>
        <a:xfrm rot="5400000">
          <a:off x="5392432" y="974643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271968</xdr:colOff>
      <xdr:row>52</xdr:row>
      <xdr:rowOff>139857</xdr:rowOff>
    </xdr:from>
    <xdr:to>
      <xdr:col>7</xdr:col>
      <xdr:colOff>31702</xdr:colOff>
      <xdr:row>55</xdr:row>
      <xdr:rowOff>18294</xdr:rowOff>
    </xdr:to>
    <xdr:sp macro="" textlink="">
      <xdr:nvSpPr>
        <xdr:cNvPr id="170" name="TextBox 69">
          <a:extLst>
            <a:ext uri="{FF2B5EF4-FFF2-40B4-BE49-F238E27FC236}">
              <a16:creationId xmlns:a16="http://schemas.microsoft.com/office/drawing/2014/main" id="{00000000-0008-0000-1300-0000AA000000}"/>
            </a:ext>
          </a:extLst>
        </xdr:cNvPr>
        <xdr:cNvSpPr txBox="1"/>
      </xdr:nvSpPr>
      <xdr:spPr>
        <a:xfrm rot="5400000">
          <a:off x="5727591" y="974643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24798</xdr:colOff>
      <xdr:row>52</xdr:row>
      <xdr:rowOff>139857</xdr:rowOff>
    </xdr:from>
    <xdr:to>
      <xdr:col>7</xdr:col>
      <xdr:colOff>394132</xdr:colOff>
      <xdr:row>55</xdr:row>
      <xdr:rowOff>18294</xdr:rowOff>
    </xdr:to>
    <xdr:sp macro="" textlink="">
      <xdr:nvSpPr>
        <xdr:cNvPr id="171" name="TextBox 70">
          <a:extLst>
            <a:ext uri="{FF2B5EF4-FFF2-40B4-BE49-F238E27FC236}">
              <a16:creationId xmlns:a16="http://schemas.microsoft.com/office/drawing/2014/main" id="{00000000-0008-0000-1300-0000AB000000}"/>
            </a:ext>
          </a:extLst>
        </xdr:cNvPr>
        <xdr:cNvSpPr txBox="1"/>
      </xdr:nvSpPr>
      <xdr:spPr>
        <a:xfrm rot="5400000">
          <a:off x="6090021" y="974643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195193</xdr:colOff>
      <xdr:row>52</xdr:row>
      <xdr:rowOff>169843</xdr:rowOff>
    </xdr:from>
    <xdr:to>
      <xdr:col>8</xdr:col>
      <xdr:colOff>509922</xdr:colOff>
      <xdr:row>55</xdr:row>
      <xdr:rowOff>48280</xdr:rowOff>
    </xdr:to>
    <xdr:sp macro="" textlink="">
      <xdr:nvSpPr>
        <xdr:cNvPr id="172" name="TextBox 71">
          <a:extLst>
            <a:ext uri="{FF2B5EF4-FFF2-40B4-BE49-F238E27FC236}">
              <a16:creationId xmlns:a16="http://schemas.microsoft.com/office/drawing/2014/main" id="{00000000-0008-0000-1300-0000AC000000}"/>
            </a:ext>
          </a:extLst>
        </xdr:cNvPr>
        <xdr:cNvSpPr txBox="1"/>
      </xdr:nvSpPr>
      <xdr:spPr>
        <a:xfrm rot="5400000">
          <a:off x="6842714" y="9803722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568519</xdr:colOff>
      <xdr:row>52</xdr:row>
      <xdr:rowOff>169843</xdr:rowOff>
    </xdr:from>
    <xdr:to>
      <xdr:col>9</xdr:col>
      <xdr:colOff>273649</xdr:colOff>
      <xdr:row>55</xdr:row>
      <xdr:rowOff>48280</xdr:rowOff>
    </xdr:to>
    <xdr:sp macro="" textlink="">
      <xdr:nvSpPr>
        <xdr:cNvPr id="173" name="TextBox 72">
          <a:extLst>
            <a:ext uri="{FF2B5EF4-FFF2-40B4-BE49-F238E27FC236}">
              <a16:creationId xmlns:a16="http://schemas.microsoft.com/office/drawing/2014/main" id="{00000000-0008-0000-1300-0000AD000000}"/>
            </a:ext>
          </a:extLst>
        </xdr:cNvPr>
        <xdr:cNvSpPr txBox="1"/>
      </xdr:nvSpPr>
      <xdr:spPr>
        <a:xfrm rot="5400000">
          <a:off x="7216040" y="9803722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288544</xdr:colOff>
      <xdr:row>52</xdr:row>
      <xdr:rowOff>175199</xdr:rowOff>
    </xdr:from>
    <xdr:to>
      <xdr:col>10</xdr:col>
      <xdr:colOff>48278</xdr:colOff>
      <xdr:row>55</xdr:row>
      <xdr:rowOff>53636</xdr:rowOff>
    </xdr:to>
    <xdr:sp macro="" textlink="">
      <xdr:nvSpPr>
        <xdr:cNvPr id="174" name="TextBox 73">
          <a:extLst>
            <a:ext uri="{FF2B5EF4-FFF2-40B4-BE49-F238E27FC236}">
              <a16:creationId xmlns:a16="http://schemas.microsoft.com/office/drawing/2014/main" id="{00000000-0008-0000-1300-0000AE000000}"/>
            </a:ext>
          </a:extLst>
        </xdr:cNvPr>
        <xdr:cNvSpPr txBox="1"/>
      </xdr:nvSpPr>
      <xdr:spPr>
        <a:xfrm rot="5400000">
          <a:off x="7572967" y="978177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574786</xdr:colOff>
      <xdr:row>53</xdr:row>
      <xdr:rowOff>1935</xdr:rowOff>
    </xdr:from>
    <xdr:to>
      <xdr:col>10</xdr:col>
      <xdr:colOff>334520</xdr:colOff>
      <xdr:row>55</xdr:row>
      <xdr:rowOff>64522</xdr:rowOff>
    </xdr:to>
    <xdr:sp macro="" textlink="">
      <xdr:nvSpPr>
        <xdr:cNvPr id="175" name="TextBox 74">
          <a:extLst>
            <a:ext uri="{FF2B5EF4-FFF2-40B4-BE49-F238E27FC236}">
              <a16:creationId xmlns:a16="http://schemas.microsoft.com/office/drawing/2014/main" id="{00000000-0008-0000-1300-0000AF000000}"/>
            </a:ext>
          </a:extLst>
        </xdr:cNvPr>
        <xdr:cNvSpPr txBox="1"/>
      </xdr:nvSpPr>
      <xdr:spPr>
        <a:xfrm rot="5400000">
          <a:off x="7859209" y="979266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14</xdr:col>
      <xdr:colOff>25020</xdr:colOff>
      <xdr:row>52</xdr:row>
      <xdr:rowOff>38104</xdr:rowOff>
    </xdr:from>
    <xdr:to>
      <xdr:col>14</xdr:col>
      <xdr:colOff>394353</xdr:colOff>
      <xdr:row>54</xdr:row>
      <xdr:rowOff>100691</xdr:rowOff>
    </xdr:to>
    <xdr:sp macro="" textlink="">
      <xdr:nvSpPr>
        <xdr:cNvPr id="176" name="TextBox 99">
          <a:extLst>
            <a:ext uri="{FF2B5EF4-FFF2-40B4-BE49-F238E27FC236}">
              <a16:creationId xmlns:a16="http://schemas.microsoft.com/office/drawing/2014/main" id="{00000000-0008-0000-1300-0000B0000000}"/>
            </a:ext>
          </a:extLst>
        </xdr:cNvPr>
        <xdr:cNvSpPr txBox="1"/>
      </xdr:nvSpPr>
      <xdr:spPr>
        <a:xfrm rot="5400000">
          <a:off x="10357443" y="9644681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  </a:t>
          </a:r>
        </a:p>
      </xdr:txBody>
    </xdr:sp>
    <xdr:clientData/>
  </xdr:twoCellAnchor>
  <xdr:twoCellAnchor>
    <xdr:from>
      <xdr:col>14</xdr:col>
      <xdr:colOff>311259</xdr:colOff>
      <xdr:row>52</xdr:row>
      <xdr:rowOff>38104</xdr:rowOff>
    </xdr:from>
    <xdr:to>
      <xdr:col>15</xdr:col>
      <xdr:colOff>70993</xdr:colOff>
      <xdr:row>54</xdr:row>
      <xdr:rowOff>100691</xdr:rowOff>
    </xdr:to>
    <xdr:sp macro="" textlink="">
      <xdr:nvSpPr>
        <xdr:cNvPr id="177" name="TextBox 100">
          <a:extLst>
            <a:ext uri="{FF2B5EF4-FFF2-40B4-BE49-F238E27FC236}">
              <a16:creationId xmlns:a16="http://schemas.microsoft.com/office/drawing/2014/main" id="{00000000-0008-0000-1300-0000B1000000}"/>
            </a:ext>
          </a:extLst>
        </xdr:cNvPr>
        <xdr:cNvSpPr txBox="1"/>
      </xdr:nvSpPr>
      <xdr:spPr>
        <a:xfrm rot="5400000">
          <a:off x="10643682" y="964468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591988</xdr:colOff>
      <xdr:row>52</xdr:row>
      <xdr:rowOff>38104</xdr:rowOff>
    </xdr:from>
    <xdr:to>
      <xdr:col>15</xdr:col>
      <xdr:colOff>351722</xdr:colOff>
      <xdr:row>54</xdr:row>
      <xdr:rowOff>100691</xdr:rowOff>
    </xdr:to>
    <xdr:sp macro="" textlink="">
      <xdr:nvSpPr>
        <xdr:cNvPr id="178" name="TextBox 101">
          <a:extLst>
            <a:ext uri="{FF2B5EF4-FFF2-40B4-BE49-F238E27FC236}">
              <a16:creationId xmlns:a16="http://schemas.microsoft.com/office/drawing/2014/main" id="{00000000-0008-0000-1300-0000B2000000}"/>
            </a:ext>
          </a:extLst>
        </xdr:cNvPr>
        <xdr:cNvSpPr txBox="1"/>
      </xdr:nvSpPr>
      <xdr:spPr>
        <a:xfrm rot="5400000">
          <a:off x="10924411" y="964468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268625</xdr:colOff>
      <xdr:row>52</xdr:row>
      <xdr:rowOff>38104</xdr:rowOff>
    </xdr:from>
    <xdr:to>
      <xdr:col>16</xdr:col>
      <xdr:colOff>28359</xdr:colOff>
      <xdr:row>54</xdr:row>
      <xdr:rowOff>100691</xdr:rowOff>
    </xdr:to>
    <xdr:sp macro="" textlink="">
      <xdr:nvSpPr>
        <xdr:cNvPr id="179" name="TextBox 102">
          <a:extLst>
            <a:ext uri="{FF2B5EF4-FFF2-40B4-BE49-F238E27FC236}">
              <a16:creationId xmlns:a16="http://schemas.microsoft.com/office/drawing/2014/main" id="{00000000-0008-0000-1300-0000B3000000}"/>
            </a:ext>
          </a:extLst>
        </xdr:cNvPr>
        <xdr:cNvSpPr txBox="1"/>
      </xdr:nvSpPr>
      <xdr:spPr>
        <a:xfrm rot="5400000">
          <a:off x="11210648" y="964468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409771</xdr:colOff>
      <xdr:row>52</xdr:row>
      <xdr:rowOff>54520</xdr:rowOff>
    </xdr:from>
    <xdr:to>
      <xdr:col>17</xdr:col>
      <xdr:colOff>114900</xdr:colOff>
      <xdr:row>54</xdr:row>
      <xdr:rowOff>117107</xdr:rowOff>
    </xdr:to>
    <xdr:sp macro="" textlink="">
      <xdr:nvSpPr>
        <xdr:cNvPr id="180" name="TextBox 103">
          <a:extLst>
            <a:ext uri="{FF2B5EF4-FFF2-40B4-BE49-F238E27FC236}">
              <a16:creationId xmlns:a16="http://schemas.microsoft.com/office/drawing/2014/main" id="{00000000-0008-0000-1300-0000B4000000}"/>
            </a:ext>
          </a:extLst>
        </xdr:cNvPr>
        <xdr:cNvSpPr txBox="1"/>
      </xdr:nvSpPr>
      <xdr:spPr>
        <a:xfrm rot="5400000">
          <a:off x="11934092" y="9688399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86409</xdr:colOff>
      <xdr:row>52</xdr:row>
      <xdr:rowOff>54520</xdr:rowOff>
    </xdr:from>
    <xdr:to>
      <xdr:col>17</xdr:col>
      <xdr:colOff>401139</xdr:colOff>
      <xdr:row>54</xdr:row>
      <xdr:rowOff>117107</xdr:rowOff>
    </xdr:to>
    <xdr:sp macro="" textlink="">
      <xdr:nvSpPr>
        <xdr:cNvPr id="181" name="TextBox 104">
          <a:extLst>
            <a:ext uri="{FF2B5EF4-FFF2-40B4-BE49-F238E27FC236}">
              <a16:creationId xmlns:a16="http://schemas.microsoft.com/office/drawing/2014/main" id="{00000000-0008-0000-1300-0000B5000000}"/>
            </a:ext>
          </a:extLst>
        </xdr:cNvPr>
        <xdr:cNvSpPr txBox="1"/>
      </xdr:nvSpPr>
      <xdr:spPr>
        <a:xfrm rot="5400000">
          <a:off x="12220330" y="9688399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339836</xdr:colOff>
      <xdr:row>52</xdr:row>
      <xdr:rowOff>59876</xdr:rowOff>
    </xdr:from>
    <xdr:to>
      <xdr:col>18</xdr:col>
      <xdr:colOff>99570</xdr:colOff>
      <xdr:row>54</xdr:row>
      <xdr:rowOff>122463</xdr:rowOff>
    </xdr:to>
    <xdr:sp macro="" textlink="">
      <xdr:nvSpPr>
        <xdr:cNvPr id="182" name="TextBox 105">
          <a:extLst>
            <a:ext uri="{FF2B5EF4-FFF2-40B4-BE49-F238E27FC236}">
              <a16:creationId xmlns:a16="http://schemas.microsoft.com/office/drawing/2014/main" id="{00000000-0008-0000-1300-0000B6000000}"/>
            </a:ext>
          </a:extLst>
        </xdr:cNvPr>
        <xdr:cNvSpPr txBox="1"/>
      </xdr:nvSpPr>
      <xdr:spPr>
        <a:xfrm rot="5400000">
          <a:off x="12501059" y="966645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16474</xdr:colOff>
      <xdr:row>52</xdr:row>
      <xdr:rowOff>70762</xdr:rowOff>
    </xdr:from>
    <xdr:to>
      <xdr:col>18</xdr:col>
      <xdr:colOff>385808</xdr:colOff>
      <xdr:row>54</xdr:row>
      <xdr:rowOff>133349</xdr:rowOff>
    </xdr:to>
    <xdr:sp macro="" textlink="">
      <xdr:nvSpPr>
        <xdr:cNvPr id="183" name="TextBox 106">
          <a:extLst>
            <a:ext uri="{FF2B5EF4-FFF2-40B4-BE49-F238E27FC236}">
              <a16:creationId xmlns:a16="http://schemas.microsoft.com/office/drawing/2014/main" id="{00000000-0008-0000-1300-0000B7000000}"/>
            </a:ext>
          </a:extLst>
        </xdr:cNvPr>
        <xdr:cNvSpPr txBox="1"/>
      </xdr:nvSpPr>
      <xdr:spPr>
        <a:xfrm rot="5400000">
          <a:off x="12787297" y="967733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13</xdr:col>
      <xdr:colOff>609354</xdr:colOff>
      <xdr:row>63</xdr:row>
      <xdr:rowOff>66789</xdr:rowOff>
    </xdr:from>
    <xdr:to>
      <xdr:col>14</xdr:col>
      <xdr:colOff>369087</xdr:colOff>
      <xdr:row>65</xdr:row>
      <xdr:rowOff>129376</xdr:rowOff>
    </xdr:to>
    <xdr:sp macro="" textlink="">
      <xdr:nvSpPr>
        <xdr:cNvPr id="184" name="TextBox 107">
          <a:extLst>
            <a:ext uri="{FF2B5EF4-FFF2-40B4-BE49-F238E27FC236}">
              <a16:creationId xmlns:a16="http://schemas.microsoft.com/office/drawing/2014/main" id="{00000000-0008-0000-1300-0000B8000000}"/>
            </a:ext>
          </a:extLst>
        </xdr:cNvPr>
        <xdr:cNvSpPr txBox="1"/>
      </xdr:nvSpPr>
      <xdr:spPr>
        <a:xfrm rot="5400000">
          <a:off x="10332177" y="11699016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285993</xdr:colOff>
      <xdr:row>63</xdr:row>
      <xdr:rowOff>66789</xdr:rowOff>
    </xdr:from>
    <xdr:to>
      <xdr:col>15</xdr:col>
      <xdr:colOff>45727</xdr:colOff>
      <xdr:row>65</xdr:row>
      <xdr:rowOff>129376</xdr:rowOff>
    </xdr:to>
    <xdr:sp macro="" textlink="">
      <xdr:nvSpPr>
        <xdr:cNvPr id="185" name="TextBox 108">
          <a:extLst>
            <a:ext uri="{FF2B5EF4-FFF2-40B4-BE49-F238E27FC236}">
              <a16:creationId xmlns:a16="http://schemas.microsoft.com/office/drawing/2014/main" id="{00000000-0008-0000-1300-0000B9000000}"/>
            </a:ext>
          </a:extLst>
        </xdr:cNvPr>
        <xdr:cNvSpPr txBox="1"/>
      </xdr:nvSpPr>
      <xdr:spPr>
        <a:xfrm rot="5400000">
          <a:off x="10618416" y="116990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566722</xdr:colOff>
      <xdr:row>63</xdr:row>
      <xdr:rowOff>66789</xdr:rowOff>
    </xdr:from>
    <xdr:to>
      <xdr:col>15</xdr:col>
      <xdr:colOff>326456</xdr:colOff>
      <xdr:row>65</xdr:row>
      <xdr:rowOff>129376</xdr:rowOff>
    </xdr:to>
    <xdr:sp macro="" textlink="">
      <xdr:nvSpPr>
        <xdr:cNvPr id="186" name="TextBox 109">
          <a:extLst>
            <a:ext uri="{FF2B5EF4-FFF2-40B4-BE49-F238E27FC236}">
              <a16:creationId xmlns:a16="http://schemas.microsoft.com/office/drawing/2014/main" id="{00000000-0008-0000-1300-0000BA000000}"/>
            </a:ext>
          </a:extLst>
        </xdr:cNvPr>
        <xdr:cNvSpPr txBox="1"/>
      </xdr:nvSpPr>
      <xdr:spPr>
        <a:xfrm rot="5400000">
          <a:off x="10899145" y="116990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243359</xdr:colOff>
      <xdr:row>63</xdr:row>
      <xdr:rowOff>66789</xdr:rowOff>
    </xdr:from>
    <xdr:to>
      <xdr:col>16</xdr:col>
      <xdr:colOff>3093</xdr:colOff>
      <xdr:row>65</xdr:row>
      <xdr:rowOff>129376</xdr:rowOff>
    </xdr:to>
    <xdr:sp macro="" textlink="">
      <xdr:nvSpPr>
        <xdr:cNvPr id="187" name="TextBox 110">
          <a:extLst>
            <a:ext uri="{FF2B5EF4-FFF2-40B4-BE49-F238E27FC236}">
              <a16:creationId xmlns:a16="http://schemas.microsoft.com/office/drawing/2014/main" id="{00000000-0008-0000-1300-0000BB000000}"/>
            </a:ext>
          </a:extLst>
        </xdr:cNvPr>
        <xdr:cNvSpPr txBox="1"/>
      </xdr:nvSpPr>
      <xdr:spPr>
        <a:xfrm rot="5400000">
          <a:off x="11185382" y="116990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495887</xdr:colOff>
      <xdr:row>63</xdr:row>
      <xdr:rowOff>50437</xdr:rowOff>
    </xdr:from>
    <xdr:to>
      <xdr:col>17</xdr:col>
      <xdr:colOff>201016</xdr:colOff>
      <xdr:row>65</xdr:row>
      <xdr:rowOff>113024</xdr:rowOff>
    </xdr:to>
    <xdr:sp macro="" textlink="">
      <xdr:nvSpPr>
        <xdr:cNvPr id="188" name="TextBox 111">
          <a:extLst>
            <a:ext uri="{FF2B5EF4-FFF2-40B4-BE49-F238E27FC236}">
              <a16:creationId xmlns:a16="http://schemas.microsoft.com/office/drawing/2014/main" id="{00000000-0008-0000-1300-0000BC000000}"/>
            </a:ext>
          </a:extLst>
        </xdr:cNvPr>
        <xdr:cNvSpPr txBox="1"/>
      </xdr:nvSpPr>
      <xdr:spPr>
        <a:xfrm rot="5400000">
          <a:off x="12020208" y="1170996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172525</xdr:colOff>
      <xdr:row>63</xdr:row>
      <xdr:rowOff>50437</xdr:rowOff>
    </xdr:from>
    <xdr:to>
      <xdr:col>17</xdr:col>
      <xdr:colOff>487255</xdr:colOff>
      <xdr:row>65</xdr:row>
      <xdr:rowOff>113024</xdr:rowOff>
    </xdr:to>
    <xdr:sp macro="" textlink="">
      <xdr:nvSpPr>
        <xdr:cNvPr id="189" name="TextBox 112">
          <a:extLst>
            <a:ext uri="{FF2B5EF4-FFF2-40B4-BE49-F238E27FC236}">
              <a16:creationId xmlns:a16="http://schemas.microsoft.com/office/drawing/2014/main" id="{00000000-0008-0000-1300-0000BD000000}"/>
            </a:ext>
          </a:extLst>
        </xdr:cNvPr>
        <xdr:cNvSpPr txBox="1"/>
      </xdr:nvSpPr>
      <xdr:spPr>
        <a:xfrm rot="5400000">
          <a:off x="12306446" y="1170996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425952</xdr:colOff>
      <xdr:row>63</xdr:row>
      <xdr:rowOff>55793</xdr:rowOff>
    </xdr:from>
    <xdr:to>
      <xdr:col>18</xdr:col>
      <xdr:colOff>185686</xdr:colOff>
      <xdr:row>65</xdr:row>
      <xdr:rowOff>118380</xdr:rowOff>
    </xdr:to>
    <xdr:sp macro="" textlink="">
      <xdr:nvSpPr>
        <xdr:cNvPr id="190" name="TextBox 113">
          <a:extLst>
            <a:ext uri="{FF2B5EF4-FFF2-40B4-BE49-F238E27FC236}">
              <a16:creationId xmlns:a16="http://schemas.microsoft.com/office/drawing/2014/main" id="{00000000-0008-0000-1300-0000BE000000}"/>
            </a:ext>
          </a:extLst>
        </xdr:cNvPr>
        <xdr:cNvSpPr txBox="1"/>
      </xdr:nvSpPr>
      <xdr:spPr>
        <a:xfrm rot="5400000">
          <a:off x="12587175" y="1168802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102590</xdr:colOff>
      <xdr:row>63</xdr:row>
      <xdr:rowOff>66679</xdr:rowOff>
    </xdr:from>
    <xdr:to>
      <xdr:col>18</xdr:col>
      <xdr:colOff>471924</xdr:colOff>
      <xdr:row>65</xdr:row>
      <xdr:rowOff>129266</xdr:rowOff>
    </xdr:to>
    <xdr:sp macro="" textlink="">
      <xdr:nvSpPr>
        <xdr:cNvPr id="191" name="TextBox 114">
          <a:extLst>
            <a:ext uri="{FF2B5EF4-FFF2-40B4-BE49-F238E27FC236}">
              <a16:creationId xmlns:a16="http://schemas.microsoft.com/office/drawing/2014/main" id="{00000000-0008-0000-1300-0000BF000000}"/>
            </a:ext>
          </a:extLst>
        </xdr:cNvPr>
        <xdr:cNvSpPr txBox="1"/>
      </xdr:nvSpPr>
      <xdr:spPr>
        <a:xfrm rot="5400000">
          <a:off x="12873413" y="1169890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13</xdr:col>
      <xdr:colOff>602476</xdr:colOff>
      <xdr:row>68</xdr:row>
      <xdr:rowOff>180996</xdr:rowOff>
    </xdr:from>
    <xdr:to>
      <xdr:col>14</xdr:col>
      <xdr:colOff>362209</xdr:colOff>
      <xdr:row>71</xdr:row>
      <xdr:rowOff>59433</xdr:rowOff>
    </xdr:to>
    <xdr:sp macro="" textlink="">
      <xdr:nvSpPr>
        <xdr:cNvPr id="192" name="TextBox 115">
          <a:extLst>
            <a:ext uri="{FF2B5EF4-FFF2-40B4-BE49-F238E27FC236}">
              <a16:creationId xmlns:a16="http://schemas.microsoft.com/office/drawing/2014/main" id="{00000000-0008-0000-1300-0000C0000000}"/>
            </a:ext>
          </a:extLst>
        </xdr:cNvPr>
        <xdr:cNvSpPr txBox="1"/>
      </xdr:nvSpPr>
      <xdr:spPr>
        <a:xfrm rot="5400000">
          <a:off x="10325299" y="12733973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279115</xdr:colOff>
      <xdr:row>68</xdr:row>
      <xdr:rowOff>180996</xdr:rowOff>
    </xdr:from>
    <xdr:to>
      <xdr:col>15</xdr:col>
      <xdr:colOff>38849</xdr:colOff>
      <xdr:row>71</xdr:row>
      <xdr:rowOff>59433</xdr:rowOff>
    </xdr:to>
    <xdr:sp macro="" textlink="">
      <xdr:nvSpPr>
        <xdr:cNvPr id="193" name="TextBox 116">
          <a:extLst>
            <a:ext uri="{FF2B5EF4-FFF2-40B4-BE49-F238E27FC236}">
              <a16:creationId xmlns:a16="http://schemas.microsoft.com/office/drawing/2014/main" id="{00000000-0008-0000-1300-0000C1000000}"/>
            </a:ext>
          </a:extLst>
        </xdr:cNvPr>
        <xdr:cNvSpPr txBox="1"/>
      </xdr:nvSpPr>
      <xdr:spPr>
        <a:xfrm rot="5400000">
          <a:off x="10611538" y="1273397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14</xdr:col>
      <xdr:colOff>559844</xdr:colOff>
      <xdr:row>68</xdr:row>
      <xdr:rowOff>180996</xdr:rowOff>
    </xdr:from>
    <xdr:to>
      <xdr:col>15</xdr:col>
      <xdr:colOff>319578</xdr:colOff>
      <xdr:row>71</xdr:row>
      <xdr:rowOff>59433</xdr:rowOff>
    </xdr:to>
    <xdr:sp macro="" textlink="">
      <xdr:nvSpPr>
        <xdr:cNvPr id="194" name="TextBox 117">
          <a:extLst>
            <a:ext uri="{FF2B5EF4-FFF2-40B4-BE49-F238E27FC236}">
              <a16:creationId xmlns:a16="http://schemas.microsoft.com/office/drawing/2014/main" id="{00000000-0008-0000-1300-0000C2000000}"/>
            </a:ext>
          </a:extLst>
        </xdr:cNvPr>
        <xdr:cNvSpPr txBox="1"/>
      </xdr:nvSpPr>
      <xdr:spPr>
        <a:xfrm rot="5400000">
          <a:off x="10892267" y="1273397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236481</xdr:colOff>
      <xdr:row>68</xdr:row>
      <xdr:rowOff>180996</xdr:rowOff>
    </xdr:from>
    <xdr:to>
      <xdr:col>15</xdr:col>
      <xdr:colOff>605815</xdr:colOff>
      <xdr:row>71</xdr:row>
      <xdr:rowOff>59433</xdr:rowOff>
    </xdr:to>
    <xdr:sp macro="" textlink="">
      <xdr:nvSpPr>
        <xdr:cNvPr id="195" name="TextBox 118">
          <a:extLst>
            <a:ext uri="{FF2B5EF4-FFF2-40B4-BE49-F238E27FC236}">
              <a16:creationId xmlns:a16="http://schemas.microsoft.com/office/drawing/2014/main" id="{00000000-0008-0000-1300-0000C3000000}"/>
            </a:ext>
          </a:extLst>
        </xdr:cNvPr>
        <xdr:cNvSpPr txBox="1"/>
      </xdr:nvSpPr>
      <xdr:spPr>
        <a:xfrm rot="5400000">
          <a:off x="11178504" y="1273397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444295</xdr:colOff>
      <xdr:row>69</xdr:row>
      <xdr:rowOff>17570</xdr:rowOff>
    </xdr:from>
    <xdr:to>
      <xdr:col>17</xdr:col>
      <xdr:colOff>149424</xdr:colOff>
      <xdr:row>71</xdr:row>
      <xdr:rowOff>80157</xdr:rowOff>
    </xdr:to>
    <xdr:sp macro="" textlink="">
      <xdr:nvSpPr>
        <xdr:cNvPr id="196" name="TextBox 119">
          <a:extLst>
            <a:ext uri="{FF2B5EF4-FFF2-40B4-BE49-F238E27FC236}">
              <a16:creationId xmlns:a16="http://schemas.microsoft.com/office/drawing/2014/main" id="{00000000-0008-0000-1300-0000C4000000}"/>
            </a:ext>
          </a:extLst>
        </xdr:cNvPr>
        <xdr:cNvSpPr txBox="1"/>
      </xdr:nvSpPr>
      <xdr:spPr>
        <a:xfrm rot="5400000">
          <a:off x="11968616" y="12781999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120933</xdr:colOff>
      <xdr:row>69</xdr:row>
      <xdr:rowOff>17570</xdr:rowOff>
    </xdr:from>
    <xdr:to>
      <xdr:col>17</xdr:col>
      <xdr:colOff>435663</xdr:colOff>
      <xdr:row>71</xdr:row>
      <xdr:rowOff>80157</xdr:rowOff>
    </xdr:to>
    <xdr:sp macro="" textlink="">
      <xdr:nvSpPr>
        <xdr:cNvPr id="197" name="TextBox 120">
          <a:extLst>
            <a:ext uri="{FF2B5EF4-FFF2-40B4-BE49-F238E27FC236}">
              <a16:creationId xmlns:a16="http://schemas.microsoft.com/office/drawing/2014/main" id="{00000000-0008-0000-1300-0000C5000000}"/>
            </a:ext>
          </a:extLst>
        </xdr:cNvPr>
        <xdr:cNvSpPr txBox="1"/>
      </xdr:nvSpPr>
      <xdr:spPr>
        <a:xfrm rot="5400000">
          <a:off x="12254854" y="12781999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374360</xdr:colOff>
      <xdr:row>69</xdr:row>
      <xdr:rowOff>22926</xdr:rowOff>
    </xdr:from>
    <xdr:to>
      <xdr:col>18</xdr:col>
      <xdr:colOff>134094</xdr:colOff>
      <xdr:row>71</xdr:row>
      <xdr:rowOff>85513</xdr:rowOff>
    </xdr:to>
    <xdr:sp macro="" textlink="">
      <xdr:nvSpPr>
        <xdr:cNvPr id="198" name="TextBox 121">
          <a:extLst>
            <a:ext uri="{FF2B5EF4-FFF2-40B4-BE49-F238E27FC236}">
              <a16:creationId xmlns:a16="http://schemas.microsoft.com/office/drawing/2014/main" id="{00000000-0008-0000-1300-0000C6000000}"/>
            </a:ext>
          </a:extLst>
        </xdr:cNvPr>
        <xdr:cNvSpPr txBox="1"/>
      </xdr:nvSpPr>
      <xdr:spPr>
        <a:xfrm rot="5400000">
          <a:off x="12535583" y="1276005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50998</xdr:colOff>
      <xdr:row>69</xdr:row>
      <xdr:rowOff>33812</xdr:rowOff>
    </xdr:from>
    <xdr:to>
      <xdr:col>18</xdr:col>
      <xdr:colOff>420332</xdr:colOff>
      <xdr:row>71</xdr:row>
      <xdr:rowOff>96399</xdr:rowOff>
    </xdr:to>
    <xdr:sp macro="" textlink="">
      <xdr:nvSpPr>
        <xdr:cNvPr id="199" name="TextBox 122">
          <a:extLst>
            <a:ext uri="{FF2B5EF4-FFF2-40B4-BE49-F238E27FC236}">
              <a16:creationId xmlns:a16="http://schemas.microsoft.com/office/drawing/2014/main" id="{00000000-0008-0000-1300-0000C7000000}"/>
            </a:ext>
          </a:extLst>
        </xdr:cNvPr>
        <xdr:cNvSpPr txBox="1"/>
      </xdr:nvSpPr>
      <xdr:spPr>
        <a:xfrm rot="5400000">
          <a:off x="12821821" y="1277093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4</xdr:col>
      <xdr:colOff>326506</xdr:colOff>
      <xdr:row>47</xdr:row>
      <xdr:rowOff>100009</xdr:rowOff>
    </xdr:from>
    <xdr:to>
      <xdr:col>10</xdr:col>
      <xdr:colOff>343800</xdr:colOff>
      <xdr:row>53</xdr:row>
      <xdr:rowOff>66264</xdr:rowOff>
    </xdr:to>
    <xdr:pic>
      <xdr:nvPicPr>
        <xdr:cNvPr id="203" name="Picture 20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C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23000"/>
                  </a14:imgEffect>
                  <a14:imgEffect>
                    <a14:brightnessContrast bright="-23000" contrast="7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079" t="41162" r="26851" b="38166"/>
        <a:stretch/>
      </xdr:blipFill>
      <xdr:spPr>
        <a:xfrm>
          <a:off x="4593706" y="8755059"/>
          <a:ext cx="3674894" cy="1071155"/>
        </a:xfrm>
        <a:prstGeom prst="rect">
          <a:avLst/>
        </a:prstGeom>
      </xdr:spPr>
    </xdr:pic>
    <xdr:clientData/>
  </xdr:twoCellAnchor>
  <xdr:twoCellAnchor>
    <xdr:from>
      <xdr:col>3</xdr:col>
      <xdr:colOff>394780</xdr:colOff>
      <xdr:row>57</xdr:row>
      <xdr:rowOff>117646</xdr:rowOff>
    </xdr:from>
    <xdr:to>
      <xdr:col>4</xdr:col>
      <xdr:colOff>385024</xdr:colOff>
      <xdr:row>59</xdr:row>
      <xdr:rowOff>26345</xdr:rowOff>
    </xdr:to>
    <xdr:sp macro="" textlink="">
      <xdr:nvSpPr>
        <xdr:cNvPr id="204" name="TextBox 14">
          <a:extLst>
            <a:ext uri="{FF2B5EF4-FFF2-40B4-BE49-F238E27FC236}">
              <a16:creationId xmlns:a16="http://schemas.microsoft.com/office/drawing/2014/main" id="{00000000-0008-0000-1300-0000CC000000}"/>
            </a:ext>
          </a:extLst>
        </xdr:cNvPr>
        <xdr:cNvSpPr txBox="1"/>
      </xdr:nvSpPr>
      <xdr:spPr>
        <a:xfrm>
          <a:off x="4052380" y="1061419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 editAs="oneCell">
    <xdr:from>
      <xdr:col>4</xdr:col>
      <xdr:colOff>434860</xdr:colOff>
      <xdr:row>74</xdr:row>
      <xdr:rowOff>114515</xdr:rowOff>
    </xdr:from>
    <xdr:to>
      <xdr:col>10</xdr:col>
      <xdr:colOff>334520</xdr:colOff>
      <xdr:row>78</xdr:row>
      <xdr:rowOff>43373</xdr:rowOff>
    </xdr:to>
    <xdr:pic>
      <xdr:nvPicPr>
        <xdr:cNvPr id="205" name="Picture 20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C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6" t="49892" r="23946" b="37982"/>
        <a:stretch/>
      </xdr:blipFill>
      <xdr:spPr>
        <a:xfrm>
          <a:off x="4702060" y="13741615"/>
          <a:ext cx="3557260" cy="665458"/>
        </a:xfrm>
        <a:prstGeom prst="rect">
          <a:avLst/>
        </a:prstGeom>
      </xdr:spPr>
    </xdr:pic>
    <xdr:clientData/>
  </xdr:twoCellAnchor>
  <xdr:twoCellAnchor editAs="oneCell">
    <xdr:from>
      <xdr:col>13</xdr:col>
      <xdr:colOff>261226</xdr:colOff>
      <xdr:row>65</xdr:row>
      <xdr:rowOff>57363</xdr:rowOff>
    </xdr:from>
    <xdr:to>
      <xdr:col>18</xdr:col>
      <xdr:colOff>531602</xdr:colOff>
      <xdr:row>69</xdr:row>
      <xdr:rowOff>14806</xdr:rowOff>
    </xdr:to>
    <xdr:pic>
      <xdr:nvPicPr>
        <xdr:cNvPr id="206" name="Picture 205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C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37" t="65341" r="26718" b="21264"/>
        <a:stretch/>
      </xdr:blipFill>
      <xdr:spPr>
        <a:xfrm>
          <a:off x="10014826" y="12027113"/>
          <a:ext cx="3318376" cy="694043"/>
        </a:xfrm>
        <a:prstGeom prst="rect">
          <a:avLst/>
        </a:prstGeom>
      </xdr:spPr>
    </xdr:pic>
    <xdr:clientData/>
  </xdr:twoCellAnchor>
  <xdr:twoCellAnchor editAs="oneCell">
    <xdr:from>
      <xdr:col>13</xdr:col>
      <xdr:colOff>258752</xdr:colOff>
      <xdr:row>71</xdr:row>
      <xdr:rowOff>33350</xdr:rowOff>
    </xdr:from>
    <xdr:to>
      <xdr:col>18</xdr:col>
      <xdr:colOff>529128</xdr:colOff>
      <xdr:row>78</xdr:row>
      <xdr:rowOff>44526</xdr:rowOff>
    </xdr:to>
    <xdr:pic>
      <xdr:nvPicPr>
        <xdr:cNvPr id="207" name="Picture 20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C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10" t="22931" r="23662" b="43189"/>
        <a:stretch/>
      </xdr:blipFill>
      <xdr:spPr>
        <a:xfrm>
          <a:off x="10012352" y="13108000"/>
          <a:ext cx="3318376" cy="1300226"/>
        </a:xfrm>
        <a:prstGeom prst="rect">
          <a:avLst/>
        </a:prstGeom>
      </xdr:spPr>
    </xdr:pic>
    <xdr:clientData/>
  </xdr:twoCellAnchor>
  <xdr:twoCellAnchor>
    <xdr:from>
      <xdr:col>12</xdr:col>
      <xdr:colOff>328267</xdr:colOff>
      <xdr:row>74</xdr:row>
      <xdr:rowOff>121535</xdr:rowOff>
    </xdr:from>
    <xdr:to>
      <xdr:col>13</xdr:col>
      <xdr:colOff>318511</xdr:colOff>
      <xdr:row>76</xdr:row>
      <xdr:rowOff>30234</xdr:rowOff>
    </xdr:to>
    <xdr:sp macro="" textlink="">
      <xdr:nvSpPr>
        <xdr:cNvPr id="208" name="TextBox 127">
          <a:extLst>
            <a:ext uri="{FF2B5EF4-FFF2-40B4-BE49-F238E27FC236}">
              <a16:creationId xmlns:a16="http://schemas.microsoft.com/office/drawing/2014/main" id="{00000000-0008-0000-1300-0000D0000000}"/>
            </a:ext>
          </a:extLst>
        </xdr:cNvPr>
        <xdr:cNvSpPr txBox="1"/>
      </xdr:nvSpPr>
      <xdr:spPr>
        <a:xfrm>
          <a:off x="9472267" y="1374863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330112</xdr:colOff>
      <xdr:row>73</xdr:row>
      <xdr:rowOff>140074</xdr:rowOff>
    </xdr:from>
    <xdr:to>
      <xdr:col>13</xdr:col>
      <xdr:colOff>320356</xdr:colOff>
      <xdr:row>75</xdr:row>
      <xdr:rowOff>48773</xdr:rowOff>
    </xdr:to>
    <xdr:sp macro="" textlink="">
      <xdr:nvSpPr>
        <xdr:cNvPr id="209" name="TextBox 128">
          <a:extLst>
            <a:ext uri="{FF2B5EF4-FFF2-40B4-BE49-F238E27FC236}">
              <a16:creationId xmlns:a16="http://schemas.microsoft.com/office/drawing/2014/main" id="{00000000-0008-0000-1300-0000D1000000}"/>
            </a:ext>
          </a:extLst>
        </xdr:cNvPr>
        <xdr:cNvSpPr txBox="1"/>
      </xdr:nvSpPr>
      <xdr:spPr>
        <a:xfrm>
          <a:off x="9474112" y="1358302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320017</xdr:colOff>
      <xdr:row>72</xdr:row>
      <xdr:rowOff>96968</xdr:rowOff>
    </xdr:from>
    <xdr:to>
      <xdr:col>13</xdr:col>
      <xdr:colOff>310261</xdr:colOff>
      <xdr:row>74</xdr:row>
      <xdr:rowOff>5667</xdr:rowOff>
    </xdr:to>
    <xdr:sp macro="" textlink="">
      <xdr:nvSpPr>
        <xdr:cNvPr id="210" name="TextBox 129">
          <a:extLst>
            <a:ext uri="{FF2B5EF4-FFF2-40B4-BE49-F238E27FC236}">
              <a16:creationId xmlns:a16="http://schemas.microsoft.com/office/drawing/2014/main" id="{00000000-0008-0000-1300-0000D2000000}"/>
            </a:ext>
          </a:extLst>
        </xdr:cNvPr>
        <xdr:cNvSpPr txBox="1"/>
      </xdr:nvSpPr>
      <xdr:spPr>
        <a:xfrm>
          <a:off x="9464017" y="1335576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4</xdr:col>
      <xdr:colOff>362054</xdr:colOff>
      <xdr:row>63</xdr:row>
      <xdr:rowOff>2217</xdr:rowOff>
    </xdr:from>
    <xdr:to>
      <xdr:col>10</xdr:col>
      <xdr:colOff>334703</xdr:colOff>
      <xdr:row>66</xdr:row>
      <xdr:rowOff>102457</xdr:rowOff>
    </xdr:to>
    <xdr:pic>
      <xdr:nvPicPr>
        <xdr:cNvPr id="211" name="Picture 210" descr="A close-up of a computer screen&#10;&#10;Description automatically generated">
          <a:extLst>
            <a:ext uri="{FF2B5EF4-FFF2-40B4-BE49-F238E27FC236}">
              <a16:creationId xmlns:a16="http://schemas.microsoft.com/office/drawing/2014/main" id="{00000000-0008-0000-1300-0000D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52" t="50645" r="29428" b="39838"/>
        <a:stretch/>
      </xdr:blipFill>
      <xdr:spPr>
        <a:xfrm>
          <a:off x="4629254" y="11603667"/>
          <a:ext cx="3630249" cy="652690"/>
        </a:xfrm>
        <a:prstGeom prst="rect">
          <a:avLst/>
        </a:prstGeom>
      </xdr:spPr>
    </xdr:pic>
    <xdr:clientData/>
  </xdr:twoCellAnchor>
  <xdr:twoCellAnchor editAs="oneCell">
    <xdr:from>
      <xdr:col>4</xdr:col>
      <xdr:colOff>368603</xdr:colOff>
      <xdr:row>67</xdr:row>
      <xdr:rowOff>120032</xdr:rowOff>
    </xdr:from>
    <xdr:to>
      <xdr:col>10</xdr:col>
      <xdr:colOff>334703</xdr:colOff>
      <xdr:row>71</xdr:row>
      <xdr:rowOff>43625</xdr:rowOff>
    </xdr:to>
    <xdr:pic>
      <xdr:nvPicPr>
        <xdr:cNvPr id="212" name="Picture 211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D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63" t="45161" r="23504" b="46412"/>
        <a:stretch/>
      </xdr:blipFill>
      <xdr:spPr>
        <a:xfrm>
          <a:off x="4635803" y="12458082"/>
          <a:ext cx="3623700" cy="660193"/>
        </a:xfrm>
        <a:prstGeom prst="rect">
          <a:avLst/>
        </a:prstGeom>
      </xdr:spPr>
    </xdr:pic>
    <xdr:clientData/>
  </xdr:twoCellAnchor>
  <xdr:twoCellAnchor>
    <xdr:from>
      <xdr:col>5</xdr:col>
      <xdr:colOff>182473</xdr:colOff>
      <xdr:row>61</xdr:row>
      <xdr:rowOff>4342</xdr:rowOff>
    </xdr:from>
    <xdr:to>
      <xdr:col>5</xdr:col>
      <xdr:colOff>551806</xdr:colOff>
      <xdr:row>63</xdr:row>
      <xdr:rowOff>66929</xdr:rowOff>
    </xdr:to>
    <xdr:sp macro="" textlink="">
      <xdr:nvSpPr>
        <xdr:cNvPr id="213" name="TextBox 4">
          <a:extLst>
            <a:ext uri="{FF2B5EF4-FFF2-40B4-BE49-F238E27FC236}">
              <a16:creationId xmlns:a16="http://schemas.microsoft.com/office/drawing/2014/main" id="{00000000-0008-0000-1300-0000D5000000}"/>
            </a:ext>
          </a:extLst>
        </xdr:cNvPr>
        <xdr:cNvSpPr txBox="1"/>
      </xdr:nvSpPr>
      <xdr:spPr>
        <a:xfrm rot="5400000">
          <a:off x="5028496" y="1126826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502288</xdr:colOff>
      <xdr:row>61</xdr:row>
      <xdr:rowOff>6052</xdr:rowOff>
    </xdr:from>
    <xdr:to>
      <xdr:col>6</xdr:col>
      <xdr:colOff>262022</xdr:colOff>
      <xdr:row>63</xdr:row>
      <xdr:rowOff>68639</xdr:rowOff>
    </xdr:to>
    <xdr:sp macro="" textlink="">
      <xdr:nvSpPr>
        <xdr:cNvPr id="214" name="TextBox 9">
          <a:extLst>
            <a:ext uri="{FF2B5EF4-FFF2-40B4-BE49-F238E27FC236}">
              <a16:creationId xmlns:a16="http://schemas.microsoft.com/office/drawing/2014/main" id="{00000000-0008-0000-1300-0000D6000000}"/>
            </a:ext>
          </a:extLst>
        </xdr:cNvPr>
        <xdr:cNvSpPr txBox="1"/>
      </xdr:nvSpPr>
      <xdr:spPr>
        <a:xfrm rot="5400000">
          <a:off x="5348311" y="1126997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237662</xdr:colOff>
      <xdr:row>61</xdr:row>
      <xdr:rowOff>27726</xdr:rowOff>
    </xdr:from>
    <xdr:to>
      <xdr:col>6</xdr:col>
      <xdr:colOff>606996</xdr:colOff>
      <xdr:row>63</xdr:row>
      <xdr:rowOff>90313</xdr:rowOff>
    </xdr:to>
    <xdr:sp macro="" textlink="">
      <xdr:nvSpPr>
        <xdr:cNvPr id="215" name="TextBox 10">
          <a:extLst>
            <a:ext uri="{FF2B5EF4-FFF2-40B4-BE49-F238E27FC236}">
              <a16:creationId xmlns:a16="http://schemas.microsoft.com/office/drawing/2014/main" id="{00000000-0008-0000-1300-0000D7000000}"/>
            </a:ext>
          </a:extLst>
        </xdr:cNvPr>
        <xdr:cNvSpPr txBox="1"/>
      </xdr:nvSpPr>
      <xdr:spPr>
        <a:xfrm rot="5400000">
          <a:off x="5693285" y="1129165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6</xdr:col>
      <xdr:colOff>556731</xdr:colOff>
      <xdr:row>61</xdr:row>
      <xdr:rowOff>14979</xdr:rowOff>
    </xdr:from>
    <xdr:to>
      <xdr:col>7</xdr:col>
      <xdr:colOff>316465</xdr:colOff>
      <xdr:row>63</xdr:row>
      <xdr:rowOff>77566</xdr:rowOff>
    </xdr:to>
    <xdr:sp macro="" textlink="">
      <xdr:nvSpPr>
        <xdr:cNvPr id="216" name="TextBox 15">
          <a:extLst>
            <a:ext uri="{FF2B5EF4-FFF2-40B4-BE49-F238E27FC236}">
              <a16:creationId xmlns:a16="http://schemas.microsoft.com/office/drawing/2014/main" id="{00000000-0008-0000-1300-0000D8000000}"/>
            </a:ext>
          </a:extLst>
        </xdr:cNvPr>
        <xdr:cNvSpPr txBox="1"/>
      </xdr:nvSpPr>
      <xdr:spPr>
        <a:xfrm rot="5400000">
          <a:off x="6012354" y="1127890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126652</xdr:colOff>
      <xdr:row>60</xdr:row>
      <xdr:rowOff>182886</xdr:rowOff>
    </xdr:from>
    <xdr:to>
      <xdr:col>8</xdr:col>
      <xdr:colOff>441381</xdr:colOff>
      <xdr:row>63</xdr:row>
      <xdr:rowOff>61323</xdr:rowOff>
    </xdr:to>
    <xdr:sp macro="" textlink="">
      <xdr:nvSpPr>
        <xdr:cNvPr id="217" name="TextBox 17">
          <a:extLst>
            <a:ext uri="{FF2B5EF4-FFF2-40B4-BE49-F238E27FC236}">
              <a16:creationId xmlns:a16="http://schemas.microsoft.com/office/drawing/2014/main" id="{00000000-0008-0000-1300-0000D9000000}"/>
            </a:ext>
          </a:extLst>
        </xdr:cNvPr>
        <xdr:cNvSpPr txBox="1"/>
      </xdr:nvSpPr>
      <xdr:spPr>
        <a:xfrm rot="5400000">
          <a:off x="6774173" y="1128996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412890</xdr:colOff>
      <xdr:row>60</xdr:row>
      <xdr:rowOff>182886</xdr:rowOff>
    </xdr:from>
    <xdr:to>
      <xdr:col>9</xdr:col>
      <xdr:colOff>118020</xdr:colOff>
      <xdr:row>63</xdr:row>
      <xdr:rowOff>61323</xdr:rowOff>
    </xdr:to>
    <xdr:sp macro="" textlink="">
      <xdr:nvSpPr>
        <xdr:cNvPr id="218" name="TextBox 18">
          <a:extLst>
            <a:ext uri="{FF2B5EF4-FFF2-40B4-BE49-F238E27FC236}">
              <a16:creationId xmlns:a16="http://schemas.microsoft.com/office/drawing/2014/main" id="{00000000-0008-0000-1300-0000DA000000}"/>
            </a:ext>
          </a:extLst>
        </xdr:cNvPr>
        <xdr:cNvSpPr txBox="1"/>
      </xdr:nvSpPr>
      <xdr:spPr>
        <a:xfrm rot="5400000">
          <a:off x="7060411" y="1128996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165577</xdr:colOff>
      <xdr:row>61</xdr:row>
      <xdr:rowOff>4092</xdr:rowOff>
    </xdr:from>
    <xdr:to>
      <xdr:col>9</xdr:col>
      <xdr:colOff>534911</xdr:colOff>
      <xdr:row>63</xdr:row>
      <xdr:rowOff>66679</xdr:rowOff>
    </xdr:to>
    <xdr:sp macro="" textlink="">
      <xdr:nvSpPr>
        <xdr:cNvPr id="219" name="TextBox 21">
          <a:extLst>
            <a:ext uri="{FF2B5EF4-FFF2-40B4-BE49-F238E27FC236}">
              <a16:creationId xmlns:a16="http://schemas.microsoft.com/office/drawing/2014/main" id="{00000000-0008-0000-1300-0000DB000000}"/>
            </a:ext>
          </a:extLst>
        </xdr:cNvPr>
        <xdr:cNvSpPr txBox="1"/>
      </xdr:nvSpPr>
      <xdr:spPr>
        <a:xfrm rot="5400000">
          <a:off x="7450000" y="112680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549786</xdr:colOff>
      <xdr:row>61</xdr:row>
      <xdr:rowOff>14978</xdr:rowOff>
    </xdr:from>
    <xdr:to>
      <xdr:col>10</xdr:col>
      <xdr:colOff>309520</xdr:colOff>
      <xdr:row>63</xdr:row>
      <xdr:rowOff>77565</xdr:rowOff>
    </xdr:to>
    <xdr:sp macro="" textlink="">
      <xdr:nvSpPr>
        <xdr:cNvPr id="220" name="TextBox 22">
          <a:extLst>
            <a:ext uri="{FF2B5EF4-FFF2-40B4-BE49-F238E27FC236}">
              <a16:creationId xmlns:a16="http://schemas.microsoft.com/office/drawing/2014/main" id="{00000000-0008-0000-1300-0000DC000000}"/>
            </a:ext>
          </a:extLst>
        </xdr:cNvPr>
        <xdr:cNvSpPr txBox="1"/>
      </xdr:nvSpPr>
      <xdr:spPr>
        <a:xfrm rot="5400000">
          <a:off x="7834209" y="1127890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219103</xdr:colOff>
      <xdr:row>65</xdr:row>
      <xdr:rowOff>173903</xdr:rowOff>
    </xdr:from>
    <xdr:to>
      <xdr:col>5</xdr:col>
      <xdr:colOff>588436</xdr:colOff>
      <xdr:row>68</xdr:row>
      <xdr:rowOff>52340</xdr:rowOff>
    </xdr:to>
    <xdr:sp macro="" textlink="">
      <xdr:nvSpPr>
        <xdr:cNvPr id="221" name="TextBox 27">
          <a:extLst>
            <a:ext uri="{FF2B5EF4-FFF2-40B4-BE49-F238E27FC236}">
              <a16:creationId xmlns:a16="http://schemas.microsoft.com/office/drawing/2014/main" id="{00000000-0008-0000-1300-0000DD000000}"/>
            </a:ext>
          </a:extLst>
        </xdr:cNvPr>
        <xdr:cNvSpPr txBox="1"/>
      </xdr:nvSpPr>
      <xdr:spPr>
        <a:xfrm rot="5400000">
          <a:off x="5065126" y="12174430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538918</xdr:colOff>
      <xdr:row>65</xdr:row>
      <xdr:rowOff>175613</xdr:rowOff>
    </xdr:from>
    <xdr:to>
      <xdr:col>6</xdr:col>
      <xdr:colOff>298652</xdr:colOff>
      <xdr:row>68</xdr:row>
      <xdr:rowOff>54050</xdr:rowOff>
    </xdr:to>
    <xdr:sp macro="" textlink="">
      <xdr:nvSpPr>
        <xdr:cNvPr id="222" name="TextBox 36">
          <a:extLst>
            <a:ext uri="{FF2B5EF4-FFF2-40B4-BE49-F238E27FC236}">
              <a16:creationId xmlns:a16="http://schemas.microsoft.com/office/drawing/2014/main" id="{00000000-0008-0000-1300-0000DE000000}"/>
            </a:ext>
          </a:extLst>
        </xdr:cNvPr>
        <xdr:cNvSpPr txBox="1"/>
      </xdr:nvSpPr>
      <xdr:spPr>
        <a:xfrm rot="5400000">
          <a:off x="5384941" y="1217614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274292</xdr:colOff>
      <xdr:row>66</xdr:row>
      <xdr:rowOff>13137</xdr:rowOff>
    </xdr:from>
    <xdr:to>
      <xdr:col>7</xdr:col>
      <xdr:colOff>34026</xdr:colOff>
      <xdr:row>68</xdr:row>
      <xdr:rowOff>75724</xdr:rowOff>
    </xdr:to>
    <xdr:sp macro="" textlink="">
      <xdr:nvSpPr>
        <xdr:cNvPr id="223" name="TextBox 37">
          <a:extLst>
            <a:ext uri="{FF2B5EF4-FFF2-40B4-BE49-F238E27FC236}">
              <a16:creationId xmlns:a16="http://schemas.microsoft.com/office/drawing/2014/main" id="{00000000-0008-0000-1300-0000DF000000}"/>
            </a:ext>
          </a:extLst>
        </xdr:cNvPr>
        <xdr:cNvSpPr txBox="1"/>
      </xdr:nvSpPr>
      <xdr:spPr>
        <a:xfrm rot="5400000">
          <a:off x="5729915" y="1219781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6</xdr:col>
      <xdr:colOff>593361</xdr:colOff>
      <xdr:row>66</xdr:row>
      <xdr:rowOff>390</xdr:rowOff>
    </xdr:from>
    <xdr:to>
      <xdr:col>7</xdr:col>
      <xdr:colOff>353095</xdr:colOff>
      <xdr:row>68</xdr:row>
      <xdr:rowOff>62977</xdr:rowOff>
    </xdr:to>
    <xdr:sp macro="" textlink="">
      <xdr:nvSpPr>
        <xdr:cNvPr id="224" name="TextBox 40">
          <a:extLst>
            <a:ext uri="{FF2B5EF4-FFF2-40B4-BE49-F238E27FC236}">
              <a16:creationId xmlns:a16="http://schemas.microsoft.com/office/drawing/2014/main" id="{00000000-0008-0000-1300-0000E0000000}"/>
            </a:ext>
          </a:extLst>
        </xdr:cNvPr>
        <xdr:cNvSpPr txBox="1"/>
      </xdr:nvSpPr>
      <xdr:spPr>
        <a:xfrm rot="5400000">
          <a:off x="6048984" y="1218506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163282</xdr:colOff>
      <xdr:row>65</xdr:row>
      <xdr:rowOff>168297</xdr:rowOff>
    </xdr:from>
    <xdr:to>
      <xdr:col>8</xdr:col>
      <xdr:colOff>478011</xdr:colOff>
      <xdr:row>68</xdr:row>
      <xdr:rowOff>46734</xdr:rowOff>
    </xdr:to>
    <xdr:sp macro="" textlink="">
      <xdr:nvSpPr>
        <xdr:cNvPr id="225" name="TextBox 43">
          <a:extLst>
            <a:ext uri="{FF2B5EF4-FFF2-40B4-BE49-F238E27FC236}">
              <a16:creationId xmlns:a16="http://schemas.microsoft.com/office/drawing/2014/main" id="{00000000-0008-0000-1300-0000E1000000}"/>
            </a:ext>
          </a:extLst>
        </xdr:cNvPr>
        <xdr:cNvSpPr txBox="1"/>
      </xdr:nvSpPr>
      <xdr:spPr>
        <a:xfrm rot="5400000">
          <a:off x="6810803" y="1219612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449520</xdr:colOff>
      <xdr:row>65</xdr:row>
      <xdr:rowOff>168297</xdr:rowOff>
    </xdr:from>
    <xdr:to>
      <xdr:col>9</xdr:col>
      <xdr:colOff>154650</xdr:colOff>
      <xdr:row>68</xdr:row>
      <xdr:rowOff>46734</xdr:rowOff>
    </xdr:to>
    <xdr:sp macro="" textlink="">
      <xdr:nvSpPr>
        <xdr:cNvPr id="226" name="TextBox 44">
          <a:extLst>
            <a:ext uri="{FF2B5EF4-FFF2-40B4-BE49-F238E27FC236}">
              <a16:creationId xmlns:a16="http://schemas.microsoft.com/office/drawing/2014/main" id="{00000000-0008-0000-1300-0000E2000000}"/>
            </a:ext>
          </a:extLst>
        </xdr:cNvPr>
        <xdr:cNvSpPr txBox="1"/>
      </xdr:nvSpPr>
      <xdr:spPr>
        <a:xfrm rot="5400000">
          <a:off x="7097041" y="1219612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202207</xdr:colOff>
      <xdr:row>65</xdr:row>
      <xdr:rowOff>173653</xdr:rowOff>
    </xdr:from>
    <xdr:to>
      <xdr:col>9</xdr:col>
      <xdr:colOff>571541</xdr:colOff>
      <xdr:row>68</xdr:row>
      <xdr:rowOff>52090</xdr:rowOff>
    </xdr:to>
    <xdr:sp macro="" textlink="">
      <xdr:nvSpPr>
        <xdr:cNvPr id="227" name="TextBox 45">
          <a:extLst>
            <a:ext uri="{FF2B5EF4-FFF2-40B4-BE49-F238E27FC236}">
              <a16:creationId xmlns:a16="http://schemas.microsoft.com/office/drawing/2014/main" id="{00000000-0008-0000-1300-0000E3000000}"/>
            </a:ext>
          </a:extLst>
        </xdr:cNvPr>
        <xdr:cNvSpPr txBox="1"/>
      </xdr:nvSpPr>
      <xdr:spPr>
        <a:xfrm rot="5400000">
          <a:off x="7486630" y="1217418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586416</xdr:colOff>
      <xdr:row>66</xdr:row>
      <xdr:rowOff>389</xdr:rowOff>
    </xdr:from>
    <xdr:to>
      <xdr:col>10</xdr:col>
      <xdr:colOff>346150</xdr:colOff>
      <xdr:row>68</xdr:row>
      <xdr:rowOff>62976</xdr:rowOff>
    </xdr:to>
    <xdr:sp macro="" textlink="">
      <xdr:nvSpPr>
        <xdr:cNvPr id="228" name="TextBox 47">
          <a:extLst>
            <a:ext uri="{FF2B5EF4-FFF2-40B4-BE49-F238E27FC236}">
              <a16:creationId xmlns:a16="http://schemas.microsoft.com/office/drawing/2014/main" id="{00000000-0008-0000-1300-0000E4000000}"/>
            </a:ext>
          </a:extLst>
        </xdr:cNvPr>
        <xdr:cNvSpPr txBox="1"/>
      </xdr:nvSpPr>
      <xdr:spPr>
        <a:xfrm rot="5400000">
          <a:off x="7870839" y="1218506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236856</xdr:colOff>
      <xdr:row>72</xdr:row>
      <xdr:rowOff>170790</xdr:rowOff>
    </xdr:from>
    <xdr:to>
      <xdr:col>5</xdr:col>
      <xdr:colOff>606189</xdr:colOff>
      <xdr:row>75</xdr:row>
      <xdr:rowOff>49227</xdr:rowOff>
    </xdr:to>
    <xdr:sp macro="" textlink="">
      <xdr:nvSpPr>
        <xdr:cNvPr id="229" name="TextBox 50">
          <a:extLst>
            <a:ext uri="{FF2B5EF4-FFF2-40B4-BE49-F238E27FC236}">
              <a16:creationId xmlns:a16="http://schemas.microsoft.com/office/drawing/2014/main" id="{00000000-0008-0000-1300-0000E5000000}"/>
            </a:ext>
          </a:extLst>
        </xdr:cNvPr>
        <xdr:cNvSpPr txBox="1"/>
      </xdr:nvSpPr>
      <xdr:spPr>
        <a:xfrm rot="5400000">
          <a:off x="5082879" y="1346036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5</xdr:col>
      <xdr:colOff>556671</xdr:colOff>
      <xdr:row>72</xdr:row>
      <xdr:rowOff>172500</xdr:rowOff>
    </xdr:from>
    <xdr:to>
      <xdr:col>6</xdr:col>
      <xdr:colOff>316405</xdr:colOff>
      <xdr:row>75</xdr:row>
      <xdr:rowOff>50937</xdr:rowOff>
    </xdr:to>
    <xdr:sp macro="" textlink="">
      <xdr:nvSpPr>
        <xdr:cNvPr id="230" name="TextBox 51">
          <a:extLst>
            <a:ext uri="{FF2B5EF4-FFF2-40B4-BE49-F238E27FC236}">
              <a16:creationId xmlns:a16="http://schemas.microsoft.com/office/drawing/2014/main" id="{00000000-0008-0000-1300-0000E6000000}"/>
            </a:ext>
          </a:extLst>
        </xdr:cNvPr>
        <xdr:cNvSpPr txBox="1"/>
      </xdr:nvSpPr>
      <xdr:spPr>
        <a:xfrm rot="5400000">
          <a:off x="5402694" y="134620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292045</xdr:colOff>
      <xdr:row>73</xdr:row>
      <xdr:rowOff>10024</xdr:rowOff>
    </xdr:from>
    <xdr:to>
      <xdr:col>7</xdr:col>
      <xdr:colOff>51779</xdr:colOff>
      <xdr:row>75</xdr:row>
      <xdr:rowOff>72611</xdr:rowOff>
    </xdr:to>
    <xdr:sp macro="" textlink="">
      <xdr:nvSpPr>
        <xdr:cNvPr id="231" name="TextBox 52">
          <a:extLst>
            <a:ext uri="{FF2B5EF4-FFF2-40B4-BE49-F238E27FC236}">
              <a16:creationId xmlns:a16="http://schemas.microsoft.com/office/drawing/2014/main" id="{00000000-0008-0000-1300-0000E7000000}"/>
            </a:ext>
          </a:extLst>
        </xdr:cNvPr>
        <xdr:cNvSpPr txBox="1"/>
      </xdr:nvSpPr>
      <xdr:spPr>
        <a:xfrm rot="5400000">
          <a:off x="5747668" y="1348375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1514</xdr:colOff>
      <xdr:row>72</xdr:row>
      <xdr:rowOff>181427</xdr:rowOff>
    </xdr:from>
    <xdr:to>
      <xdr:col>7</xdr:col>
      <xdr:colOff>370848</xdr:colOff>
      <xdr:row>75</xdr:row>
      <xdr:rowOff>59864</xdr:rowOff>
    </xdr:to>
    <xdr:sp macro="" textlink="">
      <xdr:nvSpPr>
        <xdr:cNvPr id="232" name="TextBox 54">
          <a:extLst>
            <a:ext uri="{FF2B5EF4-FFF2-40B4-BE49-F238E27FC236}">
              <a16:creationId xmlns:a16="http://schemas.microsoft.com/office/drawing/2014/main" id="{00000000-0008-0000-1300-0000E8000000}"/>
            </a:ext>
          </a:extLst>
        </xdr:cNvPr>
        <xdr:cNvSpPr txBox="1"/>
      </xdr:nvSpPr>
      <xdr:spPr>
        <a:xfrm rot="5400000">
          <a:off x="6066737" y="1347100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181035</xdr:colOff>
      <xdr:row>72</xdr:row>
      <xdr:rowOff>165184</xdr:rowOff>
    </xdr:from>
    <xdr:to>
      <xdr:col>8</xdr:col>
      <xdr:colOff>495764</xdr:colOff>
      <xdr:row>75</xdr:row>
      <xdr:rowOff>43621</xdr:rowOff>
    </xdr:to>
    <xdr:sp macro="" textlink="">
      <xdr:nvSpPr>
        <xdr:cNvPr id="233" name="TextBox 66">
          <a:extLst>
            <a:ext uri="{FF2B5EF4-FFF2-40B4-BE49-F238E27FC236}">
              <a16:creationId xmlns:a16="http://schemas.microsoft.com/office/drawing/2014/main" id="{00000000-0008-0000-1300-0000E9000000}"/>
            </a:ext>
          </a:extLst>
        </xdr:cNvPr>
        <xdr:cNvSpPr txBox="1"/>
      </xdr:nvSpPr>
      <xdr:spPr>
        <a:xfrm rot="5400000">
          <a:off x="6828556" y="13482063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467273</xdr:colOff>
      <xdr:row>72</xdr:row>
      <xdr:rowOff>165184</xdr:rowOff>
    </xdr:from>
    <xdr:to>
      <xdr:col>9</xdr:col>
      <xdr:colOff>172403</xdr:colOff>
      <xdr:row>75</xdr:row>
      <xdr:rowOff>43621</xdr:rowOff>
    </xdr:to>
    <xdr:sp macro="" textlink="">
      <xdr:nvSpPr>
        <xdr:cNvPr id="234" name="TextBox 130">
          <a:extLst>
            <a:ext uri="{FF2B5EF4-FFF2-40B4-BE49-F238E27FC236}">
              <a16:creationId xmlns:a16="http://schemas.microsoft.com/office/drawing/2014/main" id="{00000000-0008-0000-1300-0000EA000000}"/>
            </a:ext>
          </a:extLst>
        </xdr:cNvPr>
        <xdr:cNvSpPr txBox="1"/>
      </xdr:nvSpPr>
      <xdr:spPr>
        <a:xfrm rot="5400000">
          <a:off x="7114794" y="13482063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219960</xdr:colOff>
      <xdr:row>72</xdr:row>
      <xdr:rowOff>170540</xdr:rowOff>
    </xdr:from>
    <xdr:to>
      <xdr:col>9</xdr:col>
      <xdr:colOff>589294</xdr:colOff>
      <xdr:row>75</xdr:row>
      <xdr:rowOff>48977</xdr:rowOff>
    </xdr:to>
    <xdr:sp macro="" textlink="">
      <xdr:nvSpPr>
        <xdr:cNvPr id="235" name="TextBox 131">
          <a:extLst>
            <a:ext uri="{FF2B5EF4-FFF2-40B4-BE49-F238E27FC236}">
              <a16:creationId xmlns:a16="http://schemas.microsoft.com/office/drawing/2014/main" id="{00000000-0008-0000-1300-0000EB000000}"/>
            </a:ext>
          </a:extLst>
        </xdr:cNvPr>
        <xdr:cNvSpPr txBox="1"/>
      </xdr:nvSpPr>
      <xdr:spPr>
        <a:xfrm rot="5400000">
          <a:off x="7504383" y="1346011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604169</xdr:colOff>
      <xdr:row>72</xdr:row>
      <xdr:rowOff>181426</xdr:rowOff>
    </xdr:from>
    <xdr:to>
      <xdr:col>10</xdr:col>
      <xdr:colOff>363903</xdr:colOff>
      <xdr:row>75</xdr:row>
      <xdr:rowOff>59863</xdr:rowOff>
    </xdr:to>
    <xdr:sp macro="" textlink="">
      <xdr:nvSpPr>
        <xdr:cNvPr id="236" name="TextBox 132">
          <a:extLst>
            <a:ext uri="{FF2B5EF4-FFF2-40B4-BE49-F238E27FC236}">
              <a16:creationId xmlns:a16="http://schemas.microsoft.com/office/drawing/2014/main" id="{00000000-0008-0000-1300-0000EC000000}"/>
            </a:ext>
          </a:extLst>
        </xdr:cNvPr>
        <xdr:cNvSpPr txBox="1"/>
      </xdr:nvSpPr>
      <xdr:spPr>
        <a:xfrm rot="5400000">
          <a:off x="7888592" y="1347100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4</xdr:col>
      <xdr:colOff>363427</xdr:colOff>
      <xdr:row>54</xdr:row>
      <xdr:rowOff>97383</xdr:rowOff>
    </xdr:from>
    <xdr:to>
      <xdr:col>10</xdr:col>
      <xdr:colOff>322984</xdr:colOff>
      <xdr:row>61</xdr:row>
      <xdr:rowOff>105471</xdr:rowOff>
    </xdr:to>
    <xdr:pic>
      <xdr:nvPicPr>
        <xdr:cNvPr id="237" name="Picture 23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E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45" t="48846" r="22745" b="27036"/>
        <a:stretch/>
      </xdr:blipFill>
      <xdr:spPr>
        <a:xfrm>
          <a:off x="4630627" y="10041483"/>
          <a:ext cx="3617157" cy="1297138"/>
        </a:xfrm>
        <a:prstGeom prst="rect">
          <a:avLst/>
        </a:prstGeom>
      </xdr:spPr>
    </xdr:pic>
    <xdr:clientData/>
  </xdr:twoCellAnchor>
  <xdr:twoCellAnchor>
    <xdr:from>
      <xdr:col>4</xdr:col>
      <xdr:colOff>396740</xdr:colOff>
      <xdr:row>49</xdr:row>
      <xdr:rowOff>71712</xdr:rowOff>
    </xdr:from>
    <xdr:to>
      <xdr:col>10</xdr:col>
      <xdr:colOff>363903</xdr:colOff>
      <xdr:row>52</xdr:row>
      <xdr:rowOff>90076</xdr:rowOff>
    </xdr:to>
    <xdr:sp macro="" textlink="">
      <xdr:nvSpPr>
        <xdr:cNvPr id="238" name="Rectangle 237">
          <a:extLst>
            <a:ext uri="{FF2B5EF4-FFF2-40B4-BE49-F238E27FC236}">
              <a16:creationId xmlns:a16="http://schemas.microsoft.com/office/drawing/2014/main" id="{00000000-0008-0000-1300-0000EE000000}"/>
            </a:ext>
          </a:extLst>
        </xdr:cNvPr>
        <xdr:cNvSpPr/>
      </xdr:nvSpPr>
      <xdr:spPr>
        <a:xfrm>
          <a:off x="4663940" y="9095062"/>
          <a:ext cx="3624763" cy="57081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352358</xdr:colOff>
      <xdr:row>54</xdr:row>
      <xdr:rowOff>174154</xdr:rowOff>
    </xdr:from>
    <xdr:to>
      <xdr:col>10</xdr:col>
      <xdr:colOff>319521</xdr:colOff>
      <xdr:row>58</xdr:row>
      <xdr:rowOff>8368</xdr:rowOff>
    </xdr:to>
    <xdr:sp macro="" textlink="">
      <xdr:nvSpPr>
        <xdr:cNvPr id="239" name="Rectangle 238">
          <a:extLst>
            <a:ext uri="{FF2B5EF4-FFF2-40B4-BE49-F238E27FC236}">
              <a16:creationId xmlns:a16="http://schemas.microsoft.com/office/drawing/2014/main" id="{00000000-0008-0000-1300-0000EF000000}"/>
            </a:ext>
          </a:extLst>
        </xdr:cNvPr>
        <xdr:cNvSpPr/>
      </xdr:nvSpPr>
      <xdr:spPr>
        <a:xfrm>
          <a:off x="4619558" y="10118254"/>
          <a:ext cx="3624763" cy="57081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396740</xdr:colOff>
      <xdr:row>63</xdr:row>
      <xdr:rowOff>39498</xdr:rowOff>
    </xdr:from>
    <xdr:to>
      <xdr:col>10</xdr:col>
      <xdr:colOff>363903</xdr:colOff>
      <xdr:row>65</xdr:row>
      <xdr:rowOff>130294</xdr:rowOff>
    </xdr:to>
    <xdr:sp macro="" textlink="">
      <xdr:nvSpPr>
        <xdr:cNvPr id="240" name="Rectangle 239">
          <a:extLst>
            <a:ext uri="{FF2B5EF4-FFF2-40B4-BE49-F238E27FC236}">
              <a16:creationId xmlns:a16="http://schemas.microsoft.com/office/drawing/2014/main" id="{00000000-0008-0000-1300-0000F0000000}"/>
            </a:ext>
          </a:extLst>
        </xdr:cNvPr>
        <xdr:cNvSpPr/>
      </xdr:nvSpPr>
      <xdr:spPr>
        <a:xfrm>
          <a:off x="4663940" y="11640948"/>
          <a:ext cx="3624763" cy="459096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363502</xdr:colOff>
      <xdr:row>67</xdr:row>
      <xdr:rowOff>175755</xdr:rowOff>
    </xdr:from>
    <xdr:to>
      <xdr:col>10</xdr:col>
      <xdr:colOff>330665</xdr:colOff>
      <xdr:row>70</xdr:row>
      <xdr:rowOff>78329</xdr:rowOff>
    </xdr:to>
    <xdr:sp macro="" textlink="">
      <xdr:nvSpPr>
        <xdr:cNvPr id="241" name="Rectangle 240">
          <a:extLst>
            <a:ext uri="{FF2B5EF4-FFF2-40B4-BE49-F238E27FC236}">
              <a16:creationId xmlns:a16="http://schemas.microsoft.com/office/drawing/2014/main" id="{00000000-0008-0000-1300-0000F1000000}"/>
            </a:ext>
          </a:extLst>
        </xdr:cNvPr>
        <xdr:cNvSpPr/>
      </xdr:nvSpPr>
      <xdr:spPr>
        <a:xfrm>
          <a:off x="4630702" y="12513805"/>
          <a:ext cx="3624763" cy="45502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396572</xdr:colOff>
      <xdr:row>75</xdr:row>
      <xdr:rowOff>6561</xdr:rowOff>
    </xdr:from>
    <xdr:to>
      <xdr:col>10</xdr:col>
      <xdr:colOff>363735</xdr:colOff>
      <xdr:row>77</xdr:row>
      <xdr:rowOff>49957</xdr:rowOff>
    </xdr:to>
    <xdr:sp macro="" textlink="">
      <xdr:nvSpPr>
        <xdr:cNvPr id="242" name="Rectangle 241">
          <a:extLst>
            <a:ext uri="{FF2B5EF4-FFF2-40B4-BE49-F238E27FC236}">
              <a16:creationId xmlns:a16="http://schemas.microsoft.com/office/drawing/2014/main" id="{00000000-0008-0000-1300-0000F2000000}"/>
            </a:ext>
          </a:extLst>
        </xdr:cNvPr>
        <xdr:cNvSpPr/>
      </xdr:nvSpPr>
      <xdr:spPr>
        <a:xfrm>
          <a:off x="4663772" y="13817811"/>
          <a:ext cx="3624763" cy="411696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257683</xdr:colOff>
      <xdr:row>57</xdr:row>
      <xdr:rowOff>2608</xdr:rowOff>
    </xdr:from>
    <xdr:to>
      <xdr:col>18</xdr:col>
      <xdr:colOff>597489</xdr:colOff>
      <xdr:row>60</xdr:row>
      <xdr:rowOff>20972</xdr:rowOff>
    </xdr:to>
    <xdr:sp macro="" textlink="">
      <xdr:nvSpPr>
        <xdr:cNvPr id="243" name="Rectangle 242">
          <a:extLst>
            <a:ext uri="{FF2B5EF4-FFF2-40B4-BE49-F238E27FC236}">
              <a16:creationId xmlns:a16="http://schemas.microsoft.com/office/drawing/2014/main" id="{00000000-0008-0000-1300-0000F3000000}"/>
            </a:ext>
          </a:extLst>
        </xdr:cNvPr>
        <xdr:cNvSpPr/>
      </xdr:nvSpPr>
      <xdr:spPr>
        <a:xfrm>
          <a:off x="10011283" y="10499158"/>
          <a:ext cx="3387806" cy="57081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311082</xdr:colOff>
      <xdr:row>65</xdr:row>
      <xdr:rowOff>119692</xdr:rowOff>
    </xdr:from>
    <xdr:to>
      <xdr:col>19</xdr:col>
      <xdr:colOff>41288</xdr:colOff>
      <xdr:row>67</xdr:row>
      <xdr:rowOff>72570</xdr:rowOff>
    </xdr:to>
    <xdr:sp macro="" textlink="">
      <xdr:nvSpPr>
        <xdr:cNvPr id="244" name="Rectangle 243">
          <a:extLst>
            <a:ext uri="{FF2B5EF4-FFF2-40B4-BE49-F238E27FC236}">
              <a16:creationId xmlns:a16="http://schemas.microsoft.com/office/drawing/2014/main" id="{00000000-0008-0000-1300-0000F4000000}"/>
            </a:ext>
          </a:extLst>
        </xdr:cNvPr>
        <xdr:cNvSpPr/>
      </xdr:nvSpPr>
      <xdr:spPr>
        <a:xfrm>
          <a:off x="10064682" y="12089442"/>
          <a:ext cx="3387806" cy="321178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363581</xdr:colOff>
      <xdr:row>74</xdr:row>
      <xdr:rowOff>62073</xdr:rowOff>
    </xdr:from>
    <xdr:to>
      <xdr:col>18</xdr:col>
      <xdr:colOff>597488</xdr:colOff>
      <xdr:row>77</xdr:row>
      <xdr:rowOff>80437</xdr:rowOff>
    </xdr:to>
    <xdr:sp macro="" textlink="">
      <xdr:nvSpPr>
        <xdr:cNvPr id="245" name="Rectangle 244">
          <a:extLst>
            <a:ext uri="{FF2B5EF4-FFF2-40B4-BE49-F238E27FC236}">
              <a16:creationId xmlns:a16="http://schemas.microsoft.com/office/drawing/2014/main" id="{00000000-0008-0000-1300-0000F5000000}"/>
            </a:ext>
          </a:extLst>
        </xdr:cNvPr>
        <xdr:cNvSpPr/>
      </xdr:nvSpPr>
      <xdr:spPr>
        <a:xfrm>
          <a:off x="10117181" y="13689173"/>
          <a:ext cx="3281907" cy="57081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209933</xdr:colOff>
      <xdr:row>85</xdr:row>
      <xdr:rowOff>154289</xdr:rowOff>
    </xdr:from>
    <xdr:to>
      <xdr:col>7</xdr:col>
      <xdr:colOff>571008</xdr:colOff>
      <xdr:row>87</xdr:row>
      <xdr:rowOff>168597</xdr:rowOff>
    </xdr:to>
    <xdr:sp macro="" textlink="">
      <xdr:nvSpPr>
        <xdr:cNvPr id="246" name="TextBox 1">
          <a:extLst>
            <a:ext uri="{FF2B5EF4-FFF2-40B4-BE49-F238E27FC236}">
              <a16:creationId xmlns:a16="http://schemas.microsoft.com/office/drawing/2014/main" id="{00000000-0008-0000-1300-0000F6000000}"/>
            </a:ext>
          </a:extLst>
        </xdr:cNvPr>
        <xdr:cNvSpPr txBox="1"/>
      </xdr:nvSpPr>
      <xdr:spPr>
        <a:xfrm>
          <a:off x="2665266" y="15447206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6g </a:t>
          </a:r>
        </a:p>
      </xdr:txBody>
    </xdr:sp>
    <xdr:clientData/>
  </xdr:twoCellAnchor>
  <xdr:twoCellAnchor>
    <xdr:from>
      <xdr:col>12</xdr:col>
      <xdr:colOff>167196</xdr:colOff>
      <xdr:row>92</xdr:row>
      <xdr:rowOff>24061</xdr:rowOff>
    </xdr:from>
    <xdr:to>
      <xdr:col>14</xdr:col>
      <xdr:colOff>126264</xdr:colOff>
      <xdr:row>93</xdr:row>
      <xdr:rowOff>151921</xdr:rowOff>
    </xdr:to>
    <xdr:sp macro="" textlink="">
      <xdr:nvSpPr>
        <xdr:cNvPr id="247" name="TextBox 3">
          <a:extLst>
            <a:ext uri="{FF2B5EF4-FFF2-40B4-BE49-F238E27FC236}">
              <a16:creationId xmlns:a16="http://schemas.microsoft.com/office/drawing/2014/main" id="{00000000-0008-0000-1300-0000F7000000}"/>
            </a:ext>
          </a:extLst>
        </xdr:cNvPr>
        <xdr:cNvSpPr txBox="1"/>
      </xdr:nvSpPr>
      <xdr:spPr>
        <a:xfrm>
          <a:off x="7533196" y="16576394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6</xdr:col>
      <xdr:colOff>457332</xdr:colOff>
      <xdr:row>92</xdr:row>
      <xdr:rowOff>54839</xdr:rowOff>
    </xdr:from>
    <xdr:to>
      <xdr:col>7</xdr:col>
      <xdr:colOff>443343</xdr:colOff>
      <xdr:row>93</xdr:row>
      <xdr:rowOff>151921</xdr:rowOff>
    </xdr:to>
    <xdr:sp macro="" textlink="">
      <xdr:nvSpPr>
        <xdr:cNvPr id="248" name="TextBox 4">
          <a:extLst>
            <a:ext uri="{FF2B5EF4-FFF2-40B4-BE49-F238E27FC236}">
              <a16:creationId xmlns:a16="http://schemas.microsoft.com/office/drawing/2014/main" id="{00000000-0008-0000-1300-0000F8000000}"/>
            </a:ext>
          </a:extLst>
        </xdr:cNvPr>
        <xdr:cNvSpPr txBox="1"/>
      </xdr:nvSpPr>
      <xdr:spPr>
        <a:xfrm>
          <a:off x="4140332" y="1660717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8</xdr:col>
      <xdr:colOff>108134</xdr:colOff>
      <xdr:row>88</xdr:row>
      <xdr:rowOff>28254</xdr:rowOff>
    </xdr:from>
    <xdr:to>
      <xdr:col>8</xdr:col>
      <xdr:colOff>477467</xdr:colOff>
      <xdr:row>90</xdr:row>
      <xdr:rowOff>99308</xdr:rowOff>
    </xdr:to>
    <xdr:sp macro="" textlink="">
      <xdr:nvSpPr>
        <xdr:cNvPr id="249" name="TextBox 5">
          <a:extLst>
            <a:ext uri="{FF2B5EF4-FFF2-40B4-BE49-F238E27FC236}">
              <a16:creationId xmlns:a16="http://schemas.microsoft.com/office/drawing/2014/main" id="{00000000-0008-0000-1300-0000F9000000}"/>
            </a:ext>
          </a:extLst>
        </xdr:cNvPr>
        <xdr:cNvSpPr txBox="1"/>
      </xdr:nvSpPr>
      <xdr:spPr>
        <a:xfrm rot="5400000">
          <a:off x="4988024" y="15891698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8</xdr:col>
      <xdr:colOff>394373</xdr:colOff>
      <xdr:row>88</xdr:row>
      <xdr:rowOff>28254</xdr:rowOff>
    </xdr:from>
    <xdr:to>
      <xdr:col>9</xdr:col>
      <xdr:colOff>149874</xdr:colOff>
      <xdr:row>90</xdr:row>
      <xdr:rowOff>99308</xdr:rowOff>
    </xdr:to>
    <xdr:sp macro="" textlink="">
      <xdr:nvSpPr>
        <xdr:cNvPr id="250" name="TextBox 6">
          <a:extLst>
            <a:ext uri="{FF2B5EF4-FFF2-40B4-BE49-F238E27FC236}">
              <a16:creationId xmlns:a16="http://schemas.microsoft.com/office/drawing/2014/main" id="{00000000-0008-0000-1300-0000FA000000}"/>
            </a:ext>
          </a:extLst>
        </xdr:cNvPr>
        <xdr:cNvSpPr txBox="1"/>
      </xdr:nvSpPr>
      <xdr:spPr>
        <a:xfrm rot="5400000">
          <a:off x="5274263" y="1589169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9</xdr:col>
      <xdr:colOff>61269</xdr:colOff>
      <xdr:row>88</xdr:row>
      <xdr:rowOff>28254</xdr:rowOff>
    </xdr:from>
    <xdr:to>
      <xdr:col>9</xdr:col>
      <xdr:colOff>430603</xdr:colOff>
      <xdr:row>90</xdr:row>
      <xdr:rowOff>99308</xdr:rowOff>
    </xdr:to>
    <xdr:sp macro="" textlink="">
      <xdr:nvSpPr>
        <xdr:cNvPr id="251" name="TextBox 7">
          <a:extLst>
            <a:ext uri="{FF2B5EF4-FFF2-40B4-BE49-F238E27FC236}">
              <a16:creationId xmlns:a16="http://schemas.microsoft.com/office/drawing/2014/main" id="{00000000-0008-0000-1300-0000FB000000}"/>
            </a:ext>
          </a:extLst>
        </xdr:cNvPr>
        <xdr:cNvSpPr txBox="1"/>
      </xdr:nvSpPr>
      <xdr:spPr>
        <a:xfrm rot="5400000">
          <a:off x="5554992" y="1589169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9</xdr:col>
      <xdr:colOff>347506</xdr:colOff>
      <xdr:row>88</xdr:row>
      <xdr:rowOff>28254</xdr:rowOff>
    </xdr:from>
    <xdr:to>
      <xdr:col>10</xdr:col>
      <xdr:colOff>103007</xdr:colOff>
      <xdr:row>90</xdr:row>
      <xdr:rowOff>99308</xdr:rowOff>
    </xdr:to>
    <xdr:sp macro="" textlink="">
      <xdr:nvSpPr>
        <xdr:cNvPr id="252" name="TextBox 8">
          <a:extLst>
            <a:ext uri="{FF2B5EF4-FFF2-40B4-BE49-F238E27FC236}">
              <a16:creationId xmlns:a16="http://schemas.microsoft.com/office/drawing/2014/main" id="{00000000-0008-0000-1300-0000FC000000}"/>
            </a:ext>
          </a:extLst>
        </xdr:cNvPr>
        <xdr:cNvSpPr txBox="1"/>
      </xdr:nvSpPr>
      <xdr:spPr>
        <a:xfrm rot="5400000">
          <a:off x="5841229" y="1589169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10</xdr:col>
      <xdr:colOff>277587</xdr:colOff>
      <xdr:row>88</xdr:row>
      <xdr:rowOff>44670</xdr:rowOff>
    </xdr:from>
    <xdr:to>
      <xdr:col>10</xdr:col>
      <xdr:colOff>592316</xdr:colOff>
      <xdr:row>90</xdr:row>
      <xdr:rowOff>115724</xdr:rowOff>
    </xdr:to>
    <xdr:sp macro="" textlink="">
      <xdr:nvSpPr>
        <xdr:cNvPr id="253" name="TextBox 9">
          <a:extLst>
            <a:ext uri="{FF2B5EF4-FFF2-40B4-BE49-F238E27FC236}">
              <a16:creationId xmlns:a16="http://schemas.microsoft.com/office/drawing/2014/main" id="{00000000-0008-0000-1300-0000FD000000}"/>
            </a:ext>
          </a:extLst>
        </xdr:cNvPr>
        <xdr:cNvSpPr txBox="1"/>
      </xdr:nvSpPr>
      <xdr:spPr>
        <a:xfrm rot="5400000">
          <a:off x="6357841" y="1593541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10</xdr:col>
      <xdr:colOff>563825</xdr:colOff>
      <xdr:row>88</xdr:row>
      <xdr:rowOff>44670</xdr:rowOff>
    </xdr:from>
    <xdr:to>
      <xdr:col>11</xdr:col>
      <xdr:colOff>264721</xdr:colOff>
      <xdr:row>90</xdr:row>
      <xdr:rowOff>115724</xdr:rowOff>
    </xdr:to>
    <xdr:sp macro="" textlink="">
      <xdr:nvSpPr>
        <xdr:cNvPr id="254" name="TextBox 10">
          <a:extLst>
            <a:ext uri="{FF2B5EF4-FFF2-40B4-BE49-F238E27FC236}">
              <a16:creationId xmlns:a16="http://schemas.microsoft.com/office/drawing/2014/main" id="{00000000-0008-0000-1300-0000FE000000}"/>
            </a:ext>
          </a:extLst>
        </xdr:cNvPr>
        <xdr:cNvSpPr txBox="1"/>
      </xdr:nvSpPr>
      <xdr:spPr>
        <a:xfrm rot="5400000">
          <a:off x="6644079" y="1593541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11</xdr:col>
      <xdr:colOff>203418</xdr:colOff>
      <xdr:row>88</xdr:row>
      <xdr:rowOff>50026</xdr:rowOff>
    </xdr:from>
    <xdr:to>
      <xdr:col>11</xdr:col>
      <xdr:colOff>572752</xdr:colOff>
      <xdr:row>90</xdr:row>
      <xdr:rowOff>121080</xdr:rowOff>
    </xdr:to>
    <xdr:sp macro="" textlink="">
      <xdr:nvSpPr>
        <xdr:cNvPr id="255" name="TextBox 11">
          <a:extLst>
            <a:ext uri="{FF2B5EF4-FFF2-40B4-BE49-F238E27FC236}">
              <a16:creationId xmlns:a16="http://schemas.microsoft.com/office/drawing/2014/main" id="{00000000-0008-0000-1300-0000FF000000}"/>
            </a:ext>
          </a:extLst>
        </xdr:cNvPr>
        <xdr:cNvSpPr txBox="1"/>
      </xdr:nvSpPr>
      <xdr:spPr>
        <a:xfrm rot="5400000">
          <a:off x="6924808" y="1591347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11</xdr:col>
      <xdr:colOff>489656</xdr:colOff>
      <xdr:row>88</xdr:row>
      <xdr:rowOff>60912</xdr:rowOff>
    </xdr:from>
    <xdr:to>
      <xdr:col>12</xdr:col>
      <xdr:colOff>245157</xdr:colOff>
      <xdr:row>90</xdr:row>
      <xdr:rowOff>131966</xdr:rowOff>
    </xdr:to>
    <xdr:sp macro="" textlink="">
      <xdr:nvSpPr>
        <xdr:cNvPr id="256" name="TextBox 12">
          <a:extLst>
            <a:ext uri="{FF2B5EF4-FFF2-40B4-BE49-F238E27FC236}">
              <a16:creationId xmlns:a16="http://schemas.microsoft.com/office/drawing/2014/main" id="{00000000-0008-0000-1300-000000010000}"/>
            </a:ext>
          </a:extLst>
        </xdr:cNvPr>
        <xdr:cNvSpPr txBox="1"/>
      </xdr:nvSpPr>
      <xdr:spPr>
        <a:xfrm rot="5400000">
          <a:off x="7211046" y="1592435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6</xdr:col>
      <xdr:colOff>551645</xdr:colOff>
      <xdr:row>101</xdr:row>
      <xdr:rowOff>13213</xdr:rowOff>
    </xdr:from>
    <xdr:to>
      <xdr:col>7</xdr:col>
      <xdr:colOff>537656</xdr:colOff>
      <xdr:row>102</xdr:row>
      <xdr:rowOff>110295</xdr:rowOff>
    </xdr:to>
    <xdr:sp macro="" textlink="">
      <xdr:nvSpPr>
        <xdr:cNvPr id="257" name="TextBox 15">
          <a:extLst>
            <a:ext uri="{FF2B5EF4-FFF2-40B4-BE49-F238E27FC236}">
              <a16:creationId xmlns:a16="http://schemas.microsoft.com/office/drawing/2014/main" id="{00000000-0008-0000-1300-000001010000}"/>
            </a:ext>
          </a:extLst>
        </xdr:cNvPr>
        <xdr:cNvSpPr txBox="1"/>
      </xdr:nvSpPr>
      <xdr:spPr>
        <a:xfrm>
          <a:off x="4234645" y="1818479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6</xdr:col>
      <xdr:colOff>550115</xdr:colOff>
      <xdr:row>100</xdr:row>
      <xdr:rowOff>60717</xdr:rowOff>
    </xdr:from>
    <xdr:to>
      <xdr:col>7</xdr:col>
      <xdr:colOff>536126</xdr:colOff>
      <xdr:row>101</xdr:row>
      <xdr:rowOff>157800</xdr:rowOff>
    </xdr:to>
    <xdr:sp macro="" textlink="">
      <xdr:nvSpPr>
        <xdr:cNvPr id="258" name="TextBox 16">
          <a:extLst>
            <a:ext uri="{FF2B5EF4-FFF2-40B4-BE49-F238E27FC236}">
              <a16:creationId xmlns:a16="http://schemas.microsoft.com/office/drawing/2014/main" id="{00000000-0008-0000-1300-000002010000}"/>
            </a:ext>
          </a:extLst>
        </xdr:cNvPr>
        <xdr:cNvSpPr txBox="1"/>
      </xdr:nvSpPr>
      <xdr:spPr>
        <a:xfrm>
          <a:off x="4233115" y="1805238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6</xdr:col>
      <xdr:colOff>548585</xdr:colOff>
      <xdr:row>99</xdr:row>
      <xdr:rowOff>84115</xdr:rowOff>
    </xdr:from>
    <xdr:to>
      <xdr:col>7</xdr:col>
      <xdr:colOff>534596</xdr:colOff>
      <xdr:row>101</xdr:row>
      <xdr:rowOff>1281</xdr:rowOff>
    </xdr:to>
    <xdr:sp macro="" textlink="">
      <xdr:nvSpPr>
        <xdr:cNvPr id="259" name="TextBox 17">
          <a:extLst>
            <a:ext uri="{FF2B5EF4-FFF2-40B4-BE49-F238E27FC236}">
              <a16:creationId xmlns:a16="http://schemas.microsoft.com/office/drawing/2014/main" id="{00000000-0008-0000-1300-000003010000}"/>
            </a:ext>
          </a:extLst>
        </xdr:cNvPr>
        <xdr:cNvSpPr txBox="1"/>
      </xdr:nvSpPr>
      <xdr:spPr>
        <a:xfrm>
          <a:off x="4231585" y="1789586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6</xdr:col>
      <xdr:colOff>544818</xdr:colOff>
      <xdr:row>101</xdr:row>
      <xdr:rowOff>153757</xdr:rowOff>
    </xdr:from>
    <xdr:to>
      <xdr:col>7</xdr:col>
      <xdr:colOff>530829</xdr:colOff>
      <xdr:row>103</xdr:row>
      <xdr:rowOff>70922</xdr:rowOff>
    </xdr:to>
    <xdr:sp macro="" textlink="">
      <xdr:nvSpPr>
        <xdr:cNvPr id="260" name="TextBox 18">
          <a:extLst>
            <a:ext uri="{FF2B5EF4-FFF2-40B4-BE49-F238E27FC236}">
              <a16:creationId xmlns:a16="http://schemas.microsoft.com/office/drawing/2014/main" id="{00000000-0008-0000-1300-000004010000}"/>
            </a:ext>
          </a:extLst>
        </xdr:cNvPr>
        <xdr:cNvSpPr txBox="1"/>
      </xdr:nvSpPr>
      <xdr:spPr>
        <a:xfrm>
          <a:off x="4227818" y="1832534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6</xdr:col>
      <xdr:colOff>524929</xdr:colOff>
      <xdr:row>102</xdr:row>
      <xdr:rowOff>114402</xdr:rowOff>
    </xdr:from>
    <xdr:to>
      <xdr:col>7</xdr:col>
      <xdr:colOff>510940</xdr:colOff>
      <xdr:row>104</xdr:row>
      <xdr:rowOff>31568</xdr:rowOff>
    </xdr:to>
    <xdr:sp macro="" textlink="">
      <xdr:nvSpPr>
        <xdr:cNvPr id="261" name="TextBox 19">
          <a:extLst>
            <a:ext uri="{FF2B5EF4-FFF2-40B4-BE49-F238E27FC236}">
              <a16:creationId xmlns:a16="http://schemas.microsoft.com/office/drawing/2014/main" id="{00000000-0008-0000-1300-000005010000}"/>
            </a:ext>
          </a:extLst>
        </xdr:cNvPr>
        <xdr:cNvSpPr txBox="1"/>
      </xdr:nvSpPr>
      <xdr:spPr>
        <a:xfrm>
          <a:off x="4207929" y="1846590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124247</xdr:colOff>
      <xdr:row>100</xdr:row>
      <xdr:rowOff>166458</xdr:rowOff>
    </xdr:from>
    <xdr:to>
      <xdr:col>14</xdr:col>
      <xdr:colOff>33430</xdr:colOff>
      <xdr:row>102</xdr:row>
      <xdr:rowOff>114402</xdr:rowOff>
    </xdr:to>
    <xdr:sp macro="" textlink="">
      <xdr:nvSpPr>
        <xdr:cNvPr id="262" name="TextBox 20">
          <a:extLst>
            <a:ext uri="{FF2B5EF4-FFF2-40B4-BE49-F238E27FC236}">
              <a16:creationId xmlns:a16="http://schemas.microsoft.com/office/drawing/2014/main" id="{00000000-0008-0000-1300-000006010000}"/>
            </a:ext>
          </a:extLst>
        </xdr:cNvPr>
        <xdr:cNvSpPr txBox="1"/>
      </xdr:nvSpPr>
      <xdr:spPr>
        <a:xfrm>
          <a:off x="7490247" y="18158125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>
    <xdr:from>
      <xdr:col>8</xdr:col>
      <xdr:colOff>124890</xdr:colOff>
      <xdr:row>95</xdr:row>
      <xdr:rowOff>48359</xdr:rowOff>
    </xdr:from>
    <xdr:to>
      <xdr:col>8</xdr:col>
      <xdr:colOff>494223</xdr:colOff>
      <xdr:row>97</xdr:row>
      <xdr:rowOff>119412</xdr:rowOff>
    </xdr:to>
    <xdr:sp macro="" textlink="">
      <xdr:nvSpPr>
        <xdr:cNvPr id="263" name="TextBox 29">
          <a:extLst>
            <a:ext uri="{FF2B5EF4-FFF2-40B4-BE49-F238E27FC236}">
              <a16:creationId xmlns:a16="http://schemas.microsoft.com/office/drawing/2014/main" id="{00000000-0008-0000-1300-000007010000}"/>
            </a:ext>
          </a:extLst>
        </xdr:cNvPr>
        <xdr:cNvSpPr txBox="1"/>
      </xdr:nvSpPr>
      <xdr:spPr>
        <a:xfrm rot="5400000">
          <a:off x="5004780" y="1717121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8</xdr:col>
      <xdr:colOff>411129</xdr:colOff>
      <xdr:row>95</xdr:row>
      <xdr:rowOff>48359</xdr:rowOff>
    </xdr:from>
    <xdr:to>
      <xdr:col>9</xdr:col>
      <xdr:colOff>166630</xdr:colOff>
      <xdr:row>97</xdr:row>
      <xdr:rowOff>119412</xdr:rowOff>
    </xdr:to>
    <xdr:sp macro="" textlink="">
      <xdr:nvSpPr>
        <xdr:cNvPr id="264" name="TextBox 30">
          <a:extLst>
            <a:ext uri="{FF2B5EF4-FFF2-40B4-BE49-F238E27FC236}">
              <a16:creationId xmlns:a16="http://schemas.microsoft.com/office/drawing/2014/main" id="{00000000-0008-0000-1300-000008010000}"/>
            </a:ext>
          </a:extLst>
        </xdr:cNvPr>
        <xdr:cNvSpPr txBox="1"/>
      </xdr:nvSpPr>
      <xdr:spPr>
        <a:xfrm rot="5400000">
          <a:off x="5291019" y="171712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9</xdr:col>
      <xdr:colOff>78025</xdr:colOff>
      <xdr:row>95</xdr:row>
      <xdr:rowOff>48359</xdr:rowOff>
    </xdr:from>
    <xdr:to>
      <xdr:col>9</xdr:col>
      <xdr:colOff>447359</xdr:colOff>
      <xdr:row>97</xdr:row>
      <xdr:rowOff>119412</xdr:rowOff>
    </xdr:to>
    <xdr:sp macro="" textlink="">
      <xdr:nvSpPr>
        <xdr:cNvPr id="265" name="TextBox 31">
          <a:extLst>
            <a:ext uri="{FF2B5EF4-FFF2-40B4-BE49-F238E27FC236}">
              <a16:creationId xmlns:a16="http://schemas.microsoft.com/office/drawing/2014/main" id="{00000000-0008-0000-1300-000009010000}"/>
            </a:ext>
          </a:extLst>
        </xdr:cNvPr>
        <xdr:cNvSpPr txBox="1"/>
      </xdr:nvSpPr>
      <xdr:spPr>
        <a:xfrm rot="5400000">
          <a:off x="5571748" y="171712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9</xdr:col>
      <xdr:colOff>364262</xdr:colOff>
      <xdr:row>95</xdr:row>
      <xdr:rowOff>48359</xdr:rowOff>
    </xdr:from>
    <xdr:to>
      <xdr:col>10</xdr:col>
      <xdr:colOff>119763</xdr:colOff>
      <xdr:row>97</xdr:row>
      <xdr:rowOff>119412</xdr:rowOff>
    </xdr:to>
    <xdr:sp macro="" textlink="">
      <xdr:nvSpPr>
        <xdr:cNvPr id="266" name="TextBox 32">
          <a:extLst>
            <a:ext uri="{FF2B5EF4-FFF2-40B4-BE49-F238E27FC236}">
              <a16:creationId xmlns:a16="http://schemas.microsoft.com/office/drawing/2014/main" id="{00000000-0008-0000-1300-00000A010000}"/>
            </a:ext>
          </a:extLst>
        </xdr:cNvPr>
        <xdr:cNvSpPr txBox="1"/>
      </xdr:nvSpPr>
      <xdr:spPr>
        <a:xfrm rot="5400000">
          <a:off x="5857985" y="171712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10</xdr:col>
      <xdr:colOff>250799</xdr:colOff>
      <xdr:row>95</xdr:row>
      <xdr:rowOff>43003</xdr:rowOff>
    </xdr:from>
    <xdr:to>
      <xdr:col>10</xdr:col>
      <xdr:colOff>565528</xdr:colOff>
      <xdr:row>97</xdr:row>
      <xdr:rowOff>114056</xdr:rowOff>
    </xdr:to>
    <xdr:sp macro="" textlink="">
      <xdr:nvSpPr>
        <xdr:cNvPr id="267" name="TextBox 33">
          <a:extLst>
            <a:ext uri="{FF2B5EF4-FFF2-40B4-BE49-F238E27FC236}">
              <a16:creationId xmlns:a16="http://schemas.microsoft.com/office/drawing/2014/main" id="{00000000-0008-0000-1300-00000B010000}"/>
            </a:ext>
          </a:extLst>
        </xdr:cNvPr>
        <xdr:cNvSpPr txBox="1"/>
      </xdr:nvSpPr>
      <xdr:spPr>
        <a:xfrm rot="5400000">
          <a:off x="6331053" y="1719316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10</xdr:col>
      <xdr:colOff>537037</xdr:colOff>
      <xdr:row>95</xdr:row>
      <xdr:rowOff>43003</xdr:rowOff>
    </xdr:from>
    <xdr:to>
      <xdr:col>11</xdr:col>
      <xdr:colOff>237933</xdr:colOff>
      <xdr:row>97</xdr:row>
      <xdr:rowOff>114056</xdr:rowOff>
    </xdr:to>
    <xdr:sp macro="" textlink="">
      <xdr:nvSpPr>
        <xdr:cNvPr id="268" name="TextBox 34">
          <a:extLst>
            <a:ext uri="{FF2B5EF4-FFF2-40B4-BE49-F238E27FC236}">
              <a16:creationId xmlns:a16="http://schemas.microsoft.com/office/drawing/2014/main" id="{00000000-0008-0000-1300-00000C010000}"/>
            </a:ext>
          </a:extLst>
        </xdr:cNvPr>
        <xdr:cNvSpPr txBox="1"/>
      </xdr:nvSpPr>
      <xdr:spPr>
        <a:xfrm rot="5400000">
          <a:off x="6617291" y="1719316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11</xdr:col>
      <xdr:colOff>187516</xdr:colOff>
      <xdr:row>95</xdr:row>
      <xdr:rowOff>48359</xdr:rowOff>
    </xdr:from>
    <xdr:to>
      <xdr:col>11</xdr:col>
      <xdr:colOff>556850</xdr:colOff>
      <xdr:row>97</xdr:row>
      <xdr:rowOff>119412</xdr:rowOff>
    </xdr:to>
    <xdr:sp macro="" textlink="">
      <xdr:nvSpPr>
        <xdr:cNvPr id="269" name="TextBox 35">
          <a:extLst>
            <a:ext uri="{FF2B5EF4-FFF2-40B4-BE49-F238E27FC236}">
              <a16:creationId xmlns:a16="http://schemas.microsoft.com/office/drawing/2014/main" id="{00000000-0008-0000-1300-00000D010000}"/>
            </a:ext>
          </a:extLst>
        </xdr:cNvPr>
        <xdr:cNvSpPr txBox="1"/>
      </xdr:nvSpPr>
      <xdr:spPr>
        <a:xfrm rot="5400000">
          <a:off x="6908906" y="171712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11</xdr:col>
      <xdr:colOff>462868</xdr:colOff>
      <xdr:row>95</xdr:row>
      <xdr:rowOff>48359</xdr:rowOff>
    </xdr:from>
    <xdr:to>
      <xdr:col>12</xdr:col>
      <xdr:colOff>218369</xdr:colOff>
      <xdr:row>97</xdr:row>
      <xdr:rowOff>119412</xdr:rowOff>
    </xdr:to>
    <xdr:sp macro="" textlink="">
      <xdr:nvSpPr>
        <xdr:cNvPr id="270" name="TextBox 36">
          <a:extLst>
            <a:ext uri="{FF2B5EF4-FFF2-40B4-BE49-F238E27FC236}">
              <a16:creationId xmlns:a16="http://schemas.microsoft.com/office/drawing/2014/main" id="{00000000-0008-0000-1300-00000E010000}"/>
            </a:ext>
          </a:extLst>
        </xdr:cNvPr>
        <xdr:cNvSpPr txBox="1"/>
      </xdr:nvSpPr>
      <xdr:spPr>
        <a:xfrm rot="5400000">
          <a:off x="7184258" y="171712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7</xdr:col>
      <xdr:colOff>455392</xdr:colOff>
      <xdr:row>106</xdr:row>
      <xdr:rowOff>47745</xdr:rowOff>
    </xdr:from>
    <xdr:to>
      <xdr:col>12</xdr:col>
      <xdr:colOff>183853</xdr:colOff>
      <xdr:row>113</xdr:row>
      <xdr:rowOff>29300</xdr:rowOff>
    </xdr:to>
    <xdr:pic>
      <xdr:nvPicPr>
        <xdr:cNvPr id="271" name="Picture 270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0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09" t="19885" r="24850" b="51164"/>
        <a:stretch/>
      </xdr:blipFill>
      <xdr:spPr>
        <a:xfrm>
          <a:off x="4752225" y="19118912"/>
          <a:ext cx="2797628" cy="1240971"/>
        </a:xfrm>
        <a:prstGeom prst="rect">
          <a:avLst/>
        </a:prstGeom>
      </xdr:spPr>
    </xdr:pic>
    <xdr:clientData/>
  </xdr:twoCellAnchor>
  <xdr:twoCellAnchor>
    <xdr:from>
      <xdr:col>12</xdr:col>
      <xdr:colOff>167196</xdr:colOff>
      <xdr:row>108</xdr:row>
      <xdr:rowOff>177097</xdr:rowOff>
    </xdr:from>
    <xdr:to>
      <xdr:col>13</xdr:col>
      <xdr:colOff>539530</xdr:colOff>
      <xdr:row>110</xdr:row>
      <xdr:rowOff>125041</xdr:rowOff>
    </xdr:to>
    <xdr:sp macro="" textlink="">
      <xdr:nvSpPr>
        <xdr:cNvPr id="272" name="TextBox 43">
          <a:extLst>
            <a:ext uri="{FF2B5EF4-FFF2-40B4-BE49-F238E27FC236}">
              <a16:creationId xmlns:a16="http://schemas.microsoft.com/office/drawing/2014/main" id="{00000000-0008-0000-1300-000010010000}"/>
            </a:ext>
          </a:extLst>
        </xdr:cNvPr>
        <xdr:cNvSpPr txBox="1"/>
      </xdr:nvSpPr>
      <xdr:spPr>
        <a:xfrm>
          <a:off x="7533196" y="19608097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6</xdr:col>
      <xdr:colOff>551645</xdr:colOff>
      <xdr:row>108</xdr:row>
      <xdr:rowOff>173112</xdr:rowOff>
    </xdr:from>
    <xdr:to>
      <xdr:col>7</xdr:col>
      <xdr:colOff>537656</xdr:colOff>
      <xdr:row>110</xdr:row>
      <xdr:rowOff>90278</xdr:rowOff>
    </xdr:to>
    <xdr:sp macro="" textlink="">
      <xdr:nvSpPr>
        <xdr:cNvPr id="273" name="TextBox 44">
          <a:extLst>
            <a:ext uri="{FF2B5EF4-FFF2-40B4-BE49-F238E27FC236}">
              <a16:creationId xmlns:a16="http://schemas.microsoft.com/office/drawing/2014/main" id="{00000000-0008-0000-1300-000011010000}"/>
            </a:ext>
          </a:extLst>
        </xdr:cNvPr>
        <xdr:cNvSpPr txBox="1"/>
      </xdr:nvSpPr>
      <xdr:spPr>
        <a:xfrm>
          <a:off x="4234645" y="1960411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6</xdr:col>
      <xdr:colOff>550115</xdr:colOff>
      <xdr:row>108</xdr:row>
      <xdr:rowOff>29814</xdr:rowOff>
    </xdr:from>
    <xdr:to>
      <xdr:col>7</xdr:col>
      <xdr:colOff>536126</xdr:colOff>
      <xdr:row>109</xdr:row>
      <xdr:rowOff>126896</xdr:rowOff>
    </xdr:to>
    <xdr:sp macro="" textlink="">
      <xdr:nvSpPr>
        <xdr:cNvPr id="274" name="TextBox 45">
          <a:extLst>
            <a:ext uri="{FF2B5EF4-FFF2-40B4-BE49-F238E27FC236}">
              <a16:creationId xmlns:a16="http://schemas.microsoft.com/office/drawing/2014/main" id="{00000000-0008-0000-1300-000012010000}"/>
            </a:ext>
          </a:extLst>
        </xdr:cNvPr>
        <xdr:cNvSpPr txBox="1"/>
      </xdr:nvSpPr>
      <xdr:spPr>
        <a:xfrm>
          <a:off x="4233115" y="1946081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6</xdr:col>
      <xdr:colOff>548585</xdr:colOff>
      <xdr:row>106</xdr:row>
      <xdr:rowOff>167819</xdr:rowOff>
    </xdr:from>
    <xdr:to>
      <xdr:col>7</xdr:col>
      <xdr:colOff>534596</xdr:colOff>
      <xdr:row>108</xdr:row>
      <xdr:rowOff>84985</xdr:rowOff>
    </xdr:to>
    <xdr:sp macro="" textlink="">
      <xdr:nvSpPr>
        <xdr:cNvPr id="275" name="TextBox 46">
          <a:extLst>
            <a:ext uri="{FF2B5EF4-FFF2-40B4-BE49-F238E27FC236}">
              <a16:creationId xmlns:a16="http://schemas.microsoft.com/office/drawing/2014/main" id="{00000000-0008-0000-1300-000013010000}"/>
            </a:ext>
          </a:extLst>
        </xdr:cNvPr>
        <xdr:cNvSpPr txBox="1"/>
      </xdr:nvSpPr>
      <xdr:spPr>
        <a:xfrm>
          <a:off x="4231585" y="1923898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6</xdr:col>
      <xdr:colOff>544818</xdr:colOff>
      <xdr:row>110</xdr:row>
      <xdr:rowOff>73569</xdr:rowOff>
    </xdr:from>
    <xdr:to>
      <xdr:col>7</xdr:col>
      <xdr:colOff>530829</xdr:colOff>
      <xdr:row>111</xdr:row>
      <xdr:rowOff>170651</xdr:rowOff>
    </xdr:to>
    <xdr:sp macro="" textlink="">
      <xdr:nvSpPr>
        <xdr:cNvPr id="276" name="TextBox 47">
          <a:extLst>
            <a:ext uri="{FF2B5EF4-FFF2-40B4-BE49-F238E27FC236}">
              <a16:creationId xmlns:a16="http://schemas.microsoft.com/office/drawing/2014/main" id="{00000000-0008-0000-1300-000014010000}"/>
            </a:ext>
          </a:extLst>
        </xdr:cNvPr>
        <xdr:cNvSpPr txBox="1"/>
      </xdr:nvSpPr>
      <xdr:spPr>
        <a:xfrm>
          <a:off x="4227818" y="1986440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6</xdr:col>
      <xdr:colOff>524929</xdr:colOff>
      <xdr:row>111</xdr:row>
      <xdr:rowOff>143074</xdr:rowOff>
    </xdr:from>
    <xdr:to>
      <xdr:col>7</xdr:col>
      <xdr:colOff>510940</xdr:colOff>
      <xdr:row>113</xdr:row>
      <xdr:rowOff>60240</xdr:rowOff>
    </xdr:to>
    <xdr:sp macro="" textlink="">
      <xdr:nvSpPr>
        <xdr:cNvPr id="277" name="TextBox 48">
          <a:extLst>
            <a:ext uri="{FF2B5EF4-FFF2-40B4-BE49-F238E27FC236}">
              <a16:creationId xmlns:a16="http://schemas.microsoft.com/office/drawing/2014/main" id="{00000000-0008-0000-1300-000015010000}"/>
            </a:ext>
          </a:extLst>
        </xdr:cNvPr>
        <xdr:cNvSpPr txBox="1"/>
      </xdr:nvSpPr>
      <xdr:spPr>
        <a:xfrm>
          <a:off x="4207929" y="2011382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8</xdr:col>
      <xdr:colOff>90374</xdr:colOff>
      <xdr:row>104</xdr:row>
      <xdr:rowOff>67119</xdr:rowOff>
    </xdr:from>
    <xdr:to>
      <xdr:col>8</xdr:col>
      <xdr:colOff>459707</xdr:colOff>
      <xdr:row>106</xdr:row>
      <xdr:rowOff>138172</xdr:rowOff>
    </xdr:to>
    <xdr:sp macro="" textlink="">
      <xdr:nvSpPr>
        <xdr:cNvPr id="278" name="TextBox 49">
          <a:extLst>
            <a:ext uri="{FF2B5EF4-FFF2-40B4-BE49-F238E27FC236}">
              <a16:creationId xmlns:a16="http://schemas.microsoft.com/office/drawing/2014/main" id="{00000000-0008-0000-1300-000016010000}"/>
            </a:ext>
          </a:extLst>
        </xdr:cNvPr>
        <xdr:cNvSpPr txBox="1"/>
      </xdr:nvSpPr>
      <xdr:spPr>
        <a:xfrm rot="5400000">
          <a:off x="4970264" y="1880922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8</xdr:col>
      <xdr:colOff>376613</xdr:colOff>
      <xdr:row>104</xdr:row>
      <xdr:rowOff>67119</xdr:rowOff>
    </xdr:from>
    <xdr:to>
      <xdr:col>9</xdr:col>
      <xdr:colOff>132114</xdr:colOff>
      <xdr:row>106</xdr:row>
      <xdr:rowOff>138172</xdr:rowOff>
    </xdr:to>
    <xdr:sp macro="" textlink="">
      <xdr:nvSpPr>
        <xdr:cNvPr id="279" name="TextBox 50">
          <a:extLst>
            <a:ext uri="{FF2B5EF4-FFF2-40B4-BE49-F238E27FC236}">
              <a16:creationId xmlns:a16="http://schemas.microsoft.com/office/drawing/2014/main" id="{00000000-0008-0000-1300-000017010000}"/>
            </a:ext>
          </a:extLst>
        </xdr:cNvPr>
        <xdr:cNvSpPr txBox="1"/>
      </xdr:nvSpPr>
      <xdr:spPr>
        <a:xfrm rot="5400000">
          <a:off x="5256503" y="188092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9</xdr:col>
      <xdr:colOff>43509</xdr:colOff>
      <xdr:row>104</xdr:row>
      <xdr:rowOff>67119</xdr:rowOff>
    </xdr:from>
    <xdr:to>
      <xdr:col>9</xdr:col>
      <xdr:colOff>412843</xdr:colOff>
      <xdr:row>106</xdr:row>
      <xdr:rowOff>138172</xdr:rowOff>
    </xdr:to>
    <xdr:sp macro="" textlink="">
      <xdr:nvSpPr>
        <xdr:cNvPr id="280" name="TextBox 51">
          <a:extLst>
            <a:ext uri="{FF2B5EF4-FFF2-40B4-BE49-F238E27FC236}">
              <a16:creationId xmlns:a16="http://schemas.microsoft.com/office/drawing/2014/main" id="{00000000-0008-0000-1300-000018010000}"/>
            </a:ext>
          </a:extLst>
        </xdr:cNvPr>
        <xdr:cNvSpPr txBox="1"/>
      </xdr:nvSpPr>
      <xdr:spPr>
        <a:xfrm rot="5400000">
          <a:off x="5537232" y="188092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9</xdr:col>
      <xdr:colOff>329746</xdr:colOff>
      <xdr:row>104</xdr:row>
      <xdr:rowOff>67119</xdr:rowOff>
    </xdr:from>
    <xdr:to>
      <xdr:col>10</xdr:col>
      <xdr:colOff>85247</xdr:colOff>
      <xdr:row>106</xdr:row>
      <xdr:rowOff>138172</xdr:rowOff>
    </xdr:to>
    <xdr:sp macro="" textlink="">
      <xdr:nvSpPr>
        <xdr:cNvPr id="281" name="TextBox 52">
          <a:extLst>
            <a:ext uri="{FF2B5EF4-FFF2-40B4-BE49-F238E27FC236}">
              <a16:creationId xmlns:a16="http://schemas.microsoft.com/office/drawing/2014/main" id="{00000000-0008-0000-1300-000019010000}"/>
            </a:ext>
          </a:extLst>
        </xdr:cNvPr>
        <xdr:cNvSpPr txBox="1"/>
      </xdr:nvSpPr>
      <xdr:spPr>
        <a:xfrm rot="5400000">
          <a:off x="5823469" y="188092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10</xdr:col>
      <xdr:colOff>216283</xdr:colOff>
      <xdr:row>104</xdr:row>
      <xdr:rowOff>61763</xdr:rowOff>
    </xdr:from>
    <xdr:to>
      <xdr:col>10</xdr:col>
      <xdr:colOff>531012</xdr:colOff>
      <xdr:row>106</xdr:row>
      <xdr:rowOff>132816</xdr:rowOff>
    </xdr:to>
    <xdr:sp macro="" textlink="">
      <xdr:nvSpPr>
        <xdr:cNvPr id="282" name="TextBox 53">
          <a:extLst>
            <a:ext uri="{FF2B5EF4-FFF2-40B4-BE49-F238E27FC236}">
              <a16:creationId xmlns:a16="http://schemas.microsoft.com/office/drawing/2014/main" id="{00000000-0008-0000-1300-00001A010000}"/>
            </a:ext>
          </a:extLst>
        </xdr:cNvPr>
        <xdr:cNvSpPr txBox="1"/>
      </xdr:nvSpPr>
      <xdr:spPr>
        <a:xfrm rot="5400000">
          <a:off x="6296537" y="1883117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10</xdr:col>
      <xdr:colOff>502521</xdr:colOff>
      <xdr:row>104</xdr:row>
      <xdr:rowOff>61763</xdr:rowOff>
    </xdr:from>
    <xdr:to>
      <xdr:col>11</xdr:col>
      <xdr:colOff>203417</xdr:colOff>
      <xdr:row>106</xdr:row>
      <xdr:rowOff>132816</xdr:rowOff>
    </xdr:to>
    <xdr:sp macro="" textlink="">
      <xdr:nvSpPr>
        <xdr:cNvPr id="283" name="TextBox 54">
          <a:extLst>
            <a:ext uri="{FF2B5EF4-FFF2-40B4-BE49-F238E27FC236}">
              <a16:creationId xmlns:a16="http://schemas.microsoft.com/office/drawing/2014/main" id="{00000000-0008-0000-1300-00001B010000}"/>
            </a:ext>
          </a:extLst>
        </xdr:cNvPr>
        <xdr:cNvSpPr txBox="1"/>
      </xdr:nvSpPr>
      <xdr:spPr>
        <a:xfrm rot="5400000">
          <a:off x="6582775" y="1883117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11</xdr:col>
      <xdr:colOff>153000</xdr:colOff>
      <xdr:row>104</xdr:row>
      <xdr:rowOff>67119</xdr:rowOff>
    </xdr:from>
    <xdr:to>
      <xdr:col>11</xdr:col>
      <xdr:colOff>522334</xdr:colOff>
      <xdr:row>106</xdr:row>
      <xdr:rowOff>138172</xdr:rowOff>
    </xdr:to>
    <xdr:sp macro="" textlink="">
      <xdr:nvSpPr>
        <xdr:cNvPr id="284" name="TextBox 55">
          <a:extLst>
            <a:ext uri="{FF2B5EF4-FFF2-40B4-BE49-F238E27FC236}">
              <a16:creationId xmlns:a16="http://schemas.microsoft.com/office/drawing/2014/main" id="{00000000-0008-0000-1300-00001C010000}"/>
            </a:ext>
          </a:extLst>
        </xdr:cNvPr>
        <xdr:cNvSpPr txBox="1"/>
      </xdr:nvSpPr>
      <xdr:spPr>
        <a:xfrm rot="5400000">
          <a:off x="6874390" y="188092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11</xdr:col>
      <xdr:colOff>428352</xdr:colOff>
      <xdr:row>104</xdr:row>
      <xdr:rowOff>67119</xdr:rowOff>
    </xdr:from>
    <xdr:to>
      <xdr:col>12</xdr:col>
      <xdr:colOff>183853</xdr:colOff>
      <xdr:row>106</xdr:row>
      <xdr:rowOff>138172</xdr:rowOff>
    </xdr:to>
    <xdr:sp macro="" textlink="">
      <xdr:nvSpPr>
        <xdr:cNvPr id="285" name="TextBox 56">
          <a:extLst>
            <a:ext uri="{FF2B5EF4-FFF2-40B4-BE49-F238E27FC236}">
              <a16:creationId xmlns:a16="http://schemas.microsoft.com/office/drawing/2014/main" id="{00000000-0008-0000-1300-00001D010000}"/>
            </a:ext>
          </a:extLst>
        </xdr:cNvPr>
        <xdr:cNvSpPr txBox="1"/>
      </xdr:nvSpPr>
      <xdr:spPr>
        <a:xfrm rot="5400000">
          <a:off x="7149742" y="188092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6</xdr:col>
      <xdr:colOff>487443</xdr:colOff>
      <xdr:row>118</xdr:row>
      <xdr:rowOff>32735</xdr:rowOff>
    </xdr:from>
    <xdr:to>
      <xdr:col>7</xdr:col>
      <xdr:colOff>473454</xdr:colOff>
      <xdr:row>119</xdr:row>
      <xdr:rowOff>129818</xdr:rowOff>
    </xdr:to>
    <xdr:sp macro="" textlink="">
      <xdr:nvSpPr>
        <xdr:cNvPr id="286" name="TextBox 59">
          <a:extLst>
            <a:ext uri="{FF2B5EF4-FFF2-40B4-BE49-F238E27FC236}">
              <a16:creationId xmlns:a16="http://schemas.microsoft.com/office/drawing/2014/main" id="{00000000-0008-0000-1300-00001E010000}"/>
            </a:ext>
          </a:extLst>
        </xdr:cNvPr>
        <xdr:cNvSpPr txBox="1"/>
      </xdr:nvSpPr>
      <xdr:spPr>
        <a:xfrm>
          <a:off x="4170443" y="2126290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6</xdr:col>
      <xdr:colOff>469227</xdr:colOff>
      <xdr:row>119</xdr:row>
      <xdr:rowOff>110327</xdr:rowOff>
    </xdr:from>
    <xdr:to>
      <xdr:col>7</xdr:col>
      <xdr:colOff>455238</xdr:colOff>
      <xdr:row>121</xdr:row>
      <xdr:rowOff>27492</xdr:rowOff>
    </xdr:to>
    <xdr:sp macro="" textlink="">
      <xdr:nvSpPr>
        <xdr:cNvPr id="287" name="TextBox 60">
          <a:extLst>
            <a:ext uri="{FF2B5EF4-FFF2-40B4-BE49-F238E27FC236}">
              <a16:creationId xmlns:a16="http://schemas.microsoft.com/office/drawing/2014/main" id="{00000000-0008-0000-1300-00001F010000}"/>
            </a:ext>
          </a:extLst>
        </xdr:cNvPr>
        <xdr:cNvSpPr txBox="1"/>
      </xdr:nvSpPr>
      <xdr:spPr>
        <a:xfrm>
          <a:off x="4152227" y="2152041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6</xdr:col>
      <xdr:colOff>480238</xdr:colOff>
      <xdr:row>117</xdr:row>
      <xdr:rowOff>26268</xdr:rowOff>
    </xdr:from>
    <xdr:to>
      <xdr:col>7</xdr:col>
      <xdr:colOff>466249</xdr:colOff>
      <xdr:row>118</xdr:row>
      <xdr:rowOff>123350</xdr:rowOff>
    </xdr:to>
    <xdr:sp macro="" textlink="">
      <xdr:nvSpPr>
        <xdr:cNvPr id="288" name="TextBox 61">
          <a:extLst>
            <a:ext uri="{FF2B5EF4-FFF2-40B4-BE49-F238E27FC236}">
              <a16:creationId xmlns:a16="http://schemas.microsoft.com/office/drawing/2014/main" id="{00000000-0008-0000-1300-000020010000}"/>
            </a:ext>
          </a:extLst>
        </xdr:cNvPr>
        <xdr:cNvSpPr txBox="1"/>
      </xdr:nvSpPr>
      <xdr:spPr>
        <a:xfrm>
          <a:off x="4163238" y="2107651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6</xdr:col>
      <xdr:colOff>456696</xdr:colOff>
      <xdr:row>116</xdr:row>
      <xdr:rowOff>39292</xdr:rowOff>
    </xdr:from>
    <xdr:to>
      <xdr:col>7</xdr:col>
      <xdr:colOff>521254</xdr:colOff>
      <xdr:row>117</xdr:row>
      <xdr:rowOff>136374</xdr:rowOff>
    </xdr:to>
    <xdr:sp macro="" textlink="">
      <xdr:nvSpPr>
        <xdr:cNvPr id="289" name="TextBox 62">
          <a:extLst>
            <a:ext uri="{FF2B5EF4-FFF2-40B4-BE49-F238E27FC236}">
              <a16:creationId xmlns:a16="http://schemas.microsoft.com/office/drawing/2014/main" id="{00000000-0008-0000-1300-000021010000}"/>
            </a:ext>
          </a:extLst>
        </xdr:cNvPr>
        <xdr:cNvSpPr txBox="1"/>
      </xdr:nvSpPr>
      <xdr:spPr>
        <a:xfrm>
          <a:off x="4139696" y="20909625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124247</xdr:colOff>
      <xdr:row>118</xdr:row>
      <xdr:rowOff>141202</xdr:rowOff>
    </xdr:from>
    <xdr:to>
      <xdr:col>14</xdr:col>
      <xdr:colOff>155258</xdr:colOff>
      <xdr:row>120</xdr:row>
      <xdr:rowOff>89146</xdr:rowOff>
    </xdr:to>
    <xdr:sp macro="" textlink="">
      <xdr:nvSpPr>
        <xdr:cNvPr id="290" name="TextBox 63">
          <a:extLst>
            <a:ext uri="{FF2B5EF4-FFF2-40B4-BE49-F238E27FC236}">
              <a16:creationId xmlns:a16="http://schemas.microsoft.com/office/drawing/2014/main" id="{00000000-0008-0000-1300-000022010000}"/>
            </a:ext>
          </a:extLst>
        </xdr:cNvPr>
        <xdr:cNvSpPr txBox="1"/>
      </xdr:nvSpPr>
      <xdr:spPr>
        <a:xfrm>
          <a:off x="7490247" y="21371369"/>
          <a:ext cx="125867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 42KDa</a:t>
          </a:r>
        </a:p>
      </xdr:txBody>
    </xdr:sp>
    <xdr:clientData/>
  </xdr:twoCellAnchor>
  <xdr:twoCellAnchor>
    <xdr:from>
      <xdr:col>8</xdr:col>
      <xdr:colOff>75832</xdr:colOff>
      <xdr:row>113</xdr:row>
      <xdr:rowOff>133514</xdr:rowOff>
    </xdr:from>
    <xdr:to>
      <xdr:col>8</xdr:col>
      <xdr:colOff>445165</xdr:colOff>
      <xdr:row>116</xdr:row>
      <xdr:rowOff>24651</xdr:rowOff>
    </xdr:to>
    <xdr:sp macro="" textlink="">
      <xdr:nvSpPr>
        <xdr:cNvPr id="291" name="TextBox 64">
          <a:extLst>
            <a:ext uri="{FF2B5EF4-FFF2-40B4-BE49-F238E27FC236}">
              <a16:creationId xmlns:a16="http://schemas.microsoft.com/office/drawing/2014/main" id="{00000000-0008-0000-1300-000023010000}"/>
            </a:ext>
          </a:extLst>
        </xdr:cNvPr>
        <xdr:cNvSpPr txBox="1"/>
      </xdr:nvSpPr>
      <xdr:spPr>
        <a:xfrm rot="5400000">
          <a:off x="4955722" y="20494874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8</xdr:col>
      <xdr:colOff>362071</xdr:colOff>
      <xdr:row>113</xdr:row>
      <xdr:rowOff>133514</xdr:rowOff>
    </xdr:from>
    <xdr:to>
      <xdr:col>9</xdr:col>
      <xdr:colOff>117572</xdr:colOff>
      <xdr:row>116</xdr:row>
      <xdr:rowOff>24651</xdr:rowOff>
    </xdr:to>
    <xdr:sp macro="" textlink="">
      <xdr:nvSpPr>
        <xdr:cNvPr id="292" name="TextBox 65">
          <a:extLst>
            <a:ext uri="{FF2B5EF4-FFF2-40B4-BE49-F238E27FC236}">
              <a16:creationId xmlns:a16="http://schemas.microsoft.com/office/drawing/2014/main" id="{00000000-0008-0000-1300-000024010000}"/>
            </a:ext>
          </a:extLst>
        </xdr:cNvPr>
        <xdr:cNvSpPr txBox="1"/>
      </xdr:nvSpPr>
      <xdr:spPr>
        <a:xfrm rot="5400000">
          <a:off x="5241961" y="204948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9</xdr:col>
      <xdr:colOff>28967</xdr:colOff>
      <xdr:row>113</xdr:row>
      <xdr:rowOff>133514</xdr:rowOff>
    </xdr:from>
    <xdr:to>
      <xdr:col>9</xdr:col>
      <xdr:colOff>398301</xdr:colOff>
      <xdr:row>116</xdr:row>
      <xdr:rowOff>24651</xdr:rowOff>
    </xdr:to>
    <xdr:sp macro="" textlink="">
      <xdr:nvSpPr>
        <xdr:cNvPr id="293" name="TextBox 66">
          <a:extLst>
            <a:ext uri="{FF2B5EF4-FFF2-40B4-BE49-F238E27FC236}">
              <a16:creationId xmlns:a16="http://schemas.microsoft.com/office/drawing/2014/main" id="{00000000-0008-0000-1300-000025010000}"/>
            </a:ext>
          </a:extLst>
        </xdr:cNvPr>
        <xdr:cNvSpPr txBox="1"/>
      </xdr:nvSpPr>
      <xdr:spPr>
        <a:xfrm rot="5400000">
          <a:off x="5522690" y="204948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9</xdr:col>
      <xdr:colOff>315204</xdr:colOff>
      <xdr:row>113</xdr:row>
      <xdr:rowOff>133514</xdr:rowOff>
    </xdr:from>
    <xdr:to>
      <xdr:col>10</xdr:col>
      <xdr:colOff>70705</xdr:colOff>
      <xdr:row>116</xdr:row>
      <xdr:rowOff>24651</xdr:rowOff>
    </xdr:to>
    <xdr:sp macro="" textlink="">
      <xdr:nvSpPr>
        <xdr:cNvPr id="294" name="TextBox 67">
          <a:extLst>
            <a:ext uri="{FF2B5EF4-FFF2-40B4-BE49-F238E27FC236}">
              <a16:creationId xmlns:a16="http://schemas.microsoft.com/office/drawing/2014/main" id="{00000000-0008-0000-1300-000026010000}"/>
            </a:ext>
          </a:extLst>
        </xdr:cNvPr>
        <xdr:cNvSpPr txBox="1"/>
      </xdr:nvSpPr>
      <xdr:spPr>
        <a:xfrm rot="5400000">
          <a:off x="5808927" y="204948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10</xdr:col>
      <xdr:colOff>201741</xdr:colOff>
      <xdr:row>113</xdr:row>
      <xdr:rowOff>128158</xdr:rowOff>
    </xdr:from>
    <xdr:to>
      <xdr:col>10</xdr:col>
      <xdr:colOff>516470</xdr:colOff>
      <xdr:row>116</xdr:row>
      <xdr:rowOff>19295</xdr:rowOff>
    </xdr:to>
    <xdr:sp macro="" textlink="">
      <xdr:nvSpPr>
        <xdr:cNvPr id="295" name="TextBox 68">
          <a:extLst>
            <a:ext uri="{FF2B5EF4-FFF2-40B4-BE49-F238E27FC236}">
              <a16:creationId xmlns:a16="http://schemas.microsoft.com/office/drawing/2014/main" id="{00000000-0008-0000-1300-000027010000}"/>
            </a:ext>
          </a:extLst>
        </xdr:cNvPr>
        <xdr:cNvSpPr txBox="1"/>
      </xdr:nvSpPr>
      <xdr:spPr>
        <a:xfrm rot="5400000">
          <a:off x="6281995" y="20516820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10</xdr:col>
      <xdr:colOff>487979</xdr:colOff>
      <xdr:row>113</xdr:row>
      <xdr:rowOff>128158</xdr:rowOff>
    </xdr:from>
    <xdr:to>
      <xdr:col>11</xdr:col>
      <xdr:colOff>188875</xdr:colOff>
      <xdr:row>116</xdr:row>
      <xdr:rowOff>19295</xdr:rowOff>
    </xdr:to>
    <xdr:sp macro="" textlink="">
      <xdr:nvSpPr>
        <xdr:cNvPr id="296" name="TextBox 69">
          <a:extLst>
            <a:ext uri="{FF2B5EF4-FFF2-40B4-BE49-F238E27FC236}">
              <a16:creationId xmlns:a16="http://schemas.microsoft.com/office/drawing/2014/main" id="{00000000-0008-0000-1300-000028010000}"/>
            </a:ext>
          </a:extLst>
        </xdr:cNvPr>
        <xdr:cNvSpPr txBox="1"/>
      </xdr:nvSpPr>
      <xdr:spPr>
        <a:xfrm rot="5400000">
          <a:off x="6568233" y="20516820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11</xdr:col>
      <xdr:colOff>138458</xdr:colOff>
      <xdr:row>113</xdr:row>
      <xdr:rowOff>133514</xdr:rowOff>
    </xdr:from>
    <xdr:to>
      <xdr:col>11</xdr:col>
      <xdr:colOff>507792</xdr:colOff>
      <xdr:row>116</xdr:row>
      <xdr:rowOff>24651</xdr:rowOff>
    </xdr:to>
    <xdr:sp macro="" textlink="">
      <xdr:nvSpPr>
        <xdr:cNvPr id="297" name="TextBox 70">
          <a:extLst>
            <a:ext uri="{FF2B5EF4-FFF2-40B4-BE49-F238E27FC236}">
              <a16:creationId xmlns:a16="http://schemas.microsoft.com/office/drawing/2014/main" id="{00000000-0008-0000-1300-000029010000}"/>
            </a:ext>
          </a:extLst>
        </xdr:cNvPr>
        <xdr:cNvSpPr txBox="1"/>
      </xdr:nvSpPr>
      <xdr:spPr>
        <a:xfrm rot="5400000">
          <a:off x="6859848" y="204948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11</xdr:col>
      <xdr:colOff>413810</xdr:colOff>
      <xdr:row>113</xdr:row>
      <xdr:rowOff>133514</xdr:rowOff>
    </xdr:from>
    <xdr:to>
      <xdr:col>12</xdr:col>
      <xdr:colOff>169311</xdr:colOff>
      <xdr:row>116</xdr:row>
      <xdr:rowOff>24651</xdr:rowOff>
    </xdr:to>
    <xdr:sp macro="" textlink="">
      <xdr:nvSpPr>
        <xdr:cNvPr id="298" name="TextBox 71">
          <a:extLst>
            <a:ext uri="{FF2B5EF4-FFF2-40B4-BE49-F238E27FC236}">
              <a16:creationId xmlns:a16="http://schemas.microsoft.com/office/drawing/2014/main" id="{00000000-0008-0000-1300-00002A010000}"/>
            </a:ext>
          </a:extLst>
        </xdr:cNvPr>
        <xdr:cNvSpPr txBox="1"/>
      </xdr:nvSpPr>
      <xdr:spPr>
        <a:xfrm rot="5400000">
          <a:off x="7135200" y="204948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4</xdr:col>
      <xdr:colOff>0</xdr:colOff>
      <xdr:row>88</xdr:row>
      <xdr:rowOff>28254</xdr:rowOff>
    </xdr:from>
    <xdr:to>
      <xdr:col>6</xdr:col>
      <xdr:colOff>551644</xdr:colOff>
      <xdr:row>100</xdr:row>
      <xdr:rowOff>147834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00000000-0008-0000-13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55333" y="15860921"/>
          <a:ext cx="1779311" cy="2278580"/>
        </a:xfrm>
        <a:prstGeom prst="rect">
          <a:avLst/>
        </a:prstGeom>
      </xdr:spPr>
    </xdr:pic>
    <xdr:clientData/>
  </xdr:twoCellAnchor>
  <xdr:twoCellAnchor editAs="oneCell">
    <xdr:from>
      <xdr:col>15</xdr:col>
      <xdr:colOff>511913</xdr:colOff>
      <xdr:row>87</xdr:row>
      <xdr:rowOff>106009</xdr:rowOff>
    </xdr:from>
    <xdr:to>
      <xdr:col>20</xdr:col>
      <xdr:colOff>440793</xdr:colOff>
      <xdr:row>95</xdr:row>
      <xdr:rowOff>40257</xdr:rowOff>
    </xdr:to>
    <xdr:pic>
      <xdr:nvPicPr>
        <xdr:cNvPr id="300" name="Picture 299" descr="A close-up of a paper&#10;&#10;Description automatically generated">
          <a:extLst>
            <a:ext uri="{FF2B5EF4-FFF2-40B4-BE49-F238E27FC236}">
              <a16:creationId xmlns:a16="http://schemas.microsoft.com/office/drawing/2014/main" id="{00000000-0008-0000-1300-00002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-1000" contrast="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2807" t="15889" r="30905" b="49590"/>
        <a:stretch/>
      </xdr:blipFill>
      <xdr:spPr>
        <a:xfrm>
          <a:off x="9719413" y="15758759"/>
          <a:ext cx="2998047" cy="1373581"/>
        </a:xfrm>
        <a:prstGeom prst="rect">
          <a:avLst/>
        </a:prstGeom>
      </xdr:spPr>
    </xdr:pic>
    <xdr:clientData/>
  </xdr:twoCellAnchor>
  <xdr:twoCellAnchor>
    <xdr:from>
      <xdr:col>14</xdr:col>
      <xdr:colOff>570809</xdr:colOff>
      <xdr:row>91</xdr:row>
      <xdr:rowOff>96256</xdr:rowOff>
    </xdr:from>
    <xdr:to>
      <xdr:col>15</xdr:col>
      <xdr:colOff>556820</xdr:colOff>
      <xdr:row>93</xdr:row>
      <xdr:rowOff>13422</xdr:rowOff>
    </xdr:to>
    <xdr:sp macro="" textlink="">
      <xdr:nvSpPr>
        <xdr:cNvPr id="301" name="TextBox 75">
          <a:extLst>
            <a:ext uri="{FF2B5EF4-FFF2-40B4-BE49-F238E27FC236}">
              <a16:creationId xmlns:a16="http://schemas.microsoft.com/office/drawing/2014/main" id="{00000000-0008-0000-1300-00002D010000}"/>
            </a:ext>
          </a:extLst>
        </xdr:cNvPr>
        <xdr:cNvSpPr txBox="1"/>
      </xdr:nvSpPr>
      <xdr:spPr>
        <a:xfrm>
          <a:off x="9164476" y="164686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14</xdr:col>
      <xdr:colOff>568766</xdr:colOff>
      <xdr:row>90</xdr:row>
      <xdr:rowOff>59334</xdr:rowOff>
    </xdr:from>
    <xdr:to>
      <xdr:col>15</xdr:col>
      <xdr:colOff>554777</xdr:colOff>
      <xdr:row>91</xdr:row>
      <xdr:rowOff>156416</xdr:rowOff>
    </xdr:to>
    <xdr:sp macro="" textlink="">
      <xdr:nvSpPr>
        <xdr:cNvPr id="302" name="TextBox 76">
          <a:extLst>
            <a:ext uri="{FF2B5EF4-FFF2-40B4-BE49-F238E27FC236}">
              <a16:creationId xmlns:a16="http://schemas.microsoft.com/office/drawing/2014/main" id="{00000000-0008-0000-1300-00002E010000}"/>
            </a:ext>
          </a:extLst>
        </xdr:cNvPr>
        <xdr:cNvSpPr txBox="1"/>
      </xdr:nvSpPr>
      <xdr:spPr>
        <a:xfrm>
          <a:off x="9162433" y="1625183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14</xdr:col>
      <xdr:colOff>580798</xdr:colOff>
      <xdr:row>89</xdr:row>
      <xdr:rowOff>42960</xdr:rowOff>
    </xdr:from>
    <xdr:to>
      <xdr:col>15</xdr:col>
      <xdr:colOff>566809</xdr:colOff>
      <xdr:row>90</xdr:row>
      <xdr:rowOff>140042</xdr:rowOff>
    </xdr:to>
    <xdr:sp macro="" textlink="">
      <xdr:nvSpPr>
        <xdr:cNvPr id="303" name="TextBox 77">
          <a:extLst>
            <a:ext uri="{FF2B5EF4-FFF2-40B4-BE49-F238E27FC236}">
              <a16:creationId xmlns:a16="http://schemas.microsoft.com/office/drawing/2014/main" id="{00000000-0008-0000-1300-00002F010000}"/>
            </a:ext>
          </a:extLst>
        </xdr:cNvPr>
        <xdr:cNvSpPr txBox="1"/>
      </xdr:nvSpPr>
      <xdr:spPr>
        <a:xfrm>
          <a:off x="9174465" y="1605554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14</xdr:col>
      <xdr:colOff>546239</xdr:colOff>
      <xdr:row>92</xdr:row>
      <xdr:rowOff>126942</xdr:rowOff>
    </xdr:from>
    <xdr:to>
      <xdr:col>15</xdr:col>
      <xdr:colOff>532250</xdr:colOff>
      <xdr:row>94</xdr:row>
      <xdr:rowOff>44107</xdr:rowOff>
    </xdr:to>
    <xdr:sp macro="" textlink="">
      <xdr:nvSpPr>
        <xdr:cNvPr id="304" name="TextBox 78">
          <a:extLst>
            <a:ext uri="{FF2B5EF4-FFF2-40B4-BE49-F238E27FC236}">
              <a16:creationId xmlns:a16="http://schemas.microsoft.com/office/drawing/2014/main" id="{00000000-0008-0000-1300-000030010000}"/>
            </a:ext>
          </a:extLst>
        </xdr:cNvPr>
        <xdr:cNvSpPr txBox="1"/>
      </xdr:nvSpPr>
      <xdr:spPr>
        <a:xfrm>
          <a:off x="9139906" y="1667927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14</xdr:col>
      <xdr:colOff>566889</xdr:colOff>
      <xdr:row>93</xdr:row>
      <xdr:rowOff>83878</xdr:rowOff>
    </xdr:from>
    <xdr:to>
      <xdr:col>15</xdr:col>
      <xdr:colOff>552900</xdr:colOff>
      <xdr:row>95</xdr:row>
      <xdr:rowOff>1044</xdr:rowOff>
    </xdr:to>
    <xdr:sp macro="" textlink="">
      <xdr:nvSpPr>
        <xdr:cNvPr id="305" name="TextBox 79">
          <a:extLst>
            <a:ext uri="{FF2B5EF4-FFF2-40B4-BE49-F238E27FC236}">
              <a16:creationId xmlns:a16="http://schemas.microsoft.com/office/drawing/2014/main" id="{00000000-0008-0000-1300-000031010000}"/>
            </a:ext>
          </a:extLst>
        </xdr:cNvPr>
        <xdr:cNvSpPr txBox="1"/>
      </xdr:nvSpPr>
      <xdr:spPr>
        <a:xfrm>
          <a:off x="9160556" y="1681612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20</xdr:col>
      <xdr:colOff>440793</xdr:colOff>
      <xdr:row>90</xdr:row>
      <xdr:rowOff>50092</xdr:rowOff>
    </xdr:from>
    <xdr:to>
      <xdr:col>22</xdr:col>
      <xdr:colOff>606457</xdr:colOff>
      <xdr:row>91</xdr:row>
      <xdr:rowOff>177952</xdr:rowOff>
    </xdr:to>
    <xdr:sp macro="" textlink="">
      <xdr:nvSpPr>
        <xdr:cNvPr id="306" name="TextBox 80">
          <a:extLst>
            <a:ext uri="{FF2B5EF4-FFF2-40B4-BE49-F238E27FC236}">
              <a16:creationId xmlns:a16="http://schemas.microsoft.com/office/drawing/2014/main" id="{00000000-0008-0000-1300-000032010000}"/>
            </a:ext>
          </a:extLst>
        </xdr:cNvPr>
        <xdr:cNvSpPr txBox="1"/>
      </xdr:nvSpPr>
      <xdr:spPr>
        <a:xfrm>
          <a:off x="12717460" y="16242592"/>
          <a:ext cx="139333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p-JNK 42/47KDa</a:t>
          </a:r>
        </a:p>
      </xdr:txBody>
    </xdr:sp>
    <xdr:clientData/>
  </xdr:twoCellAnchor>
  <xdr:twoCellAnchor editAs="oneCell">
    <xdr:from>
      <xdr:col>15</xdr:col>
      <xdr:colOff>496841</xdr:colOff>
      <xdr:row>96</xdr:row>
      <xdr:rowOff>131100</xdr:rowOff>
    </xdr:from>
    <xdr:to>
      <xdr:col>20</xdr:col>
      <xdr:colOff>482323</xdr:colOff>
      <xdr:row>104</xdr:row>
      <xdr:rowOff>65349</xdr:rowOff>
    </xdr:to>
    <xdr:pic>
      <xdr:nvPicPr>
        <xdr:cNvPr id="307" name="Picture 306" descr="Several paper with a test result&#10;&#10;Description automatically generated with medium confidence">
          <a:extLst>
            <a:ext uri="{FF2B5EF4-FFF2-40B4-BE49-F238E27FC236}">
              <a16:creationId xmlns:a16="http://schemas.microsoft.com/office/drawing/2014/main" id="{00000000-0008-0000-1300-00003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-4000" contrast="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343" t="14042" r="24550" b="49450"/>
        <a:stretch/>
      </xdr:blipFill>
      <xdr:spPr>
        <a:xfrm>
          <a:off x="9704341" y="17403100"/>
          <a:ext cx="3054649" cy="1373582"/>
        </a:xfrm>
        <a:prstGeom prst="rect">
          <a:avLst/>
        </a:prstGeom>
      </xdr:spPr>
    </xdr:pic>
    <xdr:clientData/>
  </xdr:twoCellAnchor>
  <xdr:twoCellAnchor>
    <xdr:from>
      <xdr:col>14</xdr:col>
      <xdr:colOff>559872</xdr:colOff>
      <xdr:row>100</xdr:row>
      <xdr:rowOff>166621</xdr:rowOff>
    </xdr:from>
    <xdr:to>
      <xdr:col>15</xdr:col>
      <xdr:colOff>545883</xdr:colOff>
      <xdr:row>102</xdr:row>
      <xdr:rowOff>83787</xdr:rowOff>
    </xdr:to>
    <xdr:sp macro="" textlink="">
      <xdr:nvSpPr>
        <xdr:cNvPr id="308" name="TextBox 83">
          <a:extLst>
            <a:ext uri="{FF2B5EF4-FFF2-40B4-BE49-F238E27FC236}">
              <a16:creationId xmlns:a16="http://schemas.microsoft.com/office/drawing/2014/main" id="{00000000-0008-0000-1300-000034010000}"/>
            </a:ext>
          </a:extLst>
        </xdr:cNvPr>
        <xdr:cNvSpPr txBox="1"/>
      </xdr:nvSpPr>
      <xdr:spPr>
        <a:xfrm>
          <a:off x="9153539" y="1815828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14</xdr:col>
      <xdr:colOff>557829</xdr:colOff>
      <xdr:row>99</xdr:row>
      <xdr:rowOff>129699</xdr:rowOff>
    </xdr:from>
    <xdr:to>
      <xdr:col>15</xdr:col>
      <xdr:colOff>543840</xdr:colOff>
      <xdr:row>101</xdr:row>
      <xdr:rowOff>46865</xdr:rowOff>
    </xdr:to>
    <xdr:sp macro="" textlink="">
      <xdr:nvSpPr>
        <xdr:cNvPr id="309" name="TextBox 84">
          <a:extLst>
            <a:ext uri="{FF2B5EF4-FFF2-40B4-BE49-F238E27FC236}">
              <a16:creationId xmlns:a16="http://schemas.microsoft.com/office/drawing/2014/main" id="{00000000-0008-0000-1300-000035010000}"/>
            </a:ext>
          </a:extLst>
        </xdr:cNvPr>
        <xdr:cNvSpPr txBox="1"/>
      </xdr:nvSpPr>
      <xdr:spPr>
        <a:xfrm>
          <a:off x="9151496" y="1794144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14</xdr:col>
      <xdr:colOff>569861</xdr:colOff>
      <xdr:row>98</xdr:row>
      <xdr:rowOff>29101</xdr:rowOff>
    </xdr:from>
    <xdr:to>
      <xdr:col>15</xdr:col>
      <xdr:colOff>555872</xdr:colOff>
      <xdr:row>99</xdr:row>
      <xdr:rowOff>126183</xdr:rowOff>
    </xdr:to>
    <xdr:sp macro="" textlink="">
      <xdr:nvSpPr>
        <xdr:cNvPr id="310" name="TextBox 85">
          <a:extLst>
            <a:ext uri="{FF2B5EF4-FFF2-40B4-BE49-F238E27FC236}">
              <a16:creationId xmlns:a16="http://schemas.microsoft.com/office/drawing/2014/main" id="{00000000-0008-0000-1300-000036010000}"/>
            </a:ext>
          </a:extLst>
        </xdr:cNvPr>
        <xdr:cNvSpPr txBox="1"/>
      </xdr:nvSpPr>
      <xdr:spPr>
        <a:xfrm>
          <a:off x="9163528" y="1766093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14</xdr:col>
      <xdr:colOff>535302</xdr:colOff>
      <xdr:row>101</xdr:row>
      <xdr:rowOff>137147</xdr:rowOff>
    </xdr:from>
    <xdr:to>
      <xdr:col>15</xdr:col>
      <xdr:colOff>521313</xdr:colOff>
      <xdr:row>103</xdr:row>
      <xdr:rowOff>54312</xdr:rowOff>
    </xdr:to>
    <xdr:sp macro="" textlink="">
      <xdr:nvSpPr>
        <xdr:cNvPr id="311" name="TextBox 86">
          <a:extLst>
            <a:ext uri="{FF2B5EF4-FFF2-40B4-BE49-F238E27FC236}">
              <a16:creationId xmlns:a16="http://schemas.microsoft.com/office/drawing/2014/main" id="{00000000-0008-0000-1300-000037010000}"/>
            </a:ext>
          </a:extLst>
        </xdr:cNvPr>
        <xdr:cNvSpPr txBox="1"/>
      </xdr:nvSpPr>
      <xdr:spPr>
        <a:xfrm>
          <a:off x="9128969" y="1830873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14</xdr:col>
      <xdr:colOff>555952</xdr:colOff>
      <xdr:row>102</xdr:row>
      <xdr:rowOff>142211</xdr:rowOff>
    </xdr:from>
    <xdr:to>
      <xdr:col>15</xdr:col>
      <xdr:colOff>541963</xdr:colOff>
      <xdr:row>104</xdr:row>
      <xdr:rowOff>59377</xdr:rowOff>
    </xdr:to>
    <xdr:sp macro="" textlink="">
      <xdr:nvSpPr>
        <xdr:cNvPr id="312" name="TextBox 87">
          <a:extLst>
            <a:ext uri="{FF2B5EF4-FFF2-40B4-BE49-F238E27FC236}">
              <a16:creationId xmlns:a16="http://schemas.microsoft.com/office/drawing/2014/main" id="{00000000-0008-0000-1300-000038010000}"/>
            </a:ext>
          </a:extLst>
        </xdr:cNvPr>
        <xdr:cNvSpPr txBox="1"/>
      </xdr:nvSpPr>
      <xdr:spPr>
        <a:xfrm>
          <a:off x="9149619" y="1849371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20</xdr:col>
      <xdr:colOff>440313</xdr:colOff>
      <xdr:row>100</xdr:row>
      <xdr:rowOff>33280</xdr:rowOff>
    </xdr:from>
    <xdr:to>
      <xdr:col>22</xdr:col>
      <xdr:colOff>455295</xdr:colOff>
      <xdr:row>101</xdr:row>
      <xdr:rowOff>161141</xdr:rowOff>
    </xdr:to>
    <xdr:sp macro="" textlink="">
      <xdr:nvSpPr>
        <xdr:cNvPr id="313" name="TextBox 88">
          <a:extLst>
            <a:ext uri="{FF2B5EF4-FFF2-40B4-BE49-F238E27FC236}">
              <a16:creationId xmlns:a16="http://schemas.microsoft.com/office/drawing/2014/main" id="{00000000-0008-0000-1300-000039010000}"/>
            </a:ext>
          </a:extLst>
        </xdr:cNvPr>
        <xdr:cNvSpPr txBox="1"/>
      </xdr:nvSpPr>
      <xdr:spPr>
        <a:xfrm>
          <a:off x="12716980" y="18024947"/>
          <a:ext cx="124264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42/47KDa</a:t>
          </a:r>
        </a:p>
      </xdr:txBody>
    </xdr:sp>
    <xdr:clientData/>
  </xdr:twoCellAnchor>
  <xdr:twoCellAnchor>
    <xdr:from>
      <xdr:col>12</xdr:col>
      <xdr:colOff>384492</xdr:colOff>
      <xdr:row>82</xdr:row>
      <xdr:rowOff>31750</xdr:rowOff>
    </xdr:from>
    <xdr:to>
      <xdr:col>16</xdr:col>
      <xdr:colOff>158750</xdr:colOff>
      <xdr:row>84</xdr:row>
      <xdr:rowOff>46058</xdr:rowOff>
    </xdr:to>
    <xdr:sp macro="" textlink="">
      <xdr:nvSpPr>
        <xdr:cNvPr id="314" name="TextBox 89">
          <a:extLst>
            <a:ext uri="{FF2B5EF4-FFF2-40B4-BE49-F238E27FC236}">
              <a16:creationId xmlns:a16="http://schemas.microsoft.com/office/drawing/2014/main" id="{00000000-0008-0000-1300-00003A010000}"/>
            </a:ext>
          </a:extLst>
        </xdr:cNvPr>
        <xdr:cNvSpPr txBox="1"/>
      </xdr:nvSpPr>
      <xdr:spPr>
        <a:xfrm>
          <a:off x="7750492" y="14784917"/>
          <a:ext cx="2229591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Figure 6g Set2</a:t>
          </a:r>
        </a:p>
      </xdr:txBody>
    </xdr:sp>
    <xdr:clientData/>
  </xdr:twoCellAnchor>
  <xdr:twoCellAnchor editAs="oneCell">
    <xdr:from>
      <xdr:col>16</xdr:col>
      <xdr:colOff>7219</xdr:colOff>
      <xdr:row>105</xdr:row>
      <xdr:rowOff>144415</xdr:rowOff>
    </xdr:from>
    <xdr:to>
      <xdr:col>20</xdr:col>
      <xdr:colOff>482323</xdr:colOff>
      <xdr:row>113</xdr:row>
      <xdr:rowOff>15730</xdr:rowOff>
    </xdr:to>
    <xdr:pic>
      <xdr:nvPicPr>
        <xdr:cNvPr id="315" name="Picture 31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3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6000" contrast="-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164" t="40293" r="29041" b="22816"/>
        <a:stretch/>
      </xdr:blipFill>
      <xdr:spPr>
        <a:xfrm>
          <a:off x="9828552" y="19035665"/>
          <a:ext cx="2930438" cy="1310648"/>
        </a:xfrm>
        <a:prstGeom prst="rect">
          <a:avLst/>
        </a:prstGeom>
      </xdr:spPr>
    </xdr:pic>
    <xdr:clientData/>
  </xdr:twoCellAnchor>
  <xdr:twoCellAnchor>
    <xdr:from>
      <xdr:col>14</xdr:col>
      <xdr:colOff>515936</xdr:colOff>
      <xdr:row>109</xdr:row>
      <xdr:rowOff>133895</xdr:rowOff>
    </xdr:from>
    <xdr:to>
      <xdr:col>15</xdr:col>
      <xdr:colOff>501947</xdr:colOff>
      <xdr:row>111</xdr:row>
      <xdr:rowOff>51061</xdr:rowOff>
    </xdr:to>
    <xdr:sp macro="" textlink="">
      <xdr:nvSpPr>
        <xdr:cNvPr id="316" name="TextBox 92">
          <a:extLst>
            <a:ext uri="{FF2B5EF4-FFF2-40B4-BE49-F238E27FC236}">
              <a16:creationId xmlns:a16="http://schemas.microsoft.com/office/drawing/2014/main" id="{00000000-0008-0000-1300-00003C010000}"/>
            </a:ext>
          </a:extLst>
        </xdr:cNvPr>
        <xdr:cNvSpPr txBox="1"/>
      </xdr:nvSpPr>
      <xdr:spPr>
        <a:xfrm>
          <a:off x="9109603" y="1974481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14</xdr:col>
      <xdr:colOff>513893</xdr:colOff>
      <xdr:row>108</xdr:row>
      <xdr:rowOff>157133</xdr:rowOff>
    </xdr:from>
    <xdr:to>
      <xdr:col>15</xdr:col>
      <xdr:colOff>499904</xdr:colOff>
      <xdr:row>110</xdr:row>
      <xdr:rowOff>74299</xdr:rowOff>
    </xdr:to>
    <xdr:sp macro="" textlink="">
      <xdr:nvSpPr>
        <xdr:cNvPr id="317" name="TextBox 93">
          <a:extLst>
            <a:ext uri="{FF2B5EF4-FFF2-40B4-BE49-F238E27FC236}">
              <a16:creationId xmlns:a16="http://schemas.microsoft.com/office/drawing/2014/main" id="{00000000-0008-0000-1300-00003D010000}"/>
            </a:ext>
          </a:extLst>
        </xdr:cNvPr>
        <xdr:cNvSpPr txBox="1"/>
      </xdr:nvSpPr>
      <xdr:spPr>
        <a:xfrm>
          <a:off x="9107560" y="1958813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14</xdr:col>
      <xdr:colOff>501861</xdr:colOff>
      <xdr:row>107</xdr:row>
      <xdr:rowOff>164823</xdr:rowOff>
    </xdr:from>
    <xdr:to>
      <xdr:col>15</xdr:col>
      <xdr:colOff>487872</xdr:colOff>
      <xdr:row>109</xdr:row>
      <xdr:rowOff>81988</xdr:rowOff>
    </xdr:to>
    <xdr:sp macro="" textlink="">
      <xdr:nvSpPr>
        <xdr:cNvPr id="318" name="TextBox 94">
          <a:extLst>
            <a:ext uri="{FF2B5EF4-FFF2-40B4-BE49-F238E27FC236}">
              <a16:creationId xmlns:a16="http://schemas.microsoft.com/office/drawing/2014/main" id="{00000000-0008-0000-1300-00003E010000}"/>
            </a:ext>
          </a:extLst>
        </xdr:cNvPr>
        <xdr:cNvSpPr txBox="1"/>
      </xdr:nvSpPr>
      <xdr:spPr>
        <a:xfrm>
          <a:off x="9095528" y="1941590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14</xdr:col>
      <xdr:colOff>503398</xdr:colOff>
      <xdr:row>110</xdr:row>
      <xdr:rowOff>104421</xdr:rowOff>
    </xdr:from>
    <xdr:to>
      <xdr:col>15</xdr:col>
      <xdr:colOff>489409</xdr:colOff>
      <xdr:row>112</xdr:row>
      <xdr:rowOff>21586</xdr:rowOff>
    </xdr:to>
    <xdr:sp macro="" textlink="">
      <xdr:nvSpPr>
        <xdr:cNvPr id="319" name="TextBox 95">
          <a:extLst>
            <a:ext uri="{FF2B5EF4-FFF2-40B4-BE49-F238E27FC236}">
              <a16:creationId xmlns:a16="http://schemas.microsoft.com/office/drawing/2014/main" id="{00000000-0008-0000-1300-00003F010000}"/>
            </a:ext>
          </a:extLst>
        </xdr:cNvPr>
        <xdr:cNvSpPr txBox="1"/>
      </xdr:nvSpPr>
      <xdr:spPr>
        <a:xfrm>
          <a:off x="9097065" y="1989525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14</xdr:col>
      <xdr:colOff>487952</xdr:colOff>
      <xdr:row>111</xdr:row>
      <xdr:rowOff>85421</xdr:rowOff>
    </xdr:from>
    <xdr:to>
      <xdr:col>15</xdr:col>
      <xdr:colOff>473963</xdr:colOff>
      <xdr:row>113</xdr:row>
      <xdr:rowOff>2587</xdr:rowOff>
    </xdr:to>
    <xdr:sp macro="" textlink="">
      <xdr:nvSpPr>
        <xdr:cNvPr id="320" name="TextBox 96">
          <a:extLst>
            <a:ext uri="{FF2B5EF4-FFF2-40B4-BE49-F238E27FC236}">
              <a16:creationId xmlns:a16="http://schemas.microsoft.com/office/drawing/2014/main" id="{00000000-0008-0000-1300-000040010000}"/>
            </a:ext>
          </a:extLst>
        </xdr:cNvPr>
        <xdr:cNvSpPr txBox="1"/>
      </xdr:nvSpPr>
      <xdr:spPr>
        <a:xfrm>
          <a:off x="9081619" y="2005617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20</xdr:col>
      <xdr:colOff>447787</xdr:colOff>
      <xdr:row>109</xdr:row>
      <xdr:rowOff>68961</xdr:rowOff>
    </xdr:from>
    <xdr:to>
      <xdr:col>22</xdr:col>
      <xdr:colOff>445136</xdr:colOff>
      <xdr:row>111</xdr:row>
      <xdr:rowOff>16905</xdr:rowOff>
    </xdr:to>
    <xdr:sp macro="" textlink="">
      <xdr:nvSpPr>
        <xdr:cNvPr id="321" name="TextBox 97">
          <a:extLst>
            <a:ext uri="{FF2B5EF4-FFF2-40B4-BE49-F238E27FC236}">
              <a16:creationId xmlns:a16="http://schemas.microsoft.com/office/drawing/2014/main" id="{00000000-0008-0000-1300-000041010000}"/>
            </a:ext>
          </a:extLst>
        </xdr:cNvPr>
        <xdr:cNvSpPr txBox="1"/>
      </xdr:nvSpPr>
      <xdr:spPr>
        <a:xfrm>
          <a:off x="12724454" y="19679878"/>
          <a:ext cx="122501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p-cJun 43 KDa</a:t>
          </a:r>
        </a:p>
      </xdr:txBody>
    </xdr:sp>
    <xdr:clientData/>
  </xdr:twoCellAnchor>
  <xdr:twoCellAnchor>
    <xdr:from>
      <xdr:col>16</xdr:col>
      <xdr:colOff>248650</xdr:colOff>
      <xdr:row>85</xdr:row>
      <xdr:rowOff>81783</xdr:rowOff>
    </xdr:from>
    <xdr:to>
      <xdr:col>17</xdr:col>
      <xdr:colOff>4149</xdr:colOff>
      <xdr:row>87</xdr:row>
      <xdr:rowOff>152837</xdr:rowOff>
    </xdr:to>
    <xdr:sp macro="" textlink="">
      <xdr:nvSpPr>
        <xdr:cNvPr id="322" name="TextBox 98">
          <a:extLst>
            <a:ext uri="{FF2B5EF4-FFF2-40B4-BE49-F238E27FC236}">
              <a16:creationId xmlns:a16="http://schemas.microsoft.com/office/drawing/2014/main" id="{00000000-0008-0000-1300-000042010000}"/>
            </a:ext>
          </a:extLst>
        </xdr:cNvPr>
        <xdr:cNvSpPr txBox="1"/>
      </xdr:nvSpPr>
      <xdr:spPr>
        <a:xfrm rot="5400000">
          <a:off x="10039206" y="1540547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16</xdr:col>
      <xdr:colOff>534889</xdr:colOff>
      <xdr:row>85</xdr:row>
      <xdr:rowOff>81783</xdr:rowOff>
    </xdr:from>
    <xdr:to>
      <xdr:col>17</xdr:col>
      <xdr:colOff>290389</xdr:colOff>
      <xdr:row>87</xdr:row>
      <xdr:rowOff>152837</xdr:rowOff>
    </xdr:to>
    <xdr:sp macro="" textlink="">
      <xdr:nvSpPr>
        <xdr:cNvPr id="323" name="TextBox 99">
          <a:extLst>
            <a:ext uri="{FF2B5EF4-FFF2-40B4-BE49-F238E27FC236}">
              <a16:creationId xmlns:a16="http://schemas.microsoft.com/office/drawing/2014/main" id="{00000000-0008-0000-1300-000043010000}"/>
            </a:ext>
          </a:extLst>
        </xdr:cNvPr>
        <xdr:cNvSpPr txBox="1"/>
      </xdr:nvSpPr>
      <xdr:spPr>
        <a:xfrm rot="5400000">
          <a:off x="10325445" y="154054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17</xdr:col>
      <xdr:colOff>201784</xdr:colOff>
      <xdr:row>85</xdr:row>
      <xdr:rowOff>81783</xdr:rowOff>
    </xdr:from>
    <xdr:to>
      <xdr:col>17</xdr:col>
      <xdr:colOff>571118</xdr:colOff>
      <xdr:row>87</xdr:row>
      <xdr:rowOff>152837</xdr:rowOff>
    </xdr:to>
    <xdr:sp macro="" textlink="">
      <xdr:nvSpPr>
        <xdr:cNvPr id="324" name="TextBox 100">
          <a:extLst>
            <a:ext uri="{FF2B5EF4-FFF2-40B4-BE49-F238E27FC236}">
              <a16:creationId xmlns:a16="http://schemas.microsoft.com/office/drawing/2014/main" id="{00000000-0008-0000-1300-000044010000}"/>
            </a:ext>
          </a:extLst>
        </xdr:cNvPr>
        <xdr:cNvSpPr txBox="1"/>
      </xdr:nvSpPr>
      <xdr:spPr>
        <a:xfrm rot="5400000">
          <a:off x="10606174" y="154054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17</xdr:col>
      <xdr:colOff>488021</xdr:colOff>
      <xdr:row>85</xdr:row>
      <xdr:rowOff>81783</xdr:rowOff>
    </xdr:from>
    <xdr:to>
      <xdr:col>18</xdr:col>
      <xdr:colOff>243522</xdr:colOff>
      <xdr:row>87</xdr:row>
      <xdr:rowOff>152837</xdr:rowOff>
    </xdr:to>
    <xdr:sp macro="" textlink="">
      <xdr:nvSpPr>
        <xdr:cNvPr id="325" name="TextBox 101">
          <a:extLst>
            <a:ext uri="{FF2B5EF4-FFF2-40B4-BE49-F238E27FC236}">
              <a16:creationId xmlns:a16="http://schemas.microsoft.com/office/drawing/2014/main" id="{00000000-0008-0000-1300-000045010000}"/>
            </a:ext>
          </a:extLst>
        </xdr:cNvPr>
        <xdr:cNvSpPr txBox="1"/>
      </xdr:nvSpPr>
      <xdr:spPr>
        <a:xfrm rot="5400000">
          <a:off x="10892411" y="154054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18</xdr:col>
      <xdr:colOff>418102</xdr:colOff>
      <xdr:row>85</xdr:row>
      <xdr:rowOff>98199</xdr:rowOff>
    </xdr:from>
    <xdr:to>
      <xdr:col>19</xdr:col>
      <xdr:colOff>118998</xdr:colOff>
      <xdr:row>87</xdr:row>
      <xdr:rowOff>169253</xdr:rowOff>
    </xdr:to>
    <xdr:sp macro="" textlink="">
      <xdr:nvSpPr>
        <xdr:cNvPr id="326" name="TextBox 102">
          <a:extLst>
            <a:ext uri="{FF2B5EF4-FFF2-40B4-BE49-F238E27FC236}">
              <a16:creationId xmlns:a16="http://schemas.microsoft.com/office/drawing/2014/main" id="{00000000-0008-0000-1300-000046010000}"/>
            </a:ext>
          </a:extLst>
        </xdr:cNvPr>
        <xdr:cNvSpPr txBox="1"/>
      </xdr:nvSpPr>
      <xdr:spPr>
        <a:xfrm rot="5400000">
          <a:off x="11409023" y="1544919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19</xdr:col>
      <xdr:colOff>90507</xdr:colOff>
      <xdr:row>85</xdr:row>
      <xdr:rowOff>98199</xdr:rowOff>
    </xdr:from>
    <xdr:to>
      <xdr:col>19</xdr:col>
      <xdr:colOff>405237</xdr:colOff>
      <xdr:row>87</xdr:row>
      <xdr:rowOff>169253</xdr:rowOff>
    </xdr:to>
    <xdr:sp macro="" textlink="">
      <xdr:nvSpPr>
        <xdr:cNvPr id="327" name="TextBox 103">
          <a:extLst>
            <a:ext uri="{FF2B5EF4-FFF2-40B4-BE49-F238E27FC236}">
              <a16:creationId xmlns:a16="http://schemas.microsoft.com/office/drawing/2014/main" id="{00000000-0008-0000-1300-000047010000}"/>
            </a:ext>
          </a:extLst>
        </xdr:cNvPr>
        <xdr:cNvSpPr txBox="1"/>
      </xdr:nvSpPr>
      <xdr:spPr>
        <a:xfrm rot="5400000">
          <a:off x="11695261" y="1544919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19</xdr:col>
      <xdr:colOff>343934</xdr:colOff>
      <xdr:row>85</xdr:row>
      <xdr:rowOff>103555</xdr:rowOff>
    </xdr:from>
    <xdr:to>
      <xdr:col>20</xdr:col>
      <xdr:colOff>99434</xdr:colOff>
      <xdr:row>87</xdr:row>
      <xdr:rowOff>174609</xdr:rowOff>
    </xdr:to>
    <xdr:sp macro="" textlink="">
      <xdr:nvSpPr>
        <xdr:cNvPr id="328" name="TextBox 104">
          <a:extLst>
            <a:ext uri="{FF2B5EF4-FFF2-40B4-BE49-F238E27FC236}">
              <a16:creationId xmlns:a16="http://schemas.microsoft.com/office/drawing/2014/main" id="{00000000-0008-0000-1300-000048010000}"/>
            </a:ext>
          </a:extLst>
        </xdr:cNvPr>
        <xdr:cNvSpPr txBox="1"/>
      </xdr:nvSpPr>
      <xdr:spPr>
        <a:xfrm rot="5400000">
          <a:off x="11975990" y="1542724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20</xdr:col>
      <xdr:colOff>16338</xdr:colOff>
      <xdr:row>85</xdr:row>
      <xdr:rowOff>114441</xdr:rowOff>
    </xdr:from>
    <xdr:to>
      <xdr:col>20</xdr:col>
      <xdr:colOff>385672</xdr:colOff>
      <xdr:row>88</xdr:row>
      <xdr:rowOff>5578</xdr:rowOff>
    </xdr:to>
    <xdr:sp macro="" textlink="">
      <xdr:nvSpPr>
        <xdr:cNvPr id="329" name="TextBox 105">
          <a:extLst>
            <a:ext uri="{FF2B5EF4-FFF2-40B4-BE49-F238E27FC236}">
              <a16:creationId xmlns:a16="http://schemas.microsoft.com/office/drawing/2014/main" id="{00000000-0008-0000-1300-000049010000}"/>
            </a:ext>
          </a:extLst>
        </xdr:cNvPr>
        <xdr:cNvSpPr txBox="1"/>
      </xdr:nvSpPr>
      <xdr:spPr>
        <a:xfrm rot="5400000">
          <a:off x="12262228" y="1543813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16</xdr:col>
      <xdr:colOff>220995</xdr:colOff>
      <xdr:row>94</xdr:row>
      <xdr:rowOff>148302</xdr:rowOff>
    </xdr:from>
    <xdr:to>
      <xdr:col>16</xdr:col>
      <xdr:colOff>590328</xdr:colOff>
      <xdr:row>97</xdr:row>
      <xdr:rowOff>39439</xdr:rowOff>
    </xdr:to>
    <xdr:sp macro="" textlink="">
      <xdr:nvSpPr>
        <xdr:cNvPr id="330" name="TextBox 106">
          <a:extLst>
            <a:ext uri="{FF2B5EF4-FFF2-40B4-BE49-F238E27FC236}">
              <a16:creationId xmlns:a16="http://schemas.microsoft.com/office/drawing/2014/main" id="{00000000-0008-0000-1300-00004A010000}"/>
            </a:ext>
          </a:extLst>
        </xdr:cNvPr>
        <xdr:cNvSpPr txBox="1"/>
      </xdr:nvSpPr>
      <xdr:spPr>
        <a:xfrm rot="5400000">
          <a:off x="10011551" y="17091246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16</xdr:col>
      <xdr:colOff>507234</xdr:colOff>
      <xdr:row>94</xdr:row>
      <xdr:rowOff>148302</xdr:rowOff>
    </xdr:from>
    <xdr:to>
      <xdr:col>17</xdr:col>
      <xdr:colOff>262734</xdr:colOff>
      <xdr:row>97</xdr:row>
      <xdr:rowOff>39439</xdr:rowOff>
    </xdr:to>
    <xdr:sp macro="" textlink="">
      <xdr:nvSpPr>
        <xdr:cNvPr id="331" name="TextBox 107">
          <a:extLst>
            <a:ext uri="{FF2B5EF4-FFF2-40B4-BE49-F238E27FC236}">
              <a16:creationId xmlns:a16="http://schemas.microsoft.com/office/drawing/2014/main" id="{00000000-0008-0000-1300-00004B010000}"/>
            </a:ext>
          </a:extLst>
        </xdr:cNvPr>
        <xdr:cNvSpPr txBox="1"/>
      </xdr:nvSpPr>
      <xdr:spPr>
        <a:xfrm rot="5400000">
          <a:off x="10297790" y="1709124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17</xdr:col>
      <xdr:colOff>174129</xdr:colOff>
      <xdr:row>94</xdr:row>
      <xdr:rowOff>148302</xdr:rowOff>
    </xdr:from>
    <xdr:to>
      <xdr:col>17</xdr:col>
      <xdr:colOff>543463</xdr:colOff>
      <xdr:row>97</xdr:row>
      <xdr:rowOff>39439</xdr:rowOff>
    </xdr:to>
    <xdr:sp macro="" textlink="">
      <xdr:nvSpPr>
        <xdr:cNvPr id="332" name="TextBox 108">
          <a:extLst>
            <a:ext uri="{FF2B5EF4-FFF2-40B4-BE49-F238E27FC236}">
              <a16:creationId xmlns:a16="http://schemas.microsoft.com/office/drawing/2014/main" id="{00000000-0008-0000-1300-00004C010000}"/>
            </a:ext>
          </a:extLst>
        </xdr:cNvPr>
        <xdr:cNvSpPr txBox="1"/>
      </xdr:nvSpPr>
      <xdr:spPr>
        <a:xfrm rot="5400000">
          <a:off x="10578519" y="1709124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17</xdr:col>
      <xdr:colOff>460366</xdr:colOff>
      <xdr:row>94</xdr:row>
      <xdr:rowOff>148302</xdr:rowOff>
    </xdr:from>
    <xdr:to>
      <xdr:col>18</xdr:col>
      <xdr:colOff>215867</xdr:colOff>
      <xdr:row>97</xdr:row>
      <xdr:rowOff>39439</xdr:rowOff>
    </xdr:to>
    <xdr:sp macro="" textlink="">
      <xdr:nvSpPr>
        <xdr:cNvPr id="333" name="TextBox 109">
          <a:extLst>
            <a:ext uri="{FF2B5EF4-FFF2-40B4-BE49-F238E27FC236}">
              <a16:creationId xmlns:a16="http://schemas.microsoft.com/office/drawing/2014/main" id="{00000000-0008-0000-1300-00004D010000}"/>
            </a:ext>
          </a:extLst>
        </xdr:cNvPr>
        <xdr:cNvSpPr txBox="1"/>
      </xdr:nvSpPr>
      <xdr:spPr>
        <a:xfrm rot="5400000">
          <a:off x="10864756" y="1709124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18</xdr:col>
      <xdr:colOff>390447</xdr:colOff>
      <xdr:row>94</xdr:row>
      <xdr:rowOff>164718</xdr:rowOff>
    </xdr:from>
    <xdr:to>
      <xdr:col>19</xdr:col>
      <xdr:colOff>91343</xdr:colOff>
      <xdr:row>97</xdr:row>
      <xdr:rowOff>55855</xdr:rowOff>
    </xdr:to>
    <xdr:sp macro="" textlink="">
      <xdr:nvSpPr>
        <xdr:cNvPr id="334" name="TextBox 110">
          <a:extLst>
            <a:ext uri="{FF2B5EF4-FFF2-40B4-BE49-F238E27FC236}">
              <a16:creationId xmlns:a16="http://schemas.microsoft.com/office/drawing/2014/main" id="{00000000-0008-0000-1300-00004E010000}"/>
            </a:ext>
          </a:extLst>
        </xdr:cNvPr>
        <xdr:cNvSpPr txBox="1"/>
      </xdr:nvSpPr>
      <xdr:spPr>
        <a:xfrm rot="5400000">
          <a:off x="11381368" y="17134964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19</xdr:col>
      <xdr:colOff>62852</xdr:colOff>
      <xdr:row>94</xdr:row>
      <xdr:rowOff>164718</xdr:rowOff>
    </xdr:from>
    <xdr:to>
      <xdr:col>19</xdr:col>
      <xdr:colOff>377582</xdr:colOff>
      <xdr:row>97</xdr:row>
      <xdr:rowOff>55855</xdr:rowOff>
    </xdr:to>
    <xdr:sp macro="" textlink="">
      <xdr:nvSpPr>
        <xdr:cNvPr id="335" name="TextBox 111">
          <a:extLst>
            <a:ext uri="{FF2B5EF4-FFF2-40B4-BE49-F238E27FC236}">
              <a16:creationId xmlns:a16="http://schemas.microsoft.com/office/drawing/2014/main" id="{00000000-0008-0000-1300-00004F010000}"/>
            </a:ext>
          </a:extLst>
        </xdr:cNvPr>
        <xdr:cNvSpPr txBox="1"/>
      </xdr:nvSpPr>
      <xdr:spPr>
        <a:xfrm rot="5400000">
          <a:off x="11667606" y="17134964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19</xdr:col>
      <xdr:colOff>316279</xdr:colOff>
      <xdr:row>94</xdr:row>
      <xdr:rowOff>170074</xdr:rowOff>
    </xdr:from>
    <xdr:to>
      <xdr:col>20</xdr:col>
      <xdr:colOff>71779</xdr:colOff>
      <xdr:row>97</xdr:row>
      <xdr:rowOff>61211</xdr:rowOff>
    </xdr:to>
    <xdr:sp macro="" textlink="">
      <xdr:nvSpPr>
        <xdr:cNvPr id="336" name="TextBox 112">
          <a:extLst>
            <a:ext uri="{FF2B5EF4-FFF2-40B4-BE49-F238E27FC236}">
              <a16:creationId xmlns:a16="http://schemas.microsoft.com/office/drawing/2014/main" id="{00000000-0008-0000-1300-000050010000}"/>
            </a:ext>
          </a:extLst>
        </xdr:cNvPr>
        <xdr:cNvSpPr txBox="1"/>
      </xdr:nvSpPr>
      <xdr:spPr>
        <a:xfrm rot="5400000">
          <a:off x="11948335" y="1711301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19</xdr:col>
      <xdr:colOff>602517</xdr:colOff>
      <xdr:row>95</xdr:row>
      <xdr:rowOff>1044</xdr:rowOff>
    </xdr:from>
    <xdr:to>
      <xdr:col>20</xdr:col>
      <xdr:colOff>358017</xdr:colOff>
      <xdr:row>97</xdr:row>
      <xdr:rowOff>72097</xdr:rowOff>
    </xdr:to>
    <xdr:sp macro="" textlink="">
      <xdr:nvSpPr>
        <xdr:cNvPr id="337" name="TextBox 113">
          <a:extLst>
            <a:ext uri="{FF2B5EF4-FFF2-40B4-BE49-F238E27FC236}">
              <a16:creationId xmlns:a16="http://schemas.microsoft.com/office/drawing/2014/main" id="{00000000-0008-0000-1300-000051010000}"/>
            </a:ext>
          </a:extLst>
        </xdr:cNvPr>
        <xdr:cNvSpPr txBox="1"/>
      </xdr:nvSpPr>
      <xdr:spPr>
        <a:xfrm rot="5400000">
          <a:off x="12234573" y="1712390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16</xdr:col>
      <xdr:colOff>302242</xdr:colOff>
      <xdr:row>103</xdr:row>
      <xdr:rowOff>134836</xdr:rowOff>
    </xdr:from>
    <xdr:to>
      <xdr:col>17</xdr:col>
      <xdr:colOff>57741</xdr:colOff>
      <xdr:row>106</xdr:row>
      <xdr:rowOff>25973</xdr:rowOff>
    </xdr:to>
    <xdr:sp macro="" textlink="">
      <xdr:nvSpPr>
        <xdr:cNvPr id="338" name="TextBox 114">
          <a:extLst>
            <a:ext uri="{FF2B5EF4-FFF2-40B4-BE49-F238E27FC236}">
              <a16:creationId xmlns:a16="http://schemas.microsoft.com/office/drawing/2014/main" id="{00000000-0008-0000-1300-000052010000}"/>
            </a:ext>
          </a:extLst>
        </xdr:cNvPr>
        <xdr:cNvSpPr txBox="1"/>
      </xdr:nvSpPr>
      <xdr:spPr>
        <a:xfrm rot="5400000">
          <a:off x="10092798" y="18697030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16</xdr:col>
      <xdr:colOff>588481</xdr:colOff>
      <xdr:row>103</xdr:row>
      <xdr:rowOff>134836</xdr:rowOff>
    </xdr:from>
    <xdr:to>
      <xdr:col>17</xdr:col>
      <xdr:colOff>343981</xdr:colOff>
      <xdr:row>106</xdr:row>
      <xdr:rowOff>25973</xdr:rowOff>
    </xdr:to>
    <xdr:sp macro="" textlink="">
      <xdr:nvSpPr>
        <xdr:cNvPr id="339" name="TextBox 115">
          <a:extLst>
            <a:ext uri="{FF2B5EF4-FFF2-40B4-BE49-F238E27FC236}">
              <a16:creationId xmlns:a16="http://schemas.microsoft.com/office/drawing/2014/main" id="{00000000-0008-0000-1300-000053010000}"/>
            </a:ext>
          </a:extLst>
        </xdr:cNvPr>
        <xdr:cNvSpPr txBox="1"/>
      </xdr:nvSpPr>
      <xdr:spPr>
        <a:xfrm rot="5400000">
          <a:off x="10379037" y="1869703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17</xdr:col>
      <xdr:colOff>255376</xdr:colOff>
      <xdr:row>103</xdr:row>
      <xdr:rowOff>134836</xdr:rowOff>
    </xdr:from>
    <xdr:to>
      <xdr:col>18</xdr:col>
      <xdr:colOff>10877</xdr:colOff>
      <xdr:row>106</xdr:row>
      <xdr:rowOff>25973</xdr:rowOff>
    </xdr:to>
    <xdr:sp macro="" textlink="">
      <xdr:nvSpPr>
        <xdr:cNvPr id="340" name="TextBox 116">
          <a:extLst>
            <a:ext uri="{FF2B5EF4-FFF2-40B4-BE49-F238E27FC236}">
              <a16:creationId xmlns:a16="http://schemas.microsoft.com/office/drawing/2014/main" id="{00000000-0008-0000-1300-000054010000}"/>
            </a:ext>
          </a:extLst>
        </xdr:cNvPr>
        <xdr:cNvSpPr txBox="1"/>
      </xdr:nvSpPr>
      <xdr:spPr>
        <a:xfrm rot="5400000">
          <a:off x="10659766" y="1869703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17</xdr:col>
      <xdr:colOff>541613</xdr:colOff>
      <xdr:row>103</xdr:row>
      <xdr:rowOff>134836</xdr:rowOff>
    </xdr:from>
    <xdr:to>
      <xdr:col>18</xdr:col>
      <xdr:colOff>297114</xdr:colOff>
      <xdr:row>106</xdr:row>
      <xdr:rowOff>25973</xdr:rowOff>
    </xdr:to>
    <xdr:sp macro="" textlink="">
      <xdr:nvSpPr>
        <xdr:cNvPr id="341" name="TextBox 117">
          <a:extLst>
            <a:ext uri="{FF2B5EF4-FFF2-40B4-BE49-F238E27FC236}">
              <a16:creationId xmlns:a16="http://schemas.microsoft.com/office/drawing/2014/main" id="{00000000-0008-0000-1300-000055010000}"/>
            </a:ext>
          </a:extLst>
        </xdr:cNvPr>
        <xdr:cNvSpPr txBox="1"/>
      </xdr:nvSpPr>
      <xdr:spPr>
        <a:xfrm rot="5400000">
          <a:off x="10946003" y="1869703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18</xdr:col>
      <xdr:colOff>471694</xdr:colOff>
      <xdr:row>103</xdr:row>
      <xdr:rowOff>151252</xdr:rowOff>
    </xdr:from>
    <xdr:to>
      <xdr:col>19</xdr:col>
      <xdr:colOff>172590</xdr:colOff>
      <xdr:row>106</xdr:row>
      <xdr:rowOff>42389</xdr:rowOff>
    </xdr:to>
    <xdr:sp macro="" textlink="">
      <xdr:nvSpPr>
        <xdr:cNvPr id="342" name="TextBox 118">
          <a:extLst>
            <a:ext uri="{FF2B5EF4-FFF2-40B4-BE49-F238E27FC236}">
              <a16:creationId xmlns:a16="http://schemas.microsoft.com/office/drawing/2014/main" id="{00000000-0008-0000-1300-000056010000}"/>
            </a:ext>
          </a:extLst>
        </xdr:cNvPr>
        <xdr:cNvSpPr txBox="1"/>
      </xdr:nvSpPr>
      <xdr:spPr>
        <a:xfrm rot="5400000">
          <a:off x="11462615" y="18740748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19</xdr:col>
      <xdr:colOff>144099</xdr:colOff>
      <xdr:row>103</xdr:row>
      <xdr:rowOff>151252</xdr:rowOff>
    </xdr:from>
    <xdr:to>
      <xdr:col>19</xdr:col>
      <xdr:colOff>458829</xdr:colOff>
      <xdr:row>106</xdr:row>
      <xdr:rowOff>42389</xdr:rowOff>
    </xdr:to>
    <xdr:sp macro="" textlink="">
      <xdr:nvSpPr>
        <xdr:cNvPr id="343" name="TextBox 119">
          <a:extLst>
            <a:ext uri="{FF2B5EF4-FFF2-40B4-BE49-F238E27FC236}">
              <a16:creationId xmlns:a16="http://schemas.microsoft.com/office/drawing/2014/main" id="{00000000-0008-0000-1300-000057010000}"/>
            </a:ext>
          </a:extLst>
        </xdr:cNvPr>
        <xdr:cNvSpPr txBox="1"/>
      </xdr:nvSpPr>
      <xdr:spPr>
        <a:xfrm rot="5400000">
          <a:off x="11748853" y="18740748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19</xdr:col>
      <xdr:colOff>397526</xdr:colOff>
      <xdr:row>103</xdr:row>
      <xdr:rowOff>156608</xdr:rowOff>
    </xdr:from>
    <xdr:to>
      <xdr:col>20</xdr:col>
      <xdr:colOff>153026</xdr:colOff>
      <xdr:row>106</xdr:row>
      <xdr:rowOff>47745</xdr:rowOff>
    </xdr:to>
    <xdr:sp macro="" textlink="">
      <xdr:nvSpPr>
        <xdr:cNvPr id="344" name="TextBox 120">
          <a:extLst>
            <a:ext uri="{FF2B5EF4-FFF2-40B4-BE49-F238E27FC236}">
              <a16:creationId xmlns:a16="http://schemas.microsoft.com/office/drawing/2014/main" id="{00000000-0008-0000-1300-000058010000}"/>
            </a:ext>
          </a:extLst>
        </xdr:cNvPr>
        <xdr:cNvSpPr txBox="1"/>
      </xdr:nvSpPr>
      <xdr:spPr>
        <a:xfrm rot="5400000">
          <a:off x="12029582" y="187188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20</xdr:col>
      <xdr:colOff>69930</xdr:colOff>
      <xdr:row>103</xdr:row>
      <xdr:rowOff>167494</xdr:rowOff>
    </xdr:from>
    <xdr:to>
      <xdr:col>20</xdr:col>
      <xdr:colOff>439264</xdr:colOff>
      <xdr:row>106</xdr:row>
      <xdr:rowOff>58631</xdr:rowOff>
    </xdr:to>
    <xdr:sp macro="" textlink="">
      <xdr:nvSpPr>
        <xdr:cNvPr id="345" name="TextBox 121">
          <a:extLst>
            <a:ext uri="{FF2B5EF4-FFF2-40B4-BE49-F238E27FC236}">
              <a16:creationId xmlns:a16="http://schemas.microsoft.com/office/drawing/2014/main" id="{00000000-0008-0000-1300-000059010000}"/>
            </a:ext>
          </a:extLst>
        </xdr:cNvPr>
        <xdr:cNvSpPr txBox="1"/>
      </xdr:nvSpPr>
      <xdr:spPr>
        <a:xfrm rot="5400000">
          <a:off x="12315820" y="1872968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16</xdr:col>
      <xdr:colOff>8830</xdr:colOff>
      <xdr:row>115</xdr:row>
      <xdr:rowOff>66544</xdr:rowOff>
    </xdr:from>
    <xdr:to>
      <xdr:col>20</xdr:col>
      <xdr:colOff>608146</xdr:colOff>
      <xdr:row>122</xdr:row>
      <xdr:rowOff>117776</xdr:rowOff>
    </xdr:to>
    <xdr:pic>
      <xdr:nvPicPr>
        <xdr:cNvPr id="346" name="Picture 345" descr="A close-up of several images&#10;&#10;Description automatically generated">
          <a:extLst>
            <a:ext uri="{FF2B5EF4-FFF2-40B4-BE49-F238E27FC236}">
              <a16:creationId xmlns:a16="http://schemas.microsoft.com/office/drawing/2014/main" id="{00000000-0008-0000-1300-00005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504" t="15403" r="3539" b="48618"/>
        <a:stretch/>
      </xdr:blipFill>
      <xdr:spPr>
        <a:xfrm>
          <a:off x="9830163" y="20756961"/>
          <a:ext cx="3054650" cy="1310648"/>
        </a:xfrm>
        <a:prstGeom prst="rect">
          <a:avLst/>
        </a:prstGeom>
      </xdr:spPr>
    </xdr:pic>
    <xdr:clientData/>
  </xdr:twoCellAnchor>
  <xdr:twoCellAnchor>
    <xdr:from>
      <xdr:col>14</xdr:col>
      <xdr:colOff>605626</xdr:colOff>
      <xdr:row>119</xdr:row>
      <xdr:rowOff>21299</xdr:rowOff>
    </xdr:from>
    <xdr:to>
      <xdr:col>15</xdr:col>
      <xdr:colOff>591637</xdr:colOff>
      <xdr:row>120</xdr:row>
      <xdr:rowOff>118381</xdr:rowOff>
    </xdr:to>
    <xdr:sp macro="" textlink="">
      <xdr:nvSpPr>
        <xdr:cNvPr id="347" name="TextBox 124">
          <a:extLst>
            <a:ext uri="{FF2B5EF4-FFF2-40B4-BE49-F238E27FC236}">
              <a16:creationId xmlns:a16="http://schemas.microsoft.com/office/drawing/2014/main" id="{00000000-0008-0000-1300-00005B010000}"/>
            </a:ext>
          </a:extLst>
        </xdr:cNvPr>
        <xdr:cNvSpPr txBox="1"/>
      </xdr:nvSpPr>
      <xdr:spPr>
        <a:xfrm>
          <a:off x="9199293" y="2143138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14</xdr:col>
      <xdr:colOff>603583</xdr:colOff>
      <xdr:row>118</xdr:row>
      <xdr:rowOff>44536</xdr:rowOff>
    </xdr:from>
    <xdr:to>
      <xdr:col>15</xdr:col>
      <xdr:colOff>589594</xdr:colOff>
      <xdr:row>119</xdr:row>
      <xdr:rowOff>141619</xdr:rowOff>
    </xdr:to>
    <xdr:sp macro="" textlink="">
      <xdr:nvSpPr>
        <xdr:cNvPr id="348" name="TextBox 125">
          <a:extLst>
            <a:ext uri="{FF2B5EF4-FFF2-40B4-BE49-F238E27FC236}">
              <a16:creationId xmlns:a16="http://schemas.microsoft.com/office/drawing/2014/main" id="{00000000-0008-0000-1300-00005C010000}"/>
            </a:ext>
          </a:extLst>
        </xdr:cNvPr>
        <xdr:cNvSpPr txBox="1"/>
      </xdr:nvSpPr>
      <xdr:spPr>
        <a:xfrm>
          <a:off x="9197250" y="2127470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14</xdr:col>
      <xdr:colOff>591551</xdr:colOff>
      <xdr:row>117</xdr:row>
      <xdr:rowOff>52226</xdr:rowOff>
    </xdr:from>
    <xdr:to>
      <xdr:col>15</xdr:col>
      <xdr:colOff>577562</xdr:colOff>
      <xdr:row>118</xdr:row>
      <xdr:rowOff>149308</xdr:rowOff>
    </xdr:to>
    <xdr:sp macro="" textlink="">
      <xdr:nvSpPr>
        <xdr:cNvPr id="349" name="TextBox 126">
          <a:extLst>
            <a:ext uri="{FF2B5EF4-FFF2-40B4-BE49-F238E27FC236}">
              <a16:creationId xmlns:a16="http://schemas.microsoft.com/office/drawing/2014/main" id="{00000000-0008-0000-1300-00005D010000}"/>
            </a:ext>
          </a:extLst>
        </xdr:cNvPr>
        <xdr:cNvSpPr txBox="1"/>
      </xdr:nvSpPr>
      <xdr:spPr>
        <a:xfrm>
          <a:off x="9185218" y="2110247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14</xdr:col>
      <xdr:colOff>593088</xdr:colOff>
      <xdr:row>119</xdr:row>
      <xdr:rowOff>171741</xdr:rowOff>
    </xdr:from>
    <xdr:to>
      <xdr:col>15</xdr:col>
      <xdr:colOff>579099</xdr:colOff>
      <xdr:row>121</xdr:row>
      <xdr:rowOff>88906</xdr:rowOff>
    </xdr:to>
    <xdr:sp macro="" textlink="">
      <xdr:nvSpPr>
        <xdr:cNvPr id="350" name="TextBox 127">
          <a:extLst>
            <a:ext uri="{FF2B5EF4-FFF2-40B4-BE49-F238E27FC236}">
              <a16:creationId xmlns:a16="http://schemas.microsoft.com/office/drawing/2014/main" id="{00000000-0008-0000-1300-00005E010000}"/>
            </a:ext>
          </a:extLst>
        </xdr:cNvPr>
        <xdr:cNvSpPr txBox="1"/>
      </xdr:nvSpPr>
      <xdr:spPr>
        <a:xfrm>
          <a:off x="9186755" y="2158182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14</xdr:col>
      <xdr:colOff>577642</xdr:colOff>
      <xdr:row>120</xdr:row>
      <xdr:rowOff>152741</xdr:rowOff>
    </xdr:from>
    <xdr:to>
      <xdr:col>15</xdr:col>
      <xdr:colOff>563653</xdr:colOff>
      <xdr:row>122</xdr:row>
      <xdr:rowOff>69907</xdr:rowOff>
    </xdr:to>
    <xdr:sp macro="" textlink="">
      <xdr:nvSpPr>
        <xdr:cNvPr id="351" name="TextBox 128">
          <a:extLst>
            <a:ext uri="{FF2B5EF4-FFF2-40B4-BE49-F238E27FC236}">
              <a16:creationId xmlns:a16="http://schemas.microsoft.com/office/drawing/2014/main" id="{00000000-0008-0000-1300-00005F010000}"/>
            </a:ext>
          </a:extLst>
        </xdr:cNvPr>
        <xdr:cNvSpPr txBox="1"/>
      </xdr:nvSpPr>
      <xdr:spPr>
        <a:xfrm>
          <a:off x="9171309" y="2174274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20</xdr:col>
      <xdr:colOff>609108</xdr:colOff>
      <xdr:row>118</xdr:row>
      <xdr:rowOff>67490</xdr:rowOff>
    </xdr:from>
    <xdr:to>
      <xdr:col>22</xdr:col>
      <xdr:colOff>455775</xdr:colOff>
      <xdr:row>120</xdr:row>
      <xdr:rowOff>15434</xdr:rowOff>
    </xdr:to>
    <xdr:sp macro="" textlink="">
      <xdr:nvSpPr>
        <xdr:cNvPr id="352" name="TextBox 129">
          <a:extLst>
            <a:ext uri="{FF2B5EF4-FFF2-40B4-BE49-F238E27FC236}">
              <a16:creationId xmlns:a16="http://schemas.microsoft.com/office/drawing/2014/main" id="{00000000-0008-0000-1300-000060010000}"/>
            </a:ext>
          </a:extLst>
        </xdr:cNvPr>
        <xdr:cNvSpPr txBox="1"/>
      </xdr:nvSpPr>
      <xdr:spPr>
        <a:xfrm>
          <a:off x="12885775" y="21297657"/>
          <a:ext cx="107433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cJun 43 KDa</a:t>
          </a:r>
        </a:p>
      </xdr:txBody>
    </xdr:sp>
    <xdr:clientData/>
  </xdr:twoCellAnchor>
  <xdr:twoCellAnchor editAs="oneCell">
    <xdr:from>
      <xdr:col>7</xdr:col>
      <xdr:colOff>393457</xdr:colOff>
      <xdr:row>90</xdr:row>
      <xdr:rowOff>42148</xdr:rowOff>
    </xdr:from>
    <xdr:to>
      <xdr:col>12</xdr:col>
      <xdr:colOff>129959</xdr:colOff>
      <xdr:row>95</xdr:row>
      <xdr:rowOff>119489</xdr:rowOff>
    </xdr:to>
    <xdr:pic>
      <xdr:nvPicPr>
        <xdr:cNvPr id="353" name="Picture 352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61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84" t="66837" r="24420" b="14309"/>
        <a:stretch/>
      </xdr:blipFill>
      <xdr:spPr>
        <a:xfrm>
          <a:off x="4690290" y="16234648"/>
          <a:ext cx="2805669" cy="976924"/>
        </a:xfrm>
        <a:prstGeom prst="rect">
          <a:avLst/>
        </a:prstGeom>
        <a:ln>
          <a:solidFill>
            <a:schemeClr val="bg1"/>
          </a:solidFill>
        </a:ln>
      </xdr:spPr>
    </xdr:pic>
    <xdr:clientData/>
  </xdr:twoCellAnchor>
  <xdr:twoCellAnchor>
    <xdr:from>
      <xdr:col>6</xdr:col>
      <xdr:colOff>489498</xdr:colOff>
      <xdr:row>90</xdr:row>
      <xdr:rowOff>175813</xdr:rowOff>
    </xdr:from>
    <xdr:to>
      <xdr:col>7</xdr:col>
      <xdr:colOff>475509</xdr:colOff>
      <xdr:row>92</xdr:row>
      <xdr:rowOff>92979</xdr:rowOff>
    </xdr:to>
    <xdr:sp macro="" textlink="">
      <xdr:nvSpPr>
        <xdr:cNvPr id="354" name="TextBox 132">
          <a:extLst>
            <a:ext uri="{FF2B5EF4-FFF2-40B4-BE49-F238E27FC236}">
              <a16:creationId xmlns:a16="http://schemas.microsoft.com/office/drawing/2014/main" id="{00000000-0008-0000-1300-000062010000}"/>
            </a:ext>
          </a:extLst>
        </xdr:cNvPr>
        <xdr:cNvSpPr txBox="1"/>
      </xdr:nvSpPr>
      <xdr:spPr>
        <a:xfrm>
          <a:off x="4172498" y="1636831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 editAs="oneCell">
    <xdr:from>
      <xdr:col>7</xdr:col>
      <xdr:colOff>464931</xdr:colOff>
      <xdr:row>97</xdr:row>
      <xdr:rowOff>9077</xdr:rowOff>
    </xdr:from>
    <xdr:to>
      <xdr:col>12</xdr:col>
      <xdr:colOff>141992</xdr:colOff>
      <xdr:row>104</xdr:row>
      <xdr:rowOff>17690</xdr:rowOff>
    </xdr:to>
    <xdr:pic>
      <xdr:nvPicPr>
        <xdr:cNvPr id="355" name="Picture 35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63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58" t="17674" r="25416" b="46760"/>
        <a:stretch/>
      </xdr:blipFill>
      <xdr:spPr>
        <a:xfrm>
          <a:off x="4761764" y="17460994"/>
          <a:ext cx="2746228" cy="1268029"/>
        </a:xfrm>
        <a:prstGeom prst="rect">
          <a:avLst/>
        </a:prstGeom>
      </xdr:spPr>
    </xdr:pic>
    <xdr:clientData/>
  </xdr:twoCellAnchor>
  <xdr:twoCellAnchor editAs="oneCell">
    <xdr:from>
      <xdr:col>7</xdr:col>
      <xdr:colOff>449912</xdr:colOff>
      <xdr:row>115</xdr:row>
      <xdr:rowOff>81972</xdr:rowOff>
    </xdr:from>
    <xdr:to>
      <xdr:col>12</xdr:col>
      <xdr:colOff>167197</xdr:colOff>
      <xdr:row>122</xdr:row>
      <xdr:rowOff>125036</xdr:rowOff>
    </xdr:to>
    <xdr:pic>
      <xdr:nvPicPr>
        <xdr:cNvPr id="356" name="Picture 355" descr="A paper with black lines on it&#10;&#10;Description automatically generated">
          <a:extLst>
            <a:ext uri="{FF2B5EF4-FFF2-40B4-BE49-F238E27FC236}">
              <a16:creationId xmlns:a16="http://schemas.microsoft.com/office/drawing/2014/main" id="{00000000-0008-0000-1300-000064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sharpenSoften amount="8000"/>
                  </a14:imgEffect>
                  <a14:imgEffect>
                    <a14:brightnessContrast bright="-18000" contrast="7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344" t="35259" r="30501" b="31191"/>
        <a:stretch/>
      </xdr:blipFill>
      <xdr:spPr>
        <a:xfrm>
          <a:off x="4746745" y="20772389"/>
          <a:ext cx="2786452" cy="1302480"/>
        </a:xfrm>
        <a:prstGeom prst="rect">
          <a:avLst/>
        </a:prstGeom>
      </xdr:spPr>
    </xdr:pic>
    <xdr:clientData/>
  </xdr:twoCellAnchor>
  <xdr:twoCellAnchor editAs="oneCell">
    <xdr:from>
      <xdr:col>6</xdr:col>
      <xdr:colOff>294538</xdr:colOff>
      <xdr:row>128</xdr:row>
      <xdr:rowOff>165829</xdr:rowOff>
    </xdr:from>
    <xdr:to>
      <xdr:col>11</xdr:col>
      <xdr:colOff>205683</xdr:colOff>
      <xdr:row>135</xdr:row>
      <xdr:rowOff>25349</xdr:rowOff>
    </xdr:to>
    <xdr:pic>
      <xdr:nvPicPr>
        <xdr:cNvPr id="357" name="Picture 356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6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98" t="45263" r="21181" b="34828"/>
        <a:stretch/>
      </xdr:blipFill>
      <xdr:spPr>
        <a:xfrm>
          <a:off x="5205205" y="23195162"/>
          <a:ext cx="2980312" cy="1118937"/>
        </a:xfrm>
        <a:prstGeom prst="rect">
          <a:avLst/>
        </a:prstGeom>
      </xdr:spPr>
    </xdr:pic>
    <xdr:clientData/>
  </xdr:twoCellAnchor>
  <xdr:twoCellAnchor>
    <xdr:from>
      <xdr:col>5</xdr:col>
      <xdr:colOff>368687</xdr:colOff>
      <xdr:row>132</xdr:row>
      <xdr:rowOff>179681</xdr:rowOff>
    </xdr:from>
    <xdr:to>
      <xdr:col>6</xdr:col>
      <xdr:colOff>354697</xdr:colOff>
      <xdr:row>134</xdr:row>
      <xdr:rowOff>96847</xdr:rowOff>
    </xdr:to>
    <xdr:sp macro="" textlink="">
      <xdr:nvSpPr>
        <xdr:cNvPr id="358" name="TextBox 5">
          <a:extLst>
            <a:ext uri="{FF2B5EF4-FFF2-40B4-BE49-F238E27FC236}">
              <a16:creationId xmlns:a16="http://schemas.microsoft.com/office/drawing/2014/main" id="{00000000-0008-0000-1300-000066010000}"/>
            </a:ext>
          </a:extLst>
        </xdr:cNvPr>
        <xdr:cNvSpPr txBox="1"/>
      </xdr:nvSpPr>
      <xdr:spPr>
        <a:xfrm>
          <a:off x="4665520" y="2392868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5</xdr:col>
      <xdr:colOff>368687</xdr:colOff>
      <xdr:row>133</xdr:row>
      <xdr:rowOff>168343</xdr:rowOff>
    </xdr:from>
    <xdr:to>
      <xdr:col>6</xdr:col>
      <xdr:colOff>354697</xdr:colOff>
      <xdr:row>135</xdr:row>
      <xdr:rowOff>85509</xdr:rowOff>
    </xdr:to>
    <xdr:sp macro="" textlink="">
      <xdr:nvSpPr>
        <xdr:cNvPr id="359" name="TextBox 6">
          <a:extLst>
            <a:ext uri="{FF2B5EF4-FFF2-40B4-BE49-F238E27FC236}">
              <a16:creationId xmlns:a16="http://schemas.microsoft.com/office/drawing/2014/main" id="{00000000-0008-0000-1300-000067010000}"/>
            </a:ext>
          </a:extLst>
        </xdr:cNvPr>
        <xdr:cNvSpPr txBox="1"/>
      </xdr:nvSpPr>
      <xdr:spPr>
        <a:xfrm>
          <a:off x="4665520" y="2409726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11</xdr:col>
      <xdr:colOff>175493</xdr:colOff>
      <xdr:row>133</xdr:row>
      <xdr:rowOff>62605</xdr:rowOff>
    </xdr:from>
    <xdr:to>
      <xdr:col>13</xdr:col>
      <xdr:colOff>124751</xdr:colOff>
      <xdr:row>135</xdr:row>
      <xdr:rowOff>10549</xdr:rowOff>
    </xdr:to>
    <xdr:sp macro="" textlink="">
      <xdr:nvSpPr>
        <xdr:cNvPr id="360" name="TextBox 7">
          <a:extLst>
            <a:ext uri="{FF2B5EF4-FFF2-40B4-BE49-F238E27FC236}">
              <a16:creationId xmlns:a16="http://schemas.microsoft.com/office/drawing/2014/main" id="{00000000-0008-0000-1300-000068010000}"/>
            </a:ext>
          </a:extLst>
        </xdr:cNvPr>
        <xdr:cNvSpPr txBox="1"/>
      </xdr:nvSpPr>
      <xdr:spPr>
        <a:xfrm>
          <a:off x="8155326" y="23991522"/>
          <a:ext cx="117692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p-p53 53 KDa</a:t>
          </a:r>
        </a:p>
      </xdr:txBody>
    </xdr:sp>
    <xdr:clientData/>
  </xdr:twoCellAnchor>
  <xdr:twoCellAnchor editAs="oneCell">
    <xdr:from>
      <xdr:col>6</xdr:col>
      <xdr:colOff>294538</xdr:colOff>
      <xdr:row>137</xdr:row>
      <xdr:rowOff>6983</xdr:rowOff>
    </xdr:from>
    <xdr:to>
      <xdr:col>11</xdr:col>
      <xdr:colOff>205683</xdr:colOff>
      <xdr:row>143</xdr:row>
      <xdr:rowOff>124913</xdr:rowOff>
    </xdr:to>
    <xdr:pic>
      <xdr:nvPicPr>
        <xdr:cNvPr id="361" name="Picture 360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6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58" t="48095" r="27905" b="34445"/>
        <a:stretch/>
      </xdr:blipFill>
      <xdr:spPr>
        <a:xfrm>
          <a:off x="5205205" y="24655566"/>
          <a:ext cx="2980312" cy="1197430"/>
        </a:xfrm>
        <a:prstGeom prst="rect">
          <a:avLst/>
        </a:prstGeom>
      </xdr:spPr>
    </xdr:pic>
    <xdr:clientData/>
  </xdr:twoCellAnchor>
  <xdr:twoCellAnchor>
    <xdr:from>
      <xdr:col>11</xdr:col>
      <xdr:colOff>228175</xdr:colOff>
      <xdr:row>142</xdr:row>
      <xdr:rowOff>28849</xdr:rowOff>
    </xdr:from>
    <xdr:to>
      <xdr:col>13</xdr:col>
      <xdr:colOff>26751</xdr:colOff>
      <xdr:row>143</xdr:row>
      <xdr:rowOff>156710</xdr:rowOff>
    </xdr:to>
    <xdr:sp macro="" textlink="">
      <xdr:nvSpPr>
        <xdr:cNvPr id="362" name="TextBox 11">
          <a:extLst>
            <a:ext uri="{FF2B5EF4-FFF2-40B4-BE49-F238E27FC236}">
              <a16:creationId xmlns:a16="http://schemas.microsoft.com/office/drawing/2014/main" id="{00000000-0008-0000-1300-00006A010000}"/>
            </a:ext>
          </a:extLst>
        </xdr:cNvPr>
        <xdr:cNvSpPr txBox="1"/>
      </xdr:nvSpPr>
      <xdr:spPr>
        <a:xfrm>
          <a:off x="8208008" y="25577016"/>
          <a:ext cx="102624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p53 53 KDa</a:t>
          </a:r>
        </a:p>
      </xdr:txBody>
    </xdr:sp>
    <xdr:clientData/>
  </xdr:twoCellAnchor>
  <xdr:twoCellAnchor>
    <xdr:from>
      <xdr:col>5</xdr:col>
      <xdr:colOff>446628</xdr:colOff>
      <xdr:row>140</xdr:row>
      <xdr:rowOff>93311</xdr:rowOff>
    </xdr:from>
    <xdr:to>
      <xdr:col>6</xdr:col>
      <xdr:colOff>432638</xdr:colOff>
      <xdr:row>142</xdr:row>
      <xdr:rowOff>10476</xdr:rowOff>
    </xdr:to>
    <xdr:sp macro="" textlink="">
      <xdr:nvSpPr>
        <xdr:cNvPr id="363" name="TextBox 12">
          <a:extLst>
            <a:ext uri="{FF2B5EF4-FFF2-40B4-BE49-F238E27FC236}">
              <a16:creationId xmlns:a16="http://schemas.microsoft.com/office/drawing/2014/main" id="{00000000-0008-0000-1300-00006B010000}"/>
            </a:ext>
          </a:extLst>
        </xdr:cNvPr>
        <xdr:cNvSpPr txBox="1"/>
      </xdr:nvSpPr>
      <xdr:spPr>
        <a:xfrm>
          <a:off x="4743461" y="2528164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5</xdr:col>
      <xdr:colOff>446628</xdr:colOff>
      <xdr:row>141</xdr:row>
      <xdr:rowOff>125517</xdr:rowOff>
    </xdr:from>
    <xdr:to>
      <xdr:col>6</xdr:col>
      <xdr:colOff>432638</xdr:colOff>
      <xdr:row>143</xdr:row>
      <xdr:rowOff>42683</xdr:rowOff>
    </xdr:to>
    <xdr:sp macro="" textlink="">
      <xdr:nvSpPr>
        <xdr:cNvPr id="364" name="TextBox 13">
          <a:extLst>
            <a:ext uri="{FF2B5EF4-FFF2-40B4-BE49-F238E27FC236}">
              <a16:creationId xmlns:a16="http://schemas.microsoft.com/office/drawing/2014/main" id="{00000000-0008-0000-1300-00006C010000}"/>
            </a:ext>
          </a:extLst>
        </xdr:cNvPr>
        <xdr:cNvSpPr txBox="1"/>
      </xdr:nvSpPr>
      <xdr:spPr>
        <a:xfrm>
          <a:off x="4743461" y="2549376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11</xdr:col>
      <xdr:colOff>113487</xdr:colOff>
      <xdr:row>146</xdr:row>
      <xdr:rowOff>14791</xdr:rowOff>
    </xdr:from>
    <xdr:to>
      <xdr:col>13</xdr:col>
      <xdr:colOff>122056</xdr:colOff>
      <xdr:row>147</xdr:row>
      <xdr:rowOff>142651</xdr:rowOff>
    </xdr:to>
    <xdr:sp macro="" textlink="">
      <xdr:nvSpPr>
        <xdr:cNvPr id="365" name="TextBox 16">
          <a:extLst>
            <a:ext uri="{FF2B5EF4-FFF2-40B4-BE49-F238E27FC236}">
              <a16:creationId xmlns:a16="http://schemas.microsoft.com/office/drawing/2014/main" id="{00000000-0008-0000-1300-00006D010000}"/>
            </a:ext>
          </a:extLst>
        </xdr:cNvPr>
        <xdr:cNvSpPr txBox="1"/>
      </xdr:nvSpPr>
      <xdr:spPr>
        <a:xfrm>
          <a:off x="8093320" y="26282624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34KDa</a:t>
          </a:r>
        </a:p>
      </xdr:txBody>
    </xdr:sp>
    <xdr:clientData/>
  </xdr:twoCellAnchor>
  <xdr:twoCellAnchor>
    <xdr:from>
      <xdr:col>5</xdr:col>
      <xdr:colOff>368687</xdr:colOff>
      <xdr:row>145</xdr:row>
      <xdr:rowOff>138246</xdr:rowOff>
    </xdr:from>
    <xdr:to>
      <xdr:col>6</xdr:col>
      <xdr:colOff>354697</xdr:colOff>
      <xdr:row>147</xdr:row>
      <xdr:rowOff>55412</xdr:rowOff>
    </xdr:to>
    <xdr:sp macro="" textlink="">
      <xdr:nvSpPr>
        <xdr:cNvPr id="366" name="TextBox 19">
          <a:extLst>
            <a:ext uri="{FF2B5EF4-FFF2-40B4-BE49-F238E27FC236}">
              <a16:creationId xmlns:a16="http://schemas.microsoft.com/office/drawing/2014/main" id="{00000000-0008-0000-1300-00006E010000}"/>
            </a:ext>
          </a:extLst>
        </xdr:cNvPr>
        <xdr:cNvSpPr txBox="1"/>
      </xdr:nvSpPr>
      <xdr:spPr>
        <a:xfrm>
          <a:off x="4665520" y="2622616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5</xdr:col>
      <xdr:colOff>372098</xdr:colOff>
      <xdr:row>147</xdr:row>
      <xdr:rowOff>122405</xdr:rowOff>
    </xdr:from>
    <xdr:to>
      <xdr:col>6</xdr:col>
      <xdr:colOff>358108</xdr:colOff>
      <xdr:row>149</xdr:row>
      <xdr:rowOff>39571</xdr:rowOff>
    </xdr:to>
    <xdr:sp macro="" textlink="">
      <xdr:nvSpPr>
        <xdr:cNvPr id="367" name="TextBox 20">
          <a:extLst>
            <a:ext uri="{FF2B5EF4-FFF2-40B4-BE49-F238E27FC236}">
              <a16:creationId xmlns:a16="http://schemas.microsoft.com/office/drawing/2014/main" id="{00000000-0008-0000-1300-00006F010000}"/>
            </a:ext>
          </a:extLst>
        </xdr:cNvPr>
        <xdr:cNvSpPr txBox="1"/>
      </xdr:nvSpPr>
      <xdr:spPr>
        <a:xfrm>
          <a:off x="4668931" y="2657015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5</xdr:col>
      <xdr:colOff>327165</xdr:colOff>
      <xdr:row>150</xdr:row>
      <xdr:rowOff>127522</xdr:rowOff>
    </xdr:from>
    <xdr:to>
      <xdr:col>6</xdr:col>
      <xdr:colOff>313175</xdr:colOff>
      <xdr:row>152</xdr:row>
      <xdr:rowOff>44688</xdr:rowOff>
    </xdr:to>
    <xdr:sp macro="" textlink="">
      <xdr:nvSpPr>
        <xdr:cNvPr id="368" name="TextBox 23">
          <a:extLst>
            <a:ext uri="{FF2B5EF4-FFF2-40B4-BE49-F238E27FC236}">
              <a16:creationId xmlns:a16="http://schemas.microsoft.com/office/drawing/2014/main" id="{00000000-0008-0000-1300-000070010000}"/>
            </a:ext>
          </a:extLst>
        </xdr:cNvPr>
        <xdr:cNvSpPr txBox="1"/>
      </xdr:nvSpPr>
      <xdr:spPr>
        <a:xfrm>
          <a:off x="4623998" y="2711502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5</xdr:col>
      <xdr:colOff>330576</xdr:colOff>
      <xdr:row>152</xdr:row>
      <xdr:rowOff>111681</xdr:rowOff>
    </xdr:from>
    <xdr:to>
      <xdr:col>6</xdr:col>
      <xdr:colOff>316586</xdr:colOff>
      <xdr:row>154</xdr:row>
      <xdr:rowOff>28846</xdr:rowOff>
    </xdr:to>
    <xdr:sp macro="" textlink="">
      <xdr:nvSpPr>
        <xdr:cNvPr id="369" name="TextBox 24">
          <a:extLst>
            <a:ext uri="{FF2B5EF4-FFF2-40B4-BE49-F238E27FC236}">
              <a16:creationId xmlns:a16="http://schemas.microsoft.com/office/drawing/2014/main" id="{00000000-0008-0000-1300-000071010000}"/>
            </a:ext>
          </a:extLst>
        </xdr:cNvPr>
        <xdr:cNvSpPr txBox="1"/>
      </xdr:nvSpPr>
      <xdr:spPr>
        <a:xfrm>
          <a:off x="4627409" y="2745901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11</xdr:col>
      <xdr:colOff>113487</xdr:colOff>
      <xdr:row>150</xdr:row>
      <xdr:rowOff>103596</xdr:rowOff>
    </xdr:from>
    <xdr:to>
      <xdr:col>13</xdr:col>
      <xdr:colOff>231060</xdr:colOff>
      <xdr:row>152</xdr:row>
      <xdr:rowOff>51540</xdr:rowOff>
    </xdr:to>
    <xdr:sp macro="" textlink="">
      <xdr:nvSpPr>
        <xdr:cNvPr id="370" name="TextBox 25">
          <a:extLst>
            <a:ext uri="{FF2B5EF4-FFF2-40B4-BE49-F238E27FC236}">
              <a16:creationId xmlns:a16="http://schemas.microsoft.com/office/drawing/2014/main" id="{00000000-0008-0000-1300-000072010000}"/>
            </a:ext>
          </a:extLst>
        </xdr:cNvPr>
        <xdr:cNvSpPr txBox="1"/>
      </xdr:nvSpPr>
      <xdr:spPr>
        <a:xfrm>
          <a:off x="8093320" y="27091096"/>
          <a:ext cx="134524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34/35 KDa</a:t>
          </a:r>
        </a:p>
      </xdr:txBody>
    </xdr:sp>
    <xdr:clientData/>
  </xdr:twoCellAnchor>
  <xdr:twoCellAnchor>
    <xdr:from>
      <xdr:col>19</xdr:col>
      <xdr:colOff>314407</xdr:colOff>
      <xdr:row>142</xdr:row>
      <xdr:rowOff>62127</xdr:rowOff>
    </xdr:from>
    <xdr:to>
      <xdr:col>21</xdr:col>
      <xdr:colOff>477762</xdr:colOff>
      <xdr:row>144</xdr:row>
      <xdr:rowOff>10071</xdr:rowOff>
    </xdr:to>
    <xdr:sp macro="" textlink="">
      <xdr:nvSpPr>
        <xdr:cNvPr id="371" name="TextBox 30">
          <a:extLst>
            <a:ext uri="{FF2B5EF4-FFF2-40B4-BE49-F238E27FC236}">
              <a16:creationId xmlns:a16="http://schemas.microsoft.com/office/drawing/2014/main" id="{00000000-0008-0000-1300-000073010000}"/>
            </a:ext>
          </a:extLst>
        </xdr:cNvPr>
        <xdr:cNvSpPr txBox="1"/>
      </xdr:nvSpPr>
      <xdr:spPr>
        <a:xfrm>
          <a:off x="13204907" y="25610294"/>
          <a:ext cx="139102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 D1 34KDa</a:t>
          </a:r>
        </a:p>
      </xdr:txBody>
    </xdr:sp>
    <xdr:clientData/>
  </xdr:twoCellAnchor>
  <xdr:twoCellAnchor>
    <xdr:from>
      <xdr:col>14</xdr:col>
      <xdr:colOff>15037</xdr:colOff>
      <xdr:row>142</xdr:row>
      <xdr:rowOff>132727</xdr:rowOff>
    </xdr:from>
    <xdr:to>
      <xdr:col>15</xdr:col>
      <xdr:colOff>1047</xdr:colOff>
      <xdr:row>144</xdr:row>
      <xdr:rowOff>49893</xdr:rowOff>
    </xdr:to>
    <xdr:sp macro="" textlink="">
      <xdr:nvSpPr>
        <xdr:cNvPr id="372" name="TextBox 31">
          <a:extLst>
            <a:ext uri="{FF2B5EF4-FFF2-40B4-BE49-F238E27FC236}">
              <a16:creationId xmlns:a16="http://schemas.microsoft.com/office/drawing/2014/main" id="{00000000-0008-0000-1300-000074010000}"/>
            </a:ext>
          </a:extLst>
        </xdr:cNvPr>
        <xdr:cNvSpPr txBox="1"/>
      </xdr:nvSpPr>
      <xdr:spPr>
        <a:xfrm>
          <a:off x="9836370" y="2568089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14</xdr:col>
      <xdr:colOff>41967</xdr:colOff>
      <xdr:row>143</xdr:row>
      <xdr:rowOff>122685</xdr:rowOff>
    </xdr:from>
    <xdr:to>
      <xdr:col>15</xdr:col>
      <xdr:colOff>27977</xdr:colOff>
      <xdr:row>145</xdr:row>
      <xdr:rowOff>39850</xdr:rowOff>
    </xdr:to>
    <xdr:sp macro="" textlink="">
      <xdr:nvSpPr>
        <xdr:cNvPr id="373" name="TextBox 32">
          <a:extLst>
            <a:ext uri="{FF2B5EF4-FFF2-40B4-BE49-F238E27FC236}">
              <a16:creationId xmlns:a16="http://schemas.microsoft.com/office/drawing/2014/main" id="{00000000-0008-0000-1300-000075010000}"/>
            </a:ext>
          </a:extLst>
        </xdr:cNvPr>
        <xdr:cNvSpPr txBox="1"/>
      </xdr:nvSpPr>
      <xdr:spPr>
        <a:xfrm>
          <a:off x="9863300" y="2585076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14</xdr:col>
      <xdr:colOff>16023</xdr:colOff>
      <xdr:row>141</xdr:row>
      <xdr:rowOff>153867</xdr:rowOff>
    </xdr:from>
    <xdr:to>
      <xdr:col>15</xdr:col>
      <xdr:colOff>2033</xdr:colOff>
      <xdr:row>143</xdr:row>
      <xdr:rowOff>71033</xdr:rowOff>
    </xdr:to>
    <xdr:sp macro="" textlink="">
      <xdr:nvSpPr>
        <xdr:cNvPr id="374" name="TextBox 33">
          <a:extLst>
            <a:ext uri="{FF2B5EF4-FFF2-40B4-BE49-F238E27FC236}">
              <a16:creationId xmlns:a16="http://schemas.microsoft.com/office/drawing/2014/main" id="{00000000-0008-0000-1300-000076010000}"/>
            </a:ext>
          </a:extLst>
        </xdr:cNvPr>
        <xdr:cNvSpPr txBox="1"/>
      </xdr:nvSpPr>
      <xdr:spPr>
        <a:xfrm>
          <a:off x="9837356" y="2552211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13</xdr:col>
      <xdr:colOff>606740</xdr:colOff>
      <xdr:row>140</xdr:row>
      <xdr:rowOff>179710</xdr:rowOff>
    </xdr:from>
    <xdr:to>
      <xdr:col>14</xdr:col>
      <xdr:colOff>592751</xdr:colOff>
      <xdr:row>142</xdr:row>
      <xdr:rowOff>96875</xdr:rowOff>
    </xdr:to>
    <xdr:sp macro="" textlink="">
      <xdr:nvSpPr>
        <xdr:cNvPr id="375" name="TextBox 34">
          <a:extLst>
            <a:ext uri="{FF2B5EF4-FFF2-40B4-BE49-F238E27FC236}">
              <a16:creationId xmlns:a16="http://schemas.microsoft.com/office/drawing/2014/main" id="{00000000-0008-0000-1300-000077010000}"/>
            </a:ext>
          </a:extLst>
        </xdr:cNvPr>
        <xdr:cNvSpPr txBox="1"/>
      </xdr:nvSpPr>
      <xdr:spPr>
        <a:xfrm>
          <a:off x="9814240" y="2536804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13</xdr:col>
      <xdr:colOff>595021</xdr:colOff>
      <xdr:row>139</xdr:row>
      <xdr:rowOff>165932</xdr:rowOff>
    </xdr:from>
    <xdr:to>
      <xdr:col>14</xdr:col>
      <xdr:colOff>581032</xdr:colOff>
      <xdr:row>141</xdr:row>
      <xdr:rowOff>83098</xdr:rowOff>
    </xdr:to>
    <xdr:sp macro="" textlink="">
      <xdr:nvSpPr>
        <xdr:cNvPr id="376" name="TextBox 35">
          <a:extLst>
            <a:ext uri="{FF2B5EF4-FFF2-40B4-BE49-F238E27FC236}">
              <a16:creationId xmlns:a16="http://schemas.microsoft.com/office/drawing/2014/main" id="{00000000-0008-0000-1300-000078010000}"/>
            </a:ext>
          </a:extLst>
        </xdr:cNvPr>
        <xdr:cNvSpPr txBox="1"/>
      </xdr:nvSpPr>
      <xdr:spPr>
        <a:xfrm>
          <a:off x="9802521" y="2517434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14</xdr:col>
      <xdr:colOff>567530</xdr:colOff>
      <xdr:row>146</xdr:row>
      <xdr:rowOff>163214</xdr:rowOff>
    </xdr:from>
    <xdr:to>
      <xdr:col>19</xdr:col>
      <xdr:colOff>422538</xdr:colOff>
      <xdr:row>153</xdr:row>
      <xdr:rowOff>101227</xdr:rowOff>
    </xdr:to>
    <xdr:pic>
      <xdr:nvPicPr>
        <xdr:cNvPr id="377" name="Picture 376" descr="A white rectangular object with a piece of paper and a piece of paper">
          <a:extLst>
            <a:ext uri="{FF2B5EF4-FFF2-40B4-BE49-F238E27FC236}">
              <a16:creationId xmlns:a16="http://schemas.microsoft.com/office/drawing/2014/main" id="{00000000-0008-0000-1300-00007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82" t="39578" r="29569" b="22605"/>
        <a:stretch/>
      </xdr:blipFill>
      <xdr:spPr>
        <a:xfrm>
          <a:off x="10388863" y="26431047"/>
          <a:ext cx="2924174" cy="1197430"/>
        </a:xfrm>
        <a:prstGeom prst="rect">
          <a:avLst/>
        </a:prstGeom>
      </xdr:spPr>
    </xdr:pic>
    <xdr:clientData/>
  </xdr:twoCellAnchor>
  <xdr:twoCellAnchor>
    <xdr:from>
      <xdr:col>13</xdr:col>
      <xdr:colOff>581519</xdr:colOff>
      <xdr:row>152</xdr:row>
      <xdr:rowOff>20530</xdr:rowOff>
    </xdr:from>
    <xdr:to>
      <xdr:col>14</xdr:col>
      <xdr:colOff>567530</xdr:colOff>
      <xdr:row>153</xdr:row>
      <xdr:rowOff>117612</xdr:rowOff>
    </xdr:to>
    <xdr:sp macro="" textlink="">
      <xdr:nvSpPr>
        <xdr:cNvPr id="378" name="TextBox 38">
          <a:extLst>
            <a:ext uri="{FF2B5EF4-FFF2-40B4-BE49-F238E27FC236}">
              <a16:creationId xmlns:a16="http://schemas.microsoft.com/office/drawing/2014/main" id="{00000000-0008-0000-1300-00007A010000}"/>
            </a:ext>
          </a:extLst>
        </xdr:cNvPr>
        <xdr:cNvSpPr txBox="1"/>
      </xdr:nvSpPr>
      <xdr:spPr>
        <a:xfrm>
          <a:off x="9789019" y="2736786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>
    <xdr:from>
      <xdr:col>13</xdr:col>
      <xdr:colOff>581519</xdr:colOff>
      <xdr:row>151</xdr:row>
      <xdr:rowOff>29327</xdr:rowOff>
    </xdr:from>
    <xdr:to>
      <xdr:col>14</xdr:col>
      <xdr:colOff>567530</xdr:colOff>
      <xdr:row>152</xdr:row>
      <xdr:rowOff>126410</xdr:rowOff>
    </xdr:to>
    <xdr:sp macro="" textlink="">
      <xdr:nvSpPr>
        <xdr:cNvPr id="379" name="TextBox 39">
          <a:extLst>
            <a:ext uri="{FF2B5EF4-FFF2-40B4-BE49-F238E27FC236}">
              <a16:creationId xmlns:a16="http://schemas.microsoft.com/office/drawing/2014/main" id="{00000000-0008-0000-1300-00007B010000}"/>
            </a:ext>
          </a:extLst>
        </xdr:cNvPr>
        <xdr:cNvSpPr txBox="1"/>
      </xdr:nvSpPr>
      <xdr:spPr>
        <a:xfrm>
          <a:off x="9789019" y="2719674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13</xdr:col>
      <xdr:colOff>570633</xdr:colOff>
      <xdr:row>150</xdr:row>
      <xdr:rowOff>60855</xdr:rowOff>
    </xdr:from>
    <xdr:to>
      <xdr:col>14</xdr:col>
      <xdr:colOff>556644</xdr:colOff>
      <xdr:row>151</xdr:row>
      <xdr:rowOff>157937</xdr:rowOff>
    </xdr:to>
    <xdr:sp macro="" textlink="">
      <xdr:nvSpPr>
        <xdr:cNvPr id="380" name="TextBox 40">
          <a:extLst>
            <a:ext uri="{FF2B5EF4-FFF2-40B4-BE49-F238E27FC236}">
              <a16:creationId xmlns:a16="http://schemas.microsoft.com/office/drawing/2014/main" id="{00000000-0008-0000-1300-00007C010000}"/>
            </a:ext>
          </a:extLst>
        </xdr:cNvPr>
        <xdr:cNvSpPr txBox="1"/>
      </xdr:nvSpPr>
      <xdr:spPr>
        <a:xfrm>
          <a:off x="9778133" y="2704835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19</xdr:col>
      <xdr:colOff>433423</xdr:colOff>
      <xdr:row>151</xdr:row>
      <xdr:rowOff>27838</xdr:rowOff>
    </xdr:from>
    <xdr:to>
      <xdr:col>21</xdr:col>
      <xdr:colOff>182242</xdr:colOff>
      <xdr:row>152</xdr:row>
      <xdr:rowOff>155699</xdr:rowOff>
    </xdr:to>
    <xdr:sp macro="" textlink="">
      <xdr:nvSpPr>
        <xdr:cNvPr id="381" name="TextBox 41">
          <a:extLst>
            <a:ext uri="{FF2B5EF4-FFF2-40B4-BE49-F238E27FC236}">
              <a16:creationId xmlns:a16="http://schemas.microsoft.com/office/drawing/2014/main" id="{00000000-0008-0000-1300-00007D010000}"/>
            </a:ext>
          </a:extLst>
        </xdr:cNvPr>
        <xdr:cNvSpPr txBox="1"/>
      </xdr:nvSpPr>
      <xdr:spPr>
        <a:xfrm>
          <a:off x="13323923" y="27195255"/>
          <a:ext cx="9764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Bax 23KDa</a:t>
          </a:r>
        </a:p>
      </xdr:txBody>
    </xdr:sp>
    <xdr:clientData/>
  </xdr:twoCellAnchor>
  <xdr:twoCellAnchor editAs="oneCell">
    <xdr:from>
      <xdr:col>6</xdr:col>
      <xdr:colOff>292017</xdr:colOff>
      <xdr:row>155</xdr:row>
      <xdr:rowOff>8392</xdr:rowOff>
    </xdr:from>
    <xdr:to>
      <xdr:col>11</xdr:col>
      <xdr:colOff>175491</xdr:colOff>
      <xdr:row>163</xdr:row>
      <xdr:rowOff>147449</xdr:rowOff>
    </xdr:to>
    <xdr:pic>
      <xdr:nvPicPr>
        <xdr:cNvPr id="382" name="Picture 381" descr="A close-up of a film&#10;&#10;Description automatically generated">
          <a:extLst>
            <a:ext uri="{FF2B5EF4-FFF2-40B4-BE49-F238E27FC236}">
              <a16:creationId xmlns:a16="http://schemas.microsoft.com/office/drawing/2014/main" id="{00000000-0008-0000-1300-00007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95" t="36507" r="37302" b="33002"/>
        <a:stretch/>
      </xdr:blipFill>
      <xdr:spPr>
        <a:xfrm>
          <a:off x="5202684" y="27895475"/>
          <a:ext cx="2952641" cy="1578391"/>
        </a:xfrm>
        <a:prstGeom prst="rect">
          <a:avLst/>
        </a:prstGeom>
      </xdr:spPr>
    </xdr:pic>
    <xdr:clientData/>
  </xdr:twoCellAnchor>
  <xdr:twoCellAnchor>
    <xdr:from>
      <xdr:col>11</xdr:col>
      <xdr:colOff>131791</xdr:colOff>
      <xdr:row>160</xdr:row>
      <xdr:rowOff>71018</xdr:rowOff>
    </xdr:from>
    <xdr:to>
      <xdr:col>13</xdr:col>
      <xdr:colOff>198068</xdr:colOff>
      <xdr:row>162</xdr:row>
      <xdr:rowOff>18962</xdr:rowOff>
    </xdr:to>
    <xdr:sp macro="" textlink="">
      <xdr:nvSpPr>
        <xdr:cNvPr id="383" name="TextBox 46">
          <a:extLst>
            <a:ext uri="{FF2B5EF4-FFF2-40B4-BE49-F238E27FC236}">
              <a16:creationId xmlns:a16="http://schemas.microsoft.com/office/drawing/2014/main" id="{00000000-0008-0000-1300-00007F010000}"/>
            </a:ext>
          </a:extLst>
        </xdr:cNvPr>
        <xdr:cNvSpPr txBox="1"/>
      </xdr:nvSpPr>
      <xdr:spPr>
        <a:xfrm>
          <a:off x="8111624" y="28857685"/>
          <a:ext cx="129394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37 KDa</a:t>
          </a:r>
        </a:p>
      </xdr:txBody>
    </xdr:sp>
    <xdr:clientData/>
  </xdr:twoCellAnchor>
  <xdr:twoCellAnchor>
    <xdr:from>
      <xdr:col>5</xdr:col>
      <xdr:colOff>365276</xdr:colOff>
      <xdr:row>161</xdr:row>
      <xdr:rowOff>32735</xdr:rowOff>
    </xdr:from>
    <xdr:to>
      <xdr:col>6</xdr:col>
      <xdr:colOff>351286</xdr:colOff>
      <xdr:row>162</xdr:row>
      <xdr:rowOff>129817</xdr:rowOff>
    </xdr:to>
    <xdr:sp macro="" textlink="">
      <xdr:nvSpPr>
        <xdr:cNvPr id="384" name="TextBox 48">
          <a:extLst>
            <a:ext uri="{FF2B5EF4-FFF2-40B4-BE49-F238E27FC236}">
              <a16:creationId xmlns:a16="http://schemas.microsoft.com/office/drawing/2014/main" id="{00000000-0008-0000-1300-000080010000}"/>
            </a:ext>
          </a:extLst>
        </xdr:cNvPr>
        <xdr:cNvSpPr txBox="1"/>
      </xdr:nvSpPr>
      <xdr:spPr>
        <a:xfrm>
          <a:off x="4662109" y="2899931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5</xdr:col>
      <xdr:colOff>368687</xdr:colOff>
      <xdr:row>162</xdr:row>
      <xdr:rowOff>77064</xdr:rowOff>
    </xdr:from>
    <xdr:to>
      <xdr:col>6</xdr:col>
      <xdr:colOff>354697</xdr:colOff>
      <xdr:row>163</xdr:row>
      <xdr:rowOff>174146</xdr:rowOff>
    </xdr:to>
    <xdr:sp macro="" textlink="">
      <xdr:nvSpPr>
        <xdr:cNvPr id="385" name="TextBox 49">
          <a:extLst>
            <a:ext uri="{FF2B5EF4-FFF2-40B4-BE49-F238E27FC236}">
              <a16:creationId xmlns:a16="http://schemas.microsoft.com/office/drawing/2014/main" id="{00000000-0008-0000-1300-000081010000}"/>
            </a:ext>
          </a:extLst>
        </xdr:cNvPr>
        <xdr:cNvSpPr txBox="1"/>
      </xdr:nvSpPr>
      <xdr:spPr>
        <a:xfrm>
          <a:off x="4665520" y="2922356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5</xdr:col>
      <xdr:colOff>365276</xdr:colOff>
      <xdr:row>160</xdr:row>
      <xdr:rowOff>23861</xdr:rowOff>
    </xdr:from>
    <xdr:to>
      <xdr:col>6</xdr:col>
      <xdr:colOff>351286</xdr:colOff>
      <xdr:row>161</xdr:row>
      <xdr:rowOff>120944</xdr:rowOff>
    </xdr:to>
    <xdr:sp macro="" textlink="">
      <xdr:nvSpPr>
        <xdr:cNvPr id="386" name="TextBox 50">
          <a:extLst>
            <a:ext uri="{FF2B5EF4-FFF2-40B4-BE49-F238E27FC236}">
              <a16:creationId xmlns:a16="http://schemas.microsoft.com/office/drawing/2014/main" id="{00000000-0008-0000-1300-000082010000}"/>
            </a:ext>
          </a:extLst>
        </xdr:cNvPr>
        <xdr:cNvSpPr txBox="1"/>
      </xdr:nvSpPr>
      <xdr:spPr>
        <a:xfrm>
          <a:off x="4662109" y="2881052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5</xdr:col>
      <xdr:colOff>383453</xdr:colOff>
      <xdr:row>158</xdr:row>
      <xdr:rowOff>133073</xdr:rowOff>
    </xdr:from>
    <xdr:to>
      <xdr:col>6</xdr:col>
      <xdr:colOff>369463</xdr:colOff>
      <xdr:row>160</xdr:row>
      <xdr:rowOff>50238</xdr:rowOff>
    </xdr:to>
    <xdr:sp macro="" textlink="">
      <xdr:nvSpPr>
        <xdr:cNvPr id="387" name="TextBox 51">
          <a:extLst>
            <a:ext uri="{FF2B5EF4-FFF2-40B4-BE49-F238E27FC236}">
              <a16:creationId xmlns:a16="http://schemas.microsoft.com/office/drawing/2014/main" id="{00000000-0008-0000-1300-000083010000}"/>
            </a:ext>
          </a:extLst>
        </xdr:cNvPr>
        <xdr:cNvSpPr txBox="1"/>
      </xdr:nvSpPr>
      <xdr:spPr>
        <a:xfrm>
          <a:off x="4680286" y="2855990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5</xdr:col>
      <xdr:colOff>395664</xdr:colOff>
      <xdr:row>156</xdr:row>
      <xdr:rowOff>130160</xdr:rowOff>
    </xdr:from>
    <xdr:to>
      <xdr:col>6</xdr:col>
      <xdr:colOff>381674</xdr:colOff>
      <xdr:row>158</xdr:row>
      <xdr:rowOff>47326</xdr:rowOff>
    </xdr:to>
    <xdr:sp macro="" textlink="">
      <xdr:nvSpPr>
        <xdr:cNvPr id="388" name="TextBox 52">
          <a:extLst>
            <a:ext uri="{FF2B5EF4-FFF2-40B4-BE49-F238E27FC236}">
              <a16:creationId xmlns:a16="http://schemas.microsoft.com/office/drawing/2014/main" id="{00000000-0008-0000-1300-000084010000}"/>
            </a:ext>
          </a:extLst>
        </xdr:cNvPr>
        <xdr:cNvSpPr txBox="1"/>
      </xdr:nvSpPr>
      <xdr:spPr>
        <a:xfrm>
          <a:off x="4692497" y="2819716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14</xdr:col>
      <xdr:colOff>573910</xdr:colOff>
      <xdr:row>157</xdr:row>
      <xdr:rowOff>45925</xdr:rowOff>
    </xdr:from>
    <xdr:to>
      <xdr:col>19</xdr:col>
      <xdr:colOff>321063</xdr:colOff>
      <xdr:row>163</xdr:row>
      <xdr:rowOff>70268</xdr:rowOff>
    </xdr:to>
    <xdr:pic>
      <xdr:nvPicPr>
        <xdr:cNvPr id="389" name="Picture 388" descr="A close-up of several test strips&#10;&#10;Description automatically generated">
          <a:extLst>
            <a:ext uri="{FF2B5EF4-FFF2-40B4-BE49-F238E27FC236}">
              <a16:creationId xmlns:a16="http://schemas.microsoft.com/office/drawing/2014/main" id="{00000000-0008-0000-1300-000085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90" t="72440" r="35482" b="7594"/>
        <a:stretch/>
      </xdr:blipFill>
      <xdr:spPr>
        <a:xfrm>
          <a:off x="10395243" y="28292842"/>
          <a:ext cx="2816319" cy="1103843"/>
        </a:xfrm>
        <a:prstGeom prst="rect">
          <a:avLst/>
        </a:prstGeom>
      </xdr:spPr>
    </xdr:pic>
    <xdr:clientData/>
  </xdr:twoCellAnchor>
  <xdr:twoCellAnchor>
    <xdr:from>
      <xdr:col>19</xdr:col>
      <xdr:colOff>285622</xdr:colOff>
      <xdr:row>157</xdr:row>
      <xdr:rowOff>107398</xdr:rowOff>
    </xdr:from>
    <xdr:to>
      <xdr:col>21</xdr:col>
      <xdr:colOff>351899</xdr:colOff>
      <xdr:row>159</xdr:row>
      <xdr:rowOff>55342</xdr:rowOff>
    </xdr:to>
    <xdr:sp macro="" textlink="">
      <xdr:nvSpPr>
        <xdr:cNvPr id="390" name="TextBox 55">
          <a:extLst>
            <a:ext uri="{FF2B5EF4-FFF2-40B4-BE49-F238E27FC236}">
              <a16:creationId xmlns:a16="http://schemas.microsoft.com/office/drawing/2014/main" id="{00000000-0008-0000-1300-000086010000}"/>
            </a:ext>
          </a:extLst>
        </xdr:cNvPr>
        <xdr:cNvSpPr txBox="1"/>
      </xdr:nvSpPr>
      <xdr:spPr>
        <a:xfrm>
          <a:off x="13176122" y="28354315"/>
          <a:ext cx="129394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37 KDa</a:t>
          </a:r>
        </a:p>
      </xdr:txBody>
    </xdr:sp>
    <xdr:clientData/>
  </xdr:twoCellAnchor>
  <xdr:twoCellAnchor>
    <xdr:from>
      <xdr:col>13</xdr:col>
      <xdr:colOff>589224</xdr:colOff>
      <xdr:row>158</xdr:row>
      <xdr:rowOff>81371</xdr:rowOff>
    </xdr:from>
    <xdr:to>
      <xdr:col>14</xdr:col>
      <xdr:colOff>575235</xdr:colOff>
      <xdr:row>159</xdr:row>
      <xdr:rowOff>178453</xdr:rowOff>
    </xdr:to>
    <xdr:sp macro="" textlink="">
      <xdr:nvSpPr>
        <xdr:cNvPr id="391" name="TextBox 56">
          <a:extLst>
            <a:ext uri="{FF2B5EF4-FFF2-40B4-BE49-F238E27FC236}">
              <a16:creationId xmlns:a16="http://schemas.microsoft.com/office/drawing/2014/main" id="{00000000-0008-0000-1300-000087010000}"/>
            </a:ext>
          </a:extLst>
        </xdr:cNvPr>
        <xdr:cNvSpPr txBox="1"/>
      </xdr:nvSpPr>
      <xdr:spPr>
        <a:xfrm>
          <a:off x="9796724" y="2850820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13</xdr:col>
      <xdr:colOff>599448</xdr:colOff>
      <xdr:row>159</xdr:row>
      <xdr:rowOff>160997</xdr:rowOff>
    </xdr:from>
    <xdr:to>
      <xdr:col>14</xdr:col>
      <xdr:colOff>585459</xdr:colOff>
      <xdr:row>161</xdr:row>
      <xdr:rowOff>78163</xdr:rowOff>
    </xdr:to>
    <xdr:sp macro="" textlink="">
      <xdr:nvSpPr>
        <xdr:cNvPr id="392" name="TextBox 57">
          <a:extLst>
            <a:ext uri="{FF2B5EF4-FFF2-40B4-BE49-F238E27FC236}">
              <a16:creationId xmlns:a16="http://schemas.microsoft.com/office/drawing/2014/main" id="{00000000-0008-0000-1300-000088010000}"/>
            </a:ext>
          </a:extLst>
        </xdr:cNvPr>
        <xdr:cNvSpPr txBox="1"/>
      </xdr:nvSpPr>
      <xdr:spPr>
        <a:xfrm>
          <a:off x="9806948" y="2876774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6</xdr:col>
      <xdr:colOff>590298</xdr:colOff>
      <xdr:row>127</xdr:row>
      <xdr:rowOff>32922</xdr:rowOff>
    </xdr:from>
    <xdr:to>
      <xdr:col>7</xdr:col>
      <xdr:colOff>345798</xdr:colOff>
      <xdr:row>129</xdr:row>
      <xdr:rowOff>103976</xdr:rowOff>
    </xdr:to>
    <xdr:sp macro="" textlink="">
      <xdr:nvSpPr>
        <xdr:cNvPr id="393" name="TextBox 58">
          <a:extLst>
            <a:ext uri="{FF2B5EF4-FFF2-40B4-BE49-F238E27FC236}">
              <a16:creationId xmlns:a16="http://schemas.microsoft.com/office/drawing/2014/main" id="{00000000-0008-0000-1300-000089010000}"/>
            </a:ext>
          </a:extLst>
        </xdr:cNvPr>
        <xdr:cNvSpPr txBox="1"/>
      </xdr:nvSpPr>
      <xdr:spPr>
        <a:xfrm rot="5400000">
          <a:off x="5470188" y="22913116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7</xdr:col>
      <xdr:colOff>262704</xdr:colOff>
      <xdr:row>127</xdr:row>
      <xdr:rowOff>32922</xdr:rowOff>
    </xdr:from>
    <xdr:to>
      <xdr:col>8</xdr:col>
      <xdr:colOff>18205</xdr:colOff>
      <xdr:row>129</xdr:row>
      <xdr:rowOff>103976</xdr:rowOff>
    </xdr:to>
    <xdr:sp macro="" textlink="">
      <xdr:nvSpPr>
        <xdr:cNvPr id="394" name="TextBox 59">
          <a:extLst>
            <a:ext uri="{FF2B5EF4-FFF2-40B4-BE49-F238E27FC236}">
              <a16:creationId xmlns:a16="http://schemas.microsoft.com/office/drawing/2014/main" id="{00000000-0008-0000-1300-00008A010000}"/>
            </a:ext>
          </a:extLst>
        </xdr:cNvPr>
        <xdr:cNvSpPr txBox="1"/>
      </xdr:nvSpPr>
      <xdr:spPr>
        <a:xfrm rot="5400000">
          <a:off x="5756427" y="229131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543433</xdr:colOff>
      <xdr:row>127</xdr:row>
      <xdr:rowOff>32922</xdr:rowOff>
    </xdr:from>
    <xdr:to>
      <xdr:col>8</xdr:col>
      <xdr:colOff>298934</xdr:colOff>
      <xdr:row>129</xdr:row>
      <xdr:rowOff>103976</xdr:rowOff>
    </xdr:to>
    <xdr:sp macro="" textlink="">
      <xdr:nvSpPr>
        <xdr:cNvPr id="395" name="TextBox 60">
          <a:extLst>
            <a:ext uri="{FF2B5EF4-FFF2-40B4-BE49-F238E27FC236}">
              <a16:creationId xmlns:a16="http://schemas.microsoft.com/office/drawing/2014/main" id="{00000000-0008-0000-1300-00008B010000}"/>
            </a:ext>
          </a:extLst>
        </xdr:cNvPr>
        <xdr:cNvSpPr txBox="1"/>
      </xdr:nvSpPr>
      <xdr:spPr>
        <a:xfrm rot="5400000">
          <a:off x="6037156" y="229131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8</xdr:col>
      <xdr:colOff>215837</xdr:colOff>
      <xdr:row>127</xdr:row>
      <xdr:rowOff>32922</xdr:rowOff>
    </xdr:from>
    <xdr:to>
      <xdr:col>8</xdr:col>
      <xdr:colOff>585171</xdr:colOff>
      <xdr:row>129</xdr:row>
      <xdr:rowOff>103976</xdr:rowOff>
    </xdr:to>
    <xdr:sp macro="" textlink="">
      <xdr:nvSpPr>
        <xdr:cNvPr id="396" name="TextBox 61">
          <a:extLst>
            <a:ext uri="{FF2B5EF4-FFF2-40B4-BE49-F238E27FC236}">
              <a16:creationId xmlns:a16="http://schemas.microsoft.com/office/drawing/2014/main" id="{00000000-0008-0000-1300-00008C010000}"/>
            </a:ext>
          </a:extLst>
        </xdr:cNvPr>
        <xdr:cNvSpPr txBox="1"/>
      </xdr:nvSpPr>
      <xdr:spPr>
        <a:xfrm rot="5400000">
          <a:off x="6323393" y="229131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9</xdr:col>
      <xdr:colOff>145917</xdr:colOff>
      <xdr:row>127</xdr:row>
      <xdr:rowOff>49338</xdr:rowOff>
    </xdr:from>
    <xdr:to>
      <xdr:col>9</xdr:col>
      <xdr:colOff>460646</xdr:colOff>
      <xdr:row>129</xdr:row>
      <xdr:rowOff>120392</xdr:rowOff>
    </xdr:to>
    <xdr:sp macro="" textlink="">
      <xdr:nvSpPr>
        <xdr:cNvPr id="397" name="TextBox 62">
          <a:extLst>
            <a:ext uri="{FF2B5EF4-FFF2-40B4-BE49-F238E27FC236}">
              <a16:creationId xmlns:a16="http://schemas.microsoft.com/office/drawing/2014/main" id="{00000000-0008-0000-1300-00008D010000}"/>
            </a:ext>
          </a:extLst>
        </xdr:cNvPr>
        <xdr:cNvSpPr txBox="1"/>
      </xdr:nvSpPr>
      <xdr:spPr>
        <a:xfrm rot="5400000">
          <a:off x="6840005" y="22956834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9</xdr:col>
      <xdr:colOff>432155</xdr:colOff>
      <xdr:row>127</xdr:row>
      <xdr:rowOff>49338</xdr:rowOff>
    </xdr:from>
    <xdr:to>
      <xdr:col>10</xdr:col>
      <xdr:colOff>133052</xdr:colOff>
      <xdr:row>129</xdr:row>
      <xdr:rowOff>120392</xdr:rowOff>
    </xdr:to>
    <xdr:sp macro="" textlink="">
      <xdr:nvSpPr>
        <xdr:cNvPr id="398" name="TextBox 63">
          <a:extLst>
            <a:ext uri="{FF2B5EF4-FFF2-40B4-BE49-F238E27FC236}">
              <a16:creationId xmlns:a16="http://schemas.microsoft.com/office/drawing/2014/main" id="{00000000-0008-0000-1300-00008E010000}"/>
            </a:ext>
          </a:extLst>
        </xdr:cNvPr>
        <xdr:cNvSpPr txBox="1"/>
      </xdr:nvSpPr>
      <xdr:spPr>
        <a:xfrm rot="5400000">
          <a:off x="7126243" y="22956834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10</xdr:col>
      <xdr:colOff>71749</xdr:colOff>
      <xdr:row>127</xdr:row>
      <xdr:rowOff>54694</xdr:rowOff>
    </xdr:from>
    <xdr:to>
      <xdr:col>10</xdr:col>
      <xdr:colOff>441083</xdr:colOff>
      <xdr:row>129</xdr:row>
      <xdr:rowOff>125748</xdr:rowOff>
    </xdr:to>
    <xdr:sp macro="" textlink="">
      <xdr:nvSpPr>
        <xdr:cNvPr id="399" name="TextBox 64">
          <a:extLst>
            <a:ext uri="{FF2B5EF4-FFF2-40B4-BE49-F238E27FC236}">
              <a16:creationId xmlns:a16="http://schemas.microsoft.com/office/drawing/2014/main" id="{00000000-0008-0000-1300-00008F010000}"/>
            </a:ext>
          </a:extLst>
        </xdr:cNvPr>
        <xdr:cNvSpPr txBox="1"/>
      </xdr:nvSpPr>
      <xdr:spPr>
        <a:xfrm rot="5400000">
          <a:off x="7406972" y="2293488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10</xdr:col>
      <xdr:colOff>357987</xdr:colOff>
      <xdr:row>127</xdr:row>
      <xdr:rowOff>65580</xdr:rowOff>
    </xdr:from>
    <xdr:to>
      <xdr:col>11</xdr:col>
      <xdr:colOff>113488</xdr:colOff>
      <xdr:row>129</xdr:row>
      <xdr:rowOff>136634</xdr:rowOff>
    </xdr:to>
    <xdr:sp macro="" textlink="">
      <xdr:nvSpPr>
        <xdr:cNvPr id="400" name="TextBox 65">
          <a:extLst>
            <a:ext uri="{FF2B5EF4-FFF2-40B4-BE49-F238E27FC236}">
              <a16:creationId xmlns:a16="http://schemas.microsoft.com/office/drawing/2014/main" id="{00000000-0008-0000-1300-000090010000}"/>
            </a:ext>
          </a:extLst>
        </xdr:cNvPr>
        <xdr:cNvSpPr txBox="1"/>
      </xdr:nvSpPr>
      <xdr:spPr>
        <a:xfrm rot="5400000">
          <a:off x="7693210" y="229457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7</xdr:col>
      <xdr:colOff>41731</xdr:colOff>
      <xdr:row>135</xdr:row>
      <xdr:rowOff>19152</xdr:rowOff>
    </xdr:from>
    <xdr:to>
      <xdr:col>7</xdr:col>
      <xdr:colOff>411064</xdr:colOff>
      <xdr:row>137</xdr:row>
      <xdr:rowOff>90206</xdr:rowOff>
    </xdr:to>
    <xdr:sp macro="" textlink="">
      <xdr:nvSpPr>
        <xdr:cNvPr id="401" name="TextBox 67">
          <a:extLst>
            <a:ext uri="{FF2B5EF4-FFF2-40B4-BE49-F238E27FC236}">
              <a16:creationId xmlns:a16="http://schemas.microsoft.com/office/drawing/2014/main" id="{00000000-0008-0000-1300-000091010000}"/>
            </a:ext>
          </a:extLst>
        </xdr:cNvPr>
        <xdr:cNvSpPr txBox="1"/>
      </xdr:nvSpPr>
      <xdr:spPr>
        <a:xfrm rot="5400000">
          <a:off x="5535454" y="2433867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7</xdr:col>
      <xdr:colOff>327970</xdr:colOff>
      <xdr:row>135</xdr:row>
      <xdr:rowOff>19152</xdr:rowOff>
    </xdr:from>
    <xdr:to>
      <xdr:col>8</xdr:col>
      <xdr:colOff>83471</xdr:colOff>
      <xdr:row>137</xdr:row>
      <xdr:rowOff>90206</xdr:rowOff>
    </xdr:to>
    <xdr:sp macro="" textlink="">
      <xdr:nvSpPr>
        <xdr:cNvPr id="402" name="TextBox 68">
          <a:extLst>
            <a:ext uri="{FF2B5EF4-FFF2-40B4-BE49-F238E27FC236}">
              <a16:creationId xmlns:a16="http://schemas.microsoft.com/office/drawing/2014/main" id="{00000000-0008-0000-1300-000092010000}"/>
            </a:ext>
          </a:extLst>
        </xdr:cNvPr>
        <xdr:cNvSpPr txBox="1"/>
      </xdr:nvSpPr>
      <xdr:spPr>
        <a:xfrm rot="5400000">
          <a:off x="5821693" y="2433867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608699</xdr:colOff>
      <xdr:row>135</xdr:row>
      <xdr:rowOff>19152</xdr:rowOff>
    </xdr:from>
    <xdr:to>
      <xdr:col>8</xdr:col>
      <xdr:colOff>364200</xdr:colOff>
      <xdr:row>137</xdr:row>
      <xdr:rowOff>90206</xdr:rowOff>
    </xdr:to>
    <xdr:sp macro="" textlink="">
      <xdr:nvSpPr>
        <xdr:cNvPr id="403" name="TextBox 69">
          <a:extLst>
            <a:ext uri="{FF2B5EF4-FFF2-40B4-BE49-F238E27FC236}">
              <a16:creationId xmlns:a16="http://schemas.microsoft.com/office/drawing/2014/main" id="{00000000-0008-0000-1300-000093010000}"/>
            </a:ext>
          </a:extLst>
        </xdr:cNvPr>
        <xdr:cNvSpPr txBox="1"/>
      </xdr:nvSpPr>
      <xdr:spPr>
        <a:xfrm rot="5400000">
          <a:off x="6102422" y="2433867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8</xdr:col>
      <xdr:colOff>281103</xdr:colOff>
      <xdr:row>135</xdr:row>
      <xdr:rowOff>19152</xdr:rowOff>
    </xdr:from>
    <xdr:to>
      <xdr:col>9</xdr:col>
      <xdr:colOff>36603</xdr:colOff>
      <xdr:row>137</xdr:row>
      <xdr:rowOff>90206</xdr:rowOff>
    </xdr:to>
    <xdr:sp macro="" textlink="">
      <xdr:nvSpPr>
        <xdr:cNvPr id="404" name="TextBox 70">
          <a:extLst>
            <a:ext uri="{FF2B5EF4-FFF2-40B4-BE49-F238E27FC236}">
              <a16:creationId xmlns:a16="http://schemas.microsoft.com/office/drawing/2014/main" id="{00000000-0008-0000-1300-000094010000}"/>
            </a:ext>
          </a:extLst>
        </xdr:cNvPr>
        <xdr:cNvSpPr txBox="1"/>
      </xdr:nvSpPr>
      <xdr:spPr>
        <a:xfrm rot="5400000">
          <a:off x="6388659" y="2433867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9</xdr:col>
      <xdr:colOff>211183</xdr:colOff>
      <xdr:row>135</xdr:row>
      <xdr:rowOff>35568</xdr:rowOff>
    </xdr:from>
    <xdr:to>
      <xdr:col>9</xdr:col>
      <xdr:colOff>525912</xdr:colOff>
      <xdr:row>137</xdr:row>
      <xdr:rowOff>106622</xdr:rowOff>
    </xdr:to>
    <xdr:sp macro="" textlink="">
      <xdr:nvSpPr>
        <xdr:cNvPr id="405" name="TextBox 71">
          <a:extLst>
            <a:ext uri="{FF2B5EF4-FFF2-40B4-BE49-F238E27FC236}">
              <a16:creationId xmlns:a16="http://schemas.microsoft.com/office/drawing/2014/main" id="{00000000-0008-0000-1300-000095010000}"/>
            </a:ext>
          </a:extLst>
        </xdr:cNvPr>
        <xdr:cNvSpPr txBox="1"/>
      </xdr:nvSpPr>
      <xdr:spPr>
        <a:xfrm rot="5400000">
          <a:off x="6905271" y="24382397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9</xdr:col>
      <xdr:colOff>497421</xdr:colOff>
      <xdr:row>135</xdr:row>
      <xdr:rowOff>35568</xdr:rowOff>
    </xdr:from>
    <xdr:to>
      <xdr:col>10</xdr:col>
      <xdr:colOff>198318</xdr:colOff>
      <xdr:row>137</xdr:row>
      <xdr:rowOff>106622</xdr:rowOff>
    </xdr:to>
    <xdr:sp macro="" textlink="">
      <xdr:nvSpPr>
        <xdr:cNvPr id="406" name="TextBox 72">
          <a:extLst>
            <a:ext uri="{FF2B5EF4-FFF2-40B4-BE49-F238E27FC236}">
              <a16:creationId xmlns:a16="http://schemas.microsoft.com/office/drawing/2014/main" id="{00000000-0008-0000-1300-000096010000}"/>
            </a:ext>
          </a:extLst>
        </xdr:cNvPr>
        <xdr:cNvSpPr txBox="1"/>
      </xdr:nvSpPr>
      <xdr:spPr>
        <a:xfrm rot="5400000">
          <a:off x="7191509" y="24382397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10</xdr:col>
      <xdr:colOff>137015</xdr:colOff>
      <xdr:row>135</xdr:row>
      <xdr:rowOff>40924</xdr:rowOff>
    </xdr:from>
    <xdr:to>
      <xdr:col>10</xdr:col>
      <xdr:colOff>506349</xdr:colOff>
      <xdr:row>137</xdr:row>
      <xdr:rowOff>111978</xdr:rowOff>
    </xdr:to>
    <xdr:sp macro="" textlink="">
      <xdr:nvSpPr>
        <xdr:cNvPr id="407" name="TextBox 73">
          <a:extLst>
            <a:ext uri="{FF2B5EF4-FFF2-40B4-BE49-F238E27FC236}">
              <a16:creationId xmlns:a16="http://schemas.microsoft.com/office/drawing/2014/main" id="{00000000-0008-0000-1300-000097010000}"/>
            </a:ext>
          </a:extLst>
        </xdr:cNvPr>
        <xdr:cNvSpPr txBox="1"/>
      </xdr:nvSpPr>
      <xdr:spPr>
        <a:xfrm rot="5400000">
          <a:off x="7472238" y="2436045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10</xdr:col>
      <xdr:colOff>423253</xdr:colOff>
      <xdr:row>135</xdr:row>
      <xdr:rowOff>51810</xdr:rowOff>
    </xdr:from>
    <xdr:to>
      <xdr:col>11</xdr:col>
      <xdr:colOff>178754</xdr:colOff>
      <xdr:row>137</xdr:row>
      <xdr:rowOff>122864</xdr:rowOff>
    </xdr:to>
    <xdr:sp macro="" textlink="">
      <xdr:nvSpPr>
        <xdr:cNvPr id="408" name="TextBox 74">
          <a:extLst>
            <a:ext uri="{FF2B5EF4-FFF2-40B4-BE49-F238E27FC236}">
              <a16:creationId xmlns:a16="http://schemas.microsoft.com/office/drawing/2014/main" id="{00000000-0008-0000-1300-000098010000}"/>
            </a:ext>
          </a:extLst>
        </xdr:cNvPr>
        <xdr:cNvSpPr txBox="1"/>
      </xdr:nvSpPr>
      <xdr:spPr>
        <a:xfrm rot="5400000">
          <a:off x="7758476" y="2437133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6</xdr:col>
      <xdr:colOff>558631</xdr:colOff>
      <xdr:row>143</xdr:row>
      <xdr:rowOff>135167</xdr:rowOff>
    </xdr:from>
    <xdr:to>
      <xdr:col>7</xdr:col>
      <xdr:colOff>314131</xdr:colOff>
      <xdr:row>146</xdr:row>
      <xdr:rowOff>26304</xdr:rowOff>
    </xdr:to>
    <xdr:sp macro="" textlink="">
      <xdr:nvSpPr>
        <xdr:cNvPr id="409" name="TextBox 75">
          <a:extLst>
            <a:ext uri="{FF2B5EF4-FFF2-40B4-BE49-F238E27FC236}">
              <a16:creationId xmlns:a16="http://schemas.microsoft.com/office/drawing/2014/main" id="{00000000-0008-0000-1300-000099010000}"/>
            </a:ext>
          </a:extLst>
        </xdr:cNvPr>
        <xdr:cNvSpPr txBox="1"/>
      </xdr:nvSpPr>
      <xdr:spPr>
        <a:xfrm rot="5400000">
          <a:off x="5438521" y="2589402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7</xdr:col>
      <xdr:colOff>231037</xdr:colOff>
      <xdr:row>143</xdr:row>
      <xdr:rowOff>135167</xdr:rowOff>
    </xdr:from>
    <xdr:to>
      <xdr:col>7</xdr:col>
      <xdr:colOff>600371</xdr:colOff>
      <xdr:row>146</xdr:row>
      <xdr:rowOff>26304</xdr:rowOff>
    </xdr:to>
    <xdr:sp macro="" textlink="">
      <xdr:nvSpPr>
        <xdr:cNvPr id="410" name="TextBox 76">
          <a:extLst>
            <a:ext uri="{FF2B5EF4-FFF2-40B4-BE49-F238E27FC236}">
              <a16:creationId xmlns:a16="http://schemas.microsoft.com/office/drawing/2014/main" id="{00000000-0008-0000-1300-00009A010000}"/>
            </a:ext>
          </a:extLst>
        </xdr:cNvPr>
        <xdr:cNvSpPr txBox="1"/>
      </xdr:nvSpPr>
      <xdr:spPr>
        <a:xfrm rot="5400000">
          <a:off x="5724760" y="2589402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511766</xdr:colOff>
      <xdr:row>143</xdr:row>
      <xdr:rowOff>135167</xdr:rowOff>
    </xdr:from>
    <xdr:to>
      <xdr:col>8</xdr:col>
      <xdr:colOff>267267</xdr:colOff>
      <xdr:row>146</xdr:row>
      <xdr:rowOff>26304</xdr:rowOff>
    </xdr:to>
    <xdr:sp macro="" textlink="">
      <xdr:nvSpPr>
        <xdr:cNvPr id="411" name="TextBox 77">
          <a:extLst>
            <a:ext uri="{FF2B5EF4-FFF2-40B4-BE49-F238E27FC236}">
              <a16:creationId xmlns:a16="http://schemas.microsoft.com/office/drawing/2014/main" id="{00000000-0008-0000-1300-00009B010000}"/>
            </a:ext>
          </a:extLst>
        </xdr:cNvPr>
        <xdr:cNvSpPr txBox="1"/>
      </xdr:nvSpPr>
      <xdr:spPr>
        <a:xfrm rot="5400000">
          <a:off x="6005489" y="2589402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8</xdr:col>
      <xdr:colOff>184170</xdr:colOff>
      <xdr:row>143</xdr:row>
      <xdr:rowOff>135167</xdr:rowOff>
    </xdr:from>
    <xdr:to>
      <xdr:col>8</xdr:col>
      <xdr:colOff>553504</xdr:colOff>
      <xdr:row>146</xdr:row>
      <xdr:rowOff>26304</xdr:rowOff>
    </xdr:to>
    <xdr:sp macro="" textlink="">
      <xdr:nvSpPr>
        <xdr:cNvPr id="412" name="TextBox 78">
          <a:extLst>
            <a:ext uri="{FF2B5EF4-FFF2-40B4-BE49-F238E27FC236}">
              <a16:creationId xmlns:a16="http://schemas.microsoft.com/office/drawing/2014/main" id="{00000000-0008-0000-1300-00009C010000}"/>
            </a:ext>
          </a:extLst>
        </xdr:cNvPr>
        <xdr:cNvSpPr txBox="1"/>
      </xdr:nvSpPr>
      <xdr:spPr>
        <a:xfrm rot="5400000">
          <a:off x="6291726" y="2589402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9</xdr:col>
      <xdr:colOff>114250</xdr:colOff>
      <xdr:row>143</xdr:row>
      <xdr:rowOff>151583</xdr:rowOff>
    </xdr:from>
    <xdr:to>
      <xdr:col>9</xdr:col>
      <xdr:colOff>428979</xdr:colOff>
      <xdr:row>146</xdr:row>
      <xdr:rowOff>42720</xdr:rowOff>
    </xdr:to>
    <xdr:sp macro="" textlink="">
      <xdr:nvSpPr>
        <xdr:cNvPr id="413" name="TextBox 79">
          <a:extLst>
            <a:ext uri="{FF2B5EF4-FFF2-40B4-BE49-F238E27FC236}">
              <a16:creationId xmlns:a16="http://schemas.microsoft.com/office/drawing/2014/main" id="{00000000-0008-0000-1300-00009D010000}"/>
            </a:ext>
          </a:extLst>
        </xdr:cNvPr>
        <xdr:cNvSpPr txBox="1"/>
      </xdr:nvSpPr>
      <xdr:spPr>
        <a:xfrm rot="5400000">
          <a:off x="6808338" y="2593774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9</xdr:col>
      <xdr:colOff>400488</xdr:colOff>
      <xdr:row>143</xdr:row>
      <xdr:rowOff>151583</xdr:rowOff>
    </xdr:from>
    <xdr:to>
      <xdr:col>10</xdr:col>
      <xdr:colOff>101385</xdr:colOff>
      <xdr:row>146</xdr:row>
      <xdr:rowOff>42720</xdr:rowOff>
    </xdr:to>
    <xdr:sp macro="" textlink="">
      <xdr:nvSpPr>
        <xdr:cNvPr id="414" name="TextBox 80">
          <a:extLst>
            <a:ext uri="{FF2B5EF4-FFF2-40B4-BE49-F238E27FC236}">
              <a16:creationId xmlns:a16="http://schemas.microsoft.com/office/drawing/2014/main" id="{00000000-0008-0000-1300-00009E010000}"/>
            </a:ext>
          </a:extLst>
        </xdr:cNvPr>
        <xdr:cNvSpPr txBox="1"/>
      </xdr:nvSpPr>
      <xdr:spPr>
        <a:xfrm rot="5400000">
          <a:off x="7094576" y="2593774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10</xdr:col>
      <xdr:colOff>40082</xdr:colOff>
      <xdr:row>143</xdr:row>
      <xdr:rowOff>156939</xdr:rowOff>
    </xdr:from>
    <xdr:to>
      <xdr:col>10</xdr:col>
      <xdr:colOff>409416</xdr:colOff>
      <xdr:row>146</xdr:row>
      <xdr:rowOff>48076</xdr:rowOff>
    </xdr:to>
    <xdr:sp macro="" textlink="">
      <xdr:nvSpPr>
        <xdr:cNvPr id="415" name="TextBox 81">
          <a:extLst>
            <a:ext uri="{FF2B5EF4-FFF2-40B4-BE49-F238E27FC236}">
              <a16:creationId xmlns:a16="http://schemas.microsoft.com/office/drawing/2014/main" id="{00000000-0008-0000-1300-00009F010000}"/>
            </a:ext>
          </a:extLst>
        </xdr:cNvPr>
        <xdr:cNvSpPr txBox="1"/>
      </xdr:nvSpPr>
      <xdr:spPr>
        <a:xfrm rot="5400000">
          <a:off x="7375305" y="2591579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10</xdr:col>
      <xdr:colOff>326320</xdr:colOff>
      <xdr:row>143</xdr:row>
      <xdr:rowOff>167825</xdr:rowOff>
    </xdr:from>
    <xdr:to>
      <xdr:col>11</xdr:col>
      <xdr:colOff>81821</xdr:colOff>
      <xdr:row>146</xdr:row>
      <xdr:rowOff>58962</xdr:rowOff>
    </xdr:to>
    <xdr:sp macro="" textlink="">
      <xdr:nvSpPr>
        <xdr:cNvPr id="416" name="TextBox 82">
          <a:extLst>
            <a:ext uri="{FF2B5EF4-FFF2-40B4-BE49-F238E27FC236}">
              <a16:creationId xmlns:a16="http://schemas.microsoft.com/office/drawing/2014/main" id="{00000000-0008-0000-1300-0000A0010000}"/>
            </a:ext>
          </a:extLst>
        </xdr:cNvPr>
        <xdr:cNvSpPr txBox="1"/>
      </xdr:nvSpPr>
      <xdr:spPr>
        <a:xfrm rot="5400000">
          <a:off x="7661543" y="2592668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7</xdr:col>
      <xdr:colOff>51917</xdr:colOff>
      <xdr:row>148</xdr:row>
      <xdr:rowOff>106974</xdr:rowOff>
    </xdr:from>
    <xdr:to>
      <xdr:col>7</xdr:col>
      <xdr:colOff>421250</xdr:colOff>
      <xdr:row>150</xdr:row>
      <xdr:rowOff>178028</xdr:rowOff>
    </xdr:to>
    <xdr:sp macro="" textlink="">
      <xdr:nvSpPr>
        <xdr:cNvPr id="417" name="TextBox 83">
          <a:extLst>
            <a:ext uri="{FF2B5EF4-FFF2-40B4-BE49-F238E27FC236}">
              <a16:creationId xmlns:a16="http://schemas.microsoft.com/office/drawing/2014/main" id="{00000000-0008-0000-1300-0000A1010000}"/>
            </a:ext>
          </a:extLst>
        </xdr:cNvPr>
        <xdr:cNvSpPr txBox="1"/>
      </xdr:nvSpPr>
      <xdr:spPr>
        <a:xfrm rot="5400000">
          <a:off x="5545640" y="26765418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7</xdr:col>
      <xdr:colOff>338156</xdr:colOff>
      <xdr:row>148</xdr:row>
      <xdr:rowOff>106974</xdr:rowOff>
    </xdr:from>
    <xdr:to>
      <xdr:col>8</xdr:col>
      <xdr:colOff>93657</xdr:colOff>
      <xdr:row>150</xdr:row>
      <xdr:rowOff>178028</xdr:rowOff>
    </xdr:to>
    <xdr:sp macro="" textlink="">
      <xdr:nvSpPr>
        <xdr:cNvPr id="418" name="TextBox 84">
          <a:extLst>
            <a:ext uri="{FF2B5EF4-FFF2-40B4-BE49-F238E27FC236}">
              <a16:creationId xmlns:a16="http://schemas.microsoft.com/office/drawing/2014/main" id="{00000000-0008-0000-1300-0000A2010000}"/>
            </a:ext>
          </a:extLst>
        </xdr:cNvPr>
        <xdr:cNvSpPr txBox="1"/>
      </xdr:nvSpPr>
      <xdr:spPr>
        <a:xfrm rot="5400000">
          <a:off x="5831879" y="2676541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8</xdr:col>
      <xdr:colOff>5052</xdr:colOff>
      <xdr:row>148</xdr:row>
      <xdr:rowOff>106974</xdr:rowOff>
    </xdr:from>
    <xdr:to>
      <xdr:col>8</xdr:col>
      <xdr:colOff>374386</xdr:colOff>
      <xdr:row>150</xdr:row>
      <xdr:rowOff>178028</xdr:rowOff>
    </xdr:to>
    <xdr:sp macro="" textlink="">
      <xdr:nvSpPr>
        <xdr:cNvPr id="419" name="TextBox 85">
          <a:extLst>
            <a:ext uri="{FF2B5EF4-FFF2-40B4-BE49-F238E27FC236}">
              <a16:creationId xmlns:a16="http://schemas.microsoft.com/office/drawing/2014/main" id="{00000000-0008-0000-1300-0000A3010000}"/>
            </a:ext>
          </a:extLst>
        </xdr:cNvPr>
        <xdr:cNvSpPr txBox="1"/>
      </xdr:nvSpPr>
      <xdr:spPr>
        <a:xfrm rot="5400000">
          <a:off x="6112608" y="2676541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8</xdr:col>
      <xdr:colOff>291289</xdr:colOff>
      <xdr:row>148</xdr:row>
      <xdr:rowOff>106974</xdr:rowOff>
    </xdr:from>
    <xdr:to>
      <xdr:col>9</xdr:col>
      <xdr:colOff>46789</xdr:colOff>
      <xdr:row>150</xdr:row>
      <xdr:rowOff>178028</xdr:rowOff>
    </xdr:to>
    <xdr:sp macro="" textlink="">
      <xdr:nvSpPr>
        <xdr:cNvPr id="420" name="TextBox 86">
          <a:extLst>
            <a:ext uri="{FF2B5EF4-FFF2-40B4-BE49-F238E27FC236}">
              <a16:creationId xmlns:a16="http://schemas.microsoft.com/office/drawing/2014/main" id="{00000000-0008-0000-1300-0000A4010000}"/>
            </a:ext>
          </a:extLst>
        </xdr:cNvPr>
        <xdr:cNvSpPr txBox="1"/>
      </xdr:nvSpPr>
      <xdr:spPr>
        <a:xfrm rot="5400000">
          <a:off x="6398845" y="2676541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9</xdr:col>
      <xdr:colOff>221369</xdr:colOff>
      <xdr:row>148</xdr:row>
      <xdr:rowOff>123390</xdr:rowOff>
    </xdr:from>
    <xdr:to>
      <xdr:col>9</xdr:col>
      <xdr:colOff>536098</xdr:colOff>
      <xdr:row>151</xdr:row>
      <xdr:rowOff>14527</xdr:rowOff>
    </xdr:to>
    <xdr:sp macro="" textlink="">
      <xdr:nvSpPr>
        <xdr:cNvPr id="421" name="TextBox 87">
          <a:extLst>
            <a:ext uri="{FF2B5EF4-FFF2-40B4-BE49-F238E27FC236}">
              <a16:creationId xmlns:a16="http://schemas.microsoft.com/office/drawing/2014/main" id="{00000000-0008-0000-1300-0000A5010000}"/>
            </a:ext>
          </a:extLst>
        </xdr:cNvPr>
        <xdr:cNvSpPr txBox="1"/>
      </xdr:nvSpPr>
      <xdr:spPr>
        <a:xfrm rot="5400000">
          <a:off x="6915457" y="2680913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9</xdr:col>
      <xdr:colOff>507607</xdr:colOff>
      <xdr:row>148</xdr:row>
      <xdr:rowOff>123390</xdr:rowOff>
    </xdr:from>
    <xdr:to>
      <xdr:col>10</xdr:col>
      <xdr:colOff>208504</xdr:colOff>
      <xdr:row>151</xdr:row>
      <xdr:rowOff>14527</xdr:rowOff>
    </xdr:to>
    <xdr:sp macro="" textlink="">
      <xdr:nvSpPr>
        <xdr:cNvPr id="422" name="TextBox 88">
          <a:extLst>
            <a:ext uri="{FF2B5EF4-FFF2-40B4-BE49-F238E27FC236}">
              <a16:creationId xmlns:a16="http://schemas.microsoft.com/office/drawing/2014/main" id="{00000000-0008-0000-1300-0000A6010000}"/>
            </a:ext>
          </a:extLst>
        </xdr:cNvPr>
        <xdr:cNvSpPr txBox="1"/>
      </xdr:nvSpPr>
      <xdr:spPr>
        <a:xfrm rot="5400000">
          <a:off x="7201695" y="2680913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10</xdr:col>
      <xdr:colOff>147201</xdr:colOff>
      <xdr:row>148</xdr:row>
      <xdr:rowOff>128746</xdr:rowOff>
    </xdr:from>
    <xdr:to>
      <xdr:col>10</xdr:col>
      <xdr:colOff>516535</xdr:colOff>
      <xdr:row>151</xdr:row>
      <xdr:rowOff>19883</xdr:rowOff>
    </xdr:to>
    <xdr:sp macro="" textlink="">
      <xdr:nvSpPr>
        <xdr:cNvPr id="423" name="TextBox 89">
          <a:extLst>
            <a:ext uri="{FF2B5EF4-FFF2-40B4-BE49-F238E27FC236}">
              <a16:creationId xmlns:a16="http://schemas.microsoft.com/office/drawing/2014/main" id="{00000000-0008-0000-1300-0000A7010000}"/>
            </a:ext>
          </a:extLst>
        </xdr:cNvPr>
        <xdr:cNvSpPr txBox="1"/>
      </xdr:nvSpPr>
      <xdr:spPr>
        <a:xfrm rot="5400000">
          <a:off x="7482424" y="2678719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10</xdr:col>
      <xdr:colOff>433439</xdr:colOff>
      <xdr:row>148</xdr:row>
      <xdr:rowOff>139632</xdr:rowOff>
    </xdr:from>
    <xdr:to>
      <xdr:col>11</xdr:col>
      <xdr:colOff>188940</xdr:colOff>
      <xdr:row>151</xdr:row>
      <xdr:rowOff>30769</xdr:rowOff>
    </xdr:to>
    <xdr:sp macro="" textlink="">
      <xdr:nvSpPr>
        <xdr:cNvPr id="424" name="TextBox 90">
          <a:extLst>
            <a:ext uri="{FF2B5EF4-FFF2-40B4-BE49-F238E27FC236}">
              <a16:creationId xmlns:a16="http://schemas.microsoft.com/office/drawing/2014/main" id="{00000000-0008-0000-1300-0000A8010000}"/>
            </a:ext>
          </a:extLst>
        </xdr:cNvPr>
        <xdr:cNvSpPr txBox="1"/>
      </xdr:nvSpPr>
      <xdr:spPr>
        <a:xfrm rot="5400000">
          <a:off x="7768662" y="2679807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7</xdr:col>
      <xdr:colOff>22985</xdr:colOff>
      <xdr:row>153</xdr:row>
      <xdr:rowOff>58846</xdr:rowOff>
    </xdr:from>
    <xdr:to>
      <xdr:col>7</xdr:col>
      <xdr:colOff>392318</xdr:colOff>
      <xdr:row>155</xdr:row>
      <xdr:rowOff>129900</xdr:rowOff>
    </xdr:to>
    <xdr:sp macro="" textlink="">
      <xdr:nvSpPr>
        <xdr:cNvPr id="425" name="TextBox 91">
          <a:extLst>
            <a:ext uri="{FF2B5EF4-FFF2-40B4-BE49-F238E27FC236}">
              <a16:creationId xmlns:a16="http://schemas.microsoft.com/office/drawing/2014/main" id="{00000000-0008-0000-1300-0000A9010000}"/>
            </a:ext>
          </a:extLst>
        </xdr:cNvPr>
        <xdr:cNvSpPr txBox="1"/>
      </xdr:nvSpPr>
      <xdr:spPr>
        <a:xfrm rot="5400000">
          <a:off x="5516708" y="27616873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7</xdr:col>
      <xdr:colOff>309224</xdr:colOff>
      <xdr:row>153</xdr:row>
      <xdr:rowOff>58846</xdr:rowOff>
    </xdr:from>
    <xdr:to>
      <xdr:col>8</xdr:col>
      <xdr:colOff>64725</xdr:colOff>
      <xdr:row>155</xdr:row>
      <xdr:rowOff>129900</xdr:rowOff>
    </xdr:to>
    <xdr:sp macro="" textlink="">
      <xdr:nvSpPr>
        <xdr:cNvPr id="426" name="TextBox 92">
          <a:extLst>
            <a:ext uri="{FF2B5EF4-FFF2-40B4-BE49-F238E27FC236}">
              <a16:creationId xmlns:a16="http://schemas.microsoft.com/office/drawing/2014/main" id="{00000000-0008-0000-1300-0000AA010000}"/>
            </a:ext>
          </a:extLst>
        </xdr:cNvPr>
        <xdr:cNvSpPr txBox="1"/>
      </xdr:nvSpPr>
      <xdr:spPr>
        <a:xfrm rot="5400000">
          <a:off x="5802947" y="2761687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589953</xdr:colOff>
      <xdr:row>153</xdr:row>
      <xdr:rowOff>58846</xdr:rowOff>
    </xdr:from>
    <xdr:to>
      <xdr:col>8</xdr:col>
      <xdr:colOff>345454</xdr:colOff>
      <xdr:row>155</xdr:row>
      <xdr:rowOff>129900</xdr:rowOff>
    </xdr:to>
    <xdr:sp macro="" textlink="">
      <xdr:nvSpPr>
        <xdr:cNvPr id="427" name="TextBox 93">
          <a:extLst>
            <a:ext uri="{FF2B5EF4-FFF2-40B4-BE49-F238E27FC236}">
              <a16:creationId xmlns:a16="http://schemas.microsoft.com/office/drawing/2014/main" id="{00000000-0008-0000-1300-0000AB010000}"/>
            </a:ext>
          </a:extLst>
        </xdr:cNvPr>
        <xdr:cNvSpPr txBox="1"/>
      </xdr:nvSpPr>
      <xdr:spPr>
        <a:xfrm rot="5400000">
          <a:off x="6083676" y="2761687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8</xdr:col>
      <xdr:colOff>262357</xdr:colOff>
      <xdr:row>153</xdr:row>
      <xdr:rowOff>58846</xdr:rowOff>
    </xdr:from>
    <xdr:to>
      <xdr:col>9</xdr:col>
      <xdr:colOff>17857</xdr:colOff>
      <xdr:row>155</xdr:row>
      <xdr:rowOff>129900</xdr:rowOff>
    </xdr:to>
    <xdr:sp macro="" textlink="">
      <xdr:nvSpPr>
        <xdr:cNvPr id="428" name="TextBox 94">
          <a:extLst>
            <a:ext uri="{FF2B5EF4-FFF2-40B4-BE49-F238E27FC236}">
              <a16:creationId xmlns:a16="http://schemas.microsoft.com/office/drawing/2014/main" id="{00000000-0008-0000-1300-0000AC010000}"/>
            </a:ext>
          </a:extLst>
        </xdr:cNvPr>
        <xdr:cNvSpPr txBox="1"/>
      </xdr:nvSpPr>
      <xdr:spPr>
        <a:xfrm rot="5400000">
          <a:off x="6369913" y="2761687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9</xdr:col>
      <xdr:colOff>192437</xdr:colOff>
      <xdr:row>153</xdr:row>
      <xdr:rowOff>75262</xdr:rowOff>
    </xdr:from>
    <xdr:to>
      <xdr:col>9</xdr:col>
      <xdr:colOff>507166</xdr:colOff>
      <xdr:row>155</xdr:row>
      <xdr:rowOff>146316</xdr:rowOff>
    </xdr:to>
    <xdr:sp macro="" textlink="">
      <xdr:nvSpPr>
        <xdr:cNvPr id="429" name="TextBox 95">
          <a:extLst>
            <a:ext uri="{FF2B5EF4-FFF2-40B4-BE49-F238E27FC236}">
              <a16:creationId xmlns:a16="http://schemas.microsoft.com/office/drawing/2014/main" id="{00000000-0008-0000-1300-0000AD010000}"/>
            </a:ext>
          </a:extLst>
        </xdr:cNvPr>
        <xdr:cNvSpPr txBox="1"/>
      </xdr:nvSpPr>
      <xdr:spPr>
        <a:xfrm rot="5400000">
          <a:off x="6886525" y="27660591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9</xdr:col>
      <xdr:colOff>478675</xdr:colOff>
      <xdr:row>153</xdr:row>
      <xdr:rowOff>75262</xdr:rowOff>
    </xdr:from>
    <xdr:to>
      <xdr:col>10</xdr:col>
      <xdr:colOff>179572</xdr:colOff>
      <xdr:row>155</xdr:row>
      <xdr:rowOff>146316</xdr:rowOff>
    </xdr:to>
    <xdr:sp macro="" textlink="">
      <xdr:nvSpPr>
        <xdr:cNvPr id="430" name="TextBox 96">
          <a:extLst>
            <a:ext uri="{FF2B5EF4-FFF2-40B4-BE49-F238E27FC236}">
              <a16:creationId xmlns:a16="http://schemas.microsoft.com/office/drawing/2014/main" id="{00000000-0008-0000-1300-0000AE010000}"/>
            </a:ext>
          </a:extLst>
        </xdr:cNvPr>
        <xdr:cNvSpPr txBox="1"/>
      </xdr:nvSpPr>
      <xdr:spPr>
        <a:xfrm rot="5400000">
          <a:off x="7172763" y="27660591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10</xdr:col>
      <xdr:colOff>118269</xdr:colOff>
      <xdr:row>153</xdr:row>
      <xdr:rowOff>80618</xdr:rowOff>
    </xdr:from>
    <xdr:to>
      <xdr:col>10</xdr:col>
      <xdr:colOff>487603</xdr:colOff>
      <xdr:row>155</xdr:row>
      <xdr:rowOff>151672</xdr:rowOff>
    </xdr:to>
    <xdr:sp macro="" textlink="">
      <xdr:nvSpPr>
        <xdr:cNvPr id="431" name="TextBox 97">
          <a:extLst>
            <a:ext uri="{FF2B5EF4-FFF2-40B4-BE49-F238E27FC236}">
              <a16:creationId xmlns:a16="http://schemas.microsoft.com/office/drawing/2014/main" id="{00000000-0008-0000-1300-0000AF010000}"/>
            </a:ext>
          </a:extLst>
        </xdr:cNvPr>
        <xdr:cNvSpPr txBox="1"/>
      </xdr:nvSpPr>
      <xdr:spPr>
        <a:xfrm rot="5400000">
          <a:off x="7453492" y="2763864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10</xdr:col>
      <xdr:colOff>404507</xdr:colOff>
      <xdr:row>153</xdr:row>
      <xdr:rowOff>91504</xdr:rowOff>
    </xdr:from>
    <xdr:to>
      <xdr:col>11</xdr:col>
      <xdr:colOff>160008</xdr:colOff>
      <xdr:row>155</xdr:row>
      <xdr:rowOff>162558</xdr:rowOff>
    </xdr:to>
    <xdr:sp macro="" textlink="">
      <xdr:nvSpPr>
        <xdr:cNvPr id="432" name="TextBox 98">
          <a:extLst>
            <a:ext uri="{FF2B5EF4-FFF2-40B4-BE49-F238E27FC236}">
              <a16:creationId xmlns:a16="http://schemas.microsoft.com/office/drawing/2014/main" id="{00000000-0008-0000-1300-0000B0010000}"/>
            </a:ext>
          </a:extLst>
        </xdr:cNvPr>
        <xdr:cNvSpPr txBox="1"/>
      </xdr:nvSpPr>
      <xdr:spPr>
        <a:xfrm rot="5400000">
          <a:off x="7739730" y="2764953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15</xdr:col>
      <xdr:colOff>299016</xdr:colOff>
      <xdr:row>136</xdr:row>
      <xdr:rowOff>102480</xdr:rowOff>
    </xdr:from>
    <xdr:to>
      <xdr:col>16</xdr:col>
      <xdr:colOff>54516</xdr:colOff>
      <xdr:row>138</xdr:row>
      <xdr:rowOff>173534</xdr:rowOff>
    </xdr:to>
    <xdr:sp macro="" textlink="">
      <xdr:nvSpPr>
        <xdr:cNvPr id="433" name="TextBox 99">
          <a:extLst>
            <a:ext uri="{FF2B5EF4-FFF2-40B4-BE49-F238E27FC236}">
              <a16:creationId xmlns:a16="http://schemas.microsoft.com/office/drawing/2014/main" id="{00000000-0008-0000-1300-0000B1010000}"/>
            </a:ext>
          </a:extLst>
        </xdr:cNvPr>
        <xdr:cNvSpPr txBox="1"/>
      </xdr:nvSpPr>
      <xdr:spPr>
        <a:xfrm rot="5400000">
          <a:off x="10703406" y="24601924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15</xdr:col>
      <xdr:colOff>585255</xdr:colOff>
      <xdr:row>136</xdr:row>
      <xdr:rowOff>102480</xdr:rowOff>
    </xdr:from>
    <xdr:to>
      <xdr:col>16</xdr:col>
      <xdr:colOff>340756</xdr:colOff>
      <xdr:row>138</xdr:row>
      <xdr:rowOff>173534</xdr:rowOff>
    </xdr:to>
    <xdr:sp macro="" textlink="">
      <xdr:nvSpPr>
        <xdr:cNvPr id="434" name="TextBox 100">
          <a:extLst>
            <a:ext uri="{FF2B5EF4-FFF2-40B4-BE49-F238E27FC236}">
              <a16:creationId xmlns:a16="http://schemas.microsoft.com/office/drawing/2014/main" id="{00000000-0008-0000-1300-0000B2010000}"/>
            </a:ext>
          </a:extLst>
        </xdr:cNvPr>
        <xdr:cNvSpPr txBox="1"/>
      </xdr:nvSpPr>
      <xdr:spPr>
        <a:xfrm rot="5400000">
          <a:off x="10989645" y="2460192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16</xdr:col>
      <xdr:colOff>252151</xdr:colOff>
      <xdr:row>136</xdr:row>
      <xdr:rowOff>102480</xdr:rowOff>
    </xdr:from>
    <xdr:to>
      <xdr:col>17</xdr:col>
      <xdr:colOff>7652</xdr:colOff>
      <xdr:row>138</xdr:row>
      <xdr:rowOff>173534</xdr:rowOff>
    </xdr:to>
    <xdr:sp macro="" textlink="">
      <xdr:nvSpPr>
        <xdr:cNvPr id="435" name="TextBox 101">
          <a:extLst>
            <a:ext uri="{FF2B5EF4-FFF2-40B4-BE49-F238E27FC236}">
              <a16:creationId xmlns:a16="http://schemas.microsoft.com/office/drawing/2014/main" id="{00000000-0008-0000-1300-0000B3010000}"/>
            </a:ext>
          </a:extLst>
        </xdr:cNvPr>
        <xdr:cNvSpPr txBox="1"/>
      </xdr:nvSpPr>
      <xdr:spPr>
        <a:xfrm rot="5400000">
          <a:off x="11270374" y="2460192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16</xdr:col>
      <xdr:colOff>538388</xdr:colOff>
      <xdr:row>136</xdr:row>
      <xdr:rowOff>102480</xdr:rowOff>
    </xdr:from>
    <xdr:to>
      <xdr:col>17</xdr:col>
      <xdr:colOff>293889</xdr:colOff>
      <xdr:row>138</xdr:row>
      <xdr:rowOff>173534</xdr:rowOff>
    </xdr:to>
    <xdr:sp macro="" textlink="">
      <xdr:nvSpPr>
        <xdr:cNvPr id="436" name="TextBox 102">
          <a:extLst>
            <a:ext uri="{FF2B5EF4-FFF2-40B4-BE49-F238E27FC236}">
              <a16:creationId xmlns:a16="http://schemas.microsoft.com/office/drawing/2014/main" id="{00000000-0008-0000-1300-0000B4010000}"/>
            </a:ext>
          </a:extLst>
        </xdr:cNvPr>
        <xdr:cNvSpPr txBox="1"/>
      </xdr:nvSpPr>
      <xdr:spPr>
        <a:xfrm rot="5400000">
          <a:off x="11556611" y="2460192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17</xdr:col>
      <xdr:colOff>468469</xdr:colOff>
      <xdr:row>136</xdr:row>
      <xdr:rowOff>118896</xdr:rowOff>
    </xdr:from>
    <xdr:to>
      <xdr:col>18</xdr:col>
      <xdr:colOff>169364</xdr:colOff>
      <xdr:row>139</xdr:row>
      <xdr:rowOff>10033</xdr:rowOff>
    </xdr:to>
    <xdr:sp macro="" textlink="">
      <xdr:nvSpPr>
        <xdr:cNvPr id="437" name="TextBox 103">
          <a:extLst>
            <a:ext uri="{FF2B5EF4-FFF2-40B4-BE49-F238E27FC236}">
              <a16:creationId xmlns:a16="http://schemas.microsoft.com/office/drawing/2014/main" id="{00000000-0008-0000-1300-0000B5010000}"/>
            </a:ext>
          </a:extLst>
        </xdr:cNvPr>
        <xdr:cNvSpPr txBox="1"/>
      </xdr:nvSpPr>
      <xdr:spPr>
        <a:xfrm rot="5400000">
          <a:off x="12073223" y="24645642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18</xdr:col>
      <xdr:colOff>140873</xdr:colOff>
      <xdr:row>136</xdr:row>
      <xdr:rowOff>118896</xdr:rowOff>
    </xdr:from>
    <xdr:to>
      <xdr:col>18</xdr:col>
      <xdr:colOff>455603</xdr:colOff>
      <xdr:row>139</xdr:row>
      <xdr:rowOff>10033</xdr:rowOff>
    </xdr:to>
    <xdr:sp macro="" textlink="">
      <xdr:nvSpPr>
        <xdr:cNvPr id="438" name="TextBox 104">
          <a:extLst>
            <a:ext uri="{FF2B5EF4-FFF2-40B4-BE49-F238E27FC236}">
              <a16:creationId xmlns:a16="http://schemas.microsoft.com/office/drawing/2014/main" id="{00000000-0008-0000-1300-0000B6010000}"/>
            </a:ext>
          </a:extLst>
        </xdr:cNvPr>
        <xdr:cNvSpPr txBox="1"/>
      </xdr:nvSpPr>
      <xdr:spPr>
        <a:xfrm rot="5400000">
          <a:off x="12359461" y="24645642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18</xdr:col>
      <xdr:colOff>394300</xdr:colOff>
      <xdr:row>136</xdr:row>
      <xdr:rowOff>124252</xdr:rowOff>
    </xdr:from>
    <xdr:to>
      <xdr:col>19</xdr:col>
      <xdr:colOff>149801</xdr:colOff>
      <xdr:row>139</xdr:row>
      <xdr:rowOff>15389</xdr:rowOff>
    </xdr:to>
    <xdr:sp macro="" textlink="">
      <xdr:nvSpPr>
        <xdr:cNvPr id="439" name="TextBox 105">
          <a:extLst>
            <a:ext uri="{FF2B5EF4-FFF2-40B4-BE49-F238E27FC236}">
              <a16:creationId xmlns:a16="http://schemas.microsoft.com/office/drawing/2014/main" id="{00000000-0008-0000-1300-0000B7010000}"/>
            </a:ext>
          </a:extLst>
        </xdr:cNvPr>
        <xdr:cNvSpPr txBox="1"/>
      </xdr:nvSpPr>
      <xdr:spPr>
        <a:xfrm rot="5400000">
          <a:off x="12640190" y="2462369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19</xdr:col>
      <xdr:colOff>66705</xdr:colOff>
      <xdr:row>136</xdr:row>
      <xdr:rowOff>135138</xdr:rowOff>
    </xdr:from>
    <xdr:to>
      <xdr:col>19</xdr:col>
      <xdr:colOff>436039</xdr:colOff>
      <xdr:row>139</xdr:row>
      <xdr:rowOff>26275</xdr:rowOff>
    </xdr:to>
    <xdr:sp macro="" textlink="">
      <xdr:nvSpPr>
        <xdr:cNvPr id="440" name="TextBox 106">
          <a:extLst>
            <a:ext uri="{FF2B5EF4-FFF2-40B4-BE49-F238E27FC236}">
              <a16:creationId xmlns:a16="http://schemas.microsoft.com/office/drawing/2014/main" id="{00000000-0008-0000-1300-0000B8010000}"/>
            </a:ext>
          </a:extLst>
        </xdr:cNvPr>
        <xdr:cNvSpPr txBox="1"/>
      </xdr:nvSpPr>
      <xdr:spPr>
        <a:xfrm rot="5400000">
          <a:off x="12926428" y="2463458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15</xdr:col>
      <xdr:colOff>310655</xdr:colOff>
      <xdr:row>144</xdr:row>
      <xdr:rowOff>140791</xdr:rowOff>
    </xdr:from>
    <xdr:to>
      <xdr:col>16</xdr:col>
      <xdr:colOff>66155</xdr:colOff>
      <xdr:row>147</xdr:row>
      <xdr:rowOff>31928</xdr:rowOff>
    </xdr:to>
    <xdr:sp macro="" textlink="">
      <xdr:nvSpPr>
        <xdr:cNvPr id="441" name="TextBox 107">
          <a:extLst>
            <a:ext uri="{FF2B5EF4-FFF2-40B4-BE49-F238E27FC236}">
              <a16:creationId xmlns:a16="http://schemas.microsoft.com/office/drawing/2014/main" id="{00000000-0008-0000-1300-0000B9010000}"/>
            </a:ext>
          </a:extLst>
        </xdr:cNvPr>
        <xdr:cNvSpPr txBox="1"/>
      </xdr:nvSpPr>
      <xdr:spPr>
        <a:xfrm rot="5400000">
          <a:off x="10715045" y="26079568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15</xdr:col>
      <xdr:colOff>596894</xdr:colOff>
      <xdr:row>144</xdr:row>
      <xdr:rowOff>140791</xdr:rowOff>
    </xdr:from>
    <xdr:to>
      <xdr:col>16</xdr:col>
      <xdr:colOff>352395</xdr:colOff>
      <xdr:row>147</xdr:row>
      <xdr:rowOff>31928</xdr:rowOff>
    </xdr:to>
    <xdr:sp macro="" textlink="">
      <xdr:nvSpPr>
        <xdr:cNvPr id="442" name="TextBox 108">
          <a:extLst>
            <a:ext uri="{FF2B5EF4-FFF2-40B4-BE49-F238E27FC236}">
              <a16:creationId xmlns:a16="http://schemas.microsoft.com/office/drawing/2014/main" id="{00000000-0008-0000-1300-0000BA010000}"/>
            </a:ext>
          </a:extLst>
        </xdr:cNvPr>
        <xdr:cNvSpPr txBox="1"/>
      </xdr:nvSpPr>
      <xdr:spPr>
        <a:xfrm rot="5400000">
          <a:off x="11001284" y="2607956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16</xdr:col>
      <xdr:colOff>263790</xdr:colOff>
      <xdr:row>144</xdr:row>
      <xdr:rowOff>140791</xdr:rowOff>
    </xdr:from>
    <xdr:to>
      <xdr:col>17</xdr:col>
      <xdr:colOff>19291</xdr:colOff>
      <xdr:row>147</xdr:row>
      <xdr:rowOff>31928</xdr:rowOff>
    </xdr:to>
    <xdr:sp macro="" textlink="">
      <xdr:nvSpPr>
        <xdr:cNvPr id="443" name="TextBox 109">
          <a:extLst>
            <a:ext uri="{FF2B5EF4-FFF2-40B4-BE49-F238E27FC236}">
              <a16:creationId xmlns:a16="http://schemas.microsoft.com/office/drawing/2014/main" id="{00000000-0008-0000-1300-0000BB010000}"/>
            </a:ext>
          </a:extLst>
        </xdr:cNvPr>
        <xdr:cNvSpPr txBox="1"/>
      </xdr:nvSpPr>
      <xdr:spPr>
        <a:xfrm rot="5400000">
          <a:off x="11282013" y="2607956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16</xdr:col>
      <xdr:colOff>550027</xdr:colOff>
      <xdr:row>144</xdr:row>
      <xdr:rowOff>140791</xdr:rowOff>
    </xdr:from>
    <xdr:to>
      <xdr:col>17</xdr:col>
      <xdr:colOff>305528</xdr:colOff>
      <xdr:row>147</xdr:row>
      <xdr:rowOff>31928</xdr:rowOff>
    </xdr:to>
    <xdr:sp macro="" textlink="">
      <xdr:nvSpPr>
        <xdr:cNvPr id="444" name="TextBox 110">
          <a:extLst>
            <a:ext uri="{FF2B5EF4-FFF2-40B4-BE49-F238E27FC236}">
              <a16:creationId xmlns:a16="http://schemas.microsoft.com/office/drawing/2014/main" id="{00000000-0008-0000-1300-0000BC010000}"/>
            </a:ext>
          </a:extLst>
        </xdr:cNvPr>
        <xdr:cNvSpPr txBox="1"/>
      </xdr:nvSpPr>
      <xdr:spPr>
        <a:xfrm rot="5400000">
          <a:off x="11568250" y="2607956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17</xdr:col>
      <xdr:colOff>480108</xdr:colOff>
      <xdr:row>144</xdr:row>
      <xdr:rowOff>157207</xdr:rowOff>
    </xdr:from>
    <xdr:to>
      <xdr:col>18</xdr:col>
      <xdr:colOff>181003</xdr:colOff>
      <xdr:row>147</xdr:row>
      <xdr:rowOff>48344</xdr:rowOff>
    </xdr:to>
    <xdr:sp macro="" textlink="">
      <xdr:nvSpPr>
        <xdr:cNvPr id="445" name="TextBox 111">
          <a:extLst>
            <a:ext uri="{FF2B5EF4-FFF2-40B4-BE49-F238E27FC236}">
              <a16:creationId xmlns:a16="http://schemas.microsoft.com/office/drawing/2014/main" id="{00000000-0008-0000-1300-0000BD010000}"/>
            </a:ext>
          </a:extLst>
        </xdr:cNvPr>
        <xdr:cNvSpPr txBox="1"/>
      </xdr:nvSpPr>
      <xdr:spPr>
        <a:xfrm rot="5400000">
          <a:off x="12084862" y="2612328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18</xdr:col>
      <xdr:colOff>152512</xdr:colOff>
      <xdr:row>144</xdr:row>
      <xdr:rowOff>157207</xdr:rowOff>
    </xdr:from>
    <xdr:to>
      <xdr:col>18</xdr:col>
      <xdr:colOff>467242</xdr:colOff>
      <xdr:row>147</xdr:row>
      <xdr:rowOff>48344</xdr:rowOff>
    </xdr:to>
    <xdr:sp macro="" textlink="">
      <xdr:nvSpPr>
        <xdr:cNvPr id="446" name="TextBox 112">
          <a:extLst>
            <a:ext uri="{FF2B5EF4-FFF2-40B4-BE49-F238E27FC236}">
              <a16:creationId xmlns:a16="http://schemas.microsoft.com/office/drawing/2014/main" id="{00000000-0008-0000-1300-0000BE010000}"/>
            </a:ext>
          </a:extLst>
        </xdr:cNvPr>
        <xdr:cNvSpPr txBox="1"/>
      </xdr:nvSpPr>
      <xdr:spPr>
        <a:xfrm rot="5400000">
          <a:off x="12371100" y="2612328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18</xdr:col>
      <xdr:colOff>405939</xdr:colOff>
      <xdr:row>144</xdr:row>
      <xdr:rowOff>162563</xdr:rowOff>
    </xdr:from>
    <xdr:to>
      <xdr:col>19</xdr:col>
      <xdr:colOff>161440</xdr:colOff>
      <xdr:row>147</xdr:row>
      <xdr:rowOff>53700</xdr:rowOff>
    </xdr:to>
    <xdr:sp macro="" textlink="">
      <xdr:nvSpPr>
        <xdr:cNvPr id="447" name="TextBox 113">
          <a:extLst>
            <a:ext uri="{FF2B5EF4-FFF2-40B4-BE49-F238E27FC236}">
              <a16:creationId xmlns:a16="http://schemas.microsoft.com/office/drawing/2014/main" id="{00000000-0008-0000-1300-0000BF010000}"/>
            </a:ext>
          </a:extLst>
        </xdr:cNvPr>
        <xdr:cNvSpPr txBox="1"/>
      </xdr:nvSpPr>
      <xdr:spPr>
        <a:xfrm rot="5400000">
          <a:off x="12651829" y="2610134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19</xdr:col>
      <xdr:colOff>78344</xdr:colOff>
      <xdr:row>144</xdr:row>
      <xdr:rowOff>173449</xdr:rowOff>
    </xdr:from>
    <xdr:to>
      <xdr:col>19</xdr:col>
      <xdr:colOff>447678</xdr:colOff>
      <xdr:row>147</xdr:row>
      <xdr:rowOff>64586</xdr:rowOff>
    </xdr:to>
    <xdr:sp macro="" textlink="">
      <xdr:nvSpPr>
        <xdr:cNvPr id="448" name="TextBox 114">
          <a:extLst>
            <a:ext uri="{FF2B5EF4-FFF2-40B4-BE49-F238E27FC236}">
              <a16:creationId xmlns:a16="http://schemas.microsoft.com/office/drawing/2014/main" id="{00000000-0008-0000-1300-0000C0010000}"/>
            </a:ext>
          </a:extLst>
        </xdr:cNvPr>
        <xdr:cNvSpPr txBox="1"/>
      </xdr:nvSpPr>
      <xdr:spPr>
        <a:xfrm rot="5400000">
          <a:off x="12938067" y="2611222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15</xdr:col>
      <xdr:colOff>269214</xdr:colOff>
      <xdr:row>155</xdr:row>
      <xdr:rowOff>76917</xdr:rowOff>
    </xdr:from>
    <xdr:to>
      <xdr:col>16</xdr:col>
      <xdr:colOff>24714</xdr:colOff>
      <xdr:row>157</xdr:row>
      <xdr:rowOff>147970</xdr:rowOff>
    </xdr:to>
    <xdr:sp macro="" textlink="">
      <xdr:nvSpPr>
        <xdr:cNvPr id="449" name="TextBox 115">
          <a:extLst>
            <a:ext uri="{FF2B5EF4-FFF2-40B4-BE49-F238E27FC236}">
              <a16:creationId xmlns:a16="http://schemas.microsoft.com/office/drawing/2014/main" id="{00000000-0008-0000-1300-0000C1010000}"/>
            </a:ext>
          </a:extLst>
        </xdr:cNvPr>
        <xdr:cNvSpPr txBox="1"/>
      </xdr:nvSpPr>
      <xdr:spPr>
        <a:xfrm rot="5400000">
          <a:off x="10673604" y="2799477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15</xdr:col>
      <xdr:colOff>555453</xdr:colOff>
      <xdr:row>155</xdr:row>
      <xdr:rowOff>76917</xdr:rowOff>
    </xdr:from>
    <xdr:to>
      <xdr:col>16</xdr:col>
      <xdr:colOff>310954</xdr:colOff>
      <xdr:row>157</xdr:row>
      <xdr:rowOff>147970</xdr:rowOff>
    </xdr:to>
    <xdr:sp macro="" textlink="">
      <xdr:nvSpPr>
        <xdr:cNvPr id="450" name="TextBox 116">
          <a:extLst>
            <a:ext uri="{FF2B5EF4-FFF2-40B4-BE49-F238E27FC236}">
              <a16:creationId xmlns:a16="http://schemas.microsoft.com/office/drawing/2014/main" id="{00000000-0008-0000-1300-0000C2010000}"/>
            </a:ext>
          </a:extLst>
        </xdr:cNvPr>
        <xdr:cNvSpPr txBox="1"/>
      </xdr:nvSpPr>
      <xdr:spPr>
        <a:xfrm rot="5400000">
          <a:off x="10959843" y="279947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16</xdr:col>
      <xdr:colOff>222349</xdr:colOff>
      <xdr:row>155</xdr:row>
      <xdr:rowOff>76917</xdr:rowOff>
    </xdr:from>
    <xdr:to>
      <xdr:col>16</xdr:col>
      <xdr:colOff>591683</xdr:colOff>
      <xdr:row>157</xdr:row>
      <xdr:rowOff>147970</xdr:rowOff>
    </xdr:to>
    <xdr:sp macro="" textlink="">
      <xdr:nvSpPr>
        <xdr:cNvPr id="451" name="TextBox 117">
          <a:extLst>
            <a:ext uri="{FF2B5EF4-FFF2-40B4-BE49-F238E27FC236}">
              <a16:creationId xmlns:a16="http://schemas.microsoft.com/office/drawing/2014/main" id="{00000000-0008-0000-1300-0000C3010000}"/>
            </a:ext>
          </a:extLst>
        </xdr:cNvPr>
        <xdr:cNvSpPr txBox="1"/>
      </xdr:nvSpPr>
      <xdr:spPr>
        <a:xfrm rot="5400000">
          <a:off x="11240572" y="279947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16</xdr:col>
      <xdr:colOff>508586</xdr:colOff>
      <xdr:row>155</xdr:row>
      <xdr:rowOff>76917</xdr:rowOff>
    </xdr:from>
    <xdr:to>
      <xdr:col>17</xdr:col>
      <xdr:colOff>264087</xdr:colOff>
      <xdr:row>157</xdr:row>
      <xdr:rowOff>147970</xdr:rowOff>
    </xdr:to>
    <xdr:sp macro="" textlink="">
      <xdr:nvSpPr>
        <xdr:cNvPr id="452" name="TextBox 118">
          <a:extLst>
            <a:ext uri="{FF2B5EF4-FFF2-40B4-BE49-F238E27FC236}">
              <a16:creationId xmlns:a16="http://schemas.microsoft.com/office/drawing/2014/main" id="{00000000-0008-0000-1300-0000C4010000}"/>
            </a:ext>
          </a:extLst>
        </xdr:cNvPr>
        <xdr:cNvSpPr txBox="1"/>
      </xdr:nvSpPr>
      <xdr:spPr>
        <a:xfrm rot="5400000">
          <a:off x="11526809" y="279947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17</xdr:col>
      <xdr:colOff>438667</xdr:colOff>
      <xdr:row>155</xdr:row>
      <xdr:rowOff>93333</xdr:rowOff>
    </xdr:from>
    <xdr:to>
      <xdr:col>18</xdr:col>
      <xdr:colOff>139562</xdr:colOff>
      <xdr:row>157</xdr:row>
      <xdr:rowOff>164386</xdr:rowOff>
    </xdr:to>
    <xdr:sp macro="" textlink="">
      <xdr:nvSpPr>
        <xdr:cNvPr id="453" name="TextBox 119">
          <a:extLst>
            <a:ext uri="{FF2B5EF4-FFF2-40B4-BE49-F238E27FC236}">
              <a16:creationId xmlns:a16="http://schemas.microsoft.com/office/drawing/2014/main" id="{00000000-0008-0000-1300-0000C5010000}"/>
            </a:ext>
          </a:extLst>
        </xdr:cNvPr>
        <xdr:cNvSpPr txBox="1"/>
      </xdr:nvSpPr>
      <xdr:spPr>
        <a:xfrm rot="5400000">
          <a:off x="12043421" y="2803849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18</xdr:col>
      <xdr:colOff>111071</xdr:colOff>
      <xdr:row>155</xdr:row>
      <xdr:rowOff>93333</xdr:rowOff>
    </xdr:from>
    <xdr:to>
      <xdr:col>18</xdr:col>
      <xdr:colOff>425801</xdr:colOff>
      <xdr:row>157</xdr:row>
      <xdr:rowOff>164386</xdr:rowOff>
    </xdr:to>
    <xdr:sp macro="" textlink="">
      <xdr:nvSpPr>
        <xdr:cNvPr id="454" name="TextBox 120">
          <a:extLst>
            <a:ext uri="{FF2B5EF4-FFF2-40B4-BE49-F238E27FC236}">
              <a16:creationId xmlns:a16="http://schemas.microsoft.com/office/drawing/2014/main" id="{00000000-0008-0000-1300-0000C6010000}"/>
            </a:ext>
          </a:extLst>
        </xdr:cNvPr>
        <xdr:cNvSpPr txBox="1"/>
      </xdr:nvSpPr>
      <xdr:spPr>
        <a:xfrm rot="5400000">
          <a:off x="12329659" y="2803849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18</xdr:col>
      <xdr:colOff>364498</xdr:colOff>
      <xdr:row>155</xdr:row>
      <xdr:rowOff>98689</xdr:rowOff>
    </xdr:from>
    <xdr:to>
      <xdr:col>19</xdr:col>
      <xdr:colOff>119999</xdr:colOff>
      <xdr:row>157</xdr:row>
      <xdr:rowOff>169742</xdr:rowOff>
    </xdr:to>
    <xdr:sp macro="" textlink="">
      <xdr:nvSpPr>
        <xdr:cNvPr id="455" name="TextBox 121">
          <a:extLst>
            <a:ext uri="{FF2B5EF4-FFF2-40B4-BE49-F238E27FC236}">
              <a16:creationId xmlns:a16="http://schemas.microsoft.com/office/drawing/2014/main" id="{00000000-0008-0000-1300-0000C7010000}"/>
            </a:ext>
          </a:extLst>
        </xdr:cNvPr>
        <xdr:cNvSpPr txBox="1"/>
      </xdr:nvSpPr>
      <xdr:spPr>
        <a:xfrm rot="5400000">
          <a:off x="12610388" y="2801654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19</xdr:col>
      <xdr:colOff>36903</xdr:colOff>
      <xdr:row>155</xdr:row>
      <xdr:rowOff>109575</xdr:rowOff>
    </xdr:from>
    <xdr:to>
      <xdr:col>19</xdr:col>
      <xdr:colOff>406237</xdr:colOff>
      <xdr:row>158</xdr:row>
      <xdr:rowOff>712</xdr:rowOff>
    </xdr:to>
    <xdr:sp macro="" textlink="">
      <xdr:nvSpPr>
        <xdr:cNvPr id="456" name="TextBox 122">
          <a:extLst>
            <a:ext uri="{FF2B5EF4-FFF2-40B4-BE49-F238E27FC236}">
              <a16:creationId xmlns:a16="http://schemas.microsoft.com/office/drawing/2014/main" id="{00000000-0008-0000-1300-0000C8010000}"/>
            </a:ext>
          </a:extLst>
        </xdr:cNvPr>
        <xdr:cNvSpPr txBox="1"/>
      </xdr:nvSpPr>
      <xdr:spPr>
        <a:xfrm rot="5400000">
          <a:off x="12896626" y="2802743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14</xdr:col>
      <xdr:colOff>573405</xdr:colOff>
      <xdr:row>138</xdr:row>
      <xdr:rowOff>71492</xdr:rowOff>
    </xdr:from>
    <xdr:to>
      <xdr:col>19</xdr:col>
      <xdr:colOff>422539</xdr:colOff>
      <xdr:row>145</xdr:row>
      <xdr:rowOff>61974</xdr:rowOff>
    </xdr:to>
    <xdr:pic>
      <xdr:nvPicPr>
        <xdr:cNvPr id="460" name="Picture 459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C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92" t="36432" r="24851" b="28641"/>
        <a:stretch/>
      </xdr:blipFill>
      <xdr:spPr>
        <a:xfrm>
          <a:off x="10394738" y="24899992"/>
          <a:ext cx="2918300" cy="1249899"/>
        </a:xfrm>
        <a:prstGeom prst="rect">
          <a:avLst/>
        </a:prstGeom>
      </xdr:spPr>
    </xdr:pic>
    <xdr:clientData/>
  </xdr:twoCellAnchor>
  <xdr:twoCellAnchor editAs="oneCell">
    <xdr:from>
      <xdr:col>6</xdr:col>
      <xdr:colOff>340443</xdr:colOff>
      <xdr:row>145</xdr:row>
      <xdr:rowOff>145605</xdr:rowOff>
    </xdr:from>
    <xdr:to>
      <xdr:col>11</xdr:col>
      <xdr:colOff>160005</xdr:colOff>
      <xdr:row>149</xdr:row>
      <xdr:rowOff>53065</xdr:rowOff>
    </xdr:to>
    <xdr:pic>
      <xdr:nvPicPr>
        <xdr:cNvPr id="461" name="Picture 460" descr="A black and white photo of a rectangular object with a label&#10;&#10;Description automatically generated">
          <a:extLst>
            <a:ext uri="{FF2B5EF4-FFF2-40B4-BE49-F238E27FC236}">
              <a16:creationId xmlns:a16="http://schemas.microsoft.com/office/drawing/2014/main" id="{00000000-0008-0000-1300-0000C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34" t="49011" r="24415" b="39281"/>
        <a:stretch/>
      </xdr:blipFill>
      <xdr:spPr>
        <a:xfrm>
          <a:off x="5251110" y="26233522"/>
          <a:ext cx="2888729" cy="627126"/>
        </a:xfrm>
        <a:prstGeom prst="rect">
          <a:avLst/>
        </a:prstGeom>
      </xdr:spPr>
    </xdr:pic>
    <xdr:clientData/>
  </xdr:twoCellAnchor>
  <xdr:twoCellAnchor editAs="oneCell">
    <xdr:from>
      <xdr:col>6</xdr:col>
      <xdr:colOff>324060</xdr:colOff>
      <xdr:row>150</xdr:row>
      <xdr:rowOff>71789</xdr:rowOff>
    </xdr:from>
    <xdr:to>
      <xdr:col>11</xdr:col>
      <xdr:colOff>160006</xdr:colOff>
      <xdr:row>153</xdr:row>
      <xdr:rowOff>129575</xdr:rowOff>
    </xdr:to>
    <xdr:pic>
      <xdr:nvPicPr>
        <xdr:cNvPr id="462" name="Picture 461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C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82" t="57389" r="16729" b="30519"/>
        <a:stretch/>
      </xdr:blipFill>
      <xdr:spPr>
        <a:xfrm>
          <a:off x="5234727" y="27059289"/>
          <a:ext cx="2905113" cy="597536"/>
        </a:xfrm>
        <a:prstGeom prst="rect">
          <a:avLst/>
        </a:prstGeom>
      </xdr:spPr>
    </xdr:pic>
    <xdr:clientData/>
  </xdr:twoCellAnchor>
  <xdr:twoCellAnchor>
    <xdr:from>
      <xdr:col>2</xdr:col>
      <xdr:colOff>209933</xdr:colOff>
      <xdr:row>168</xdr:row>
      <xdr:rowOff>154289</xdr:rowOff>
    </xdr:from>
    <xdr:to>
      <xdr:col>5</xdr:col>
      <xdr:colOff>571008</xdr:colOff>
      <xdr:row>170</xdr:row>
      <xdr:rowOff>168597</xdr:rowOff>
    </xdr:to>
    <xdr:sp macro="" textlink="">
      <xdr:nvSpPr>
        <xdr:cNvPr id="463" name="TextBox 1">
          <a:extLst>
            <a:ext uri="{FF2B5EF4-FFF2-40B4-BE49-F238E27FC236}">
              <a16:creationId xmlns:a16="http://schemas.microsoft.com/office/drawing/2014/main" id="{00000000-0008-0000-1300-0000CF010000}"/>
            </a:ext>
          </a:extLst>
        </xdr:cNvPr>
        <xdr:cNvSpPr txBox="1"/>
      </xdr:nvSpPr>
      <xdr:spPr>
        <a:xfrm>
          <a:off x="1437600" y="30380289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6</a:t>
          </a:r>
        </a:p>
      </xdr:txBody>
    </xdr:sp>
    <xdr:clientData/>
  </xdr:twoCellAnchor>
  <xdr:twoCellAnchor>
    <xdr:from>
      <xdr:col>10</xdr:col>
      <xdr:colOff>177383</xdr:colOff>
      <xdr:row>174</xdr:row>
      <xdr:rowOff>104779</xdr:rowOff>
    </xdr:from>
    <xdr:to>
      <xdr:col>12</xdr:col>
      <xdr:colOff>136451</xdr:colOff>
      <xdr:row>176</xdr:row>
      <xdr:rowOff>52723</xdr:rowOff>
    </xdr:to>
    <xdr:sp macro="" textlink="">
      <xdr:nvSpPr>
        <xdr:cNvPr id="464" name="TextBox 3">
          <a:extLst>
            <a:ext uri="{FF2B5EF4-FFF2-40B4-BE49-F238E27FC236}">
              <a16:creationId xmlns:a16="http://schemas.microsoft.com/office/drawing/2014/main" id="{00000000-0008-0000-1300-0000D0010000}"/>
            </a:ext>
          </a:extLst>
        </xdr:cNvPr>
        <xdr:cNvSpPr txBox="1"/>
      </xdr:nvSpPr>
      <xdr:spPr>
        <a:xfrm>
          <a:off x="6315716" y="31410279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4</xdr:col>
      <xdr:colOff>515900</xdr:colOff>
      <xdr:row>174</xdr:row>
      <xdr:rowOff>77924</xdr:rowOff>
    </xdr:from>
    <xdr:to>
      <xdr:col>5</xdr:col>
      <xdr:colOff>501910</xdr:colOff>
      <xdr:row>175</xdr:row>
      <xdr:rowOff>175006</xdr:rowOff>
    </xdr:to>
    <xdr:sp macro="" textlink="">
      <xdr:nvSpPr>
        <xdr:cNvPr id="465" name="TextBox 4">
          <a:extLst>
            <a:ext uri="{FF2B5EF4-FFF2-40B4-BE49-F238E27FC236}">
              <a16:creationId xmlns:a16="http://schemas.microsoft.com/office/drawing/2014/main" id="{00000000-0008-0000-1300-0000D1010000}"/>
            </a:ext>
          </a:extLst>
        </xdr:cNvPr>
        <xdr:cNvSpPr txBox="1"/>
      </xdr:nvSpPr>
      <xdr:spPr>
        <a:xfrm>
          <a:off x="2971233" y="3138342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6</xdr:col>
      <xdr:colOff>108135</xdr:colOff>
      <xdr:row>171</xdr:row>
      <xdr:rowOff>28254</xdr:rowOff>
    </xdr:from>
    <xdr:to>
      <xdr:col>6</xdr:col>
      <xdr:colOff>477468</xdr:colOff>
      <xdr:row>173</xdr:row>
      <xdr:rowOff>99308</xdr:rowOff>
    </xdr:to>
    <xdr:sp macro="" textlink="">
      <xdr:nvSpPr>
        <xdr:cNvPr id="466" name="TextBox 5">
          <a:extLst>
            <a:ext uri="{FF2B5EF4-FFF2-40B4-BE49-F238E27FC236}">
              <a16:creationId xmlns:a16="http://schemas.microsoft.com/office/drawing/2014/main" id="{00000000-0008-0000-1300-0000D2010000}"/>
            </a:ext>
          </a:extLst>
        </xdr:cNvPr>
        <xdr:cNvSpPr txBox="1"/>
      </xdr:nvSpPr>
      <xdr:spPr>
        <a:xfrm rot="5400000">
          <a:off x="3760358" y="30824781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394374</xdr:colOff>
      <xdr:row>171</xdr:row>
      <xdr:rowOff>28254</xdr:rowOff>
    </xdr:from>
    <xdr:to>
      <xdr:col>7</xdr:col>
      <xdr:colOff>149875</xdr:colOff>
      <xdr:row>173</xdr:row>
      <xdr:rowOff>99308</xdr:rowOff>
    </xdr:to>
    <xdr:sp macro="" textlink="">
      <xdr:nvSpPr>
        <xdr:cNvPr id="467" name="TextBox 6">
          <a:extLst>
            <a:ext uri="{FF2B5EF4-FFF2-40B4-BE49-F238E27FC236}">
              <a16:creationId xmlns:a16="http://schemas.microsoft.com/office/drawing/2014/main" id="{00000000-0008-0000-1300-0000D3010000}"/>
            </a:ext>
          </a:extLst>
        </xdr:cNvPr>
        <xdr:cNvSpPr txBox="1"/>
      </xdr:nvSpPr>
      <xdr:spPr>
        <a:xfrm rot="5400000">
          <a:off x="4046597" y="3082478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61270</xdr:colOff>
      <xdr:row>171</xdr:row>
      <xdr:rowOff>28254</xdr:rowOff>
    </xdr:from>
    <xdr:to>
      <xdr:col>7</xdr:col>
      <xdr:colOff>430604</xdr:colOff>
      <xdr:row>173</xdr:row>
      <xdr:rowOff>99308</xdr:rowOff>
    </xdr:to>
    <xdr:sp macro="" textlink="">
      <xdr:nvSpPr>
        <xdr:cNvPr id="468" name="TextBox 7">
          <a:extLst>
            <a:ext uri="{FF2B5EF4-FFF2-40B4-BE49-F238E27FC236}">
              <a16:creationId xmlns:a16="http://schemas.microsoft.com/office/drawing/2014/main" id="{00000000-0008-0000-1300-0000D4010000}"/>
            </a:ext>
          </a:extLst>
        </xdr:cNvPr>
        <xdr:cNvSpPr txBox="1"/>
      </xdr:nvSpPr>
      <xdr:spPr>
        <a:xfrm rot="5400000">
          <a:off x="4327326" y="3082478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347507</xdr:colOff>
      <xdr:row>171</xdr:row>
      <xdr:rowOff>28254</xdr:rowOff>
    </xdr:from>
    <xdr:to>
      <xdr:col>8</xdr:col>
      <xdr:colOff>103007</xdr:colOff>
      <xdr:row>173</xdr:row>
      <xdr:rowOff>99308</xdr:rowOff>
    </xdr:to>
    <xdr:sp macro="" textlink="">
      <xdr:nvSpPr>
        <xdr:cNvPr id="469" name="TextBox 8">
          <a:extLst>
            <a:ext uri="{FF2B5EF4-FFF2-40B4-BE49-F238E27FC236}">
              <a16:creationId xmlns:a16="http://schemas.microsoft.com/office/drawing/2014/main" id="{00000000-0008-0000-1300-0000D5010000}"/>
            </a:ext>
          </a:extLst>
        </xdr:cNvPr>
        <xdr:cNvSpPr txBox="1"/>
      </xdr:nvSpPr>
      <xdr:spPr>
        <a:xfrm rot="5400000">
          <a:off x="4613563" y="3082478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277587</xdr:colOff>
      <xdr:row>171</xdr:row>
      <xdr:rowOff>44670</xdr:rowOff>
    </xdr:from>
    <xdr:to>
      <xdr:col>8</xdr:col>
      <xdr:colOff>592316</xdr:colOff>
      <xdr:row>173</xdr:row>
      <xdr:rowOff>115724</xdr:rowOff>
    </xdr:to>
    <xdr:sp macro="" textlink="">
      <xdr:nvSpPr>
        <xdr:cNvPr id="470" name="TextBox 9">
          <a:extLst>
            <a:ext uri="{FF2B5EF4-FFF2-40B4-BE49-F238E27FC236}">
              <a16:creationId xmlns:a16="http://schemas.microsoft.com/office/drawing/2014/main" id="{00000000-0008-0000-1300-0000D6010000}"/>
            </a:ext>
          </a:extLst>
        </xdr:cNvPr>
        <xdr:cNvSpPr txBox="1"/>
      </xdr:nvSpPr>
      <xdr:spPr>
        <a:xfrm rot="5400000">
          <a:off x="5130175" y="30868499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563825</xdr:colOff>
      <xdr:row>171</xdr:row>
      <xdr:rowOff>44670</xdr:rowOff>
    </xdr:from>
    <xdr:to>
      <xdr:col>9</xdr:col>
      <xdr:colOff>264722</xdr:colOff>
      <xdr:row>173</xdr:row>
      <xdr:rowOff>115724</xdr:rowOff>
    </xdr:to>
    <xdr:sp macro="" textlink="">
      <xdr:nvSpPr>
        <xdr:cNvPr id="471" name="TextBox 10">
          <a:extLst>
            <a:ext uri="{FF2B5EF4-FFF2-40B4-BE49-F238E27FC236}">
              <a16:creationId xmlns:a16="http://schemas.microsoft.com/office/drawing/2014/main" id="{00000000-0008-0000-1300-0000D7010000}"/>
            </a:ext>
          </a:extLst>
        </xdr:cNvPr>
        <xdr:cNvSpPr txBox="1"/>
      </xdr:nvSpPr>
      <xdr:spPr>
        <a:xfrm rot="5400000">
          <a:off x="5416413" y="30868499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203419</xdr:colOff>
      <xdr:row>171</xdr:row>
      <xdr:rowOff>50026</xdr:rowOff>
    </xdr:from>
    <xdr:to>
      <xdr:col>9</xdr:col>
      <xdr:colOff>572753</xdr:colOff>
      <xdr:row>173</xdr:row>
      <xdr:rowOff>121080</xdr:rowOff>
    </xdr:to>
    <xdr:sp macro="" textlink="">
      <xdr:nvSpPr>
        <xdr:cNvPr id="472" name="TextBox 11">
          <a:extLst>
            <a:ext uri="{FF2B5EF4-FFF2-40B4-BE49-F238E27FC236}">
              <a16:creationId xmlns:a16="http://schemas.microsoft.com/office/drawing/2014/main" id="{00000000-0008-0000-1300-0000D8010000}"/>
            </a:ext>
          </a:extLst>
        </xdr:cNvPr>
        <xdr:cNvSpPr txBox="1"/>
      </xdr:nvSpPr>
      <xdr:spPr>
        <a:xfrm rot="5400000">
          <a:off x="5697142" y="3084655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489657</xdr:colOff>
      <xdr:row>171</xdr:row>
      <xdr:rowOff>60912</xdr:rowOff>
    </xdr:from>
    <xdr:to>
      <xdr:col>10</xdr:col>
      <xdr:colOff>245158</xdr:colOff>
      <xdr:row>173</xdr:row>
      <xdr:rowOff>131966</xdr:rowOff>
    </xdr:to>
    <xdr:sp macro="" textlink="">
      <xdr:nvSpPr>
        <xdr:cNvPr id="473" name="TextBox 12">
          <a:extLst>
            <a:ext uri="{FF2B5EF4-FFF2-40B4-BE49-F238E27FC236}">
              <a16:creationId xmlns:a16="http://schemas.microsoft.com/office/drawing/2014/main" id="{00000000-0008-0000-1300-0000D9010000}"/>
            </a:ext>
          </a:extLst>
        </xdr:cNvPr>
        <xdr:cNvSpPr txBox="1"/>
      </xdr:nvSpPr>
      <xdr:spPr>
        <a:xfrm rot="5400000">
          <a:off x="5983380" y="3085743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4</xdr:col>
      <xdr:colOff>551646</xdr:colOff>
      <xdr:row>184</xdr:row>
      <xdr:rowOff>109470</xdr:rowOff>
    </xdr:from>
    <xdr:to>
      <xdr:col>5</xdr:col>
      <xdr:colOff>537656</xdr:colOff>
      <xdr:row>186</xdr:row>
      <xdr:rowOff>26636</xdr:rowOff>
    </xdr:to>
    <xdr:sp macro="" textlink="">
      <xdr:nvSpPr>
        <xdr:cNvPr id="474" name="TextBox 15">
          <a:extLst>
            <a:ext uri="{FF2B5EF4-FFF2-40B4-BE49-F238E27FC236}">
              <a16:creationId xmlns:a16="http://schemas.microsoft.com/office/drawing/2014/main" id="{00000000-0008-0000-1300-0000DA010000}"/>
            </a:ext>
          </a:extLst>
        </xdr:cNvPr>
        <xdr:cNvSpPr txBox="1"/>
      </xdr:nvSpPr>
      <xdr:spPr>
        <a:xfrm>
          <a:off x="3006979" y="3321413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4</xdr:col>
      <xdr:colOff>550116</xdr:colOff>
      <xdr:row>183</xdr:row>
      <xdr:rowOff>134057</xdr:rowOff>
    </xdr:from>
    <xdr:to>
      <xdr:col>5</xdr:col>
      <xdr:colOff>536126</xdr:colOff>
      <xdr:row>185</xdr:row>
      <xdr:rowOff>51223</xdr:rowOff>
    </xdr:to>
    <xdr:sp macro="" textlink="">
      <xdr:nvSpPr>
        <xdr:cNvPr id="475" name="TextBox 16">
          <a:extLst>
            <a:ext uri="{FF2B5EF4-FFF2-40B4-BE49-F238E27FC236}">
              <a16:creationId xmlns:a16="http://schemas.microsoft.com/office/drawing/2014/main" id="{00000000-0008-0000-1300-0000DB010000}"/>
            </a:ext>
          </a:extLst>
        </xdr:cNvPr>
        <xdr:cNvSpPr txBox="1"/>
      </xdr:nvSpPr>
      <xdr:spPr>
        <a:xfrm>
          <a:off x="3005449" y="3305880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4</xdr:col>
      <xdr:colOff>563677</xdr:colOff>
      <xdr:row>182</xdr:row>
      <xdr:rowOff>128274</xdr:rowOff>
    </xdr:from>
    <xdr:to>
      <xdr:col>5</xdr:col>
      <xdr:colOff>549687</xdr:colOff>
      <xdr:row>184</xdr:row>
      <xdr:rowOff>45439</xdr:rowOff>
    </xdr:to>
    <xdr:sp macro="" textlink="">
      <xdr:nvSpPr>
        <xdr:cNvPr id="476" name="TextBox 17">
          <a:extLst>
            <a:ext uri="{FF2B5EF4-FFF2-40B4-BE49-F238E27FC236}">
              <a16:creationId xmlns:a16="http://schemas.microsoft.com/office/drawing/2014/main" id="{00000000-0008-0000-1300-0000DC010000}"/>
            </a:ext>
          </a:extLst>
        </xdr:cNvPr>
        <xdr:cNvSpPr txBox="1"/>
      </xdr:nvSpPr>
      <xdr:spPr>
        <a:xfrm>
          <a:off x="3019010" y="3287310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4</xdr:col>
      <xdr:colOff>544819</xdr:colOff>
      <xdr:row>185</xdr:row>
      <xdr:rowOff>81556</xdr:rowOff>
    </xdr:from>
    <xdr:to>
      <xdr:col>5</xdr:col>
      <xdr:colOff>530829</xdr:colOff>
      <xdr:row>186</xdr:row>
      <xdr:rowOff>178638</xdr:rowOff>
    </xdr:to>
    <xdr:sp macro="" textlink="">
      <xdr:nvSpPr>
        <xdr:cNvPr id="477" name="TextBox 18">
          <a:extLst>
            <a:ext uri="{FF2B5EF4-FFF2-40B4-BE49-F238E27FC236}">
              <a16:creationId xmlns:a16="http://schemas.microsoft.com/office/drawing/2014/main" id="{00000000-0008-0000-1300-0000DD010000}"/>
            </a:ext>
          </a:extLst>
        </xdr:cNvPr>
        <xdr:cNvSpPr txBox="1"/>
      </xdr:nvSpPr>
      <xdr:spPr>
        <a:xfrm>
          <a:off x="3000152" y="3336613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4</xdr:col>
      <xdr:colOff>524930</xdr:colOff>
      <xdr:row>186</xdr:row>
      <xdr:rowOff>90901</xdr:rowOff>
    </xdr:from>
    <xdr:to>
      <xdr:col>5</xdr:col>
      <xdr:colOff>510940</xdr:colOff>
      <xdr:row>188</xdr:row>
      <xdr:rowOff>8067</xdr:rowOff>
    </xdr:to>
    <xdr:sp macro="" textlink="">
      <xdr:nvSpPr>
        <xdr:cNvPr id="478" name="TextBox 19">
          <a:extLst>
            <a:ext uri="{FF2B5EF4-FFF2-40B4-BE49-F238E27FC236}">
              <a16:creationId xmlns:a16="http://schemas.microsoft.com/office/drawing/2014/main" id="{00000000-0008-0000-1300-0000DE010000}"/>
            </a:ext>
          </a:extLst>
        </xdr:cNvPr>
        <xdr:cNvSpPr txBox="1"/>
      </xdr:nvSpPr>
      <xdr:spPr>
        <a:xfrm>
          <a:off x="2980263" y="3355540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10</xdr:col>
      <xdr:colOff>155531</xdr:colOff>
      <xdr:row>184</xdr:row>
      <xdr:rowOff>155491</xdr:rowOff>
    </xdr:from>
    <xdr:to>
      <xdr:col>12</xdr:col>
      <xdr:colOff>64714</xdr:colOff>
      <xdr:row>186</xdr:row>
      <xdr:rowOff>103435</xdr:rowOff>
    </xdr:to>
    <xdr:sp macro="" textlink="">
      <xdr:nvSpPr>
        <xdr:cNvPr id="479" name="TextBox 20">
          <a:extLst>
            <a:ext uri="{FF2B5EF4-FFF2-40B4-BE49-F238E27FC236}">
              <a16:creationId xmlns:a16="http://schemas.microsoft.com/office/drawing/2014/main" id="{00000000-0008-0000-1300-0000DF010000}"/>
            </a:ext>
          </a:extLst>
        </xdr:cNvPr>
        <xdr:cNvSpPr txBox="1"/>
      </xdr:nvSpPr>
      <xdr:spPr>
        <a:xfrm>
          <a:off x="6293864" y="33260158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>
    <xdr:from>
      <xdr:col>6</xdr:col>
      <xdr:colOff>124891</xdr:colOff>
      <xdr:row>178</xdr:row>
      <xdr:rowOff>48358</xdr:rowOff>
    </xdr:from>
    <xdr:to>
      <xdr:col>6</xdr:col>
      <xdr:colOff>494224</xdr:colOff>
      <xdr:row>180</xdr:row>
      <xdr:rowOff>119412</xdr:rowOff>
    </xdr:to>
    <xdr:sp macro="" textlink="">
      <xdr:nvSpPr>
        <xdr:cNvPr id="480" name="TextBox 29">
          <a:extLst>
            <a:ext uri="{FF2B5EF4-FFF2-40B4-BE49-F238E27FC236}">
              <a16:creationId xmlns:a16="http://schemas.microsoft.com/office/drawing/2014/main" id="{00000000-0008-0000-1300-0000E0010000}"/>
            </a:ext>
          </a:extLst>
        </xdr:cNvPr>
        <xdr:cNvSpPr txBox="1"/>
      </xdr:nvSpPr>
      <xdr:spPr>
        <a:xfrm rot="5400000">
          <a:off x="3777114" y="32104302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411130</xdr:colOff>
      <xdr:row>178</xdr:row>
      <xdr:rowOff>48358</xdr:rowOff>
    </xdr:from>
    <xdr:to>
      <xdr:col>7</xdr:col>
      <xdr:colOff>166631</xdr:colOff>
      <xdr:row>180</xdr:row>
      <xdr:rowOff>119412</xdr:rowOff>
    </xdr:to>
    <xdr:sp macro="" textlink="">
      <xdr:nvSpPr>
        <xdr:cNvPr id="481" name="TextBox 30">
          <a:extLst>
            <a:ext uri="{FF2B5EF4-FFF2-40B4-BE49-F238E27FC236}">
              <a16:creationId xmlns:a16="http://schemas.microsoft.com/office/drawing/2014/main" id="{00000000-0008-0000-1300-0000E1010000}"/>
            </a:ext>
          </a:extLst>
        </xdr:cNvPr>
        <xdr:cNvSpPr txBox="1"/>
      </xdr:nvSpPr>
      <xdr:spPr>
        <a:xfrm rot="5400000">
          <a:off x="4063353" y="321043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78026</xdr:colOff>
      <xdr:row>178</xdr:row>
      <xdr:rowOff>48358</xdr:rowOff>
    </xdr:from>
    <xdr:to>
      <xdr:col>7</xdr:col>
      <xdr:colOff>447360</xdr:colOff>
      <xdr:row>180</xdr:row>
      <xdr:rowOff>119412</xdr:rowOff>
    </xdr:to>
    <xdr:sp macro="" textlink="">
      <xdr:nvSpPr>
        <xdr:cNvPr id="482" name="TextBox 31">
          <a:extLst>
            <a:ext uri="{FF2B5EF4-FFF2-40B4-BE49-F238E27FC236}">
              <a16:creationId xmlns:a16="http://schemas.microsoft.com/office/drawing/2014/main" id="{00000000-0008-0000-1300-0000E2010000}"/>
            </a:ext>
          </a:extLst>
        </xdr:cNvPr>
        <xdr:cNvSpPr txBox="1"/>
      </xdr:nvSpPr>
      <xdr:spPr>
        <a:xfrm rot="5400000">
          <a:off x="4344082" y="321043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364263</xdr:colOff>
      <xdr:row>178</xdr:row>
      <xdr:rowOff>48358</xdr:rowOff>
    </xdr:from>
    <xdr:to>
      <xdr:col>8</xdr:col>
      <xdr:colOff>119763</xdr:colOff>
      <xdr:row>180</xdr:row>
      <xdr:rowOff>119412</xdr:rowOff>
    </xdr:to>
    <xdr:sp macro="" textlink="">
      <xdr:nvSpPr>
        <xdr:cNvPr id="483" name="TextBox 32">
          <a:extLst>
            <a:ext uri="{FF2B5EF4-FFF2-40B4-BE49-F238E27FC236}">
              <a16:creationId xmlns:a16="http://schemas.microsoft.com/office/drawing/2014/main" id="{00000000-0008-0000-1300-0000E3010000}"/>
            </a:ext>
          </a:extLst>
        </xdr:cNvPr>
        <xdr:cNvSpPr txBox="1"/>
      </xdr:nvSpPr>
      <xdr:spPr>
        <a:xfrm rot="5400000">
          <a:off x="4630319" y="321043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250799</xdr:colOff>
      <xdr:row>178</xdr:row>
      <xdr:rowOff>43002</xdr:rowOff>
    </xdr:from>
    <xdr:to>
      <xdr:col>8</xdr:col>
      <xdr:colOff>565528</xdr:colOff>
      <xdr:row>180</xdr:row>
      <xdr:rowOff>114056</xdr:rowOff>
    </xdr:to>
    <xdr:sp macro="" textlink="">
      <xdr:nvSpPr>
        <xdr:cNvPr id="484" name="TextBox 33">
          <a:extLst>
            <a:ext uri="{FF2B5EF4-FFF2-40B4-BE49-F238E27FC236}">
              <a16:creationId xmlns:a16="http://schemas.microsoft.com/office/drawing/2014/main" id="{00000000-0008-0000-1300-0000E4010000}"/>
            </a:ext>
          </a:extLst>
        </xdr:cNvPr>
        <xdr:cNvSpPr txBox="1"/>
      </xdr:nvSpPr>
      <xdr:spPr>
        <a:xfrm rot="5400000">
          <a:off x="5103387" y="32126248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537037</xdr:colOff>
      <xdr:row>178</xdr:row>
      <xdr:rowOff>43002</xdr:rowOff>
    </xdr:from>
    <xdr:to>
      <xdr:col>9</xdr:col>
      <xdr:colOff>237934</xdr:colOff>
      <xdr:row>180</xdr:row>
      <xdr:rowOff>114056</xdr:rowOff>
    </xdr:to>
    <xdr:sp macro="" textlink="">
      <xdr:nvSpPr>
        <xdr:cNvPr id="485" name="TextBox 34">
          <a:extLst>
            <a:ext uri="{FF2B5EF4-FFF2-40B4-BE49-F238E27FC236}">
              <a16:creationId xmlns:a16="http://schemas.microsoft.com/office/drawing/2014/main" id="{00000000-0008-0000-1300-0000E5010000}"/>
            </a:ext>
          </a:extLst>
        </xdr:cNvPr>
        <xdr:cNvSpPr txBox="1"/>
      </xdr:nvSpPr>
      <xdr:spPr>
        <a:xfrm rot="5400000">
          <a:off x="5389625" y="32126248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187517</xdr:colOff>
      <xdr:row>178</xdr:row>
      <xdr:rowOff>48358</xdr:rowOff>
    </xdr:from>
    <xdr:to>
      <xdr:col>9</xdr:col>
      <xdr:colOff>556851</xdr:colOff>
      <xdr:row>180</xdr:row>
      <xdr:rowOff>119412</xdr:rowOff>
    </xdr:to>
    <xdr:sp macro="" textlink="">
      <xdr:nvSpPr>
        <xdr:cNvPr id="486" name="TextBox 35">
          <a:extLst>
            <a:ext uri="{FF2B5EF4-FFF2-40B4-BE49-F238E27FC236}">
              <a16:creationId xmlns:a16="http://schemas.microsoft.com/office/drawing/2014/main" id="{00000000-0008-0000-1300-0000E6010000}"/>
            </a:ext>
          </a:extLst>
        </xdr:cNvPr>
        <xdr:cNvSpPr txBox="1"/>
      </xdr:nvSpPr>
      <xdr:spPr>
        <a:xfrm rot="5400000">
          <a:off x="5681240" y="321043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462869</xdr:colOff>
      <xdr:row>178</xdr:row>
      <xdr:rowOff>48358</xdr:rowOff>
    </xdr:from>
    <xdr:to>
      <xdr:col>10</xdr:col>
      <xdr:colOff>218370</xdr:colOff>
      <xdr:row>180</xdr:row>
      <xdr:rowOff>119412</xdr:rowOff>
    </xdr:to>
    <xdr:sp macro="" textlink="">
      <xdr:nvSpPr>
        <xdr:cNvPr id="487" name="TextBox 36">
          <a:extLst>
            <a:ext uri="{FF2B5EF4-FFF2-40B4-BE49-F238E27FC236}">
              <a16:creationId xmlns:a16="http://schemas.microsoft.com/office/drawing/2014/main" id="{00000000-0008-0000-1300-0000E7010000}"/>
            </a:ext>
          </a:extLst>
        </xdr:cNvPr>
        <xdr:cNvSpPr txBox="1"/>
      </xdr:nvSpPr>
      <xdr:spPr>
        <a:xfrm rot="5400000">
          <a:off x="5956592" y="3210430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10</xdr:col>
      <xdr:colOff>195885</xdr:colOff>
      <xdr:row>193</xdr:row>
      <xdr:rowOff>136329</xdr:rowOff>
    </xdr:from>
    <xdr:to>
      <xdr:col>11</xdr:col>
      <xdr:colOff>568218</xdr:colOff>
      <xdr:row>195</xdr:row>
      <xdr:rowOff>84273</xdr:rowOff>
    </xdr:to>
    <xdr:sp macro="" textlink="">
      <xdr:nvSpPr>
        <xdr:cNvPr id="488" name="TextBox 43">
          <a:extLst>
            <a:ext uri="{FF2B5EF4-FFF2-40B4-BE49-F238E27FC236}">
              <a16:creationId xmlns:a16="http://schemas.microsoft.com/office/drawing/2014/main" id="{00000000-0008-0000-1300-0000E8010000}"/>
            </a:ext>
          </a:extLst>
        </xdr:cNvPr>
        <xdr:cNvSpPr txBox="1"/>
      </xdr:nvSpPr>
      <xdr:spPr>
        <a:xfrm>
          <a:off x="6334218" y="34860246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4</xdr:col>
      <xdr:colOff>524930</xdr:colOff>
      <xdr:row>193</xdr:row>
      <xdr:rowOff>158570</xdr:rowOff>
    </xdr:from>
    <xdr:to>
      <xdr:col>5</xdr:col>
      <xdr:colOff>510940</xdr:colOff>
      <xdr:row>195</xdr:row>
      <xdr:rowOff>75736</xdr:rowOff>
    </xdr:to>
    <xdr:sp macro="" textlink="">
      <xdr:nvSpPr>
        <xdr:cNvPr id="489" name="TextBox 44">
          <a:extLst>
            <a:ext uri="{FF2B5EF4-FFF2-40B4-BE49-F238E27FC236}">
              <a16:creationId xmlns:a16="http://schemas.microsoft.com/office/drawing/2014/main" id="{00000000-0008-0000-1300-0000E9010000}"/>
            </a:ext>
          </a:extLst>
        </xdr:cNvPr>
        <xdr:cNvSpPr txBox="1"/>
      </xdr:nvSpPr>
      <xdr:spPr>
        <a:xfrm>
          <a:off x="2980263" y="3488248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4</xdr:col>
      <xdr:colOff>537306</xdr:colOff>
      <xdr:row>192</xdr:row>
      <xdr:rowOff>175128</xdr:rowOff>
    </xdr:from>
    <xdr:to>
      <xdr:col>5</xdr:col>
      <xdr:colOff>523316</xdr:colOff>
      <xdr:row>194</xdr:row>
      <xdr:rowOff>92294</xdr:rowOff>
    </xdr:to>
    <xdr:sp macro="" textlink="">
      <xdr:nvSpPr>
        <xdr:cNvPr id="490" name="TextBox 45">
          <a:extLst>
            <a:ext uri="{FF2B5EF4-FFF2-40B4-BE49-F238E27FC236}">
              <a16:creationId xmlns:a16="http://schemas.microsoft.com/office/drawing/2014/main" id="{00000000-0008-0000-1300-0000EA010000}"/>
            </a:ext>
          </a:extLst>
        </xdr:cNvPr>
        <xdr:cNvSpPr txBox="1"/>
      </xdr:nvSpPr>
      <xdr:spPr>
        <a:xfrm>
          <a:off x="2992639" y="3471912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4</xdr:col>
      <xdr:colOff>560895</xdr:colOff>
      <xdr:row>191</xdr:row>
      <xdr:rowOff>109116</xdr:rowOff>
    </xdr:from>
    <xdr:to>
      <xdr:col>5</xdr:col>
      <xdr:colOff>546905</xdr:colOff>
      <xdr:row>193</xdr:row>
      <xdr:rowOff>26281</xdr:rowOff>
    </xdr:to>
    <xdr:sp macro="" textlink="">
      <xdr:nvSpPr>
        <xdr:cNvPr id="491" name="TextBox 46">
          <a:extLst>
            <a:ext uri="{FF2B5EF4-FFF2-40B4-BE49-F238E27FC236}">
              <a16:creationId xmlns:a16="http://schemas.microsoft.com/office/drawing/2014/main" id="{00000000-0008-0000-1300-0000EB010000}"/>
            </a:ext>
          </a:extLst>
        </xdr:cNvPr>
        <xdr:cNvSpPr txBox="1"/>
      </xdr:nvSpPr>
      <xdr:spPr>
        <a:xfrm>
          <a:off x="3016228" y="3447319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4</xdr:col>
      <xdr:colOff>544819</xdr:colOff>
      <xdr:row>194</xdr:row>
      <xdr:rowOff>166799</xdr:rowOff>
    </xdr:from>
    <xdr:to>
      <xdr:col>5</xdr:col>
      <xdr:colOff>530829</xdr:colOff>
      <xdr:row>196</xdr:row>
      <xdr:rowOff>83964</xdr:rowOff>
    </xdr:to>
    <xdr:sp macro="" textlink="">
      <xdr:nvSpPr>
        <xdr:cNvPr id="492" name="TextBox 47">
          <a:extLst>
            <a:ext uri="{FF2B5EF4-FFF2-40B4-BE49-F238E27FC236}">
              <a16:creationId xmlns:a16="http://schemas.microsoft.com/office/drawing/2014/main" id="{00000000-0008-0000-1300-0000EC010000}"/>
            </a:ext>
          </a:extLst>
        </xdr:cNvPr>
        <xdr:cNvSpPr txBox="1"/>
      </xdr:nvSpPr>
      <xdr:spPr>
        <a:xfrm>
          <a:off x="3000152" y="3507063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4</xdr:col>
      <xdr:colOff>498682</xdr:colOff>
      <xdr:row>196</xdr:row>
      <xdr:rowOff>10960</xdr:rowOff>
    </xdr:from>
    <xdr:to>
      <xdr:col>5</xdr:col>
      <xdr:colOff>484692</xdr:colOff>
      <xdr:row>197</xdr:row>
      <xdr:rowOff>108043</xdr:rowOff>
    </xdr:to>
    <xdr:sp macro="" textlink="">
      <xdr:nvSpPr>
        <xdr:cNvPr id="493" name="TextBox 48">
          <a:extLst>
            <a:ext uri="{FF2B5EF4-FFF2-40B4-BE49-F238E27FC236}">
              <a16:creationId xmlns:a16="http://schemas.microsoft.com/office/drawing/2014/main" id="{00000000-0008-0000-1300-0000ED010000}"/>
            </a:ext>
          </a:extLst>
        </xdr:cNvPr>
        <xdr:cNvSpPr txBox="1"/>
      </xdr:nvSpPr>
      <xdr:spPr>
        <a:xfrm>
          <a:off x="2954015" y="3527462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6</xdr:col>
      <xdr:colOff>90375</xdr:colOff>
      <xdr:row>187</xdr:row>
      <xdr:rowOff>67118</xdr:rowOff>
    </xdr:from>
    <xdr:to>
      <xdr:col>6</xdr:col>
      <xdr:colOff>459708</xdr:colOff>
      <xdr:row>189</xdr:row>
      <xdr:rowOff>138172</xdr:rowOff>
    </xdr:to>
    <xdr:sp macro="" textlink="">
      <xdr:nvSpPr>
        <xdr:cNvPr id="494" name="TextBox 49">
          <a:extLst>
            <a:ext uri="{FF2B5EF4-FFF2-40B4-BE49-F238E27FC236}">
              <a16:creationId xmlns:a16="http://schemas.microsoft.com/office/drawing/2014/main" id="{00000000-0008-0000-1300-0000EE010000}"/>
            </a:ext>
          </a:extLst>
        </xdr:cNvPr>
        <xdr:cNvSpPr txBox="1"/>
      </xdr:nvSpPr>
      <xdr:spPr>
        <a:xfrm rot="5400000">
          <a:off x="3742598" y="33742312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376614</xdr:colOff>
      <xdr:row>187</xdr:row>
      <xdr:rowOff>67118</xdr:rowOff>
    </xdr:from>
    <xdr:to>
      <xdr:col>7</xdr:col>
      <xdr:colOff>132115</xdr:colOff>
      <xdr:row>189</xdr:row>
      <xdr:rowOff>138172</xdr:rowOff>
    </xdr:to>
    <xdr:sp macro="" textlink="">
      <xdr:nvSpPr>
        <xdr:cNvPr id="495" name="TextBox 50">
          <a:extLst>
            <a:ext uri="{FF2B5EF4-FFF2-40B4-BE49-F238E27FC236}">
              <a16:creationId xmlns:a16="http://schemas.microsoft.com/office/drawing/2014/main" id="{00000000-0008-0000-1300-0000EF010000}"/>
            </a:ext>
          </a:extLst>
        </xdr:cNvPr>
        <xdr:cNvSpPr txBox="1"/>
      </xdr:nvSpPr>
      <xdr:spPr>
        <a:xfrm rot="5400000">
          <a:off x="4028837" y="3374231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43510</xdr:colOff>
      <xdr:row>187</xdr:row>
      <xdr:rowOff>67118</xdr:rowOff>
    </xdr:from>
    <xdr:to>
      <xdr:col>7</xdr:col>
      <xdr:colOff>412844</xdr:colOff>
      <xdr:row>189</xdr:row>
      <xdr:rowOff>138172</xdr:rowOff>
    </xdr:to>
    <xdr:sp macro="" textlink="">
      <xdr:nvSpPr>
        <xdr:cNvPr id="496" name="TextBox 51">
          <a:extLst>
            <a:ext uri="{FF2B5EF4-FFF2-40B4-BE49-F238E27FC236}">
              <a16:creationId xmlns:a16="http://schemas.microsoft.com/office/drawing/2014/main" id="{00000000-0008-0000-1300-0000F0010000}"/>
            </a:ext>
          </a:extLst>
        </xdr:cNvPr>
        <xdr:cNvSpPr txBox="1"/>
      </xdr:nvSpPr>
      <xdr:spPr>
        <a:xfrm rot="5400000">
          <a:off x="4309566" y="3374231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329747</xdr:colOff>
      <xdr:row>187</xdr:row>
      <xdr:rowOff>67118</xdr:rowOff>
    </xdr:from>
    <xdr:to>
      <xdr:col>8</xdr:col>
      <xdr:colOff>85247</xdr:colOff>
      <xdr:row>189</xdr:row>
      <xdr:rowOff>138172</xdr:rowOff>
    </xdr:to>
    <xdr:sp macro="" textlink="">
      <xdr:nvSpPr>
        <xdr:cNvPr id="497" name="TextBox 52">
          <a:extLst>
            <a:ext uri="{FF2B5EF4-FFF2-40B4-BE49-F238E27FC236}">
              <a16:creationId xmlns:a16="http://schemas.microsoft.com/office/drawing/2014/main" id="{00000000-0008-0000-1300-0000F1010000}"/>
            </a:ext>
          </a:extLst>
        </xdr:cNvPr>
        <xdr:cNvSpPr txBox="1"/>
      </xdr:nvSpPr>
      <xdr:spPr>
        <a:xfrm rot="5400000">
          <a:off x="4595803" y="3374231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216283</xdr:colOff>
      <xdr:row>187</xdr:row>
      <xdr:rowOff>61762</xdr:rowOff>
    </xdr:from>
    <xdr:to>
      <xdr:col>8</xdr:col>
      <xdr:colOff>531012</xdr:colOff>
      <xdr:row>189</xdr:row>
      <xdr:rowOff>132816</xdr:rowOff>
    </xdr:to>
    <xdr:sp macro="" textlink="">
      <xdr:nvSpPr>
        <xdr:cNvPr id="498" name="TextBox 53">
          <a:extLst>
            <a:ext uri="{FF2B5EF4-FFF2-40B4-BE49-F238E27FC236}">
              <a16:creationId xmlns:a16="http://schemas.microsoft.com/office/drawing/2014/main" id="{00000000-0008-0000-1300-0000F2010000}"/>
            </a:ext>
          </a:extLst>
        </xdr:cNvPr>
        <xdr:cNvSpPr txBox="1"/>
      </xdr:nvSpPr>
      <xdr:spPr>
        <a:xfrm rot="5400000">
          <a:off x="5068871" y="33764258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502521</xdr:colOff>
      <xdr:row>187</xdr:row>
      <xdr:rowOff>61762</xdr:rowOff>
    </xdr:from>
    <xdr:to>
      <xdr:col>9</xdr:col>
      <xdr:colOff>203418</xdr:colOff>
      <xdr:row>189</xdr:row>
      <xdr:rowOff>132816</xdr:rowOff>
    </xdr:to>
    <xdr:sp macro="" textlink="">
      <xdr:nvSpPr>
        <xdr:cNvPr id="499" name="TextBox 54">
          <a:extLst>
            <a:ext uri="{FF2B5EF4-FFF2-40B4-BE49-F238E27FC236}">
              <a16:creationId xmlns:a16="http://schemas.microsoft.com/office/drawing/2014/main" id="{00000000-0008-0000-1300-0000F3010000}"/>
            </a:ext>
          </a:extLst>
        </xdr:cNvPr>
        <xdr:cNvSpPr txBox="1"/>
      </xdr:nvSpPr>
      <xdr:spPr>
        <a:xfrm rot="5400000">
          <a:off x="5355109" y="33764258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153001</xdr:colOff>
      <xdr:row>187</xdr:row>
      <xdr:rowOff>67118</xdr:rowOff>
    </xdr:from>
    <xdr:to>
      <xdr:col>9</xdr:col>
      <xdr:colOff>522335</xdr:colOff>
      <xdr:row>189</xdr:row>
      <xdr:rowOff>138172</xdr:rowOff>
    </xdr:to>
    <xdr:sp macro="" textlink="">
      <xdr:nvSpPr>
        <xdr:cNvPr id="500" name="TextBox 55">
          <a:extLst>
            <a:ext uri="{FF2B5EF4-FFF2-40B4-BE49-F238E27FC236}">
              <a16:creationId xmlns:a16="http://schemas.microsoft.com/office/drawing/2014/main" id="{00000000-0008-0000-1300-0000F4010000}"/>
            </a:ext>
          </a:extLst>
        </xdr:cNvPr>
        <xdr:cNvSpPr txBox="1"/>
      </xdr:nvSpPr>
      <xdr:spPr>
        <a:xfrm rot="5400000">
          <a:off x="5646724" y="3374231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428353</xdr:colOff>
      <xdr:row>187</xdr:row>
      <xdr:rowOff>67118</xdr:rowOff>
    </xdr:from>
    <xdr:to>
      <xdr:col>10</xdr:col>
      <xdr:colOff>183854</xdr:colOff>
      <xdr:row>189</xdr:row>
      <xdr:rowOff>138172</xdr:rowOff>
    </xdr:to>
    <xdr:sp macro="" textlink="">
      <xdr:nvSpPr>
        <xdr:cNvPr id="501" name="TextBox 56">
          <a:extLst>
            <a:ext uri="{FF2B5EF4-FFF2-40B4-BE49-F238E27FC236}">
              <a16:creationId xmlns:a16="http://schemas.microsoft.com/office/drawing/2014/main" id="{00000000-0008-0000-1300-0000F5010000}"/>
            </a:ext>
          </a:extLst>
        </xdr:cNvPr>
        <xdr:cNvSpPr txBox="1"/>
      </xdr:nvSpPr>
      <xdr:spPr>
        <a:xfrm rot="5400000">
          <a:off x="5922076" y="3374231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4</xdr:col>
      <xdr:colOff>463767</xdr:colOff>
      <xdr:row>203</xdr:row>
      <xdr:rowOff>24181</xdr:rowOff>
    </xdr:from>
    <xdr:to>
      <xdr:col>5</xdr:col>
      <xdr:colOff>449777</xdr:colOff>
      <xdr:row>204</xdr:row>
      <xdr:rowOff>121263</xdr:rowOff>
    </xdr:to>
    <xdr:sp macro="" textlink="">
      <xdr:nvSpPr>
        <xdr:cNvPr id="502" name="TextBox 59">
          <a:extLst>
            <a:ext uri="{FF2B5EF4-FFF2-40B4-BE49-F238E27FC236}">
              <a16:creationId xmlns:a16="http://schemas.microsoft.com/office/drawing/2014/main" id="{00000000-0008-0000-1300-0000F6010000}"/>
            </a:ext>
          </a:extLst>
        </xdr:cNvPr>
        <xdr:cNvSpPr txBox="1"/>
      </xdr:nvSpPr>
      <xdr:spPr>
        <a:xfrm>
          <a:off x="2919100" y="3654726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4</xdr:col>
      <xdr:colOff>456044</xdr:colOff>
      <xdr:row>204</xdr:row>
      <xdr:rowOff>73116</xdr:rowOff>
    </xdr:from>
    <xdr:to>
      <xdr:col>5</xdr:col>
      <xdr:colOff>442054</xdr:colOff>
      <xdr:row>205</xdr:row>
      <xdr:rowOff>170198</xdr:rowOff>
    </xdr:to>
    <xdr:sp macro="" textlink="">
      <xdr:nvSpPr>
        <xdr:cNvPr id="503" name="TextBox 60">
          <a:extLst>
            <a:ext uri="{FF2B5EF4-FFF2-40B4-BE49-F238E27FC236}">
              <a16:creationId xmlns:a16="http://schemas.microsoft.com/office/drawing/2014/main" id="{00000000-0008-0000-1300-0000F7010000}"/>
            </a:ext>
          </a:extLst>
        </xdr:cNvPr>
        <xdr:cNvSpPr txBox="1"/>
      </xdr:nvSpPr>
      <xdr:spPr>
        <a:xfrm>
          <a:off x="2911377" y="3677611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4</xdr:col>
      <xdr:colOff>467741</xdr:colOff>
      <xdr:row>202</xdr:row>
      <xdr:rowOff>41938</xdr:rowOff>
    </xdr:from>
    <xdr:to>
      <xdr:col>5</xdr:col>
      <xdr:colOff>453751</xdr:colOff>
      <xdr:row>203</xdr:row>
      <xdr:rowOff>139021</xdr:rowOff>
    </xdr:to>
    <xdr:sp macro="" textlink="">
      <xdr:nvSpPr>
        <xdr:cNvPr id="504" name="TextBox 61">
          <a:extLst>
            <a:ext uri="{FF2B5EF4-FFF2-40B4-BE49-F238E27FC236}">
              <a16:creationId xmlns:a16="http://schemas.microsoft.com/office/drawing/2014/main" id="{00000000-0008-0000-1300-0000F8010000}"/>
            </a:ext>
          </a:extLst>
        </xdr:cNvPr>
        <xdr:cNvSpPr txBox="1"/>
      </xdr:nvSpPr>
      <xdr:spPr>
        <a:xfrm>
          <a:off x="2923074" y="3638510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4</xdr:col>
      <xdr:colOff>448004</xdr:colOff>
      <xdr:row>201</xdr:row>
      <xdr:rowOff>45482</xdr:rowOff>
    </xdr:from>
    <xdr:to>
      <xdr:col>5</xdr:col>
      <xdr:colOff>434014</xdr:colOff>
      <xdr:row>202</xdr:row>
      <xdr:rowOff>142564</xdr:rowOff>
    </xdr:to>
    <xdr:sp macro="" textlink="">
      <xdr:nvSpPr>
        <xdr:cNvPr id="505" name="TextBox 62">
          <a:extLst>
            <a:ext uri="{FF2B5EF4-FFF2-40B4-BE49-F238E27FC236}">
              <a16:creationId xmlns:a16="http://schemas.microsoft.com/office/drawing/2014/main" id="{00000000-0008-0000-1300-0000F9010000}"/>
            </a:ext>
          </a:extLst>
        </xdr:cNvPr>
        <xdr:cNvSpPr txBox="1"/>
      </xdr:nvSpPr>
      <xdr:spPr>
        <a:xfrm>
          <a:off x="2903337" y="3620873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10</xdr:col>
      <xdr:colOff>155531</xdr:colOff>
      <xdr:row>201</xdr:row>
      <xdr:rowOff>176008</xdr:rowOff>
    </xdr:from>
    <xdr:to>
      <xdr:col>12</xdr:col>
      <xdr:colOff>186542</xdr:colOff>
      <xdr:row>203</xdr:row>
      <xdr:rowOff>123952</xdr:rowOff>
    </xdr:to>
    <xdr:sp macro="" textlink="">
      <xdr:nvSpPr>
        <xdr:cNvPr id="506" name="TextBox 63">
          <a:extLst>
            <a:ext uri="{FF2B5EF4-FFF2-40B4-BE49-F238E27FC236}">
              <a16:creationId xmlns:a16="http://schemas.microsoft.com/office/drawing/2014/main" id="{00000000-0008-0000-1300-0000FA010000}"/>
            </a:ext>
          </a:extLst>
        </xdr:cNvPr>
        <xdr:cNvSpPr txBox="1"/>
      </xdr:nvSpPr>
      <xdr:spPr>
        <a:xfrm>
          <a:off x="6293864" y="36339258"/>
          <a:ext cx="125867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 42KDa</a:t>
          </a:r>
        </a:p>
      </xdr:txBody>
    </xdr:sp>
    <xdr:clientData/>
  </xdr:twoCellAnchor>
  <xdr:twoCellAnchor>
    <xdr:from>
      <xdr:col>6</xdr:col>
      <xdr:colOff>75833</xdr:colOff>
      <xdr:row>196</xdr:row>
      <xdr:rowOff>133513</xdr:rowOff>
    </xdr:from>
    <xdr:to>
      <xdr:col>6</xdr:col>
      <xdr:colOff>445166</xdr:colOff>
      <xdr:row>199</xdr:row>
      <xdr:rowOff>24650</xdr:rowOff>
    </xdr:to>
    <xdr:sp macro="" textlink="">
      <xdr:nvSpPr>
        <xdr:cNvPr id="507" name="TextBox 64">
          <a:extLst>
            <a:ext uri="{FF2B5EF4-FFF2-40B4-BE49-F238E27FC236}">
              <a16:creationId xmlns:a16="http://schemas.microsoft.com/office/drawing/2014/main" id="{00000000-0008-0000-1300-0000FB010000}"/>
            </a:ext>
          </a:extLst>
        </xdr:cNvPr>
        <xdr:cNvSpPr txBox="1"/>
      </xdr:nvSpPr>
      <xdr:spPr>
        <a:xfrm rot="5400000">
          <a:off x="3728056" y="3542795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362072</xdr:colOff>
      <xdr:row>196</xdr:row>
      <xdr:rowOff>133513</xdr:rowOff>
    </xdr:from>
    <xdr:to>
      <xdr:col>7</xdr:col>
      <xdr:colOff>117573</xdr:colOff>
      <xdr:row>199</xdr:row>
      <xdr:rowOff>24650</xdr:rowOff>
    </xdr:to>
    <xdr:sp macro="" textlink="">
      <xdr:nvSpPr>
        <xdr:cNvPr id="508" name="TextBox 65">
          <a:extLst>
            <a:ext uri="{FF2B5EF4-FFF2-40B4-BE49-F238E27FC236}">
              <a16:creationId xmlns:a16="http://schemas.microsoft.com/office/drawing/2014/main" id="{00000000-0008-0000-1300-0000FC010000}"/>
            </a:ext>
          </a:extLst>
        </xdr:cNvPr>
        <xdr:cNvSpPr txBox="1"/>
      </xdr:nvSpPr>
      <xdr:spPr>
        <a:xfrm rot="5400000">
          <a:off x="4014295" y="3542795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7</xdr:col>
      <xdr:colOff>28968</xdr:colOff>
      <xdr:row>196</xdr:row>
      <xdr:rowOff>133513</xdr:rowOff>
    </xdr:from>
    <xdr:to>
      <xdr:col>7</xdr:col>
      <xdr:colOff>398302</xdr:colOff>
      <xdr:row>199</xdr:row>
      <xdr:rowOff>24650</xdr:rowOff>
    </xdr:to>
    <xdr:sp macro="" textlink="">
      <xdr:nvSpPr>
        <xdr:cNvPr id="509" name="TextBox 66">
          <a:extLst>
            <a:ext uri="{FF2B5EF4-FFF2-40B4-BE49-F238E27FC236}">
              <a16:creationId xmlns:a16="http://schemas.microsoft.com/office/drawing/2014/main" id="{00000000-0008-0000-1300-0000FD010000}"/>
            </a:ext>
          </a:extLst>
        </xdr:cNvPr>
        <xdr:cNvSpPr txBox="1"/>
      </xdr:nvSpPr>
      <xdr:spPr>
        <a:xfrm rot="5400000">
          <a:off x="4295024" y="3542795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315205</xdr:colOff>
      <xdr:row>196</xdr:row>
      <xdr:rowOff>133513</xdr:rowOff>
    </xdr:from>
    <xdr:to>
      <xdr:col>8</xdr:col>
      <xdr:colOff>70705</xdr:colOff>
      <xdr:row>199</xdr:row>
      <xdr:rowOff>24650</xdr:rowOff>
    </xdr:to>
    <xdr:sp macro="" textlink="">
      <xdr:nvSpPr>
        <xdr:cNvPr id="510" name="TextBox 67">
          <a:extLst>
            <a:ext uri="{FF2B5EF4-FFF2-40B4-BE49-F238E27FC236}">
              <a16:creationId xmlns:a16="http://schemas.microsoft.com/office/drawing/2014/main" id="{00000000-0008-0000-1300-0000FE010000}"/>
            </a:ext>
          </a:extLst>
        </xdr:cNvPr>
        <xdr:cNvSpPr txBox="1"/>
      </xdr:nvSpPr>
      <xdr:spPr>
        <a:xfrm rot="5400000">
          <a:off x="4581261" y="3542795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201741</xdr:colOff>
      <xdr:row>196</xdr:row>
      <xdr:rowOff>128157</xdr:rowOff>
    </xdr:from>
    <xdr:to>
      <xdr:col>8</xdr:col>
      <xdr:colOff>516470</xdr:colOff>
      <xdr:row>199</xdr:row>
      <xdr:rowOff>19294</xdr:rowOff>
    </xdr:to>
    <xdr:sp macro="" textlink="">
      <xdr:nvSpPr>
        <xdr:cNvPr id="511" name="TextBox 68">
          <a:extLst>
            <a:ext uri="{FF2B5EF4-FFF2-40B4-BE49-F238E27FC236}">
              <a16:creationId xmlns:a16="http://schemas.microsoft.com/office/drawing/2014/main" id="{00000000-0008-0000-1300-0000FF010000}"/>
            </a:ext>
          </a:extLst>
        </xdr:cNvPr>
        <xdr:cNvSpPr txBox="1"/>
      </xdr:nvSpPr>
      <xdr:spPr>
        <a:xfrm rot="5400000">
          <a:off x="5054329" y="35449903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487979</xdr:colOff>
      <xdr:row>196</xdr:row>
      <xdr:rowOff>128157</xdr:rowOff>
    </xdr:from>
    <xdr:to>
      <xdr:col>9</xdr:col>
      <xdr:colOff>188876</xdr:colOff>
      <xdr:row>199</xdr:row>
      <xdr:rowOff>19294</xdr:rowOff>
    </xdr:to>
    <xdr:sp macro="" textlink="">
      <xdr:nvSpPr>
        <xdr:cNvPr id="512" name="TextBox 69">
          <a:extLst>
            <a:ext uri="{FF2B5EF4-FFF2-40B4-BE49-F238E27FC236}">
              <a16:creationId xmlns:a16="http://schemas.microsoft.com/office/drawing/2014/main" id="{00000000-0008-0000-1300-000000020000}"/>
            </a:ext>
          </a:extLst>
        </xdr:cNvPr>
        <xdr:cNvSpPr txBox="1"/>
      </xdr:nvSpPr>
      <xdr:spPr>
        <a:xfrm rot="5400000">
          <a:off x="5340567" y="35449903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138459</xdr:colOff>
      <xdr:row>196</xdr:row>
      <xdr:rowOff>133513</xdr:rowOff>
    </xdr:from>
    <xdr:to>
      <xdr:col>9</xdr:col>
      <xdr:colOff>507793</xdr:colOff>
      <xdr:row>199</xdr:row>
      <xdr:rowOff>24650</xdr:rowOff>
    </xdr:to>
    <xdr:sp macro="" textlink="">
      <xdr:nvSpPr>
        <xdr:cNvPr id="513" name="TextBox 70">
          <a:extLst>
            <a:ext uri="{FF2B5EF4-FFF2-40B4-BE49-F238E27FC236}">
              <a16:creationId xmlns:a16="http://schemas.microsoft.com/office/drawing/2014/main" id="{00000000-0008-0000-1300-000001020000}"/>
            </a:ext>
          </a:extLst>
        </xdr:cNvPr>
        <xdr:cNvSpPr txBox="1"/>
      </xdr:nvSpPr>
      <xdr:spPr>
        <a:xfrm rot="5400000">
          <a:off x="5632182" y="3542795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413811</xdr:colOff>
      <xdr:row>196</xdr:row>
      <xdr:rowOff>133513</xdr:rowOff>
    </xdr:from>
    <xdr:to>
      <xdr:col>10</xdr:col>
      <xdr:colOff>169312</xdr:colOff>
      <xdr:row>199</xdr:row>
      <xdr:rowOff>24650</xdr:rowOff>
    </xdr:to>
    <xdr:sp macro="" textlink="">
      <xdr:nvSpPr>
        <xdr:cNvPr id="514" name="TextBox 71">
          <a:extLst>
            <a:ext uri="{FF2B5EF4-FFF2-40B4-BE49-F238E27FC236}">
              <a16:creationId xmlns:a16="http://schemas.microsoft.com/office/drawing/2014/main" id="{00000000-0008-0000-1300-000002020000}"/>
            </a:ext>
          </a:extLst>
        </xdr:cNvPr>
        <xdr:cNvSpPr txBox="1"/>
      </xdr:nvSpPr>
      <xdr:spPr>
        <a:xfrm rot="5400000">
          <a:off x="5907534" y="3542795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 editAs="oneCell">
    <xdr:from>
      <xdr:col>2</xdr:col>
      <xdr:colOff>0</xdr:colOff>
      <xdr:row>171</xdr:row>
      <xdr:rowOff>28254</xdr:rowOff>
    </xdr:from>
    <xdr:to>
      <xdr:col>4</xdr:col>
      <xdr:colOff>551645</xdr:colOff>
      <xdr:row>183</xdr:row>
      <xdr:rowOff>147834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00000000-0008-0000-13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27667" y="30794004"/>
          <a:ext cx="1779311" cy="2278580"/>
        </a:xfrm>
        <a:prstGeom prst="rect">
          <a:avLst/>
        </a:prstGeom>
      </xdr:spPr>
    </xdr:pic>
    <xdr:clientData/>
  </xdr:twoCellAnchor>
  <xdr:twoCellAnchor>
    <xdr:from>
      <xdr:col>13</xdr:col>
      <xdr:colOff>11588</xdr:colOff>
      <xdr:row>175</xdr:row>
      <xdr:rowOff>34923</xdr:rowOff>
    </xdr:from>
    <xdr:to>
      <xdr:col>13</xdr:col>
      <xdr:colOff>611432</xdr:colOff>
      <xdr:row>176</xdr:row>
      <xdr:rowOff>132006</xdr:rowOff>
    </xdr:to>
    <xdr:sp macro="" textlink="">
      <xdr:nvSpPr>
        <xdr:cNvPr id="516" name="TextBox 75">
          <a:extLst>
            <a:ext uri="{FF2B5EF4-FFF2-40B4-BE49-F238E27FC236}">
              <a16:creationId xmlns:a16="http://schemas.microsoft.com/office/drawing/2014/main" id="{00000000-0008-0000-1300-000004020000}"/>
            </a:ext>
          </a:extLst>
        </xdr:cNvPr>
        <xdr:cNvSpPr txBox="1"/>
      </xdr:nvSpPr>
      <xdr:spPr>
        <a:xfrm>
          <a:off x="7991421" y="3152034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602002</xdr:colOff>
      <xdr:row>173</xdr:row>
      <xdr:rowOff>175468</xdr:rowOff>
    </xdr:from>
    <xdr:to>
      <xdr:col>13</xdr:col>
      <xdr:colOff>588013</xdr:colOff>
      <xdr:row>175</xdr:row>
      <xdr:rowOff>92633</xdr:rowOff>
    </xdr:to>
    <xdr:sp macro="" textlink="">
      <xdr:nvSpPr>
        <xdr:cNvPr id="517" name="TextBox 76">
          <a:extLst>
            <a:ext uri="{FF2B5EF4-FFF2-40B4-BE49-F238E27FC236}">
              <a16:creationId xmlns:a16="http://schemas.microsoft.com/office/drawing/2014/main" id="{00000000-0008-0000-1300-000005020000}"/>
            </a:ext>
          </a:extLst>
        </xdr:cNvPr>
        <xdr:cNvSpPr txBox="1"/>
      </xdr:nvSpPr>
      <xdr:spPr>
        <a:xfrm>
          <a:off x="7968002" y="3130105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580799</xdr:colOff>
      <xdr:row>172</xdr:row>
      <xdr:rowOff>42959</xdr:rowOff>
    </xdr:from>
    <xdr:to>
      <xdr:col>13</xdr:col>
      <xdr:colOff>566810</xdr:colOff>
      <xdr:row>173</xdr:row>
      <xdr:rowOff>140042</xdr:rowOff>
    </xdr:to>
    <xdr:sp macro="" textlink="">
      <xdr:nvSpPr>
        <xdr:cNvPr id="518" name="TextBox 77">
          <a:extLst>
            <a:ext uri="{FF2B5EF4-FFF2-40B4-BE49-F238E27FC236}">
              <a16:creationId xmlns:a16="http://schemas.microsoft.com/office/drawing/2014/main" id="{00000000-0008-0000-1300-000006020000}"/>
            </a:ext>
          </a:extLst>
        </xdr:cNvPr>
        <xdr:cNvSpPr txBox="1"/>
      </xdr:nvSpPr>
      <xdr:spPr>
        <a:xfrm>
          <a:off x="7946799" y="3098862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590620</xdr:colOff>
      <xdr:row>176</xdr:row>
      <xdr:rowOff>53519</xdr:rowOff>
    </xdr:from>
    <xdr:to>
      <xdr:col>13</xdr:col>
      <xdr:colOff>576631</xdr:colOff>
      <xdr:row>177</xdr:row>
      <xdr:rowOff>150601</xdr:rowOff>
    </xdr:to>
    <xdr:sp macro="" textlink="">
      <xdr:nvSpPr>
        <xdr:cNvPr id="519" name="TextBox 78">
          <a:extLst>
            <a:ext uri="{FF2B5EF4-FFF2-40B4-BE49-F238E27FC236}">
              <a16:creationId xmlns:a16="http://schemas.microsoft.com/office/drawing/2014/main" id="{00000000-0008-0000-1300-000007020000}"/>
            </a:ext>
          </a:extLst>
        </xdr:cNvPr>
        <xdr:cNvSpPr txBox="1"/>
      </xdr:nvSpPr>
      <xdr:spPr>
        <a:xfrm>
          <a:off x="7956620" y="3171885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18</xdr:col>
      <xdr:colOff>466561</xdr:colOff>
      <xdr:row>174</xdr:row>
      <xdr:rowOff>122006</xdr:rowOff>
    </xdr:from>
    <xdr:to>
      <xdr:col>21</xdr:col>
      <xdr:colOff>18391</xdr:colOff>
      <xdr:row>176</xdr:row>
      <xdr:rowOff>69950</xdr:rowOff>
    </xdr:to>
    <xdr:sp macro="" textlink="">
      <xdr:nvSpPr>
        <xdr:cNvPr id="520" name="TextBox 80">
          <a:extLst>
            <a:ext uri="{FF2B5EF4-FFF2-40B4-BE49-F238E27FC236}">
              <a16:creationId xmlns:a16="http://schemas.microsoft.com/office/drawing/2014/main" id="{00000000-0008-0000-1300-000008020000}"/>
            </a:ext>
          </a:extLst>
        </xdr:cNvPr>
        <xdr:cNvSpPr txBox="1"/>
      </xdr:nvSpPr>
      <xdr:spPr>
        <a:xfrm>
          <a:off x="11515561" y="31427506"/>
          <a:ext cx="139333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p-JNK 42/47KDa</a:t>
          </a:r>
        </a:p>
      </xdr:txBody>
    </xdr:sp>
    <xdr:clientData/>
  </xdr:twoCellAnchor>
  <xdr:twoCellAnchor>
    <xdr:from>
      <xdr:col>12</xdr:col>
      <xdr:colOff>559873</xdr:colOff>
      <xdr:row>183</xdr:row>
      <xdr:rowOff>166621</xdr:rowOff>
    </xdr:from>
    <xdr:to>
      <xdr:col>13</xdr:col>
      <xdr:colOff>545884</xdr:colOff>
      <xdr:row>185</xdr:row>
      <xdr:rowOff>83787</xdr:rowOff>
    </xdr:to>
    <xdr:sp macro="" textlink="">
      <xdr:nvSpPr>
        <xdr:cNvPr id="521" name="TextBox 83">
          <a:extLst>
            <a:ext uri="{FF2B5EF4-FFF2-40B4-BE49-F238E27FC236}">
              <a16:creationId xmlns:a16="http://schemas.microsoft.com/office/drawing/2014/main" id="{00000000-0008-0000-1300-000009020000}"/>
            </a:ext>
          </a:extLst>
        </xdr:cNvPr>
        <xdr:cNvSpPr txBox="1"/>
      </xdr:nvSpPr>
      <xdr:spPr>
        <a:xfrm>
          <a:off x="7925873" y="3309137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557830</xdr:colOff>
      <xdr:row>182</xdr:row>
      <xdr:rowOff>173243</xdr:rowOff>
    </xdr:from>
    <xdr:to>
      <xdr:col>13</xdr:col>
      <xdr:colOff>543841</xdr:colOff>
      <xdr:row>184</xdr:row>
      <xdr:rowOff>90408</xdr:rowOff>
    </xdr:to>
    <xdr:sp macro="" textlink="">
      <xdr:nvSpPr>
        <xdr:cNvPr id="522" name="TextBox 84">
          <a:extLst>
            <a:ext uri="{FF2B5EF4-FFF2-40B4-BE49-F238E27FC236}">
              <a16:creationId xmlns:a16="http://schemas.microsoft.com/office/drawing/2014/main" id="{00000000-0008-0000-1300-00000A020000}"/>
            </a:ext>
          </a:extLst>
        </xdr:cNvPr>
        <xdr:cNvSpPr txBox="1"/>
      </xdr:nvSpPr>
      <xdr:spPr>
        <a:xfrm>
          <a:off x="7923830" y="3291807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569862</xdr:colOff>
      <xdr:row>181</xdr:row>
      <xdr:rowOff>105302</xdr:rowOff>
    </xdr:from>
    <xdr:to>
      <xdr:col>13</xdr:col>
      <xdr:colOff>555873</xdr:colOff>
      <xdr:row>183</xdr:row>
      <xdr:rowOff>22468</xdr:rowOff>
    </xdr:to>
    <xdr:sp macro="" textlink="">
      <xdr:nvSpPr>
        <xdr:cNvPr id="523" name="TextBox 85">
          <a:extLst>
            <a:ext uri="{FF2B5EF4-FFF2-40B4-BE49-F238E27FC236}">
              <a16:creationId xmlns:a16="http://schemas.microsoft.com/office/drawing/2014/main" id="{00000000-0008-0000-1300-00000B020000}"/>
            </a:ext>
          </a:extLst>
        </xdr:cNvPr>
        <xdr:cNvSpPr txBox="1"/>
      </xdr:nvSpPr>
      <xdr:spPr>
        <a:xfrm>
          <a:off x="7935862" y="3267021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535303</xdr:colOff>
      <xdr:row>184</xdr:row>
      <xdr:rowOff>137146</xdr:rowOff>
    </xdr:from>
    <xdr:to>
      <xdr:col>13</xdr:col>
      <xdr:colOff>521314</xdr:colOff>
      <xdr:row>186</xdr:row>
      <xdr:rowOff>54312</xdr:rowOff>
    </xdr:to>
    <xdr:sp macro="" textlink="">
      <xdr:nvSpPr>
        <xdr:cNvPr id="524" name="TextBox 86">
          <a:extLst>
            <a:ext uri="{FF2B5EF4-FFF2-40B4-BE49-F238E27FC236}">
              <a16:creationId xmlns:a16="http://schemas.microsoft.com/office/drawing/2014/main" id="{00000000-0008-0000-1300-00000C020000}"/>
            </a:ext>
          </a:extLst>
        </xdr:cNvPr>
        <xdr:cNvSpPr txBox="1"/>
      </xdr:nvSpPr>
      <xdr:spPr>
        <a:xfrm>
          <a:off x="7901303" y="3324181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555953</xdr:colOff>
      <xdr:row>185</xdr:row>
      <xdr:rowOff>142211</xdr:rowOff>
    </xdr:from>
    <xdr:to>
      <xdr:col>13</xdr:col>
      <xdr:colOff>541964</xdr:colOff>
      <xdr:row>187</xdr:row>
      <xdr:rowOff>59376</xdr:rowOff>
    </xdr:to>
    <xdr:sp macro="" textlink="">
      <xdr:nvSpPr>
        <xdr:cNvPr id="525" name="TextBox 87">
          <a:extLst>
            <a:ext uri="{FF2B5EF4-FFF2-40B4-BE49-F238E27FC236}">
              <a16:creationId xmlns:a16="http://schemas.microsoft.com/office/drawing/2014/main" id="{00000000-0008-0000-1300-00000D020000}"/>
            </a:ext>
          </a:extLst>
        </xdr:cNvPr>
        <xdr:cNvSpPr txBox="1"/>
      </xdr:nvSpPr>
      <xdr:spPr>
        <a:xfrm>
          <a:off x="7921953" y="3342679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439265</xdr:colOff>
      <xdr:row>183</xdr:row>
      <xdr:rowOff>118873</xdr:rowOff>
    </xdr:from>
    <xdr:to>
      <xdr:col>21</xdr:col>
      <xdr:colOff>140175</xdr:colOff>
      <xdr:row>185</xdr:row>
      <xdr:rowOff>66817</xdr:rowOff>
    </xdr:to>
    <xdr:sp macro="" textlink="">
      <xdr:nvSpPr>
        <xdr:cNvPr id="526" name="TextBox 88">
          <a:extLst>
            <a:ext uri="{FF2B5EF4-FFF2-40B4-BE49-F238E27FC236}">
              <a16:creationId xmlns:a16="http://schemas.microsoft.com/office/drawing/2014/main" id="{00000000-0008-0000-1300-00000E020000}"/>
            </a:ext>
          </a:extLst>
        </xdr:cNvPr>
        <xdr:cNvSpPr txBox="1"/>
      </xdr:nvSpPr>
      <xdr:spPr>
        <a:xfrm>
          <a:off x="11488265" y="33043623"/>
          <a:ext cx="154241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42/47/52 KDa</a:t>
          </a:r>
        </a:p>
      </xdr:txBody>
    </xdr:sp>
    <xdr:clientData/>
  </xdr:twoCellAnchor>
  <xdr:twoCellAnchor>
    <xdr:from>
      <xdr:col>11</xdr:col>
      <xdr:colOff>141076</xdr:colOff>
      <xdr:row>166</xdr:row>
      <xdr:rowOff>116418</xdr:rowOff>
    </xdr:from>
    <xdr:to>
      <xdr:col>14</xdr:col>
      <xdr:colOff>127000</xdr:colOff>
      <xdr:row>169</xdr:row>
      <xdr:rowOff>21168</xdr:rowOff>
    </xdr:to>
    <xdr:sp macro="" textlink="">
      <xdr:nvSpPr>
        <xdr:cNvPr id="527" name="TextBox 89">
          <a:extLst>
            <a:ext uri="{FF2B5EF4-FFF2-40B4-BE49-F238E27FC236}">
              <a16:creationId xmlns:a16="http://schemas.microsoft.com/office/drawing/2014/main" id="{00000000-0008-0000-1300-00000F020000}"/>
            </a:ext>
          </a:extLst>
        </xdr:cNvPr>
        <xdr:cNvSpPr txBox="1"/>
      </xdr:nvSpPr>
      <xdr:spPr>
        <a:xfrm>
          <a:off x="6893243" y="29982585"/>
          <a:ext cx="1827424" cy="44450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Figure 6g Set3</a:t>
          </a:r>
        </a:p>
        <a:p>
          <a:endParaRPr lang="en-IN" b="1"/>
        </a:p>
      </xdr:txBody>
    </xdr:sp>
    <xdr:clientData/>
  </xdr:twoCellAnchor>
  <xdr:twoCellAnchor>
    <xdr:from>
      <xdr:col>12</xdr:col>
      <xdr:colOff>603583</xdr:colOff>
      <xdr:row>193</xdr:row>
      <xdr:rowOff>21912</xdr:rowOff>
    </xdr:from>
    <xdr:to>
      <xdr:col>13</xdr:col>
      <xdr:colOff>589594</xdr:colOff>
      <xdr:row>194</xdr:row>
      <xdr:rowOff>118995</xdr:rowOff>
    </xdr:to>
    <xdr:sp macro="" textlink="">
      <xdr:nvSpPr>
        <xdr:cNvPr id="528" name="TextBox 92">
          <a:extLst>
            <a:ext uri="{FF2B5EF4-FFF2-40B4-BE49-F238E27FC236}">
              <a16:creationId xmlns:a16="http://schemas.microsoft.com/office/drawing/2014/main" id="{00000000-0008-0000-1300-000010020000}"/>
            </a:ext>
          </a:extLst>
        </xdr:cNvPr>
        <xdr:cNvSpPr txBox="1"/>
      </xdr:nvSpPr>
      <xdr:spPr>
        <a:xfrm>
          <a:off x="7969583" y="3474582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13</xdr:col>
      <xdr:colOff>376</xdr:colOff>
      <xdr:row>192</xdr:row>
      <xdr:rowOff>9328</xdr:rowOff>
    </xdr:from>
    <xdr:to>
      <xdr:col>13</xdr:col>
      <xdr:colOff>600220</xdr:colOff>
      <xdr:row>193</xdr:row>
      <xdr:rowOff>106410</xdr:rowOff>
    </xdr:to>
    <xdr:sp macro="" textlink="">
      <xdr:nvSpPr>
        <xdr:cNvPr id="529" name="TextBox 93">
          <a:extLst>
            <a:ext uri="{FF2B5EF4-FFF2-40B4-BE49-F238E27FC236}">
              <a16:creationId xmlns:a16="http://schemas.microsoft.com/office/drawing/2014/main" id="{00000000-0008-0000-1300-000011020000}"/>
            </a:ext>
          </a:extLst>
        </xdr:cNvPr>
        <xdr:cNvSpPr txBox="1"/>
      </xdr:nvSpPr>
      <xdr:spPr>
        <a:xfrm>
          <a:off x="7980209" y="3455332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590620</xdr:colOff>
      <xdr:row>190</xdr:row>
      <xdr:rowOff>142790</xdr:rowOff>
    </xdr:from>
    <xdr:to>
      <xdr:col>13</xdr:col>
      <xdr:colOff>576631</xdr:colOff>
      <xdr:row>192</xdr:row>
      <xdr:rowOff>59956</xdr:rowOff>
    </xdr:to>
    <xdr:sp macro="" textlink="">
      <xdr:nvSpPr>
        <xdr:cNvPr id="530" name="TextBox 94">
          <a:extLst>
            <a:ext uri="{FF2B5EF4-FFF2-40B4-BE49-F238E27FC236}">
              <a16:creationId xmlns:a16="http://schemas.microsoft.com/office/drawing/2014/main" id="{00000000-0008-0000-1300-000012020000}"/>
            </a:ext>
          </a:extLst>
        </xdr:cNvPr>
        <xdr:cNvSpPr txBox="1"/>
      </xdr:nvSpPr>
      <xdr:spPr>
        <a:xfrm>
          <a:off x="7956620" y="3432695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591552</xdr:colOff>
      <xdr:row>194</xdr:row>
      <xdr:rowOff>33616</xdr:rowOff>
    </xdr:from>
    <xdr:to>
      <xdr:col>13</xdr:col>
      <xdr:colOff>577563</xdr:colOff>
      <xdr:row>195</xdr:row>
      <xdr:rowOff>130698</xdr:rowOff>
    </xdr:to>
    <xdr:sp macro="" textlink="">
      <xdr:nvSpPr>
        <xdr:cNvPr id="531" name="TextBox 95">
          <a:extLst>
            <a:ext uri="{FF2B5EF4-FFF2-40B4-BE49-F238E27FC236}">
              <a16:creationId xmlns:a16="http://schemas.microsoft.com/office/drawing/2014/main" id="{00000000-0008-0000-1300-000013020000}"/>
            </a:ext>
          </a:extLst>
        </xdr:cNvPr>
        <xdr:cNvSpPr txBox="1"/>
      </xdr:nvSpPr>
      <xdr:spPr>
        <a:xfrm>
          <a:off x="7957552" y="3493744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555953</xdr:colOff>
      <xdr:row>195</xdr:row>
      <xdr:rowOff>44693</xdr:rowOff>
    </xdr:from>
    <xdr:to>
      <xdr:col>13</xdr:col>
      <xdr:colOff>541964</xdr:colOff>
      <xdr:row>196</xdr:row>
      <xdr:rowOff>141775</xdr:rowOff>
    </xdr:to>
    <xdr:sp macro="" textlink="">
      <xdr:nvSpPr>
        <xdr:cNvPr id="532" name="TextBox 96">
          <a:extLst>
            <a:ext uri="{FF2B5EF4-FFF2-40B4-BE49-F238E27FC236}">
              <a16:creationId xmlns:a16="http://schemas.microsoft.com/office/drawing/2014/main" id="{00000000-0008-0000-1300-000014020000}"/>
            </a:ext>
          </a:extLst>
        </xdr:cNvPr>
        <xdr:cNvSpPr txBox="1"/>
      </xdr:nvSpPr>
      <xdr:spPr>
        <a:xfrm>
          <a:off x="7921953" y="3512844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447788</xdr:colOff>
      <xdr:row>192</xdr:row>
      <xdr:rowOff>68961</xdr:rowOff>
    </xdr:from>
    <xdr:to>
      <xdr:col>20</xdr:col>
      <xdr:colOff>445136</xdr:colOff>
      <xdr:row>194</xdr:row>
      <xdr:rowOff>16905</xdr:rowOff>
    </xdr:to>
    <xdr:sp macro="" textlink="">
      <xdr:nvSpPr>
        <xdr:cNvPr id="533" name="TextBox 97">
          <a:extLst>
            <a:ext uri="{FF2B5EF4-FFF2-40B4-BE49-F238E27FC236}">
              <a16:creationId xmlns:a16="http://schemas.microsoft.com/office/drawing/2014/main" id="{00000000-0008-0000-1300-000015020000}"/>
            </a:ext>
          </a:extLst>
        </xdr:cNvPr>
        <xdr:cNvSpPr txBox="1"/>
      </xdr:nvSpPr>
      <xdr:spPr>
        <a:xfrm>
          <a:off x="11496788" y="34612961"/>
          <a:ext cx="122501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p-cJun 43 KDa</a:t>
          </a:r>
        </a:p>
      </xdr:txBody>
    </xdr:sp>
    <xdr:clientData/>
  </xdr:twoCellAnchor>
  <xdr:twoCellAnchor>
    <xdr:from>
      <xdr:col>14</xdr:col>
      <xdr:colOff>248650</xdr:colOff>
      <xdr:row>168</xdr:row>
      <xdr:rowOff>81783</xdr:rowOff>
    </xdr:from>
    <xdr:to>
      <xdr:col>15</xdr:col>
      <xdr:colOff>4150</xdr:colOff>
      <xdr:row>170</xdr:row>
      <xdr:rowOff>152837</xdr:rowOff>
    </xdr:to>
    <xdr:sp macro="" textlink="">
      <xdr:nvSpPr>
        <xdr:cNvPr id="534" name="TextBox 98">
          <a:extLst>
            <a:ext uri="{FF2B5EF4-FFF2-40B4-BE49-F238E27FC236}">
              <a16:creationId xmlns:a16="http://schemas.microsoft.com/office/drawing/2014/main" id="{00000000-0008-0000-1300-000016020000}"/>
            </a:ext>
          </a:extLst>
        </xdr:cNvPr>
        <xdr:cNvSpPr txBox="1"/>
      </xdr:nvSpPr>
      <xdr:spPr>
        <a:xfrm rot="5400000">
          <a:off x="8811540" y="30338560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534889</xdr:colOff>
      <xdr:row>168</xdr:row>
      <xdr:rowOff>81783</xdr:rowOff>
    </xdr:from>
    <xdr:to>
      <xdr:col>15</xdr:col>
      <xdr:colOff>290390</xdr:colOff>
      <xdr:row>170</xdr:row>
      <xdr:rowOff>152837</xdr:rowOff>
    </xdr:to>
    <xdr:sp macro="" textlink="">
      <xdr:nvSpPr>
        <xdr:cNvPr id="535" name="TextBox 99">
          <a:extLst>
            <a:ext uri="{FF2B5EF4-FFF2-40B4-BE49-F238E27FC236}">
              <a16:creationId xmlns:a16="http://schemas.microsoft.com/office/drawing/2014/main" id="{00000000-0008-0000-1300-000017020000}"/>
            </a:ext>
          </a:extLst>
        </xdr:cNvPr>
        <xdr:cNvSpPr txBox="1"/>
      </xdr:nvSpPr>
      <xdr:spPr>
        <a:xfrm rot="5400000">
          <a:off x="9097779" y="3033856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201785</xdr:colOff>
      <xdr:row>168</xdr:row>
      <xdr:rowOff>81783</xdr:rowOff>
    </xdr:from>
    <xdr:to>
      <xdr:col>15</xdr:col>
      <xdr:colOff>571119</xdr:colOff>
      <xdr:row>170</xdr:row>
      <xdr:rowOff>152837</xdr:rowOff>
    </xdr:to>
    <xdr:sp macro="" textlink="">
      <xdr:nvSpPr>
        <xdr:cNvPr id="536" name="TextBox 100">
          <a:extLst>
            <a:ext uri="{FF2B5EF4-FFF2-40B4-BE49-F238E27FC236}">
              <a16:creationId xmlns:a16="http://schemas.microsoft.com/office/drawing/2014/main" id="{00000000-0008-0000-1300-000018020000}"/>
            </a:ext>
          </a:extLst>
        </xdr:cNvPr>
        <xdr:cNvSpPr txBox="1"/>
      </xdr:nvSpPr>
      <xdr:spPr>
        <a:xfrm rot="5400000">
          <a:off x="9378508" y="3033856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488022</xdr:colOff>
      <xdr:row>168</xdr:row>
      <xdr:rowOff>81783</xdr:rowOff>
    </xdr:from>
    <xdr:to>
      <xdr:col>16</xdr:col>
      <xdr:colOff>243523</xdr:colOff>
      <xdr:row>170</xdr:row>
      <xdr:rowOff>152837</xdr:rowOff>
    </xdr:to>
    <xdr:sp macro="" textlink="">
      <xdr:nvSpPr>
        <xdr:cNvPr id="537" name="TextBox 101">
          <a:extLst>
            <a:ext uri="{FF2B5EF4-FFF2-40B4-BE49-F238E27FC236}">
              <a16:creationId xmlns:a16="http://schemas.microsoft.com/office/drawing/2014/main" id="{00000000-0008-0000-1300-000019020000}"/>
            </a:ext>
          </a:extLst>
        </xdr:cNvPr>
        <xdr:cNvSpPr txBox="1"/>
      </xdr:nvSpPr>
      <xdr:spPr>
        <a:xfrm rot="5400000">
          <a:off x="9664745" y="3033856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418103</xdr:colOff>
      <xdr:row>168</xdr:row>
      <xdr:rowOff>98199</xdr:rowOff>
    </xdr:from>
    <xdr:to>
      <xdr:col>17</xdr:col>
      <xdr:colOff>118998</xdr:colOff>
      <xdr:row>170</xdr:row>
      <xdr:rowOff>169253</xdr:rowOff>
    </xdr:to>
    <xdr:sp macro="" textlink="">
      <xdr:nvSpPr>
        <xdr:cNvPr id="538" name="TextBox 102">
          <a:extLst>
            <a:ext uri="{FF2B5EF4-FFF2-40B4-BE49-F238E27FC236}">
              <a16:creationId xmlns:a16="http://schemas.microsoft.com/office/drawing/2014/main" id="{00000000-0008-0000-1300-00001A020000}"/>
            </a:ext>
          </a:extLst>
        </xdr:cNvPr>
        <xdr:cNvSpPr txBox="1"/>
      </xdr:nvSpPr>
      <xdr:spPr>
        <a:xfrm rot="5400000">
          <a:off x="10181357" y="30382278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90507</xdr:colOff>
      <xdr:row>168</xdr:row>
      <xdr:rowOff>98199</xdr:rowOff>
    </xdr:from>
    <xdr:to>
      <xdr:col>17</xdr:col>
      <xdr:colOff>405237</xdr:colOff>
      <xdr:row>170</xdr:row>
      <xdr:rowOff>169253</xdr:rowOff>
    </xdr:to>
    <xdr:sp macro="" textlink="">
      <xdr:nvSpPr>
        <xdr:cNvPr id="539" name="TextBox 103">
          <a:extLst>
            <a:ext uri="{FF2B5EF4-FFF2-40B4-BE49-F238E27FC236}">
              <a16:creationId xmlns:a16="http://schemas.microsoft.com/office/drawing/2014/main" id="{00000000-0008-0000-1300-00001B020000}"/>
            </a:ext>
          </a:extLst>
        </xdr:cNvPr>
        <xdr:cNvSpPr txBox="1"/>
      </xdr:nvSpPr>
      <xdr:spPr>
        <a:xfrm rot="5400000">
          <a:off x="10467595" y="30382278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343934</xdr:colOff>
      <xdr:row>168</xdr:row>
      <xdr:rowOff>103555</xdr:rowOff>
    </xdr:from>
    <xdr:to>
      <xdr:col>18</xdr:col>
      <xdr:colOff>99435</xdr:colOff>
      <xdr:row>170</xdr:row>
      <xdr:rowOff>174609</xdr:rowOff>
    </xdr:to>
    <xdr:sp macro="" textlink="">
      <xdr:nvSpPr>
        <xdr:cNvPr id="540" name="TextBox 104">
          <a:extLst>
            <a:ext uri="{FF2B5EF4-FFF2-40B4-BE49-F238E27FC236}">
              <a16:creationId xmlns:a16="http://schemas.microsoft.com/office/drawing/2014/main" id="{00000000-0008-0000-1300-00001C020000}"/>
            </a:ext>
          </a:extLst>
        </xdr:cNvPr>
        <xdr:cNvSpPr txBox="1"/>
      </xdr:nvSpPr>
      <xdr:spPr>
        <a:xfrm rot="5400000">
          <a:off x="10748324" y="3036033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16339</xdr:colOff>
      <xdr:row>168</xdr:row>
      <xdr:rowOff>114441</xdr:rowOff>
    </xdr:from>
    <xdr:to>
      <xdr:col>18</xdr:col>
      <xdr:colOff>385673</xdr:colOff>
      <xdr:row>171</xdr:row>
      <xdr:rowOff>5578</xdr:rowOff>
    </xdr:to>
    <xdr:sp macro="" textlink="">
      <xdr:nvSpPr>
        <xdr:cNvPr id="541" name="TextBox 105">
          <a:extLst>
            <a:ext uri="{FF2B5EF4-FFF2-40B4-BE49-F238E27FC236}">
              <a16:creationId xmlns:a16="http://schemas.microsoft.com/office/drawing/2014/main" id="{00000000-0008-0000-1300-00001D020000}"/>
            </a:ext>
          </a:extLst>
        </xdr:cNvPr>
        <xdr:cNvSpPr txBox="1"/>
      </xdr:nvSpPr>
      <xdr:spPr>
        <a:xfrm rot="5400000">
          <a:off x="11034562" y="3037121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14</xdr:col>
      <xdr:colOff>220995</xdr:colOff>
      <xdr:row>177</xdr:row>
      <xdr:rowOff>148302</xdr:rowOff>
    </xdr:from>
    <xdr:to>
      <xdr:col>14</xdr:col>
      <xdr:colOff>590328</xdr:colOff>
      <xdr:row>180</xdr:row>
      <xdr:rowOff>39439</xdr:rowOff>
    </xdr:to>
    <xdr:sp macro="" textlink="">
      <xdr:nvSpPr>
        <xdr:cNvPr id="542" name="TextBox 106">
          <a:extLst>
            <a:ext uri="{FF2B5EF4-FFF2-40B4-BE49-F238E27FC236}">
              <a16:creationId xmlns:a16="http://schemas.microsoft.com/office/drawing/2014/main" id="{00000000-0008-0000-1300-00001E020000}"/>
            </a:ext>
          </a:extLst>
        </xdr:cNvPr>
        <xdr:cNvSpPr txBox="1"/>
      </xdr:nvSpPr>
      <xdr:spPr>
        <a:xfrm rot="5400000">
          <a:off x="8783885" y="3202432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507234</xdr:colOff>
      <xdr:row>177</xdr:row>
      <xdr:rowOff>148302</xdr:rowOff>
    </xdr:from>
    <xdr:to>
      <xdr:col>15</xdr:col>
      <xdr:colOff>262735</xdr:colOff>
      <xdr:row>180</xdr:row>
      <xdr:rowOff>39439</xdr:rowOff>
    </xdr:to>
    <xdr:sp macro="" textlink="">
      <xdr:nvSpPr>
        <xdr:cNvPr id="543" name="TextBox 107">
          <a:extLst>
            <a:ext uri="{FF2B5EF4-FFF2-40B4-BE49-F238E27FC236}">
              <a16:creationId xmlns:a16="http://schemas.microsoft.com/office/drawing/2014/main" id="{00000000-0008-0000-1300-00001F020000}"/>
            </a:ext>
          </a:extLst>
        </xdr:cNvPr>
        <xdr:cNvSpPr txBox="1"/>
      </xdr:nvSpPr>
      <xdr:spPr>
        <a:xfrm rot="5400000">
          <a:off x="9070124" y="320243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174130</xdr:colOff>
      <xdr:row>177</xdr:row>
      <xdr:rowOff>148302</xdr:rowOff>
    </xdr:from>
    <xdr:to>
      <xdr:col>15</xdr:col>
      <xdr:colOff>543464</xdr:colOff>
      <xdr:row>180</xdr:row>
      <xdr:rowOff>39439</xdr:rowOff>
    </xdr:to>
    <xdr:sp macro="" textlink="">
      <xdr:nvSpPr>
        <xdr:cNvPr id="544" name="TextBox 108">
          <a:extLst>
            <a:ext uri="{FF2B5EF4-FFF2-40B4-BE49-F238E27FC236}">
              <a16:creationId xmlns:a16="http://schemas.microsoft.com/office/drawing/2014/main" id="{00000000-0008-0000-1300-000020020000}"/>
            </a:ext>
          </a:extLst>
        </xdr:cNvPr>
        <xdr:cNvSpPr txBox="1"/>
      </xdr:nvSpPr>
      <xdr:spPr>
        <a:xfrm rot="5400000">
          <a:off x="9350853" y="320243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460367</xdr:colOff>
      <xdr:row>177</xdr:row>
      <xdr:rowOff>148302</xdr:rowOff>
    </xdr:from>
    <xdr:to>
      <xdr:col>16</xdr:col>
      <xdr:colOff>215868</xdr:colOff>
      <xdr:row>180</xdr:row>
      <xdr:rowOff>39439</xdr:rowOff>
    </xdr:to>
    <xdr:sp macro="" textlink="">
      <xdr:nvSpPr>
        <xdr:cNvPr id="545" name="TextBox 109">
          <a:extLst>
            <a:ext uri="{FF2B5EF4-FFF2-40B4-BE49-F238E27FC236}">
              <a16:creationId xmlns:a16="http://schemas.microsoft.com/office/drawing/2014/main" id="{00000000-0008-0000-1300-000021020000}"/>
            </a:ext>
          </a:extLst>
        </xdr:cNvPr>
        <xdr:cNvSpPr txBox="1"/>
      </xdr:nvSpPr>
      <xdr:spPr>
        <a:xfrm rot="5400000">
          <a:off x="9637090" y="3202432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390448</xdr:colOff>
      <xdr:row>177</xdr:row>
      <xdr:rowOff>164718</xdr:rowOff>
    </xdr:from>
    <xdr:to>
      <xdr:col>17</xdr:col>
      <xdr:colOff>91343</xdr:colOff>
      <xdr:row>180</xdr:row>
      <xdr:rowOff>55855</xdr:rowOff>
    </xdr:to>
    <xdr:sp macro="" textlink="">
      <xdr:nvSpPr>
        <xdr:cNvPr id="546" name="TextBox 110">
          <a:extLst>
            <a:ext uri="{FF2B5EF4-FFF2-40B4-BE49-F238E27FC236}">
              <a16:creationId xmlns:a16="http://schemas.microsoft.com/office/drawing/2014/main" id="{00000000-0008-0000-1300-000022020000}"/>
            </a:ext>
          </a:extLst>
        </xdr:cNvPr>
        <xdr:cNvSpPr txBox="1"/>
      </xdr:nvSpPr>
      <xdr:spPr>
        <a:xfrm rot="5400000">
          <a:off x="10153702" y="32068047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62852</xdr:colOff>
      <xdr:row>177</xdr:row>
      <xdr:rowOff>164718</xdr:rowOff>
    </xdr:from>
    <xdr:to>
      <xdr:col>17</xdr:col>
      <xdr:colOff>377582</xdr:colOff>
      <xdr:row>180</xdr:row>
      <xdr:rowOff>55855</xdr:rowOff>
    </xdr:to>
    <xdr:sp macro="" textlink="">
      <xdr:nvSpPr>
        <xdr:cNvPr id="547" name="TextBox 111">
          <a:extLst>
            <a:ext uri="{FF2B5EF4-FFF2-40B4-BE49-F238E27FC236}">
              <a16:creationId xmlns:a16="http://schemas.microsoft.com/office/drawing/2014/main" id="{00000000-0008-0000-1300-000023020000}"/>
            </a:ext>
          </a:extLst>
        </xdr:cNvPr>
        <xdr:cNvSpPr txBox="1"/>
      </xdr:nvSpPr>
      <xdr:spPr>
        <a:xfrm rot="5400000">
          <a:off x="10439940" y="32068047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316279</xdr:colOff>
      <xdr:row>177</xdr:row>
      <xdr:rowOff>170074</xdr:rowOff>
    </xdr:from>
    <xdr:to>
      <xdr:col>18</xdr:col>
      <xdr:colOff>71780</xdr:colOff>
      <xdr:row>180</xdr:row>
      <xdr:rowOff>61211</xdr:rowOff>
    </xdr:to>
    <xdr:sp macro="" textlink="">
      <xdr:nvSpPr>
        <xdr:cNvPr id="548" name="TextBox 112">
          <a:extLst>
            <a:ext uri="{FF2B5EF4-FFF2-40B4-BE49-F238E27FC236}">
              <a16:creationId xmlns:a16="http://schemas.microsoft.com/office/drawing/2014/main" id="{00000000-0008-0000-1300-000024020000}"/>
            </a:ext>
          </a:extLst>
        </xdr:cNvPr>
        <xdr:cNvSpPr txBox="1"/>
      </xdr:nvSpPr>
      <xdr:spPr>
        <a:xfrm rot="5400000">
          <a:off x="10720669" y="3204610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17</xdr:col>
      <xdr:colOff>602517</xdr:colOff>
      <xdr:row>178</xdr:row>
      <xdr:rowOff>1043</xdr:rowOff>
    </xdr:from>
    <xdr:to>
      <xdr:col>18</xdr:col>
      <xdr:colOff>358018</xdr:colOff>
      <xdr:row>180</xdr:row>
      <xdr:rowOff>72097</xdr:rowOff>
    </xdr:to>
    <xdr:sp macro="" textlink="">
      <xdr:nvSpPr>
        <xdr:cNvPr id="549" name="TextBox 113">
          <a:extLst>
            <a:ext uri="{FF2B5EF4-FFF2-40B4-BE49-F238E27FC236}">
              <a16:creationId xmlns:a16="http://schemas.microsoft.com/office/drawing/2014/main" id="{00000000-0008-0000-1300-000025020000}"/>
            </a:ext>
          </a:extLst>
        </xdr:cNvPr>
        <xdr:cNvSpPr txBox="1"/>
      </xdr:nvSpPr>
      <xdr:spPr>
        <a:xfrm rot="5400000">
          <a:off x="11006907" y="3205698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14</xdr:col>
      <xdr:colOff>302242</xdr:colOff>
      <xdr:row>186</xdr:row>
      <xdr:rowOff>134836</xdr:rowOff>
    </xdr:from>
    <xdr:to>
      <xdr:col>15</xdr:col>
      <xdr:colOff>57742</xdr:colOff>
      <xdr:row>189</xdr:row>
      <xdr:rowOff>25973</xdr:rowOff>
    </xdr:to>
    <xdr:sp macro="" textlink="">
      <xdr:nvSpPr>
        <xdr:cNvPr id="550" name="TextBox 114">
          <a:extLst>
            <a:ext uri="{FF2B5EF4-FFF2-40B4-BE49-F238E27FC236}">
              <a16:creationId xmlns:a16="http://schemas.microsoft.com/office/drawing/2014/main" id="{00000000-0008-0000-1300-000026020000}"/>
            </a:ext>
          </a:extLst>
        </xdr:cNvPr>
        <xdr:cNvSpPr txBox="1"/>
      </xdr:nvSpPr>
      <xdr:spPr>
        <a:xfrm rot="5400000">
          <a:off x="8865132" y="33630113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588481</xdr:colOff>
      <xdr:row>186</xdr:row>
      <xdr:rowOff>134836</xdr:rowOff>
    </xdr:from>
    <xdr:to>
      <xdr:col>15</xdr:col>
      <xdr:colOff>343982</xdr:colOff>
      <xdr:row>189</xdr:row>
      <xdr:rowOff>25973</xdr:rowOff>
    </xdr:to>
    <xdr:sp macro="" textlink="">
      <xdr:nvSpPr>
        <xdr:cNvPr id="551" name="TextBox 115">
          <a:extLst>
            <a:ext uri="{FF2B5EF4-FFF2-40B4-BE49-F238E27FC236}">
              <a16:creationId xmlns:a16="http://schemas.microsoft.com/office/drawing/2014/main" id="{00000000-0008-0000-1300-000027020000}"/>
            </a:ext>
          </a:extLst>
        </xdr:cNvPr>
        <xdr:cNvSpPr txBox="1"/>
      </xdr:nvSpPr>
      <xdr:spPr>
        <a:xfrm rot="5400000">
          <a:off x="9151371" y="336301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255377</xdr:colOff>
      <xdr:row>186</xdr:row>
      <xdr:rowOff>134836</xdr:rowOff>
    </xdr:from>
    <xdr:to>
      <xdr:col>16</xdr:col>
      <xdr:colOff>10878</xdr:colOff>
      <xdr:row>189</xdr:row>
      <xdr:rowOff>25973</xdr:rowOff>
    </xdr:to>
    <xdr:sp macro="" textlink="">
      <xdr:nvSpPr>
        <xdr:cNvPr id="552" name="TextBox 116">
          <a:extLst>
            <a:ext uri="{FF2B5EF4-FFF2-40B4-BE49-F238E27FC236}">
              <a16:creationId xmlns:a16="http://schemas.microsoft.com/office/drawing/2014/main" id="{00000000-0008-0000-1300-000028020000}"/>
            </a:ext>
          </a:extLst>
        </xdr:cNvPr>
        <xdr:cNvSpPr txBox="1"/>
      </xdr:nvSpPr>
      <xdr:spPr>
        <a:xfrm rot="5400000">
          <a:off x="9432100" y="336301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541614</xdr:colOff>
      <xdr:row>186</xdr:row>
      <xdr:rowOff>134836</xdr:rowOff>
    </xdr:from>
    <xdr:to>
      <xdr:col>16</xdr:col>
      <xdr:colOff>297115</xdr:colOff>
      <xdr:row>189</xdr:row>
      <xdr:rowOff>25973</xdr:rowOff>
    </xdr:to>
    <xdr:sp macro="" textlink="">
      <xdr:nvSpPr>
        <xdr:cNvPr id="553" name="TextBox 117">
          <a:extLst>
            <a:ext uri="{FF2B5EF4-FFF2-40B4-BE49-F238E27FC236}">
              <a16:creationId xmlns:a16="http://schemas.microsoft.com/office/drawing/2014/main" id="{00000000-0008-0000-1300-000029020000}"/>
            </a:ext>
          </a:extLst>
        </xdr:cNvPr>
        <xdr:cNvSpPr txBox="1"/>
      </xdr:nvSpPr>
      <xdr:spPr>
        <a:xfrm rot="5400000">
          <a:off x="9718337" y="3363011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471695</xdr:colOff>
      <xdr:row>186</xdr:row>
      <xdr:rowOff>151252</xdr:rowOff>
    </xdr:from>
    <xdr:to>
      <xdr:col>17</xdr:col>
      <xdr:colOff>172590</xdr:colOff>
      <xdr:row>189</xdr:row>
      <xdr:rowOff>42389</xdr:rowOff>
    </xdr:to>
    <xdr:sp macro="" textlink="">
      <xdr:nvSpPr>
        <xdr:cNvPr id="554" name="TextBox 118">
          <a:extLst>
            <a:ext uri="{FF2B5EF4-FFF2-40B4-BE49-F238E27FC236}">
              <a16:creationId xmlns:a16="http://schemas.microsoft.com/office/drawing/2014/main" id="{00000000-0008-0000-1300-00002A020000}"/>
            </a:ext>
          </a:extLst>
        </xdr:cNvPr>
        <xdr:cNvSpPr txBox="1"/>
      </xdr:nvSpPr>
      <xdr:spPr>
        <a:xfrm rot="5400000">
          <a:off x="10234949" y="33673831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144099</xdr:colOff>
      <xdr:row>186</xdr:row>
      <xdr:rowOff>151252</xdr:rowOff>
    </xdr:from>
    <xdr:to>
      <xdr:col>17</xdr:col>
      <xdr:colOff>458829</xdr:colOff>
      <xdr:row>189</xdr:row>
      <xdr:rowOff>42389</xdr:rowOff>
    </xdr:to>
    <xdr:sp macro="" textlink="">
      <xdr:nvSpPr>
        <xdr:cNvPr id="555" name="TextBox 119">
          <a:extLst>
            <a:ext uri="{FF2B5EF4-FFF2-40B4-BE49-F238E27FC236}">
              <a16:creationId xmlns:a16="http://schemas.microsoft.com/office/drawing/2014/main" id="{00000000-0008-0000-1300-00002B020000}"/>
            </a:ext>
          </a:extLst>
        </xdr:cNvPr>
        <xdr:cNvSpPr txBox="1"/>
      </xdr:nvSpPr>
      <xdr:spPr>
        <a:xfrm rot="5400000">
          <a:off x="10521187" y="33673831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397526</xdr:colOff>
      <xdr:row>186</xdr:row>
      <xdr:rowOff>156608</xdr:rowOff>
    </xdr:from>
    <xdr:to>
      <xdr:col>18</xdr:col>
      <xdr:colOff>153027</xdr:colOff>
      <xdr:row>189</xdr:row>
      <xdr:rowOff>47745</xdr:rowOff>
    </xdr:to>
    <xdr:sp macro="" textlink="">
      <xdr:nvSpPr>
        <xdr:cNvPr id="556" name="TextBox 120">
          <a:extLst>
            <a:ext uri="{FF2B5EF4-FFF2-40B4-BE49-F238E27FC236}">
              <a16:creationId xmlns:a16="http://schemas.microsoft.com/office/drawing/2014/main" id="{00000000-0008-0000-1300-00002C020000}"/>
            </a:ext>
          </a:extLst>
        </xdr:cNvPr>
        <xdr:cNvSpPr txBox="1"/>
      </xdr:nvSpPr>
      <xdr:spPr>
        <a:xfrm rot="5400000">
          <a:off x="10801916" y="3365188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69931</xdr:colOff>
      <xdr:row>186</xdr:row>
      <xdr:rowOff>135595</xdr:rowOff>
    </xdr:from>
    <xdr:to>
      <xdr:col>18</xdr:col>
      <xdr:colOff>439265</xdr:colOff>
      <xdr:row>189</xdr:row>
      <xdr:rowOff>26732</xdr:rowOff>
    </xdr:to>
    <xdr:sp macro="" textlink="">
      <xdr:nvSpPr>
        <xdr:cNvPr id="557" name="TextBox 121">
          <a:extLst>
            <a:ext uri="{FF2B5EF4-FFF2-40B4-BE49-F238E27FC236}">
              <a16:creationId xmlns:a16="http://schemas.microsoft.com/office/drawing/2014/main" id="{00000000-0008-0000-1300-00002D020000}"/>
            </a:ext>
          </a:extLst>
        </xdr:cNvPr>
        <xdr:cNvSpPr txBox="1"/>
      </xdr:nvSpPr>
      <xdr:spPr>
        <a:xfrm rot="5400000">
          <a:off x="11088154" y="3363087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12</xdr:col>
      <xdr:colOff>605627</xdr:colOff>
      <xdr:row>202</xdr:row>
      <xdr:rowOff>86614</xdr:rowOff>
    </xdr:from>
    <xdr:to>
      <xdr:col>13</xdr:col>
      <xdr:colOff>591638</xdr:colOff>
      <xdr:row>204</xdr:row>
      <xdr:rowOff>3780</xdr:rowOff>
    </xdr:to>
    <xdr:sp macro="" textlink="">
      <xdr:nvSpPr>
        <xdr:cNvPr id="558" name="TextBox 124">
          <a:extLst>
            <a:ext uri="{FF2B5EF4-FFF2-40B4-BE49-F238E27FC236}">
              <a16:creationId xmlns:a16="http://schemas.microsoft.com/office/drawing/2014/main" id="{00000000-0008-0000-1300-00002E020000}"/>
            </a:ext>
          </a:extLst>
        </xdr:cNvPr>
        <xdr:cNvSpPr txBox="1"/>
      </xdr:nvSpPr>
      <xdr:spPr>
        <a:xfrm>
          <a:off x="7971627" y="3642978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603584</xdr:colOff>
      <xdr:row>201</xdr:row>
      <xdr:rowOff>120738</xdr:rowOff>
    </xdr:from>
    <xdr:to>
      <xdr:col>13</xdr:col>
      <xdr:colOff>589595</xdr:colOff>
      <xdr:row>203</xdr:row>
      <xdr:rowOff>37904</xdr:rowOff>
    </xdr:to>
    <xdr:sp macro="" textlink="">
      <xdr:nvSpPr>
        <xdr:cNvPr id="559" name="TextBox 125">
          <a:extLst>
            <a:ext uri="{FF2B5EF4-FFF2-40B4-BE49-F238E27FC236}">
              <a16:creationId xmlns:a16="http://schemas.microsoft.com/office/drawing/2014/main" id="{00000000-0008-0000-1300-00002F020000}"/>
            </a:ext>
          </a:extLst>
        </xdr:cNvPr>
        <xdr:cNvSpPr txBox="1"/>
      </xdr:nvSpPr>
      <xdr:spPr>
        <a:xfrm>
          <a:off x="7969584" y="3628398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591552</xdr:colOff>
      <xdr:row>200</xdr:row>
      <xdr:rowOff>117542</xdr:rowOff>
    </xdr:from>
    <xdr:to>
      <xdr:col>13</xdr:col>
      <xdr:colOff>577563</xdr:colOff>
      <xdr:row>202</xdr:row>
      <xdr:rowOff>34707</xdr:rowOff>
    </xdr:to>
    <xdr:sp macro="" textlink="">
      <xdr:nvSpPr>
        <xdr:cNvPr id="560" name="TextBox 126">
          <a:extLst>
            <a:ext uri="{FF2B5EF4-FFF2-40B4-BE49-F238E27FC236}">
              <a16:creationId xmlns:a16="http://schemas.microsoft.com/office/drawing/2014/main" id="{00000000-0008-0000-1300-000030020000}"/>
            </a:ext>
          </a:extLst>
        </xdr:cNvPr>
        <xdr:cNvSpPr txBox="1"/>
      </xdr:nvSpPr>
      <xdr:spPr>
        <a:xfrm>
          <a:off x="7957552" y="3610087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593089</xdr:colOff>
      <xdr:row>203</xdr:row>
      <xdr:rowOff>68026</xdr:rowOff>
    </xdr:from>
    <xdr:to>
      <xdr:col>13</xdr:col>
      <xdr:colOff>579100</xdr:colOff>
      <xdr:row>204</xdr:row>
      <xdr:rowOff>165108</xdr:rowOff>
    </xdr:to>
    <xdr:sp macro="" textlink="">
      <xdr:nvSpPr>
        <xdr:cNvPr id="561" name="TextBox 127">
          <a:extLst>
            <a:ext uri="{FF2B5EF4-FFF2-40B4-BE49-F238E27FC236}">
              <a16:creationId xmlns:a16="http://schemas.microsoft.com/office/drawing/2014/main" id="{00000000-0008-0000-1300-000031020000}"/>
            </a:ext>
          </a:extLst>
        </xdr:cNvPr>
        <xdr:cNvSpPr txBox="1"/>
      </xdr:nvSpPr>
      <xdr:spPr>
        <a:xfrm>
          <a:off x="7959089" y="3659110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577643</xdr:colOff>
      <xdr:row>204</xdr:row>
      <xdr:rowOff>49026</xdr:rowOff>
    </xdr:from>
    <xdr:to>
      <xdr:col>13</xdr:col>
      <xdr:colOff>563654</xdr:colOff>
      <xdr:row>205</xdr:row>
      <xdr:rowOff>146108</xdr:rowOff>
    </xdr:to>
    <xdr:sp macro="" textlink="">
      <xdr:nvSpPr>
        <xdr:cNvPr id="562" name="TextBox 128">
          <a:extLst>
            <a:ext uri="{FF2B5EF4-FFF2-40B4-BE49-F238E27FC236}">
              <a16:creationId xmlns:a16="http://schemas.microsoft.com/office/drawing/2014/main" id="{00000000-0008-0000-1300-000032020000}"/>
            </a:ext>
          </a:extLst>
        </xdr:cNvPr>
        <xdr:cNvSpPr txBox="1"/>
      </xdr:nvSpPr>
      <xdr:spPr>
        <a:xfrm>
          <a:off x="7943643" y="3675202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523128</xdr:colOff>
      <xdr:row>201</xdr:row>
      <xdr:rowOff>45482</xdr:rowOff>
    </xdr:from>
    <xdr:to>
      <xdr:col>20</xdr:col>
      <xdr:colOff>369794</xdr:colOff>
      <xdr:row>202</xdr:row>
      <xdr:rowOff>173342</xdr:rowOff>
    </xdr:to>
    <xdr:sp macro="" textlink="">
      <xdr:nvSpPr>
        <xdr:cNvPr id="563" name="TextBox 129">
          <a:extLst>
            <a:ext uri="{FF2B5EF4-FFF2-40B4-BE49-F238E27FC236}">
              <a16:creationId xmlns:a16="http://schemas.microsoft.com/office/drawing/2014/main" id="{00000000-0008-0000-1300-000033020000}"/>
            </a:ext>
          </a:extLst>
        </xdr:cNvPr>
        <xdr:cNvSpPr txBox="1"/>
      </xdr:nvSpPr>
      <xdr:spPr>
        <a:xfrm>
          <a:off x="11572128" y="36208732"/>
          <a:ext cx="107433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cJun 43 KDa</a:t>
          </a:r>
        </a:p>
      </xdr:txBody>
    </xdr:sp>
    <xdr:clientData/>
  </xdr:twoCellAnchor>
  <xdr:twoCellAnchor>
    <xdr:from>
      <xdr:col>12</xdr:col>
      <xdr:colOff>499096</xdr:colOff>
      <xdr:row>190</xdr:row>
      <xdr:rowOff>19066</xdr:rowOff>
    </xdr:from>
    <xdr:to>
      <xdr:col>13</xdr:col>
      <xdr:colOff>563654</xdr:colOff>
      <xdr:row>191</xdr:row>
      <xdr:rowOff>116149</xdr:rowOff>
    </xdr:to>
    <xdr:sp macro="" textlink="">
      <xdr:nvSpPr>
        <xdr:cNvPr id="564" name="TextBox 40">
          <a:extLst>
            <a:ext uri="{FF2B5EF4-FFF2-40B4-BE49-F238E27FC236}">
              <a16:creationId xmlns:a16="http://schemas.microsoft.com/office/drawing/2014/main" id="{00000000-0008-0000-1300-000034020000}"/>
            </a:ext>
          </a:extLst>
        </xdr:cNvPr>
        <xdr:cNvSpPr txBox="1"/>
      </xdr:nvSpPr>
      <xdr:spPr>
        <a:xfrm>
          <a:off x="7865096" y="34203233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532742</xdr:colOff>
      <xdr:row>199</xdr:row>
      <xdr:rowOff>153499</xdr:rowOff>
    </xdr:from>
    <xdr:to>
      <xdr:col>13</xdr:col>
      <xdr:colOff>597300</xdr:colOff>
      <xdr:row>201</xdr:row>
      <xdr:rowOff>70665</xdr:rowOff>
    </xdr:to>
    <xdr:sp macro="" textlink="">
      <xdr:nvSpPr>
        <xdr:cNvPr id="565" name="TextBox 90">
          <a:extLst>
            <a:ext uri="{FF2B5EF4-FFF2-40B4-BE49-F238E27FC236}">
              <a16:creationId xmlns:a16="http://schemas.microsoft.com/office/drawing/2014/main" id="{00000000-0008-0000-1300-000035020000}"/>
            </a:ext>
          </a:extLst>
        </xdr:cNvPr>
        <xdr:cNvSpPr txBox="1"/>
      </xdr:nvSpPr>
      <xdr:spPr>
        <a:xfrm>
          <a:off x="7898742" y="35956916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 editAs="oneCell">
    <xdr:from>
      <xdr:col>5</xdr:col>
      <xdr:colOff>520601</xdr:colOff>
      <xdr:row>173</xdr:row>
      <xdr:rowOff>12632</xdr:rowOff>
    </xdr:from>
    <xdr:to>
      <xdr:col>10</xdr:col>
      <xdr:colOff>165351</xdr:colOff>
      <xdr:row>177</xdr:row>
      <xdr:rowOff>172333</xdr:rowOff>
    </xdr:to>
    <xdr:pic>
      <xdr:nvPicPr>
        <xdr:cNvPr id="566" name="Picture 565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36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1" t="65311" r="22775" b="16865"/>
        <a:stretch/>
      </xdr:blipFill>
      <xdr:spPr>
        <a:xfrm>
          <a:off x="3589768" y="31138215"/>
          <a:ext cx="2713916" cy="879368"/>
        </a:xfrm>
        <a:prstGeom prst="rect">
          <a:avLst/>
        </a:prstGeom>
      </xdr:spPr>
    </xdr:pic>
    <xdr:clientData/>
  </xdr:twoCellAnchor>
  <xdr:twoCellAnchor>
    <xdr:from>
      <xdr:col>4</xdr:col>
      <xdr:colOff>511884</xdr:colOff>
      <xdr:row>176</xdr:row>
      <xdr:rowOff>99096</xdr:rowOff>
    </xdr:from>
    <xdr:to>
      <xdr:col>5</xdr:col>
      <xdr:colOff>497894</xdr:colOff>
      <xdr:row>178</xdr:row>
      <xdr:rowOff>16261</xdr:rowOff>
    </xdr:to>
    <xdr:sp macro="" textlink="">
      <xdr:nvSpPr>
        <xdr:cNvPr id="567" name="TextBox 22">
          <a:extLst>
            <a:ext uri="{FF2B5EF4-FFF2-40B4-BE49-F238E27FC236}">
              <a16:creationId xmlns:a16="http://schemas.microsoft.com/office/drawing/2014/main" id="{00000000-0008-0000-1300-000037020000}"/>
            </a:ext>
          </a:extLst>
        </xdr:cNvPr>
        <xdr:cNvSpPr txBox="1"/>
      </xdr:nvSpPr>
      <xdr:spPr>
        <a:xfrm>
          <a:off x="2967217" y="3176442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 editAs="oneCell">
    <xdr:from>
      <xdr:col>5</xdr:col>
      <xdr:colOff>462596</xdr:colOff>
      <xdr:row>180</xdr:row>
      <xdr:rowOff>88493</xdr:rowOff>
    </xdr:from>
    <xdr:to>
      <xdr:col>10</xdr:col>
      <xdr:colOff>208251</xdr:colOff>
      <xdr:row>187</xdr:row>
      <xdr:rowOff>138102</xdr:rowOff>
    </xdr:to>
    <xdr:pic>
      <xdr:nvPicPr>
        <xdr:cNvPr id="568" name="Picture 567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38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41" t="43366" r="25684" b="22309"/>
        <a:stretch/>
      </xdr:blipFill>
      <xdr:spPr>
        <a:xfrm>
          <a:off x="3531763" y="32473493"/>
          <a:ext cx="2814821" cy="1309026"/>
        </a:xfrm>
        <a:prstGeom prst="rect">
          <a:avLst/>
        </a:prstGeom>
      </xdr:spPr>
    </xdr:pic>
    <xdr:clientData/>
  </xdr:twoCellAnchor>
  <xdr:twoCellAnchor>
    <xdr:from>
      <xdr:col>4</xdr:col>
      <xdr:colOff>499506</xdr:colOff>
      <xdr:row>181</xdr:row>
      <xdr:rowOff>159803</xdr:rowOff>
    </xdr:from>
    <xdr:to>
      <xdr:col>5</xdr:col>
      <xdr:colOff>564063</xdr:colOff>
      <xdr:row>183</xdr:row>
      <xdr:rowOff>76969</xdr:rowOff>
    </xdr:to>
    <xdr:sp macro="" textlink="">
      <xdr:nvSpPr>
        <xdr:cNvPr id="569" name="TextBox 28">
          <a:extLst>
            <a:ext uri="{FF2B5EF4-FFF2-40B4-BE49-F238E27FC236}">
              <a16:creationId xmlns:a16="http://schemas.microsoft.com/office/drawing/2014/main" id="{00000000-0008-0000-1300-000039020000}"/>
            </a:ext>
          </a:extLst>
        </xdr:cNvPr>
        <xdr:cNvSpPr txBox="1"/>
      </xdr:nvSpPr>
      <xdr:spPr>
        <a:xfrm>
          <a:off x="2954839" y="32724720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 editAs="oneCell">
    <xdr:from>
      <xdr:col>5</xdr:col>
      <xdr:colOff>468730</xdr:colOff>
      <xdr:row>189</xdr:row>
      <xdr:rowOff>108152</xdr:rowOff>
    </xdr:from>
    <xdr:to>
      <xdr:col>10</xdr:col>
      <xdr:colOff>183854</xdr:colOff>
      <xdr:row>197</xdr:row>
      <xdr:rowOff>25207</xdr:rowOff>
    </xdr:to>
    <xdr:pic>
      <xdr:nvPicPr>
        <xdr:cNvPr id="570" name="Picture 569" descr="A close-up of a paper with a test result&#10;&#10;Description automatically generated">
          <a:extLst>
            <a:ext uri="{FF2B5EF4-FFF2-40B4-BE49-F238E27FC236}">
              <a16:creationId xmlns:a16="http://schemas.microsoft.com/office/drawing/2014/main" id="{00000000-0008-0000-1300-00003A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46" t="30928" r="16112" b="38132"/>
        <a:stretch/>
      </xdr:blipFill>
      <xdr:spPr>
        <a:xfrm>
          <a:off x="3537897" y="34112402"/>
          <a:ext cx="2784290" cy="1356388"/>
        </a:xfrm>
        <a:prstGeom prst="rect">
          <a:avLst/>
        </a:prstGeom>
      </xdr:spPr>
    </xdr:pic>
    <xdr:clientData/>
  </xdr:twoCellAnchor>
  <xdr:twoCellAnchor>
    <xdr:from>
      <xdr:col>4</xdr:col>
      <xdr:colOff>486000</xdr:colOff>
      <xdr:row>190</xdr:row>
      <xdr:rowOff>112271</xdr:rowOff>
    </xdr:from>
    <xdr:to>
      <xdr:col>5</xdr:col>
      <xdr:colOff>550557</xdr:colOff>
      <xdr:row>192</xdr:row>
      <xdr:rowOff>29437</xdr:rowOff>
    </xdr:to>
    <xdr:sp macro="" textlink="">
      <xdr:nvSpPr>
        <xdr:cNvPr id="571" name="TextBox 74">
          <a:extLst>
            <a:ext uri="{FF2B5EF4-FFF2-40B4-BE49-F238E27FC236}">
              <a16:creationId xmlns:a16="http://schemas.microsoft.com/office/drawing/2014/main" id="{00000000-0008-0000-1300-00003B020000}"/>
            </a:ext>
          </a:extLst>
        </xdr:cNvPr>
        <xdr:cNvSpPr txBox="1"/>
      </xdr:nvSpPr>
      <xdr:spPr>
        <a:xfrm>
          <a:off x="2941333" y="34296438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 editAs="oneCell">
    <xdr:from>
      <xdr:col>5</xdr:col>
      <xdr:colOff>394804</xdr:colOff>
      <xdr:row>198</xdr:row>
      <xdr:rowOff>125292</xdr:rowOff>
    </xdr:from>
    <xdr:to>
      <xdr:col>10</xdr:col>
      <xdr:colOff>191173</xdr:colOff>
      <xdr:row>205</xdr:row>
      <xdr:rowOff>134701</xdr:rowOff>
    </xdr:to>
    <xdr:pic>
      <xdr:nvPicPr>
        <xdr:cNvPr id="572" name="Picture 571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3C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5" t="42260" r="27203" b="21916"/>
        <a:stretch/>
      </xdr:blipFill>
      <xdr:spPr>
        <a:xfrm>
          <a:off x="3463971" y="35748792"/>
          <a:ext cx="2865535" cy="1268826"/>
        </a:xfrm>
        <a:prstGeom prst="rect">
          <a:avLst/>
        </a:prstGeom>
      </xdr:spPr>
    </xdr:pic>
    <xdr:clientData/>
  </xdr:twoCellAnchor>
  <xdr:twoCellAnchor>
    <xdr:from>
      <xdr:col>4</xdr:col>
      <xdr:colOff>451672</xdr:colOff>
      <xdr:row>200</xdr:row>
      <xdr:rowOff>51402</xdr:rowOff>
    </xdr:from>
    <xdr:to>
      <xdr:col>5</xdr:col>
      <xdr:colOff>437682</xdr:colOff>
      <xdr:row>201</xdr:row>
      <xdr:rowOff>148484</xdr:rowOff>
    </xdr:to>
    <xdr:sp macro="" textlink="">
      <xdr:nvSpPr>
        <xdr:cNvPr id="573" name="TextBox 91">
          <a:extLst>
            <a:ext uri="{FF2B5EF4-FFF2-40B4-BE49-F238E27FC236}">
              <a16:creationId xmlns:a16="http://schemas.microsoft.com/office/drawing/2014/main" id="{00000000-0008-0000-1300-00003D020000}"/>
            </a:ext>
          </a:extLst>
        </xdr:cNvPr>
        <xdr:cNvSpPr txBox="1"/>
      </xdr:nvSpPr>
      <xdr:spPr>
        <a:xfrm>
          <a:off x="2907005" y="3603473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13</xdr:col>
      <xdr:colOff>571671</xdr:colOff>
      <xdr:row>170</xdr:row>
      <xdr:rowOff>87329</xdr:rowOff>
    </xdr:from>
    <xdr:to>
      <xdr:col>18</xdr:col>
      <xdr:colOff>504918</xdr:colOff>
      <xdr:row>178</xdr:row>
      <xdr:rowOff>100155</xdr:rowOff>
    </xdr:to>
    <xdr:pic>
      <xdr:nvPicPr>
        <xdr:cNvPr id="574" name="Picture 573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3E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84" t="43537" r="28506" b="20512"/>
        <a:stretch/>
      </xdr:blipFill>
      <xdr:spPr>
        <a:xfrm>
          <a:off x="8551504" y="30673162"/>
          <a:ext cx="3002414" cy="1452160"/>
        </a:xfrm>
        <a:prstGeom prst="rect">
          <a:avLst/>
        </a:prstGeom>
      </xdr:spPr>
    </xdr:pic>
    <xdr:clientData/>
  </xdr:twoCellAnchor>
  <xdr:twoCellAnchor>
    <xdr:from>
      <xdr:col>12</xdr:col>
      <xdr:colOff>511562</xdr:colOff>
      <xdr:row>171</xdr:row>
      <xdr:rowOff>90591</xdr:rowOff>
    </xdr:from>
    <xdr:to>
      <xdr:col>13</xdr:col>
      <xdr:colOff>576120</xdr:colOff>
      <xdr:row>173</xdr:row>
      <xdr:rowOff>7757</xdr:rowOff>
    </xdr:to>
    <xdr:sp macro="" textlink="">
      <xdr:nvSpPr>
        <xdr:cNvPr id="575" name="TextBox 131">
          <a:extLst>
            <a:ext uri="{FF2B5EF4-FFF2-40B4-BE49-F238E27FC236}">
              <a16:creationId xmlns:a16="http://schemas.microsoft.com/office/drawing/2014/main" id="{00000000-0008-0000-1300-00003F020000}"/>
            </a:ext>
          </a:extLst>
        </xdr:cNvPr>
        <xdr:cNvSpPr txBox="1"/>
      </xdr:nvSpPr>
      <xdr:spPr>
        <a:xfrm>
          <a:off x="7877562" y="30856341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 editAs="oneCell">
    <xdr:from>
      <xdr:col>13</xdr:col>
      <xdr:colOff>576618</xdr:colOff>
      <xdr:row>179</xdr:row>
      <xdr:rowOff>169283</xdr:rowOff>
    </xdr:from>
    <xdr:to>
      <xdr:col>18</xdr:col>
      <xdr:colOff>504919</xdr:colOff>
      <xdr:row>187</xdr:row>
      <xdr:rowOff>34775</xdr:rowOff>
    </xdr:to>
    <xdr:pic>
      <xdr:nvPicPr>
        <xdr:cNvPr id="576" name="Picture 575" descr="A close-up of a dna test&#10;&#10;Description automatically generated">
          <a:extLst>
            <a:ext uri="{FF2B5EF4-FFF2-40B4-BE49-F238E27FC236}">
              <a16:creationId xmlns:a16="http://schemas.microsoft.com/office/drawing/2014/main" id="{00000000-0008-0000-1300-000040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64" t="38568" r="31914" b="30941"/>
        <a:stretch/>
      </xdr:blipFill>
      <xdr:spPr>
        <a:xfrm>
          <a:off x="8556451" y="32374366"/>
          <a:ext cx="2997468" cy="1304826"/>
        </a:xfrm>
        <a:prstGeom prst="rect">
          <a:avLst/>
        </a:prstGeom>
      </xdr:spPr>
    </xdr:pic>
    <xdr:clientData/>
  </xdr:twoCellAnchor>
  <xdr:twoCellAnchor editAs="oneCell">
    <xdr:from>
      <xdr:col>13</xdr:col>
      <xdr:colOff>529513</xdr:colOff>
      <xdr:row>188</xdr:row>
      <xdr:rowOff>92695</xdr:rowOff>
    </xdr:from>
    <xdr:to>
      <xdr:col>18</xdr:col>
      <xdr:colOff>504918</xdr:colOff>
      <xdr:row>197</xdr:row>
      <xdr:rowOff>45953</xdr:rowOff>
    </xdr:to>
    <xdr:pic>
      <xdr:nvPicPr>
        <xdr:cNvPr id="577" name="Picture 57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41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92" t="39994" r="22775" b="22518"/>
        <a:stretch/>
      </xdr:blipFill>
      <xdr:spPr>
        <a:xfrm>
          <a:off x="8509346" y="33917028"/>
          <a:ext cx="3044572" cy="1572508"/>
        </a:xfrm>
        <a:prstGeom prst="rect">
          <a:avLst/>
        </a:prstGeom>
      </xdr:spPr>
    </xdr:pic>
    <xdr:clientData/>
  </xdr:twoCellAnchor>
  <xdr:twoCellAnchor editAs="oneCell">
    <xdr:from>
      <xdr:col>13</xdr:col>
      <xdr:colOff>530188</xdr:colOff>
      <xdr:row>199</xdr:row>
      <xdr:rowOff>16802</xdr:rowOff>
    </xdr:from>
    <xdr:to>
      <xdr:col>18</xdr:col>
      <xdr:colOff>475435</xdr:colOff>
      <xdr:row>205</xdr:row>
      <xdr:rowOff>115356</xdr:rowOff>
    </xdr:to>
    <xdr:pic>
      <xdr:nvPicPr>
        <xdr:cNvPr id="578" name="Picture 577" descr="A close-up of several paper strips&#10;&#10;Description automatically generated">
          <a:extLst>
            <a:ext uri="{FF2B5EF4-FFF2-40B4-BE49-F238E27FC236}">
              <a16:creationId xmlns:a16="http://schemas.microsoft.com/office/drawing/2014/main" id="{00000000-0008-0000-1300-000042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36" t="64639" r="37579" b="9241"/>
        <a:stretch/>
      </xdr:blipFill>
      <xdr:spPr>
        <a:xfrm>
          <a:off x="8510021" y="35820219"/>
          <a:ext cx="3014414" cy="1178054"/>
        </a:xfrm>
        <a:prstGeom prst="rect">
          <a:avLst/>
        </a:prstGeom>
      </xdr:spPr>
    </xdr:pic>
    <xdr:clientData/>
  </xdr:twoCellAnchor>
  <xdr:twoCellAnchor>
    <xdr:from>
      <xdr:col>14</xdr:col>
      <xdr:colOff>272214</xdr:colOff>
      <xdr:row>196</xdr:row>
      <xdr:rowOff>174014</xdr:rowOff>
    </xdr:from>
    <xdr:to>
      <xdr:col>15</xdr:col>
      <xdr:colOff>27714</xdr:colOff>
      <xdr:row>199</xdr:row>
      <xdr:rowOff>65151</xdr:rowOff>
    </xdr:to>
    <xdr:sp macro="" textlink="">
      <xdr:nvSpPr>
        <xdr:cNvPr id="579" name="TextBox 138">
          <a:extLst>
            <a:ext uri="{FF2B5EF4-FFF2-40B4-BE49-F238E27FC236}">
              <a16:creationId xmlns:a16="http://schemas.microsoft.com/office/drawing/2014/main" id="{00000000-0008-0000-1300-000043020000}"/>
            </a:ext>
          </a:extLst>
        </xdr:cNvPr>
        <xdr:cNvSpPr txBox="1"/>
      </xdr:nvSpPr>
      <xdr:spPr>
        <a:xfrm rot="5400000">
          <a:off x="8835104" y="35468458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558453</xdr:colOff>
      <xdr:row>196</xdr:row>
      <xdr:rowOff>174014</xdr:rowOff>
    </xdr:from>
    <xdr:to>
      <xdr:col>15</xdr:col>
      <xdr:colOff>313954</xdr:colOff>
      <xdr:row>199</xdr:row>
      <xdr:rowOff>65151</xdr:rowOff>
    </xdr:to>
    <xdr:sp macro="" textlink="">
      <xdr:nvSpPr>
        <xdr:cNvPr id="580" name="TextBox 139">
          <a:extLst>
            <a:ext uri="{FF2B5EF4-FFF2-40B4-BE49-F238E27FC236}">
              <a16:creationId xmlns:a16="http://schemas.microsoft.com/office/drawing/2014/main" id="{00000000-0008-0000-1300-000044020000}"/>
            </a:ext>
          </a:extLst>
        </xdr:cNvPr>
        <xdr:cNvSpPr txBox="1"/>
      </xdr:nvSpPr>
      <xdr:spPr>
        <a:xfrm rot="5400000">
          <a:off x="9121343" y="3546845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225349</xdr:colOff>
      <xdr:row>196</xdr:row>
      <xdr:rowOff>174014</xdr:rowOff>
    </xdr:from>
    <xdr:to>
      <xdr:col>15</xdr:col>
      <xdr:colOff>594683</xdr:colOff>
      <xdr:row>199</xdr:row>
      <xdr:rowOff>65151</xdr:rowOff>
    </xdr:to>
    <xdr:sp macro="" textlink="">
      <xdr:nvSpPr>
        <xdr:cNvPr id="581" name="TextBox 140">
          <a:extLst>
            <a:ext uri="{FF2B5EF4-FFF2-40B4-BE49-F238E27FC236}">
              <a16:creationId xmlns:a16="http://schemas.microsoft.com/office/drawing/2014/main" id="{00000000-0008-0000-1300-000045020000}"/>
            </a:ext>
          </a:extLst>
        </xdr:cNvPr>
        <xdr:cNvSpPr txBox="1"/>
      </xdr:nvSpPr>
      <xdr:spPr>
        <a:xfrm rot="5400000">
          <a:off x="9402072" y="3546845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511586</xdr:colOff>
      <xdr:row>196</xdr:row>
      <xdr:rowOff>174014</xdr:rowOff>
    </xdr:from>
    <xdr:to>
      <xdr:col>16</xdr:col>
      <xdr:colOff>267087</xdr:colOff>
      <xdr:row>199</xdr:row>
      <xdr:rowOff>65151</xdr:rowOff>
    </xdr:to>
    <xdr:sp macro="" textlink="">
      <xdr:nvSpPr>
        <xdr:cNvPr id="582" name="TextBox 141">
          <a:extLst>
            <a:ext uri="{FF2B5EF4-FFF2-40B4-BE49-F238E27FC236}">
              <a16:creationId xmlns:a16="http://schemas.microsoft.com/office/drawing/2014/main" id="{00000000-0008-0000-1300-000046020000}"/>
            </a:ext>
          </a:extLst>
        </xdr:cNvPr>
        <xdr:cNvSpPr txBox="1"/>
      </xdr:nvSpPr>
      <xdr:spPr>
        <a:xfrm rot="5400000">
          <a:off x="9688309" y="3546845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441667</xdr:colOff>
      <xdr:row>197</xdr:row>
      <xdr:rowOff>10514</xdr:rowOff>
    </xdr:from>
    <xdr:to>
      <xdr:col>17</xdr:col>
      <xdr:colOff>142562</xdr:colOff>
      <xdr:row>199</xdr:row>
      <xdr:rowOff>81567</xdr:rowOff>
    </xdr:to>
    <xdr:sp macro="" textlink="">
      <xdr:nvSpPr>
        <xdr:cNvPr id="583" name="TextBox 142">
          <a:extLst>
            <a:ext uri="{FF2B5EF4-FFF2-40B4-BE49-F238E27FC236}">
              <a16:creationId xmlns:a16="http://schemas.microsoft.com/office/drawing/2014/main" id="{00000000-0008-0000-1300-000047020000}"/>
            </a:ext>
          </a:extLst>
        </xdr:cNvPr>
        <xdr:cNvSpPr txBox="1"/>
      </xdr:nvSpPr>
      <xdr:spPr>
        <a:xfrm rot="5400000">
          <a:off x="10204921" y="3551217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114071</xdr:colOff>
      <xdr:row>197</xdr:row>
      <xdr:rowOff>10514</xdr:rowOff>
    </xdr:from>
    <xdr:to>
      <xdr:col>17</xdr:col>
      <xdr:colOff>428801</xdr:colOff>
      <xdr:row>199</xdr:row>
      <xdr:rowOff>81567</xdr:rowOff>
    </xdr:to>
    <xdr:sp macro="" textlink="">
      <xdr:nvSpPr>
        <xdr:cNvPr id="584" name="TextBox 143">
          <a:extLst>
            <a:ext uri="{FF2B5EF4-FFF2-40B4-BE49-F238E27FC236}">
              <a16:creationId xmlns:a16="http://schemas.microsoft.com/office/drawing/2014/main" id="{00000000-0008-0000-1300-000048020000}"/>
            </a:ext>
          </a:extLst>
        </xdr:cNvPr>
        <xdr:cNvSpPr txBox="1"/>
      </xdr:nvSpPr>
      <xdr:spPr>
        <a:xfrm rot="5400000">
          <a:off x="10491159" y="3551217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457408</xdr:colOff>
      <xdr:row>197</xdr:row>
      <xdr:rowOff>10514</xdr:rowOff>
    </xdr:from>
    <xdr:to>
      <xdr:col>18</xdr:col>
      <xdr:colOff>212909</xdr:colOff>
      <xdr:row>199</xdr:row>
      <xdr:rowOff>81567</xdr:rowOff>
    </xdr:to>
    <xdr:sp macro="" textlink="">
      <xdr:nvSpPr>
        <xdr:cNvPr id="585" name="TextBox 144">
          <a:extLst>
            <a:ext uri="{FF2B5EF4-FFF2-40B4-BE49-F238E27FC236}">
              <a16:creationId xmlns:a16="http://schemas.microsoft.com/office/drawing/2014/main" id="{00000000-0008-0000-1300-000049020000}"/>
            </a:ext>
          </a:extLst>
        </xdr:cNvPr>
        <xdr:cNvSpPr txBox="1"/>
      </xdr:nvSpPr>
      <xdr:spPr>
        <a:xfrm rot="5400000">
          <a:off x="10861798" y="3548487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129813</xdr:colOff>
      <xdr:row>196</xdr:row>
      <xdr:rowOff>169417</xdr:rowOff>
    </xdr:from>
    <xdr:to>
      <xdr:col>18</xdr:col>
      <xdr:colOff>499147</xdr:colOff>
      <xdr:row>199</xdr:row>
      <xdr:rowOff>60554</xdr:rowOff>
    </xdr:to>
    <xdr:sp macro="" textlink="">
      <xdr:nvSpPr>
        <xdr:cNvPr id="586" name="TextBox 145">
          <a:extLst>
            <a:ext uri="{FF2B5EF4-FFF2-40B4-BE49-F238E27FC236}">
              <a16:creationId xmlns:a16="http://schemas.microsoft.com/office/drawing/2014/main" id="{00000000-0008-0000-1300-00004A020000}"/>
            </a:ext>
          </a:extLst>
        </xdr:cNvPr>
        <xdr:cNvSpPr txBox="1"/>
      </xdr:nvSpPr>
      <xdr:spPr>
        <a:xfrm rot="5400000">
          <a:off x="11148036" y="3546386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4</xdr:col>
      <xdr:colOff>215532</xdr:colOff>
      <xdr:row>215</xdr:row>
      <xdr:rowOff>67489</xdr:rowOff>
    </xdr:from>
    <xdr:to>
      <xdr:col>5</xdr:col>
      <xdr:colOff>201543</xdr:colOff>
      <xdr:row>216</xdr:row>
      <xdr:rowOff>164571</xdr:rowOff>
    </xdr:to>
    <xdr:sp macro="" textlink="">
      <xdr:nvSpPr>
        <xdr:cNvPr id="587" name="TextBox 5">
          <a:extLst>
            <a:ext uri="{FF2B5EF4-FFF2-40B4-BE49-F238E27FC236}">
              <a16:creationId xmlns:a16="http://schemas.microsoft.com/office/drawing/2014/main" id="{00000000-0008-0000-1300-00004B020000}"/>
            </a:ext>
          </a:extLst>
        </xdr:cNvPr>
        <xdr:cNvSpPr txBox="1"/>
      </xdr:nvSpPr>
      <xdr:spPr>
        <a:xfrm>
          <a:off x="3284699" y="3874957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4</xdr:col>
      <xdr:colOff>215532</xdr:colOff>
      <xdr:row>216</xdr:row>
      <xdr:rowOff>108534</xdr:rowOff>
    </xdr:from>
    <xdr:to>
      <xdr:col>5</xdr:col>
      <xdr:colOff>201543</xdr:colOff>
      <xdr:row>218</xdr:row>
      <xdr:rowOff>25700</xdr:rowOff>
    </xdr:to>
    <xdr:sp macro="" textlink="">
      <xdr:nvSpPr>
        <xdr:cNvPr id="588" name="TextBox 6">
          <a:extLst>
            <a:ext uri="{FF2B5EF4-FFF2-40B4-BE49-F238E27FC236}">
              <a16:creationId xmlns:a16="http://schemas.microsoft.com/office/drawing/2014/main" id="{00000000-0008-0000-1300-00004C020000}"/>
            </a:ext>
          </a:extLst>
        </xdr:cNvPr>
        <xdr:cNvSpPr txBox="1"/>
      </xdr:nvSpPr>
      <xdr:spPr>
        <a:xfrm>
          <a:off x="3284699" y="3897053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9</xdr:col>
      <xdr:colOff>499670</xdr:colOff>
      <xdr:row>217</xdr:row>
      <xdr:rowOff>109188</xdr:rowOff>
    </xdr:from>
    <xdr:to>
      <xdr:col>11</xdr:col>
      <xdr:colOff>448928</xdr:colOff>
      <xdr:row>219</xdr:row>
      <xdr:rowOff>57132</xdr:rowOff>
    </xdr:to>
    <xdr:sp macro="" textlink="">
      <xdr:nvSpPr>
        <xdr:cNvPr id="589" name="TextBox 7">
          <a:extLst>
            <a:ext uri="{FF2B5EF4-FFF2-40B4-BE49-F238E27FC236}">
              <a16:creationId xmlns:a16="http://schemas.microsoft.com/office/drawing/2014/main" id="{00000000-0008-0000-1300-00004D020000}"/>
            </a:ext>
          </a:extLst>
        </xdr:cNvPr>
        <xdr:cNvSpPr txBox="1"/>
      </xdr:nvSpPr>
      <xdr:spPr>
        <a:xfrm>
          <a:off x="6638003" y="39151105"/>
          <a:ext cx="117692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p-p53 53 KDa</a:t>
          </a:r>
        </a:p>
      </xdr:txBody>
    </xdr:sp>
    <xdr:clientData/>
  </xdr:twoCellAnchor>
  <xdr:twoCellAnchor>
    <xdr:from>
      <xdr:col>9</xdr:col>
      <xdr:colOff>459167</xdr:colOff>
      <xdr:row>225</xdr:row>
      <xdr:rowOff>99804</xdr:rowOff>
    </xdr:from>
    <xdr:to>
      <xdr:col>11</xdr:col>
      <xdr:colOff>257743</xdr:colOff>
      <xdr:row>227</xdr:row>
      <xdr:rowOff>47748</xdr:rowOff>
    </xdr:to>
    <xdr:sp macro="" textlink="">
      <xdr:nvSpPr>
        <xdr:cNvPr id="590" name="TextBox 11">
          <a:extLst>
            <a:ext uri="{FF2B5EF4-FFF2-40B4-BE49-F238E27FC236}">
              <a16:creationId xmlns:a16="http://schemas.microsoft.com/office/drawing/2014/main" id="{00000000-0008-0000-1300-00004E020000}"/>
            </a:ext>
          </a:extLst>
        </xdr:cNvPr>
        <xdr:cNvSpPr txBox="1"/>
      </xdr:nvSpPr>
      <xdr:spPr>
        <a:xfrm>
          <a:off x="6597500" y="40581054"/>
          <a:ext cx="102624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p53 53 KDa</a:t>
          </a:r>
        </a:p>
      </xdr:txBody>
    </xdr:sp>
    <xdr:clientData/>
  </xdr:twoCellAnchor>
  <xdr:twoCellAnchor>
    <xdr:from>
      <xdr:col>4</xdr:col>
      <xdr:colOff>215532</xdr:colOff>
      <xdr:row>225</xdr:row>
      <xdr:rowOff>25602</xdr:rowOff>
    </xdr:from>
    <xdr:to>
      <xdr:col>5</xdr:col>
      <xdr:colOff>201543</xdr:colOff>
      <xdr:row>226</xdr:row>
      <xdr:rowOff>122684</xdr:rowOff>
    </xdr:to>
    <xdr:sp macro="" textlink="">
      <xdr:nvSpPr>
        <xdr:cNvPr id="591" name="TextBox 12">
          <a:extLst>
            <a:ext uri="{FF2B5EF4-FFF2-40B4-BE49-F238E27FC236}">
              <a16:creationId xmlns:a16="http://schemas.microsoft.com/office/drawing/2014/main" id="{00000000-0008-0000-1300-00004F020000}"/>
            </a:ext>
          </a:extLst>
        </xdr:cNvPr>
        <xdr:cNvSpPr txBox="1"/>
      </xdr:nvSpPr>
      <xdr:spPr>
        <a:xfrm>
          <a:off x="3284699" y="4050685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4</xdr:col>
      <xdr:colOff>214546</xdr:colOff>
      <xdr:row>226</xdr:row>
      <xdr:rowOff>69740</xdr:rowOff>
    </xdr:from>
    <xdr:to>
      <xdr:col>5</xdr:col>
      <xdr:colOff>200557</xdr:colOff>
      <xdr:row>227</xdr:row>
      <xdr:rowOff>166823</xdr:rowOff>
    </xdr:to>
    <xdr:sp macro="" textlink="">
      <xdr:nvSpPr>
        <xdr:cNvPr id="592" name="TextBox 13">
          <a:extLst>
            <a:ext uri="{FF2B5EF4-FFF2-40B4-BE49-F238E27FC236}">
              <a16:creationId xmlns:a16="http://schemas.microsoft.com/office/drawing/2014/main" id="{00000000-0008-0000-1300-000050020000}"/>
            </a:ext>
          </a:extLst>
        </xdr:cNvPr>
        <xdr:cNvSpPr txBox="1"/>
      </xdr:nvSpPr>
      <xdr:spPr>
        <a:xfrm>
          <a:off x="3283713" y="4073090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9</xdr:col>
      <xdr:colOff>501939</xdr:colOff>
      <xdr:row>231</xdr:row>
      <xdr:rowOff>56586</xdr:rowOff>
    </xdr:from>
    <xdr:to>
      <xdr:col>11</xdr:col>
      <xdr:colOff>470433</xdr:colOff>
      <xdr:row>233</xdr:row>
      <xdr:rowOff>4530</xdr:rowOff>
    </xdr:to>
    <xdr:sp macro="" textlink="">
      <xdr:nvSpPr>
        <xdr:cNvPr id="593" name="TextBox 16">
          <a:extLst>
            <a:ext uri="{FF2B5EF4-FFF2-40B4-BE49-F238E27FC236}">
              <a16:creationId xmlns:a16="http://schemas.microsoft.com/office/drawing/2014/main" id="{00000000-0008-0000-1300-000051020000}"/>
            </a:ext>
          </a:extLst>
        </xdr:cNvPr>
        <xdr:cNvSpPr txBox="1"/>
      </xdr:nvSpPr>
      <xdr:spPr>
        <a:xfrm>
          <a:off x="6640272" y="41617336"/>
          <a:ext cx="1196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34KDa</a:t>
          </a:r>
        </a:p>
      </xdr:txBody>
    </xdr:sp>
    <xdr:clientData/>
  </xdr:twoCellAnchor>
  <xdr:twoCellAnchor>
    <xdr:from>
      <xdr:col>4</xdr:col>
      <xdr:colOff>285200</xdr:colOff>
      <xdr:row>230</xdr:row>
      <xdr:rowOff>156570</xdr:rowOff>
    </xdr:from>
    <xdr:to>
      <xdr:col>5</xdr:col>
      <xdr:colOff>271211</xdr:colOff>
      <xdr:row>232</xdr:row>
      <xdr:rowOff>73735</xdr:rowOff>
    </xdr:to>
    <xdr:sp macro="" textlink="">
      <xdr:nvSpPr>
        <xdr:cNvPr id="594" name="TextBox 19">
          <a:extLst>
            <a:ext uri="{FF2B5EF4-FFF2-40B4-BE49-F238E27FC236}">
              <a16:creationId xmlns:a16="http://schemas.microsoft.com/office/drawing/2014/main" id="{00000000-0008-0000-1300-000052020000}"/>
            </a:ext>
          </a:extLst>
        </xdr:cNvPr>
        <xdr:cNvSpPr txBox="1"/>
      </xdr:nvSpPr>
      <xdr:spPr>
        <a:xfrm>
          <a:off x="3354367" y="4153740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4</xdr:col>
      <xdr:colOff>265441</xdr:colOff>
      <xdr:row>232</xdr:row>
      <xdr:rowOff>42755</xdr:rowOff>
    </xdr:from>
    <xdr:to>
      <xdr:col>5</xdr:col>
      <xdr:colOff>296394</xdr:colOff>
      <xdr:row>233</xdr:row>
      <xdr:rowOff>139838</xdr:rowOff>
    </xdr:to>
    <xdr:sp macro="" textlink="">
      <xdr:nvSpPr>
        <xdr:cNvPr id="595" name="TextBox 20">
          <a:extLst>
            <a:ext uri="{FF2B5EF4-FFF2-40B4-BE49-F238E27FC236}">
              <a16:creationId xmlns:a16="http://schemas.microsoft.com/office/drawing/2014/main" id="{00000000-0008-0000-1300-000053020000}"/>
            </a:ext>
          </a:extLst>
        </xdr:cNvPr>
        <xdr:cNvSpPr txBox="1"/>
      </xdr:nvSpPr>
      <xdr:spPr>
        <a:xfrm>
          <a:off x="3334608" y="41783422"/>
          <a:ext cx="6447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4</xdr:col>
      <xdr:colOff>243678</xdr:colOff>
      <xdr:row>235</xdr:row>
      <xdr:rowOff>145845</xdr:rowOff>
    </xdr:from>
    <xdr:to>
      <xdr:col>5</xdr:col>
      <xdr:colOff>229689</xdr:colOff>
      <xdr:row>237</xdr:row>
      <xdr:rowOff>63011</xdr:rowOff>
    </xdr:to>
    <xdr:sp macro="" textlink="">
      <xdr:nvSpPr>
        <xdr:cNvPr id="596" name="TextBox 23">
          <a:extLst>
            <a:ext uri="{FF2B5EF4-FFF2-40B4-BE49-F238E27FC236}">
              <a16:creationId xmlns:a16="http://schemas.microsoft.com/office/drawing/2014/main" id="{00000000-0008-0000-1300-000054020000}"/>
            </a:ext>
          </a:extLst>
        </xdr:cNvPr>
        <xdr:cNvSpPr txBox="1"/>
      </xdr:nvSpPr>
      <xdr:spPr>
        <a:xfrm>
          <a:off x="3312845" y="4242626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4</xdr:col>
      <xdr:colOff>247089</xdr:colOff>
      <xdr:row>237</xdr:row>
      <xdr:rowOff>130004</xdr:rowOff>
    </xdr:from>
    <xdr:to>
      <xdr:col>5</xdr:col>
      <xdr:colOff>233100</xdr:colOff>
      <xdr:row>239</xdr:row>
      <xdr:rowOff>47170</xdr:rowOff>
    </xdr:to>
    <xdr:sp macro="" textlink="">
      <xdr:nvSpPr>
        <xdr:cNvPr id="597" name="TextBox 24">
          <a:extLst>
            <a:ext uri="{FF2B5EF4-FFF2-40B4-BE49-F238E27FC236}">
              <a16:creationId xmlns:a16="http://schemas.microsoft.com/office/drawing/2014/main" id="{00000000-0008-0000-1300-000055020000}"/>
            </a:ext>
          </a:extLst>
        </xdr:cNvPr>
        <xdr:cNvSpPr txBox="1"/>
      </xdr:nvSpPr>
      <xdr:spPr>
        <a:xfrm>
          <a:off x="3316256" y="4277025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9</xdr:col>
      <xdr:colOff>567106</xdr:colOff>
      <xdr:row>236</xdr:row>
      <xdr:rowOff>89039</xdr:rowOff>
    </xdr:from>
    <xdr:to>
      <xdr:col>12</xdr:col>
      <xdr:colOff>70846</xdr:colOff>
      <xdr:row>238</xdr:row>
      <xdr:rowOff>36982</xdr:rowOff>
    </xdr:to>
    <xdr:sp macro="" textlink="">
      <xdr:nvSpPr>
        <xdr:cNvPr id="598" name="TextBox 25">
          <a:extLst>
            <a:ext uri="{FF2B5EF4-FFF2-40B4-BE49-F238E27FC236}">
              <a16:creationId xmlns:a16="http://schemas.microsoft.com/office/drawing/2014/main" id="{00000000-0008-0000-1300-000056020000}"/>
            </a:ext>
          </a:extLst>
        </xdr:cNvPr>
        <xdr:cNvSpPr txBox="1"/>
      </xdr:nvSpPr>
      <xdr:spPr>
        <a:xfrm>
          <a:off x="6705439" y="42549372"/>
          <a:ext cx="134524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34/35 KDa</a:t>
          </a:r>
        </a:p>
      </xdr:txBody>
    </xdr:sp>
    <xdr:clientData/>
  </xdr:twoCellAnchor>
  <xdr:twoCellAnchor>
    <xdr:from>
      <xdr:col>18</xdr:col>
      <xdr:colOff>339226</xdr:colOff>
      <xdr:row>225</xdr:row>
      <xdr:rowOff>176272</xdr:rowOff>
    </xdr:from>
    <xdr:to>
      <xdr:col>20</xdr:col>
      <xdr:colOff>502581</xdr:colOff>
      <xdr:row>227</xdr:row>
      <xdr:rowOff>124216</xdr:rowOff>
    </xdr:to>
    <xdr:sp macro="" textlink="">
      <xdr:nvSpPr>
        <xdr:cNvPr id="599" name="TextBox 30">
          <a:extLst>
            <a:ext uri="{FF2B5EF4-FFF2-40B4-BE49-F238E27FC236}">
              <a16:creationId xmlns:a16="http://schemas.microsoft.com/office/drawing/2014/main" id="{00000000-0008-0000-1300-000057020000}"/>
            </a:ext>
          </a:extLst>
        </xdr:cNvPr>
        <xdr:cNvSpPr txBox="1"/>
      </xdr:nvSpPr>
      <xdr:spPr>
        <a:xfrm>
          <a:off x="12002059" y="40657522"/>
          <a:ext cx="139102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 D1 34KDa</a:t>
          </a:r>
        </a:p>
      </xdr:txBody>
    </xdr:sp>
    <xdr:clientData/>
  </xdr:twoCellAnchor>
  <xdr:twoCellAnchor>
    <xdr:from>
      <xdr:col>13</xdr:col>
      <xdr:colOff>15037</xdr:colOff>
      <xdr:row>226</xdr:row>
      <xdr:rowOff>37874</xdr:rowOff>
    </xdr:from>
    <xdr:to>
      <xdr:col>14</xdr:col>
      <xdr:colOff>1048</xdr:colOff>
      <xdr:row>227</xdr:row>
      <xdr:rowOff>134957</xdr:rowOff>
    </xdr:to>
    <xdr:sp macro="" textlink="">
      <xdr:nvSpPr>
        <xdr:cNvPr id="600" name="TextBox 31">
          <a:extLst>
            <a:ext uri="{FF2B5EF4-FFF2-40B4-BE49-F238E27FC236}">
              <a16:creationId xmlns:a16="http://schemas.microsoft.com/office/drawing/2014/main" id="{00000000-0008-0000-1300-000058020000}"/>
            </a:ext>
          </a:extLst>
        </xdr:cNvPr>
        <xdr:cNvSpPr txBox="1"/>
      </xdr:nvSpPr>
      <xdr:spPr>
        <a:xfrm>
          <a:off x="8608704" y="4069904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13</xdr:col>
      <xdr:colOff>41967</xdr:colOff>
      <xdr:row>227</xdr:row>
      <xdr:rowOff>49098</xdr:rowOff>
    </xdr:from>
    <xdr:to>
      <xdr:col>14</xdr:col>
      <xdr:colOff>27978</xdr:colOff>
      <xdr:row>228</xdr:row>
      <xdr:rowOff>146180</xdr:rowOff>
    </xdr:to>
    <xdr:sp macro="" textlink="">
      <xdr:nvSpPr>
        <xdr:cNvPr id="601" name="TextBox 32">
          <a:extLst>
            <a:ext uri="{FF2B5EF4-FFF2-40B4-BE49-F238E27FC236}">
              <a16:creationId xmlns:a16="http://schemas.microsoft.com/office/drawing/2014/main" id="{00000000-0008-0000-1300-000059020000}"/>
            </a:ext>
          </a:extLst>
        </xdr:cNvPr>
        <xdr:cNvSpPr txBox="1"/>
      </xdr:nvSpPr>
      <xdr:spPr>
        <a:xfrm>
          <a:off x="8635634" y="4089018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13</xdr:col>
      <xdr:colOff>16023</xdr:colOff>
      <xdr:row>225</xdr:row>
      <xdr:rowOff>80280</xdr:rowOff>
    </xdr:from>
    <xdr:to>
      <xdr:col>14</xdr:col>
      <xdr:colOff>2034</xdr:colOff>
      <xdr:row>226</xdr:row>
      <xdr:rowOff>177362</xdr:rowOff>
    </xdr:to>
    <xdr:sp macro="" textlink="">
      <xdr:nvSpPr>
        <xdr:cNvPr id="602" name="TextBox 33">
          <a:extLst>
            <a:ext uri="{FF2B5EF4-FFF2-40B4-BE49-F238E27FC236}">
              <a16:creationId xmlns:a16="http://schemas.microsoft.com/office/drawing/2014/main" id="{00000000-0008-0000-1300-00005A020000}"/>
            </a:ext>
          </a:extLst>
        </xdr:cNvPr>
        <xdr:cNvSpPr txBox="1"/>
      </xdr:nvSpPr>
      <xdr:spPr>
        <a:xfrm>
          <a:off x="8609690" y="4056153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13</xdr:col>
      <xdr:colOff>3540</xdr:colOff>
      <xdr:row>224</xdr:row>
      <xdr:rowOff>74224</xdr:rowOff>
    </xdr:from>
    <xdr:to>
      <xdr:col>13</xdr:col>
      <xdr:colOff>603384</xdr:colOff>
      <xdr:row>225</xdr:row>
      <xdr:rowOff>171306</xdr:rowOff>
    </xdr:to>
    <xdr:sp macro="" textlink="">
      <xdr:nvSpPr>
        <xdr:cNvPr id="603" name="TextBox 34">
          <a:extLst>
            <a:ext uri="{FF2B5EF4-FFF2-40B4-BE49-F238E27FC236}">
              <a16:creationId xmlns:a16="http://schemas.microsoft.com/office/drawing/2014/main" id="{00000000-0008-0000-1300-00005B020000}"/>
            </a:ext>
          </a:extLst>
        </xdr:cNvPr>
        <xdr:cNvSpPr txBox="1"/>
      </xdr:nvSpPr>
      <xdr:spPr>
        <a:xfrm>
          <a:off x="8597207" y="4037555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13</xdr:col>
      <xdr:colOff>2454</xdr:colOff>
      <xdr:row>223</xdr:row>
      <xdr:rowOff>80311</xdr:rowOff>
    </xdr:from>
    <xdr:to>
      <xdr:col>13</xdr:col>
      <xdr:colOff>602298</xdr:colOff>
      <xdr:row>224</xdr:row>
      <xdr:rowOff>177394</xdr:rowOff>
    </xdr:to>
    <xdr:sp macro="" textlink="">
      <xdr:nvSpPr>
        <xdr:cNvPr id="604" name="TextBox 35">
          <a:extLst>
            <a:ext uri="{FF2B5EF4-FFF2-40B4-BE49-F238E27FC236}">
              <a16:creationId xmlns:a16="http://schemas.microsoft.com/office/drawing/2014/main" id="{00000000-0008-0000-1300-00005C020000}"/>
            </a:ext>
          </a:extLst>
        </xdr:cNvPr>
        <xdr:cNvSpPr txBox="1"/>
      </xdr:nvSpPr>
      <xdr:spPr>
        <a:xfrm>
          <a:off x="8596121" y="4020172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602481</xdr:colOff>
      <xdr:row>235</xdr:row>
      <xdr:rowOff>146124</xdr:rowOff>
    </xdr:from>
    <xdr:to>
      <xdr:col>13</xdr:col>
      <xdr:colOff>588491</xdr:colOff>
      <xdr:row>237</xdr:row>
      <xdr:rowOff>63290</xdr:rowOff>
    </xdr:to>
    <xdr:sp macro="" textlink="">
      <xdr:nvSpPr>
        <xdr:cNvPr id="605" name="TextBox 38">
          <a:extLst>
            <a:ext uri="{FF2B5EF4-FFF2-40B4-BE49-F238E27FC236}">
              <a16:creationId xmlns:a16="http://schemas.microsoft.com/office/drawing/2014/main" id="{00000000-0008-0000-1300-00005D020000}"/>
            </a:ext>
          </a:extLst>
        </xdr:cNvPr>
        <xdr:cNvSpPr txBox="1"/>
      </xdr:nvSpPr>
      <xdr:spPr>
        <a:xfrm>
          <a:off x="8582314" y="4242654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>
    <xdr:from>
      <xdr:col>12</xdr:col>
      <xdr:colOff>595022</xdr:colOff>
      <xdr:row>233</xdr:row>
      <xdr:rowOff>141714</xdr:rowOff>
    </xdr:from>
    <xdr:to>
      <xdr:col>13</xdr:col>
      <xdr:colOff>581032</xdr:colOff>
      <xdr:row>235</xdr:row>
      <xdr:rowOff>58879</xdr:rowOff>
    </xdr:to>
    <xdr:sp macro="" textlink="">
      <xdr:nvSpPr>
        <xdr:cNvPr id="606" name="TextBox 39">
          <a:extLst>
            <a:ext uri="{FF2B5EF4-FFF2-40B4-BE49-F238E27FC236}">
              <a16:creationId xmlns:a16="http://schemas.microsoft.com/office/drawing/2014/main" id="{00000000-0008-0000-1300-00005E020000}"/>
            </a:ext>
          </a:extLst>
        </xdr:cNvPr>
        <xdr:cNvSpPr txBox="1"/>
      </xdr:nvSpPr>
      <xdr:spPr>
        <a:xfrm>
          <a:off x="8574855" y="4206229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353650</xdr:colOff>
      <xdr:row>234</xdr:row>
      <xdr:rowOff>137791</xdr:rowOff>
    </xdr:from>
    <xdr:to>
      <xdr:col>20</xdr:col>
      <xdr:colOff>102469</xdr:colOff>
      <xdr:row>236</xdr:row>
      <xdr:rowOff>85735</xdr:rowOff>
    </xdr:to>
    <xdr:sp macro="" textlink="">
      <xdr:nvSpPr>
        <xdr:cNvPr id="607" name="TextBox 41">
          <a:extLst>
            <a:ext uri="{FF2B5EF4-FFF2-40B4-BE49-F238E27FC236}">
              <a16:creationId xmlns:a16="http://schemas.microsoft.com/office/drawing/2014/main" id="{00000000-0008-0000-1300-00005F020000}"/>
            </a:ext>
          </a:extLst>
        </xdr:cNvPr>
        <xdr:cNvSpPr txBox="1"/>
      </xdr:nvSpPr>
      <xdr:spPr>
        <a:xfrm>
          <a:off x="12016483" y="42238291"/>
          <a:ext cx="9764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Bax 23KDa</a:t>
          </a:r>
        </a:p>
      </xdr:txBody>
    </xdr:sp>
    <xdr:clientData/>
  </xdr:twoCellAnchor>
  <xdr:twoCellAnchor>
    <xdr:from>
      <xdr:col>9</xdr:col>
      <xdr:colOff>612168</xdr:colOff>
      <xdr:row>242</xdr:row>
      <xdr:rowOff>56627</xdr:rowOff>
    </xdr:from>
    <xdr:to>
      <xdr:col>12</xdr:col>
      <xdr:colOff>64612</xdr:colOff>
      <xdr:row>244</xdr:row>
      <xdr:rowOff>4570</xdr:rowOff>
    </xdr:to>
    <xdr:sp macro="" textlink="">
      <xdr:nvSpPr>
        <xdr:cNvPr id="608" name="TextBox 46">
          <a:extLst>
            <a:ext uri="{FF2B5EF4-FFF2-40B4-BE49-F238E27FC236}">
              <a16:creationId xmlns:a16="http://schemas.microsoft.com/office/drawing/2014/main" id="{00000000-0008-0000-1300-000060020000}"/>
            </a:ext>
          </a:extLst>
        </xdr:cNvPr>
        <xdr:cNvSpPr txBox="1"/>
      </xdr:nvSpPr>
      <xdr:spPr>
        <a:xfrm>
          <a:off x="6750501" y="43596460"/>
          <a:ext cx="129394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37 KDa</a:t>
          </a:r>
        </a:p>
      </xdr:txBody>
    </xdr:sp>
    <xdr:clientData/>
  </xdr:twoCellAnchor>
  <xdr:twoCellAnchor>
    <xdr:from>
      <xdr:col>4</xdr:col>
      <xdr:colOff>308775</xdr:colOff>
      <xdr:row>242</xdr:row>
      <xdr:rowOff>157647</xdr:rowOff>
    </xdr:from>
    <xdr:to>
      <xdr:col>5</xdr:col>
      <xdr:colOff>294786</xdr:colOff>
      <xdr:row>244</xdr:row>
      <xdr:rowOff>74812</xdr:rowOff>
    </xdr:to>
    <xdr:sp macro="" textlink="">
      <xdr:nvSpPr>
        <xdr:cNvPr id="609" name="TextBox 48">
          <a:extLst>
            <a:ext uri="{FF2B5EF4-FFF2-40B4-BE49-F238E27FC236}">
              <a16:creationId xmlns:a16="http://schemas.microsoft.com/office/drawing/2014/main" id="{00000000-0008-0000-1300-000061020000}"/>
            </a:ext>
          </a:extLst>
        </xdr:cNvPr>
        <xdr:cNvSpPr txBox="1"/>
      </xdr:nvSpPr>
      <xdr:spPr>
        <a:xfrm>
          <a:off x="3377942" y="4369748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4</xdr:col>
      <xdr:colOff>308263</xdr:colOff>
      <xdr:row>244</xdr:row>
      <xdr:rowOff>15110</xdr:rowOff>
    </xdr:from>
    <xdr:to>
      <xdr:col>5</xdr:col>
      <xdr:colOff>294274</xdr:colOff>
      <xdr:row>245</xdr:row>
      <xdr:rowOff>112193</xdr:rowOff>
    </xdr:to>
    <xdr:sp macro="" textlink="">
      <xdr:nvSpPr>
        <xdr:cNvPr id="610" name="TextBox 49">
          <a:extLst>
            <a:ext uri="{FF2B5EF4-FFF2-40B4-BE49-F238E27FC236}">
              <a16:creationId xmlns:a16="http://schemas.microsoft.com/office/drawing/2014/main" id="{00000000-0008-0000-1300-000062020000}"/>
            </a:ext>
          </a:extLst>
        </xdr:cNvPr>
        <xdr:cNvSpPr txBox="1"/>
      </xdr:nvSpPr>
      <xdr:spPr>
        <a:xfrm>
          <a:off x="3377430" y="4391477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314920</xdr:colOff>
      <xdr:row>242</xdr:row>
      <xdr:rowOff>3758</xdr:rowOff>
    </xdr:from>
    <xdr:to>
      <xdr:col>20</xdr:col>
      <xdr:colOff>381197</xdr:colOff>
      <xdr:row>243</xdr:row>
      <xdr:rowOff>131618</xdr:rowOff>
    </xdr:to>
    <xdr:sp macro="" textlink="">
      <xdr:nvSpPr>
        <xdr:cNvPr id="611" name="TextBox 55">
          <a:extLst>
            <a:ext uri="{FF2B5EF4-FFF2-40B4-BE49-F238E27FC236}">
              <a16:creationId xmlns:a16="http://schemas.microsoft.com/office/drawing/2014/main" id="{00000000-0008-0000-1300-000063020000}"/>
            </a:ext>
          </a:extLst>
        </xdr:cNvPr>
        <xdr:cNvSpPr txBox="1"/>
      </xdr:nvSpPr>
      <xdr:spPr>
        <a:xfrm>
          <a:off x="11977753" y="43543591"/>
          <a:ext cx="129394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37 KDa</a:t>
          </a:r>
        </a:p>
      </xdr:txBody>
    </xdr:sp>
    <xdr:clientData/>
  </xdr:twoCellAnchor>
  <xdr:twoCellAnchor>
    <xdr:from>
      <xdr:col>12</xdr:col>
      <xdr:colOff>602481</xdr:colOff>
      <xdr:row>243</xdr:row>
      <xdr:rowOff>63849</xdr:rowOff>
    </xdr:from>
    <xdr:to>
      <xdr:col>13</xdr:col>
      <xdr:colOff>588491</xdr:colOff>
      <xdr:row>244</xdr:row>
      <xdr:rowOff>160931</xdr:rowOff>
    </xdr:to>
    <xdr:sp macro="" textlink="">
      <xdr:nvSpPr>
        <xdr:cNvPr id="612" name="TextBox 56">
          <a:extLst>
            <a:ext uri="{FF2B5EF4-FFF2-40B4-BE49-F238E27FC236}">
              <a16:creationId xmlns:a16="http://schemas.microsoft.com/office/drawing/2014/main" id="{00000000-0008-0000-1300-000064020000}"/>
            </a:ext>
          </a:extLst>
        </xdr:cNvPr>
        <xdr:cNvSpPr txBox="1"/>
      </xdr:nvSpPr>
      <xdr:spPr>
        <a:xfrm>
          <a:off x="8582314" y="4378359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606741</xdr:colOff>
      <xdr:row>244</xdr:row>
      <xdr:rowOff>90951</xdr:rowOff>
    </xdr:from>
    <xdr:to>
      <xdr:col>13</xdr:col>
      <xdr:colOff>592751</xdr:colOff>
      <xdr:row>246</xdr:row>
      <xdr:rowOff>8117</xdr:rowOff>
    </xdr:to>
    <xdr:sp macro="" textlink="">
      <xdr:nvSpPr>
        <xdr:cNvPr id="613" name="TextBox 57">
          <a:extLst>
            <a:ext uri="{FF2B5EF4-FFF2-40B4-BE49-F238E27FC236}">
              <a16:creationId xmlns:a16="http://schemas.microsoft.com/office/drawing/2014/main" id="{00000000-0008-0000-1300-000065020000}"/>
            </a:ext>
          </a:extLst>
        </xdr:cNvPr>
        <xdr:cNvSpPr txBox="1"/>
      </xdr:nvSpPr>
      <xdr:spPr>
        <a:xfrm>
          <a:off x="8586574" y="4399061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5</xdr:col>
      <xdr:colOff>506812</xdr:colOff>
      <xdr:row>212</xdr:row>
      <xdr:rowOff>51246</xdr:rowOff>
    </xdr:from>
    <xdr:to>
      <xdr:col>6</xdr:col>
      <xdr:colOff>262312</xdr:colOff>
      <xdr:row>214</xdr:row>
      <xdr:rowOff>122299</xdr:rowOff>
    </xdr:to>
    <xdr:sp macro="" textlink="">
      <xdr:nvSpPr>
        <xdr:cNvPr id="614" name="TextBox 58">
          <a:extLst>
            <a:ext uri="{FF2B5EF4-FFF2-40B4-BE49-F238E27FC236}">
              <a16:creationId xmlns:a16="http://schemas.microsoft.com/office/drawing/2014/main" id="{00000000-0008-0000-1300-000066020000}"/>
            </a:ext>
          </a:extLst>
        </xdr:cNvPr>
        <xdr:cNvSpPr txBox="1"/>
      </xdr:nvSpPr>
      <xdr:spPr>
        <a:xfrm rot="5400000">
          <a:off x="4159035" y="38224356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179218</xdr:colOff>
      <xdr:row>212</xdr:row>
      <xdr:rowOff>51246</xdr:rowOff>
    </xdr:from>
    <xdr:to>
      <xdr:col>6</xdr:col>
      <xdr:colOff>548552</xdr:colOff>
      <xdr:row>214</xdr:row>
      <xdr:rowOff>122299</xdr:rowOff>
    </xdr:to>
    <xdr:sp macro="" textlink="">
      <xdr:nvSpPr>
        <xdr:cNvPr id="615" name="TextBox 59">
          <a:extLst>
            <a:ext uri="{FF2B5EF4-FFF2-40B4-BE49-F238E27FC236}">
              <a16:creationId xmlns:a16="http://schemas.microsoft.com/office/drawing/2014/main" id="{00000000-0008-0000-1300-000067020000}"/>
            </a:ext>
          </a:extLst>
        </xdr:cNvPr>
        <xdr:cNvSpPr txBox="1"/>
      </xdr:nvSpPr>
      <xdr:spPr>
        <a:xfrm rot="5400000">
          <a:off x="4445274" y="3822435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459947</xdr:colOff>
      <xdr:row>212</xdr:row>
      <xdr:rowOff>51246</xdr:rowOff>
    </xdr:from>
    <xdr:to>
      <xdr:col>7</xdr:col>
      <xdr:colOff>215447</xdr:colOff>
      <xdr:row>214</xdr:row>
      <xdr:rowOff>122299</xdr:rowOff>
    </xdr:to>
    <xdr:sp macro="" textlink="">
      <xdr:nvSpPr>
        <xdr:cNvPr id="616" name="TextBox 60">
          <a:extLst>
            <a:ext uri="{FF2B5EF4-FFF2-40B4-BE49-F238E27FC236}">
              <a16:creationId xmlns:a16="http://schemas.microsoft.com/office/drawing/2014/main" id="{00000000-0008-0000-1300-000068020000}"/>
            </a:ext>
          </a:extLst>
        </xdr:cNvPr>
        <xdr:cNvSpPr txBox="1"/>
      </xdr:nvSpPr>
      <xdr:spPr>
        <a:xfrm rot="5400000">
          <a:off x="4726003" y="3822435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132350</xdr:colOff>
      <xdr:row>212</xdr:row>
      <xdr:rowOff>51246</xdr:rowOff>
    </xdr:from>
    <xdr:to>
      <xdr:col>7</xdr:col>
      <xdr:colOff>501684</xdr:colOff>
      <xdr:row>214</xdr:row>
      <xdr:rowOff>122299</xdr:rowOff>
    </xdr:to>
    <xdr:sp macro="" textlink="">
      <xdr:nvSpPr>
        <xdr:cNvPr id="617" name="TextBox 61">
          <a:extLst>
            <a:ext uri="{FF2B5EF4-FFF2-40B4-BE49-F238E27FC236}">
              <a16:creationId xmlns:a16="http://schemas.microsoft.com/office/drawing/2014/main" id="{00000000-0008-0000-1300-000069020000}"/>
            </a:ext>
          </a:extLst>
        </xdr:cNvPr>
        <xdr:cNvSpPr txBox="1"/>
      </xdr:nvSpPr>
      <xdr:spPr>
        <a:xfrm rot="5400000">
          <a:off x="5012240" y="3822435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62431</xdr:colOff>
      <xdr:row>212</xdr:row>
      <xdr:rowOff>67662</xdr:rowOff>
    </xdr:from>
    <xdr:to>
      <xdr:col>8</xdr:col>
      <xdr:colOff>377160</xdr:colOff>
      <xdr:row>214</xdr:row>
      <xdr:rowOff>138715</xdr:rowOff>
    </xdr:to>
    <xdr:sp macro="" textlink="">
      <xdr:nvSpPr>
        <xdr:cNvPr id="618" name="TextBox 62">
          <a:extLst>
            <a:ext uri="{FF2B5EF4-FFF2-40B4-BE49-F238E27FC236}">
              <a16:creationId xmlns:a16="http://schemas.microsoft.com/office/drawing/2014/main" id="{00000000-0008-0000-1300-00006A020000}"/>
            </a:ext>
          </a:extLst>
        </xdr:cNvPr>
        <xdr:cNvSpPr txBox="1"/>
      </xdr:nvSpPr>
      <xdr:spPr>
        <a:xfrm rot="5400000">
          <a:off x="5528852" y="38268074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348669</xdr:colOff>
      <xdr:row>212</xdr:row>
      <xdr:rowOff>67662</xdr:rowOff>
    </xdr:from>
    <xdr:to>
      <xdr:col>9</xdr:col>
      <xdr:colOff>49566</xdr:colOff>
      <xdr:row>214</xdr:row>
      <xdr:rowOff>138715</xdr:rowOff>
    </xdr:to>
    <xdr:sp macro="" textlink="">
      <xdr:nvSpPr>
        <xdr:cNvPr id="619" name="TextBox 63">
          <a:extLst>
            <a:ext uri="{FF2B5EF4-FFF2-40B4-BE49-F238E27FC236}">
              <a16:creationId xmlns:a16="http://schemas.microsoft.com/office/drawing/2014/main" id="{00000000-0008-0000-1300-00006B020000}"/>
            </a:ext>
          </a:extLst>
        </xdr:cNvPr>
        <xdr:cNvSpPr txBox="1"/>
      </xdr:nvSpPr>
      <xdr:spPr>
        <a:xfrm rot="5400000">
          <a:off x="5815090" y="38268074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8</xdr:col>
      <xdr:colOff>602096</xdr:colOff>
      <xdr:row>212</xdr:row>
      <xdr:rowOff>73018</xdr:rowOff>
    </xdr:from>
    <xdr:to>
      <xdr:col>9</xdr:col>
      <xdr:colOff>357597</xdr:colOff>
      <xdr:row>214</xdr:row>
      <xdr:rowOff>144071</xdr:rowOff>
    </xdr:to>
    <xdr:sp macro="" textlink="">
      <xdr:nvSpPr>
        <xdr:cNvPr id="620" name="TextBox 64">
          <a:extLst>
            <a:ext uri="{FF2B5EF4-FFF2-40B4-BE49-F238E27FC236}">
              <a16:creationId xmlns:a16="http://schemas.microsoft.com/office/drawing/2014/main" id="{00000000-0008-0000-1300-00006C020000}"/>
            </a:ext>
          </a:extLst>
        </xdr:cNvPr>
        <xdr:cNvSpPr txBox="1"/>
      </xdr:nvSpPr>
      <xdr:spPr>
        <a:xfrm rot="5400000">
          <a:off x="6095819" y="3824612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274501</xdr:colOff>
      <xdr:row>212</xdr:row>
      <xdr:rowOff>83904</xdr:rowOff>
    </xdr:from>
    <xdr:to>
      <xdr:col>10</xdr:col>
      <xdr:colOff>30001</xdr:colOff>
      <xdr:row>214</xdr:row>
      <xdr:rowOff>154957</xdr:rowOff>
    </xdr:to>
    <xdr:sp macro="" textlink="">
      <xdr:nvSpPr>
        <xdr:cNvPr id="621" name="TextBox 65">
          <a:extLst>
            <a:ext uri="{FF2B5EF4-FFF2-40B4-BE49-F238E27FC236}">
              <a16:creationId xmlns:a16="http://schemas.microsoft.com/office/drawing/2014/main" id="{00000000-0008-0000-1300-00006D020000}"/>
            </a:ext>
          </a:extLst>
        </xdr:cNvPr>
        <xdr:cNvSpPr txBox="1"/>
      </xdr:nvSpPr>
      <xdr:spPr>
        <a:xfrm rot="5400000">
          <a:off x="6382057" y="3825701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572078</xdr:colOff>
      <xdr:row>220</xdr:row>
      <xdr:rowOff>37475</xdr:rowOff>
    </xdr:from>
    <xdr:to>
      <xdr:col>6</xdr:col>
      <xdr:colOff>327578</xdr:colOff>
      <xdr:row>222</xdr:row>
      <xdr:rowOff>108529</xdr:rowOff>
    </xdr:to>
    <xdr:sp macro="" textlink="">
      <xdr:nvSpPr>
        <xdr:cNvPr id="622" name="TextBox 67">
          <a:extLst>
            <a:ext uri="{FF2B5EF4-FFF2-40B4-BE49-F238E27FC236}">
              <a16:creationId xmlns:a16="http://schemas.microsoft.com/office/drawing/2014/main" id="{00000000-0008-0000-1300-00006E020000}"/>
            </a:ext>
          </a:extLst>
        </xdr:cNvPr>
        <xdr:cNvSpPr txBox="1"/>
      </xdr:nvSpPr>
      <xdr:spPr>
        <a:xfrm rot="5400000">
          <a:off x="4224301" y="3964991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244484</xdr:colOff>
      <xdr:row>220</xdr:row>
      <xdr:rowOff>37475</xdr:rowOff>
    </xdr:from>
    <xdr:to>
      <xdr:col>6</xdr:col>
      <xdr:colOff>613818</xdr:colOff>
      <xdr:row>222</xdr:row>
      <xdr:rowOff>108529</xdr:rowOff>
    </xdr:to>
    <xdr:sp macro="" textlink="">
      <xdr:nvSpPr>
        <xdr:cNvPr id="623" name="TextBox 68">
          <a:extLst>
            <a:ext uri="{FF2B5EF4-FFF2-40B4-BE49-F238E27FC236}">
              <a16:creationId xmlns:a16="http://schemas.microsoft.com/office/drawing/2014/main" id="{00000000-0008-0000-1300-00006F020000}"/>
            </a:ext>
          </a:extLst>
        </xdr:cNvPr>
        <xdr:cNvSpPr txBox="1"/>
      </xdr:nvSpPr>
      <xdr:spPr>
        <a:xfrm rot="5400000">
          <a:off x="4510540" y="396499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525213</xdr:colOff>
      <xdr:row>220</xdr:row>
      <xdr:rowOff>37475</xdr:rowOff>
    </xdr:from>
    <xdr:to>
      <xdr:col>7</xdr:col>
      <xdr:colOff>280713</xdr:colOff>
      <xdr:row>222</xdr:row>
      <xdr:rowOff>108529</xdr:rowOff>
    </xdr:to>
    <xdr:sp macro="" textlink="">
      <xdr:nvSpPr>
        <xdr:cNvPr id="624" name="TextBox 69">
          <a:extLst>
            <a:ext uri="{FF2B5EF4-FFF2-40B4-BE49-F238E27FC236}">
              <a16:creationId xmlns:a16="http://schemas.microsoft.com/office/drawing/2014/main" id="{00000000-0008-0000-1300-000070020000}"/>
            </a:ext>
          </a:extLst>
        </xdr:cNvPr>
        <xdr:cNvSpPr txBox="1"/>
      </xdr:nvSpPr>
      <xdr:spPr>
        <a:xfrm rot="5400000">
          <a:off x="4791269" y="396499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197616</xdr:colOff>
      <xdr:row>220</xdr:row>
      <xdr:rowOff>37475</xdr:rowOff>
    </xdr:from>
    <xdr:to>
      <xdr:col>7</xdr:col>
      <xdr:colOff>566950</xdr:colOff>
      <xdr:row>222</xdr:row>
      <xdr:rowOff>108529</xdr:rowOff>
    </xdr:to>
    <xdr:sp macro="" textlink="">
      <xdr:nvSpPr>
        <xdr:cNvPr id="625" name="TextBox 70">
          <a:extLst>
            <a:ext uri="{FF2B5EF4-FFF2-40B4-BE49-F238E27FC236}">
              <a16:creationId xmlns:a16="http://schemas.microsoft.com/office/drawing/2014/main" id="{00000000-0008-0000-1300-000071020000}"/>
            </a:ext>
          </a:extLst>
        </xdr:cNvPr>
        <xdr:cNvSpPr txBox="1"/>
      </xdr:nvSpPr>
      <xdr:spPr>
        <a:xfrm rot="5400000">
          <a:off x="5077506" y="3964991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127697</xdr:colOff>
      <xdr:row>220</xdr:row>
      <xdr:rowOff>53891</xdr:rowOff>
    </xdr:from>
    <xdr:to>
      <xdr:col>8</xdr:col>
      <xdr:colOff>442426</xdr:colOff>
      <xdr:row>222</xdr:row>
      <xdr:rowOff>124945</xdr:rowOff>
    </xdr:to>
    <xdr:sp macro="" textlink="">
      <xdr:nvSpPr>
        <xdr:cNvPr id="626" name="TextBox 71">
          <a:extLst>
            <a:ext uri="{FF2B5EF4-FFF2-40B4-BE49-F238E27FC236}">
              <a16:creationId xmlns:a16="http://schemas.microsoft.com/office/drawing/2014/main" id="{00000000-0008-0000-1300-000072020000}"/>
            </a:ext>
          </a:extLst>
        </xdr:cNvPr>
        <xdr:cNvSpPr txBox="1"/>
      </xdr:nvSpPr>
      <xdr:spPr>
        <a:xfrm rot="5400000">
          <a:off x="5594118" y="39693637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413935</xdr:colOff>
      <xdr:row>220</xdr:row>
      <xdr:rowOff>53891</xdr:rowOff>
    </xdr:from>
    <xdr:to>
      <xdr:col>9</xdr:col>
      <xdr:colOff>114832</xdr:colOff>
      <xdr:row>222</xdr:row>
      <xdr:rowOff>124945</xdr:rowOff>
    </xdr:to>
    <xdr:sp macro="" textlink="">
      <xdr:nvSpPr>
        <xdr:cNvPr id="627" name="TextBox 72">
          <a:extLst>
            <a:ext uri="{FF2B5EF4-FFF2-40B4-BE49-F238E27FC236}">
              <a16:creationId xmlns:a16="http://schemas.microsoft.com/office/drawing/2014/main" id="{00000000-0008-0000-1300-000073020000}"/>
            </a:ext>
          </a:extLst>
        </xdr:cNvPr>
        <xdr:cNvSpPr txBox="1"/>
      </xdr:nvSpPr>
      <xdr:spPr>
        <a:xfrm rot="5400000">
          <a:off x="5880356" y="39693637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53529</xdr:colOff>
      <xdr:row>220</xdr:row>
      <xdr:rowOff>59247</xdr:rowOff>
    </xdr:from>
    <xdr:to>
      <xdr:col>9</xdr:col>
      <xdr:colOff>422863</xdr:colOff>
      <xdr:row>222</xdr:row>
      <xdr:rowOff>130301</xdr:rowOff>
    </xdr:to>
    <xdr:sp macro="" textlink="">
      <xdr:nvSpPr>
        <xdr:cNvPr id="628" name="TextBox 73">
          <a:extLst>
            <a:ext uri="{FF2B5EF4-FFF2-40B4-BE49-F238E27FC236}">
              <a16:creationId xmlns:a16="http://schemas.microsoft.com/office/drawing/2014/main" id="{00000000-0008-0000-1300-000074020000}"/>
            </a:ext>
          </a:extLst>
        </xdr:cNvPr>
        <xdr:cNvSpPr txBox="1"/>
      </xdr:nvSpPr>
      <xdr:spPr>
        <a:xfrm rot="5400000">
          <a:off x="6161085" y="3967169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339767</xdr:colOff>
      <xdr:row>220</xdr:row>
      <xdr:rowOff>70133</xdr:rowOff>
    </xdr:from>
    <xdr:to>
      <xdr:col>10</xdr:col>
      <xdr:colOff>95267</xdr:colOff>
      <xdr:row>222</xdr:row>
      <xdr:rowOff>141187</xdr:rowOff>
    </xdr:to>
    <xdr:sp macro="" textlink="">
      <xdr:nvSpPr>
        <xdr:cNvPr id="629" name="TextBox 74">
          <a:extLst>
            <a:ext uri="{FF2B5EF4-FFF2-40B4-BE49-F238E27FC236}">
              <a16:creationId xmlns:a16="http://schemas.microsoft.com/office/drawing/2014/main" id="{00000000-0008-0000-1300-000075020000}"/>
            </a:ext>
          </a:extLst>
        </xdr:cNvPr>
        <xdr:cNvSpPr txBox="1"/>
      </xdr:nvSpPr>
      <xdr:spPr>
        <a:xfrm rot="5400000">
          <a:off x="6447323" y="3968257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475145</xdr:colOff>
      <xdr:row>228</xdr:row>
      <xdr:rowOff>153490</xdr:rowOff>
    </xdr:from>
    <xdr:to>
      <xdr:col>6</xdr:col>
      <xdr:colOff>230645</xdr:colOff>
      <xdr:row>231</xdr:row>
      <xdr:rowOff>44627</xdr:rowOff>
    </xdr:to>
    <xdr:sp macro="" textlink="">
      <xdr:nvSpPr>
        <xdr:cNvPr id="630" name="TextBox 75">
          <a:extLst>
            <a:ext uri="{FF2B5EF4-FFF2-40B4-BE49-F238E27FC236}">
              <a16:creationId xmlns:a16="http://schemas.microsoft.com/office/drawing/2014/main" id="{00000000-0008-0000-1300-000076020000}"/>
            </a:ext>
          </a:extLst>
        </xdr:cNvPr>
        <xdr:cNvSpPr txBox="1"/>
      </xdr:nvSpPr>
      <xdr:spPr>
        <a:xfrm rot="5400000">
          <a:off x="4127368" y="4120526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147551</xdr:colOff>
      <xdr:row>228</xdr:row>
      <xdr:rowOff>153490</xdr:rowOff>
    </xdr:from>
    <xdr:to>
      <xdr:col>6</xdr:col>
      <xdr:colOff>516885</xdr:colOff>
      <xdr:row>231</xdr:row>
      <xdr:rowOff>44627</xdr:rowOff>
    </xdr:to>
    <xdr:sp macro="" textlink="">
      <xdr:nvSpPr>
        <xdr:cNvPr id="631" name="TextBox 76">
          <a:extLst>
            <a:ext uri="{FF2B5EF4-FFF2-40B4-BE49-F238E27FC236}">
              <a16:creationId xmlns:a16="http://schemas.microsoft.com/office/drawing/2014/main" id="{00000000-0008-0000-1300-000077020000}"/>
            </a:ext>
          </a:extLst>
        </xdr:cNvPr>
        <xdr:cNvSpPr txBox="1"/>
      </xdr:nvSpPr>
      <xdr:spPr>
        <a:xfrm rot="5400000">
          <a:off x="4413607" y="4120526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428280</xdr:colOff>
      <xdr:row>228</xdr:row>
      <xdr:rowOff>153490</xdr:rowOff>
    </xdr:from>
    <xdr:to>
      <xdr:col>7</xdr:col>
      <xdr:colOff>183780</xdr:colOff>
      <xdr:row>231</xdr:row>
      <xdr:rowOff>44627</xdr:rowOff>
    </xdr:to>
    <xdr:sp macro="" textlink="">
      <xdr:nvSpPr>
        <xdr:cNvPr id="632" name="TextBox 77">
          <a:extLst>
            <a:ext uri="{FF2B5EF4-FFF2-40B4-BE49-F238E27FC236}">
              <a16:creationId xmlns:a16="http://schemas.microsoft.com/office/drawing/2014/main" id="{00000000-0008-0000-1300-000078020000}"/>
            </a:ext>
          </a:extLst>
        </xdr:cNvPr>
        <xdr:cNvSpPr txBox="1"/>
      </xdr:nvSpPr>
      <xdr:spPr>
        <a:xfrm rot="5400000">
          <a:off x="4694336" y="4120526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100683</xdr:colOff>
      <xdr:row>228</xdr:row>
      <xdr:rowOff>153490</xdr:rowOff>
    </xdr:from>
    <xdr:to>
      <xdr:col>7</xdr:col>
      <xdr:colOff>470017</xdr:colOff>
      <xdr:row>231</xdr:row>
      <xdr:rowOff>44627</xdr:rowOff>
    </xdr:to>
    <xdr:sp macro="" textlink="">
      <xdr:nvSpPr>
        <xdr:cNvPr id="633" name="TextBox 78">
          <a:extLst>
            <a:ext uri="{FF2B5EF4-FFF2-40B4-BE49-F238E27FC236}">
              <a16:creationId xmlns:a16="http://schemas.microsoft.com/office/drawing/2014/main" id="{00000000-0008-0000-1300-000079020000}"/>
            </a:ext>
          </a:extLst>
        </xdr:cNvPr>
        <xdr:cNvSpPr txBox="1"/>
      </xdr:nvSpPr>
      <xdr:spPr>
        <a:xfrm rot="5400000">
          <a:off x="4980573" y="4120526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30764</xdr:colOff>
      <xdr:row>228</xdr:row>
      <xdr:rowOff>169906</xdr:rowOff>
    </xdr:from>
    <xdr:to>
      <xdr:col>8</xdr:col>
      <xdr:colOff>345493</xdr:colOff>
      <xdr:row>231</xdr:row>
      <xdr:rowOff>61043</xdr:rowOff>
    </xdr:to>
    <xdr:sp macro="" textlink="">
      <xdr:nvSpPr>
        <xdr:cNvPr id="634" name="TextBox 79">
          <a:extLst>
            <a:ext uri="{FF2B5EF4-FFF2-40B4-BE49-F238E27FC236}">
              <a16:creationId xmlns:a16="http://schemas.microsoft.com/office/drawing/2014/main" id="{00000000-0008-0000-1300-00007A020000}"/>
            </a:ext>
          </a:extLst>
        </xdr:cNvPr>
        <xdr:cNvSpPr txBox="1"/>
      </xdr:nvSpPr>
      <xdr:spPr>
        <a:xfrm rot="5400000">
          <a:off x="5497185" y="4124898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317002</xdr:colOff>
      <xdr:row>228</xdr:row>
      <xdr:rowOff>169906</xdr:rowOff>
    </xdr:from>
    <xdr:to>
      <xdr:col>9</xdr:col>
      <xdr:colOff>17899</xdr:colOff>
      <xdr:row>231</xdr:row>
      <xdr:rowOff>61043</xdr:rowOff>
    </xdr:to>
    <xdr:sp macro="" textlink="">
      <xdr:nvSpPr>
        <xdr:cNvPr id="635" name="TextBox 80">
          <a:extLst>
            <a:ext uri="{FF2B5EF4-FFF2-40B4-BE49-F238E27FC236}">
              <a16:creationId xmlns:a16="http://schemas.microsoft.com/office/drawing/2014/main" id="{00000000-0008-0000-1300-00007B020000}"/>
            </a:ext>
          </a:extLst>
        </xdr:cNvPr>
        <xdr:cNvSpPr txBox="1"/>
      </xdr:nvSpPr>
      <xdr:spPr>
        <a:xfrm rot="5400000">
          <a:off x="5783423" y="4124898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8</xdr:col>
      <xdr:colOff>570429</xdr:colOff>
      <xdr:row>228</xdr:row>
      <xdr:rowOff>175262</xdr:rowOff>
    </xdr:from>
    <xdr:to>
      <xdr:col>9</xdr:col>
      <xdr:colOff>325930</xdr:colOff>
      <xdr:row>231</xdr:row>
      <xdr:rowOff>66399</xdr:rowOff>
    </xdr:to>
    <xdr:sp macro="" textlink="">
      <xdr:nvSpPr>
        <xdr:cNvPr id="636" name="TextBox 81">
          <a:extLst>
            <a:ext uri="{FF2B5EF4-FFF2-40B4-BE49-F238E27FC236}">
              <a16:creationId xmlns:a16="http://schemas.microsoft.com/office/drawing/2014/main" id="{00000000-0008-0000-1300-00007C020000}"/>
            </a:ext>
          </a:extLst>
        </xdr:cNvPr>
        <xdr:cNvSpPr txBox="1"/>
      </xdr:nvSpPr>
      <xdr:spPr>
        <a:xfrm rot="5400000">
          <a:off x="6064152" y="4122703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242834</xdr:colOff>
      <xdr:row>229</xdr:row>
      <xdr:rowOff>6231</xdr:rowOff>
    </xdr:from>
    <xdr:to>
      <xdr:col>9</xdr:col>
      <xdr:colOff>612168</xdr:colOff>
      <xdr:row>231</xdr:row>
      <xdr:rowOff>77285</xdr:rowOff>
    </xdr:to>
    <xdr:sp macro="" textlink="">
      <xdr:nvSpPr>
        <xdr:cNvPr id="637" name="TextBox 82">
          <a:extLst>
            <a:ext uri="{FF2B5EF4-FFF2-40B4-BE49-F238E27FC236}">
              <a16:creationId xmlns:a16="http://schemas.microsoft.com/office/drawing/2014/main" id="{00000000-0008-0000-1300-00007D020000}"/>
            </a:ext>
          </a:extLst>
        </xdr:cNvPr>
        <xdr:cNvSpPr txBox="1"/>
      </xdr:nvSpPr>
      <xdr:spPr>
        <a:xfrm rot="5400000">
          <a:off x="6350390" y="4123792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582264</xdr:colOff>
      <xdr:row>233</xdr:row>
      <xdr:rowOff>125298</xdr:rowOff>
    </xdr:from>
    <xdr:to>
      <xdr:col>6</xdr:col>
      <xdr:colOff>337764</xdr:colOff>
      <xdr:row>236</xdr:row>
      <xdr:rowOff>16435</xdr:rowOff>
    </xdr:to>
    <xdr:sp macro="" textlink="">
      <xdr:nvSpPr>
        <xdr:cNvPr id="638" name="TextBox 83">
          <a:extLst>
            <a:ext uri="{FF2B5EF4-FFF2-40B4-BE49-F238E27FC236}">
              <a16:creationId xmlns:a16="http://schemas.microsoft.com/office/drawing/2014/main" id="{00000000-0008-0000-1300-00007E020000}"/>
            </a:ext>
          </a:extLst>
        </xdr:cNvPr>
        <xdr:cNvSpPr txBox="1"/>
      </xdr:nvSpPr>
      <xdr:spPr>
        <a:xfrm rot="5400000">
          <a:off x="4234487" y="42076658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254670</xdr:colOff>
      <xdr:row>233</xdr:row>
      <xdr:rowOff>125298</xdr:rowOff>
    </xdr:from>
    <xdr:to>
      <xdr:col>7</xdr:col>
      <xdr:colOff>10170</xdr:colOff>
      <xdr:row>236</xdr:row>
      <xdr:rowOff>16435</xdr:rowOff>
    </xdr:to>
    <xdr:sp macro="" textlink="">
      <xdr:nvSpPr>
        <xdr:cNvPr id="639" name="TextBox 84">
          <a:extLst>
            <a:ext uri="{FF2B5EF4-FFF2-40B4-BE49-F238E27FC236}">
              <a16:creationId xmlns:a16="http://schemas.microsoft.com/office/drawing/2014/main" id="{00000000-0008-0000-1300-00007F020000}"/>
            </a:ext>
          </a:extLst>
        </xdr:cNvPr>
        <xdr:cNvSpPr txBox="1"/>
      </xdr:nvSpPr>
      <xdr:spPr>
        <a:xfrm rot="5400000">
          <a:off x="4520726" y="4207665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535399</xdr:colOff>
      <xdr:row>233</xdr:row>
      <xdr:rowOff>125298</xdr:rowOff>
    </xdr:from>
    <xdr:to>
      <xdr:col>7</xdr:col>
      <xdr:colOff>290899</xdr:colOff>
      <xdr:row>236</xdr:row>
      <xdr:rowOff>16435</xdr:rowOff>
    </xdr:to>
    <xdr:sp macro="" textlink="">
      <xdr:nvSpPr>
        <xdr:cNvPr id="640" name="TextBox 85">
          <a:extLst>
            <a:ext uri="{FF2B5EF4-FFF2-40B4-BE49-F238E27FC236}">
              <a16:creationId xmlns:a16="http://schemas.microsoft.com/office/drawing/2014/main" id="{00000000-0008-0000-1300-000080020000}"/>
            </a:ext>
          </a:extLst>
        </xdr:cNvPr>
        <xdr:cNvSpPr txBox="1"/>
      </xdr:nvSpPr>
      <xdr:spPr>
        <a:xfrm rot="5400000">
          <a:off x="4801455" y="4207665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207802</xdr:colOff>
      <xdr:row>233</xdr:row>
      <xdr:rowOff>125298</xdr:rowOff>
    </xdr:from>
    <xdr:to>
      <xdr:col>7</xdr:col>
      <xdr:colOff>577136</xdr:colOff>
      <xdr:row>236</xdr:row>
      <xdr:rowOff>16435</xdr:rowOff>
    </xdr:to>
    <xdr:sp macro="" textlink="">
      <xdr:nvSpPr>
        <xdr:cNvPr id="641" name="TextBox 86">
          <a:extLst>
            <a:ext uri="{FF2B5EF4-FFF2-40B4-BE49-F238E27FC236}">
              <a16:creationId xmlns:a16="http://schemas.microsoft.com/office/drawing/2014/main" id="{00000000-0008-0000-1300-000081020000}"/>
            </a:ext>
          </a:extLst>
        </xdr:cNvPr>
        <xdr:cNvSpPr txBox="1"/>
      </xdr:nvSpPr>
      <xdr:spPr>
        <a:xfrm rot="5400000">
          <a:off x="5087692" y="42076658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137883</xdr:colOff>
      <xdr:row>233</xdr:row>
      <xdr:rowOff>141714</xdr:rowOff>
    </xdr:from>
    <xdr:to>
      <xdr:col>8</xdr:col>
      <xdr:colOff>452612</xdr:colOff>
      <xdr:row>236</xdr:row>
      <xdr:rowOff>32851</xdr:rowOff>
    </xdr:to>
    <xdr:sp macro="" textlink="">
      <xdr:nvSpPr>
        <xdr:cNvPr id="642" name="TextBox 87">
          <a:extLst>
            <a:ext uri="{FF2B5EF4-FFF2-40B4-BE49-F238E27FC236}">
              <a16:creationId xmlns:a16="http://schemas.microsoft.com/office/drawing/2014/main" id="{00000000-0008-0000-1300-000082020000}"/>
            </a:ext>
          </a:extLst>
        </xdr:cNvPr>
        <xdr:cNvSpPr txBox="1"/>
      </xdr:nvSpPr>
      <xdr:spPr>
        <a:xfrm rot="5400000">
          <a:off x="5604304" y="42120376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424121</xdr:colOff>
      <xdr:row>233</xdr:row>
      <xdr:rowOff>141714</xdr:rowOff>
    </xdr:from>
    <xdr:to>
      <xdr:col>9</xdr:col>
      <xdr:colOff>125018</xdr:colOff>
      <xdr:row>236</xdr:row>
      <xdr:rowOff>32851</xdr:rowOff>
    </xdr:to>
    <xdr:sp macro="" textlink="">
      <xdr:nvSpPr>
        <xdr:cNvPr id="643" name="TextBox 88">
          <a:extLst>
            <a:ext uri="{FF2B5EF4-FFF2-40B4-BE49-F238E27FC236}">
              <a16:creationId xmlns:a16="http://schemas.microsoft.com/office/drawing/2014/main" id="{00000000-0008-0000-1300-000083020000}"/>
            </a:ext>
          </a:extLst>
        </xdr:cNvPr>
        <xdr:cNvSpPr txBox="1"/>
      </xdr:nvSpPr>
      <xdr:spPr>
        <a:xfrm rot="5400000">
          <a:off x="5890542" y="42120376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63715</xdr:colOff>
      <xdr:row>233</xdr:row>
      <xdr:rowOff>147070</xdr:rowOff>
    </xdr:from>
    <xdr:to>
      <xdr:col>9</xdr:col>
      <xdr:colOff>433049</xdr:colOff>
      <xdr:row>236</xdr:row>
      <xdr:rowOff>38207</xdr:rowOff>
    </xdr:to>
    <xdr:sp macro="" textlink="">
      <xdr:nvSpPr>
        <xdr:cNvPr id="644" name="TextBox 89">
          <a:extLst>
            <a:ext uri="{FF2B5EF4-FFF2-40B4-BE49-F238E27FC236}">
              <a16:creationId xmlns:a16="http://schemas.microsoft.com/office/drawing/2014/main" id="{00000000-0008-0000-1300-000084020000}"/>
            </a:ext>
          </a:extLst>
        </xdr:cNvPr>
        <xdr:cNvSpPr txBox="1"/>
      </xdr:nvSpPr>
      <xdr:spPr>
        <a:xfrm rot="5400000">
          <a:off x="6171271" y="4209843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349953</xdr:colOff>
      <xdr:row>233</xdr:row>
      <xdr:rowOff>157956</xdr:rowOff>
    </xdr:from>
    <xdr:to>
      <xdr:col>10</xdr:col>
      <xdr:colOff>105453</xdr:colOff>
      <xdr:row>236</xdr:row>
      <xdr:rowOff>49093</xdr:rowOff>
    </xdr:to>
    <xdr:sp macro="" textlink="">
      <xdr:nvSpPr>
        <xdr:cNvPr id="645" name="TextBox 90">
          <a:extLst>
            <a:ext uri="{FF2B5EF4-FFF2-40B4-BE49-F238E27FC236}">
              <a16:creationId xmlns:a16="http://schemas.microsoft.com/office/drawing/2014/main" id="{00000000-0008-0000-1300-000085020000}"/>
            </a:ext>
          </a:extLst>
        </xdr:cNvPr>
        <xdr:cNvSpPr txBox="1"/>
      </xdr:nvSpPr>
      <xdr:spPr>
        <a:xfrm rot="5400000">
          <a:off x="6457509" y="42109316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5</xdr:col>
      <xdr:colOff>589909</xdr:colOff>
      <xdr:row>240</xdr:row>
      <xdr:rowOff>79413</xdr:rowOff>
    </xdr:from>
    <xdr:to>
      <xdr:col>6</xdr:col>
      <xdr:colOff>345409</xdr:colOff>
      <xdr:row>242</xdr:row>
      <xdr:rowOff>150467</xdr:rowOff>
    </xdr:to>
    <xdr:sp macro="" textlink="">
      <xdr:nvSpPr>
        <xdr:cNvPr id="646" name="TextBox 91">
          <a:extLst>
            <a:ext uri="{FF2B5EF4-FFF2-40B4-BE49-F238E27FC236}">
              <a16:creationId xmlns:a16="http://schemas.microsoft.com/office/drawing/2014/main" id="{00000000-0008-0000-1300-000086020000}"/>
            </a:ext>
          </a:extLst>
        </xdr:cNvPr>
        <xdr:cNvSpPr txBox="1"/>
      </xdr:nvSpPr>
      <xdr:spPr>
        <a:xfrm rot="5400000">
          <a:off x="4242132" y="43290190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6</xdr:col>
      <xdr:colOff>262315</xdr:colOff>
      <xdr:row>240</xdr:row>
      <xdr:rowOff>79413</xdr:rowOff>
    </xdr:from>
    <xdr:to>
      <xdr:col>7</xdr:col>
      <xdr:colOff>17815</xdr:colOff>
      <xdr:row>242</xdr:row>
      <xdr:rowOff>150467</xdr:rowOff>
    </xdr:to>
    <xdr:sp macro="" textlink="">
      <xdr:nvSpPr>
        <xdr:cNvPr id="647" name="TextBox 92">
          <a:extLst>
            <a:ext uri="{FF2B5EF4-FFF2-40B4-BE49-F238E27FC236}">
              <a16:creationId xmlns:a16="http://schemas.microsoft.com/office/drawing/2014/main" id="{00000000-0008-0000-1300-000087020000}"/>
            </a:ext>
          </a:extLst>
        </xdr:cNvPr>
        <xdr:cNvSpPr txBox="1"/>
      </xdr:nvSpPr>
      <xdr:spPr>
        <a:xfrm rot="5400000">
          <a:off x="4528371" y="4329019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6</xdr:col>
      <xdr:colOff>543044</xdr:colOff>
      <xdr:row>240</xdr:row>
      <xdr:rowOff>79413</xdr:rowOff>
    </xdr:from>
    <xdr:to>
      <xdr:col>7</xdr:col>
      <xdr:colOff>298544</xdr:colOff>
      <xdr:row>242</xdr:row>
      <xdr:rowOff>150467</xdr:rowOff>
    </xdr:to>
    <xdr:sp macro="" textlink="">
      <xdr:nvSpPr>
        <xdr:cNvPr id="648" name="TextBox 93">
          <a:extLst>
            <a:ext uri="{FF2B5EF4-FFF2-40B4-BE49-F238E27FC236}">
              <a16:creationId xmlns:a16="http://schemas.microsoft.com/office/drawing/2014/main" id="{00000000-0008-0000-1300-000088020000}"/>
            </a:ext>
          </a:extLst>
        </xdr:cNvPr>
        <xdr:cNvSpPr txBox="1"/>
      </xdr:nvSpPr>
      <xdr:spPr>
        <a:xfrm rot="5400000">
          <a:off x="4809100" y="4329019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7</xdr:col>
      <xdr:colOff>215447</xdr:colOff>
      <xdr:row>240</xdr:row>
      <xdr:rowOff>79413</xdr:rowOff>
    </xdr:from>
    <xdr:to>
      <xdr:col>7</xdr:col>
      <xdr:colOff>584781</xdr:colOff>
      <xdr:row>242</xdr:row>
      <xdr:rowOff>150467</xdr:rowOff>
    </xdr:to>
    <xdr:sp macro="" textlink="">
      <xdr:nvSpPr>
        <xdr:cNvPr id="649" name="TextBox 94">
          <a:extLst>
            <a:ext uri="{FF2B5EF4-FFF2-40B4-BE49-F238E27FC236}">
              <a16:creationId xmlns:a16="http://schemas.microsoft.com/office/drawing/2014/main" id="{00000000-0008-0000-1300-000089020000}"/>
            </a:ext>
          </a:extLst>
        </xdr:cNvPr>
        <xdr:cNvSpPr txBox="1"/>
      </xdr:nvSpPr>
      <xdr:spPr>
        <a:xfrm rot="5400000">
          <a:off x="5095337" y="4329019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8</xdr:col>
      <xdr:colOff>145528</xdr:colOff>
      <xdr:row>240</xdr:row>
      <xdr:rowOff>95829</xdr:rowOff>
    </xdr:from>
    <xdr:to>
      <xdr:col>8</xdr:col>
      <xdr:colOff>460257</xdr:colOff>
      <xdr:row>242</xdr:row>
      <xdr:rowOff>166883</xdr:rowOff>
    </xdr:to>
    <xdr:sp macro="" textlink="">
      <xdr:nvSpPr>
        <xdr:cNvPr id="650" name="TextBox 95">
          <a:extLst>
            <a:ext uri="{FF2B5EF4-FFF2-40B4-BE49-F238E27FC236}">
              <a16:creationId xmlns:a16="http://schemas.microsoft.com/office/drawing/2014/main" id="{00000000-0008-0000-1300-00008A020000}"/>
            </a:ext>
          </a:extLst>
        </xdr:cNvPr>
        <xdr:cNvSpPr txBox="1"/>
      </xdr:nvSpPr>
      <xdr:spPr>
        <a:xfrm rot="5400000">
          <a:off x="5611949" y="43333908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8</xdr:col>
      <xdr:colOff>431766</xdr:colOff>
      <xdr:row>240</xdr:row>
      <xdr:rowOff>95829</xdr:rowOff>
    </xdr:from>
    <xdr:to>
      <xdr:col>9</xdr:col>
      <xdr:colOff>132663</xdr:colOff>
      <xdr:row>242</xdr:row>
      <xdr:rowOff>166883</xdr:rowOff>
    </xdr:to>
    <xdr:sp macro="" textlink="">
      <xdr:nvSpPr>
        <xdr:cNvPr id="651" name="TextBox 96">
          <a:extLst>
            <a:ext uri="{FF2B5EF4-FFF2-40B4-BE49-F238E27FC236}">
              <a16:creationId xmlns:a16="http://schemas.microsoft.com/office/drawing/2014/main" id="{00000000-0008-0000-1300-00008B020000}"/>
            </a:ext>
          </a:extLst>
        </xdr:cNvPr>
        <xdr:cNvSpPr txBox="1"/>
      </xdr:nvSpPr>
      <xdr:spPr>
        <a:xfrm rot="5400000">
          <a:off x="5898187" y="43333908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9</xdr:col>
      <xdr:colOff>71360</xdr:colOff>
      <xdr:row>240</xdr:row>
      <xdr:rowOff>101185</xdr:rowOff>
    </xdr:from>
    <xdr:to>
      <xdr:col>9</xdr:col>
      <xdr:colOff>440694</xdr:colOff>
      <xdr:row>242</xdr:row>
      <xdr:rowOff>172239</xdr:rowOff>
    </xdr:to>
    <xdr:sp macro="" textlink="">
      <xdr:nvSpPr>
        <xdr:cNvPr id="652" name="TextBox 97">
          <a:extLst>
            <a:ext uri="{FF2B5EF4-FFF2-40B4-BE49-F238E27FC236}">
              <a16:creationId xmlns:a16="http://schemas.microsoft.com/office/drawing/2014/main" id="{00000000-0008-0000-1300-00008C020000}"/>
            </a:ext>
          </a:extLst>
        </xdr:cNvPr>
        <xdr:cNvSpPr txBox="1"/>
      </xdr:nvSpPr>
      <xdr:spPr>
        <a:xfrm rot="5400000">
          <a:off x="6178916" y="4331196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9</xdr:col>
      <xdr:colOff>357597</xdr:colOff>
      <xdr:row>240</xdr:row>
      <xdr:rowOff>111656</xdr:rowOff>
    </xdr:from>
    <xdr:to>
      <xdr:col>10</xdr:col>
      <xdr:colOff>113097</xdr:colOff>
      <xdr:row>243</xdr:row>
      <xdr:rowOff>2793</xdr:rowOff>
    </xdr:to>
    <xdr:sp macro="" textlink="">
      <xdr:nvSpPr>
        <xdr:cNvPr id="653" name="TextBox 98">
          <a:extLst>
            <a:ext uri="{FF2B5EF4-FFF2-40B4-BE49-F238E27FC236}">
              <a16:creationId xmlns:a16="http://schemas.microsoft.com/office/drawing/2014/main" id="{00000000-0008-0000-1300-00008D020000}"/>
            </a:ext>
          </a:extLst>
        </xdr:cNvPr>
        <xdr:cNvSpPr txBox="1"/>
      </xdr:nvSpPr>
      <xdr:spPr>
        <a:xfrm rot="5400000">
          <a:off x="6465153" y="43322433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14</xdr:col>
      <xdr:colOff>299017</xdr:colOff>
      <xdr:row>219</xdr:row>
      <xdr:rowOff>102480</xdr:rowOff>
    </xdr:from>
    <xdr:to>
      <xdr:col>15</xdr:col>
      <xdr:colOff>54517</xdr:colOff>
      <xdr:row>221</xdr:row>
      <xdr:rowOff>173534</xdr:rowOff>
    </xdr:to>
    <xdr:sp macro="" textlink="">
      <xdr:nvSpPr>
        <xdr:cNvPr id="654" name="TextBox 99">
          <a:extLst>
            <a:ext uri="{FF2B5EF4-FFF2-40B4-BE49-F238E27FC236}">
              <a16:creationId xmlns:a16="http://schemas.microsoft.com/office/drawing/2014/main" id="{00000000-0008-0000-1300-00008E020000}"/>
            </a:ext>
          </a:extLst>
        </xdr:cNvPr>
        <xdr:cNvSpPr txBox="1"/>
      </xdr:nvSpPr>
      <xdr:spPr>
        <a:xfrm rot="5400000">
          <a:off x="9475740" y="39535007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585256</xdr:colOff>
      <xdr:row>219</xdr:row>
      <xdr:rowOff>102480</xdr:rowOff>
    </xdr:from>
    <xdr:to>
      <xdr:col>15</xdr:col>
      <xdr:colOff>340757</xdr:colOff>
      <xdr:row>221</xdr:row>
      <xdr:rowOff>173534</xdr:rowOff>
    </xdr:to>
    <xdr:sp macro="" textlink="">
      <xdr:nvSpPr>
        <xdr:cNvPr id="655" name="TextBox 100">
          <a:extLst>
            <a:ext uri="{FF2B5EF4-FFF2-40B4-BE49-F238E27FC236}">
              <a16:creationId xmlns:a16="http://schemas.microsoft.com/office/drawing/2014/main" id="{00000000-0008-0000-1300-00008F020000}"/>
            </a:ext>
          </a:extLst>
        </xdr:cNvPr>
        <xdr:cNvSpPr txBox="1"/>
      </xdr:nvSpPr>
      <xdr:spPr>
        <a:xfrm rot="5400000">
          <a:off x="9761979" y="3953500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252152</xdr:colOff>
      <xdr:row>219</xdr:row>
      <xdr:rowOff>102480</xdr:rowOff>
    </xdr:from>
    <xdr:to>
      <xdr:col>16</xdr:col>
      <xdr:colOff>7652</xdr:colOff>
      <xdr:row>221</xdr:row>
      <xdr:rowOff>173534</xdr:rowOff>
    </xdr:to>
    <xdr:sp macro="" textlink="">
      <xdr:nvSpPr>
        <xdr:cNvPr id="656" name="TextBox 101">
          <a:extLst>
            <a:ext uri="{FF2B5EF4-FFF2-40B4-BE49-F238E27FC236}">
              <a16:creationId xmlns:a16="http://schemas.microsoft.com/office/drawing/2014/main" id="{00000000-0008-0000-1300-000090020000}"/>
            </a:ext>
          </a:extLst>
        </xdr:cNvPr>
        <xdr:cNvSpPr txBox="1"/>
      </xdr:nvSpPr>
      <xdr:spPr>
        <a:xfrm rot="5400000">
          <a:off x="10042708" y="3953500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538389</xdr:colOff>
      <xdr:row>219</xdr:row>
      <xdr:rowOff>102480</xdr:rowOff>
    </xdr:from>
    <xdr:to>
      <xdr:col>16</xdr:col>
      <xdr:colOff>293889</xdr:colOff>
      <xdr:row>221</xdr:row>
      <xdr:rowOff>173534</xdr:rowOff>
    </xdr:to>
    <xdr:sp macro="" textlink="">
      <xdr:nvSpPr>
        <xdr:cNvPr id="657" name="TextBox 102">
          <a:extLst>
            <a:ext uri="{FF2B5EF4-FFF2-40B4-BE49-F238E27FC236}">
              <a16:creationId xmlns:a16="http://schemas.microsoft.com/office/drawing/2014/main" id="{00000000-0008-0000-1300-000091020000}"/>
            </a:ext>
          </a:extLst>
        </xdr:cNvPr>
        <xdr:cNvSpPr txBox="1"/>
      </xdr:nvSpPr>
      <xdr:spPr>
        <a:xfrm rot="5400000">
          <a:off x="10328945" y="3953500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468469</xdr:colOff>
      <xdr:row>219</xdr:row>
      <xdr:rowOff>118896</xdr:rowOff>
    </xdr:from>
    <xdr:to>
      <xdr:col>17</xdr:col>
      <xdr:colOff>169365</xdr:colOff>
      <xdr:row>222</xdr:row>
      <xdr:rowOff>10033</xdr:rowOff>
    </xdr:to>
    <xdr:sp macro="" textlink="">
      <xdr:nvSpPr>
        <xdr:cNvPr id="658" name="TextBox 103">
          <a:extLst>
            <a:ext uri="{FF2B5EF4-FFF2-40B4-BE49-F238E27FC236}">
              <a16:creationId xmlns:a16="http://schemas.microsoft.com/office/drawing/2014/main" id="{00000000-0008-0000-1300-000092020000}"/>
            </a:ext>
          </a:extLst>
        </xdr:cNvPr>
        <xdr:cNvSpPr txBox="1"/>
      </xdr:nvSpPr>
      <xdr:spPr>
        <a:xfrm rot="5400000">
          <a:off x="10845557" y="39578725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140874</xdr:colOff>
      <xdr:row>219</xdr:row>
      <xdr:rowOff>118896</xdr:rowOff>
    </xdr:from>
    <xdr:to>
      <xdr:col>17</xdr:col>
      <xdr:colOff>455604</xdr:colOff>
      <xdr:row>222</xdr:row>
      <xdr:rowOff>10033</xdr:rowOff>
    </xdr:to>
    <xdr:sp macro="" textlink="">
      <xdr:nvSpPr>
        <xdr:cNvPr id="659" name="TextBox 104">
          <a:extLst>
            <a:ext uri="{FF2B5EF4-FFF2-40B4-BE49-F238E27FC236}">
              <a16:creationId xmlns:a16="http://schemas.microsoft.com/office/drawing/2014/main" id="{00000000-0008-0000-1300-000093020000}"/>
            </a:ext>
          </a:extLst>
        </xdr:cNvPr>
        <xdr:cNvSpPr txBox="1"/>
      </xdr:nvSpPr>
      <xdr:spPr>
        <a:xfrm rot="5400000">
          <a:off x="11131795" y="39578725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394301</xdr:colOff>
      <xdr:row>219</xdr:row>
      <xdr:rowOff>124252</xdr:rowOff>
    </xdr:from>
    <xdr:to>
      <xdr:col>18</xdr:col>
      <xdr:colOff>149802</xdr:colOff>
      <xdr:row>222</xdr:row>
      <xdr:rowOff>15389</xdr:rowOff>
    </xdr:to>
    <xdr:sp macro="" textlink="">
      <xdr:nvSpPr>
        <xdr:cNvPr id="660" name="TextBox 105">
          <a:extLst>
            <a:ext uri="{FF2B5EF4-FFF2-40B4-BE49-F238E27FC236}">
              <a16:creationId xmlns:a16="http://schemas.microsoft.com/office/drawing/2014/main" id="{00000000-0008-0000-1300-000094020000}"/>
            </a:ext>
          </a:extLst>
        </xdr:cNvPr>
        <xdr:cNvSpPr txBox="1"/>
      </xdr:nvSpPr>
      <xdr:spPr>
        <a:xfrm rot="5400000">
          <a:off x="11412524" y="3955677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66706</xdr:colOff>
      <xdr:row>219</xdr:row>
      <xdr:rowOff>135138</xdr:rowOff>
    </xdr:from>
    <xdr:to>
      <xdr:col>18</xdr:col>
      <xdr:colOff>436040</xdr:colOff>
      <xdr:row>222</xdr:row>
      <xdr:rowOff>26275</xdr:rowOff>
    </xdr:to>
    <xdr:sp macro="" textlink="">
      <xdr:nvSpPr>
        <xdr:cNvPr id="661" name="TextBox 106">
          <a:extLst>
            <a:ext uri="{FF2B5EF4-FFF2-40B4-BE49-F238E27FC236}">
              <a16:creationId xmlns:a16="http://schemas.microsoft.com/office/drawing/2014/main" id="{00000000-0008-0000-1300-000095020000}"/>
            </a:ext>
          </a:extLst>
        </xdr:cNvPr>
        <xdr:cNvSpPr txBox="1"/>
      </xdr:nvSpPr>
      <xdr:spPr>
        <a:xfrm rot="5400000">
          <a:off x="11698762" y="39567665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14</xdr:col>
      <xdr:colOff>273751</xdr:colOff>
      <xdr:row>230</xdr:row>
      <xdr:rowOff>177732</xdr:rowOff>
    </xdr:from>
    <xdr:to>
      <xdr:col>15</xdr:col>
      <xdr:colOff>29251</xdr:colOff>
      <xdr:row>233</xdr:row>
      <xdr:rowOff>68869</xdr:rowOff>
    </xdr:to>
    <xdr:sp macro="" textlink="">
      <xdr:nvSpPr>
        <xdr:cNvPr id="662" name="TextBox 107">
          <a:extLst>
            <a:ext uri="{FF2B5EF4-FFF2-40B4-BE49-F238E27FC236}">
              <a16:creationId xmlns:a16="http://schemas.microsoft.com/office/drawing/2014/main" id="{00000000-0008-0000-1300-000096020000}"/>
            </a:ext>
          </a:extLst>
        </xdr:cNvPr>
        <xdr:cNvSpPr txBox="1"/>
      </xdr:nvSpPr>
      <xdr:spPr>
        <a:xfrm rot="5400000">
          <a:off x="9450474" y="41589342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559990</xdr:colOff>
      <xdr:row>230</xdr:row>
      <xdr:rowOff>177732</xdr:rowOff>
    </xdr:from>
    <xdr:to>
      <xdr:col>15</xdr:col>
      <xdr:colOff>315491</xdr:colOff>
      <xdr:row>233</xdr:row>
      <xdr:rowOff>68869</xdr:rowOff>
    </xdr:to>
    <xdr:sp macro="" textlink="">
      <xdr:nvSpPr>
        <xdr:cNvPr id="663" name="TextBox 108">
          <a:extLst>
            <a:ext uri="{FF2B5EF4-FFF2-40B4-BE49-F238E27FC236}">
              <a16:creationId xmlns:a16="http://schemas.microsoft.com/office/drawing/2014/main" id="{00000000-0008-0000-1300-000097020000}"/>
            </a:ext>
          </a:extLst>
        </xdr:cNvPr>
        <xdr:cNvSpPr txBox="1"/>
      </xdr:nvSpPr>
      <xdr:spPr>
        <a:xfrm rot="5400000">
          <a:off x="9736713" y="4158934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226886</xdr:colOff>
      <xdr:row>230</xdr:row>
      <xdr:rowOff>177732</xdr:rowOff>
    </xdr:from>
    <xdr:to>
      <xdr:col>15</xdr:col>
      <xdr:colOff>596220</xdr:colOff>
      <xdr:row>233</xdr:row>
      <xdr:rowOff>68869</xdr:rowOff>
    </xdr:to>
    <xdr:sp macro="" textlink="">
      <xdr:nvSpPr>
        <xdr:cNvPr id="664" name="TextBox 109">
          <a:extLst>
            <a:ext uri="{FF2B5EF4-FFF2-40B4-BE49-F238E27FC236}">
              <a16:creationId xmlns:a16="http://schemas.microsoft.com/office/drawing/2014/main" id="{00000000-0008-0000-1300-000098020000}"/>
            </a:ext>
          </a:extLst>
        </xdr:cNvPr>
        <xdr:cNvSpPr txBox="1"/>
      </xdr:nvSpPr>
      <xdr:spPr>
        <a:xfrm rot="5400000">
          <a:off x="10017442" y="4158934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513123</xdr:colOff>
      <xdr:row>230</xdr:row>
      <xdr:rowOff>177732</xdr:rowOff>
    </xdr:from>
    <xdr:to>
      <xdr:col>16</xdr:col>
      <xdr:colOff>268623</xdr:colOff>
      <xdr:row>233</xdr:row>
      <xdr:rowOff>68869</xdr:rowOff>
    </xdr:to>
    <xdr:sp macro="" textlink="">
      <xdr:nvSpPr>
        <xdr:cNvPr id="665" name="TextBox 110">
          <a:extLst>
            <a:ext uri="{FF2B5EF4-FFF2-40B4-BE49-F238E27FC236}">
              <a16:creationId xmlns:a16="http://schemas.microsoft.com/office/drawing/2014/main" id="{00000000-0008-0000-1300-000099020000}"/>
            </a:ext>
          </a:extLst>
        </xdr:cNvPr>
        <xdr:cNvSpPr txBox="1"/>
      </xdr:nvSpPr>
      <xdr:spPr>
        <a:xfrm rot="5400000">
          <a:off x="10303679" y="41589342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443203</xdr:colOff>
      <xdr:row>231</xdr:row>
      <xdr:rowOff>14231</xdr:rowOff>
    </xdr:from>
    <xdr:to>
      <xdr:col>17</xdr:col>
      <xdr:colOff>144099</xdr:colOff>
      <xdr:row>233</xdr:row>
      <xdr:rowOff>85285</xdr:rowOff>
    </xdr:to>
    <xdr:sp macro="" textlink="">
      <xdr:nvSpPr>
        <xdr:cNvPr id="666" name="TextBox 111">
          <a:extLst>
            <a:ext uri="{FF2B5EF4-FFF2-40B4-BE49-F238E27FC236}">
              <a16:creationId xmlns:a16="http://schemas.microsoft.com/office/drawing/2014/main" id="{00000000-0008-0000-1300-00009A020000}"/>
            </a:ext>
          </a:extLst>
        </xdr:cNvPr>
        <xdr:cNvSpPr txBox="1"/>
      </xdr:nvSpPr>
      <xdr:spPr>
        <a:xfrm rot="5400000">
          <a:off x="10820291" y="41633060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115608</xdr:colOff>
      <xdr:row>231</xdr:row>
      <xdr:rowOff>14231</xdr:rowOff>
    </xdr:from>
    <xdr:to>
      <xdr:col>17</xdr:col>
      <xdr:colOff>430338</xdr:colOff>
      <xdr:row>233</xdr:row>
      <xdr:rowOff>85285</xdr:rowOff>
    </xdr:to>
    <xdr:sp macro="" textlink="">
      <xdr:nvSpPr>
        <xdr:cNvPr id="667" name="TextBox 112">
          <a:extLst>
            <a:ext uri="{FF2B5EF4-FFF2-40B4-BE49-F238E27FC236}">
              <a16:creationId xmlns:a16="http://schemas.microsoft.com/office/drawing/2014/main" id="{00000000-0008-0000-1300-00009B020000}"/>
            </a:ext>
          </a:extLst>
        </xdr:cNvPr>
        <xdr:cNvSpPr txBox="1"/>
      </xdr:nvSpPr>
      <xdr:spPr>
        <a:xfrm rot="5400000">
          <a:off x="11106529" y="41633060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369035</xdr:colOff>
      <xdr:row>231</xdr:row>
      <xdr:rowOff>19587</xdr:rowOff>
    </xdr:from>
    <xdr:to>
      <xdr:col>18</xdr:col>
      <xdr:colOff>124536</xdr:colOff>
      <xdr:row>233</xdr:row>
      <xdr:rowOff>90641</xdr:rowOff>
    </xdr:to>
    <xdr:sp macro="" textlink="">
      <xdr:nvSpPr>
        <xdr:cNvPr id="668" name="TextBox 113">
          <a:extLst>
            <a:ext uri="{FF2B5EF4-FFF2-40B4-BE49-F238E27FC236}">
              <a16:creationId xmlns:a16="http://schemas.microsoft.com/office/drawing/2014/main" id="{00000000-0008-0000-1300-00009C020000}"/>
            </a:ext>
          </a:extLst>
        </xdr:cNvPr>
        <xdr:cNvSpPr txBox="1"/>
      </xdr:nvSpPr>
      <xdr:spPr>
        <a:xfrm rot="5400000">
          <a:off x="11387258" y="41611114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41440</xdr:colOff>
      <xdr:row>231</xdr:row>
      <xdr:rowOff>30473</xdr:rowOff>
    </xdr:from>
    <xdr:to>
      <xdr:col>18</xdr:col>
      <xdr:colOff>410774</xdr:colOff>
      <xdr:row>233</xdr:row>
      <xdr:rowOff>101527</xdr:rowOff>
    </xdr:to>
    <xdr:sp macro="" textlink="">
      <xdr:nvSpPr>
        <xdr:cNvPr id="669" name="TextBox 114">
          <a:extLst>
            <a:ext uri="{FF2B5EF4-FFF2-40B4-BE49-F238E27FC236}">
              <a16:creationId xmlns:a16="http://schemas.microsoft.com/office/drawing/2014/main" id="{00000000-0008-0000-1300-00009D020000}"/>
            </a:ext>
          </a:extLst>
        </xdr:cNvPr>
        <xdr:cNvSpPr txBox="1"/>
      </xdr:nvSpPr>
      <xdr:spPr>
        <a:xfrm rot="5400000">
          <a:off x="11673496" y="41622000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14</xdr:col>
      <xdr:colOff>266873</xdr:colOff>
      <xdr:row>236</xdr:row>
      <xdr:rowOff>133189</xdr:rowOff>
    </xdr:from>
    <xdr:to>
      <xdr:col>15</xdr:col>
      <xdr:colOff>22373</xdr:colOff>
      <xdr:row>239</xdr:row>
      <xdr:rowOff>24326</xdr:rowOff>
    </xdr:to>
    <xdr:sp macro="" textlink="">
      <xdr:nvSpPr>
        <xdr:cNvPr id="670" name="TextBox 115">
          <a:extLst>
            <a:ext uri="{FF2B5EF4-FFF2-40B4-BE49-F238E27FC236}">
              <a16:creationId xmlns:a16="http://schemas.microsoft.com/office/drawing/2014/main" id="{00000000-0008-0000-1300-00009E020000}"/>
            </a:ext>
          </a:extLst>
        </xdr:cNvPr>
        <xdr:cNvSpPr txBox="1"/>
      </xdr:nvSpPr>
      <xdr:spPr>
        <a:xfrm rot="5400000">
          <a:off x="9443596" y="42624299"/>
          <a:ext cx="430887" cy="369333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1</a:t>
          </a:r>
        </a:p>
      </xdr:txBody>
    </xdr:sp>
    <xdr:clientData/>
  </xdr:twoCellAnchor>
  <xdr:twoCellAnchor>
    <xdr:from>
      <xdr:col>14</xdr:col>
      <xdr:colOff>553112</xdr:colOff>
      <xdr:row>236</xdr:row>
      <xdr:rowOff>133189</xdr:rowOff>
    </xdr:from>
    <xdr:to>
      <xdr:col>15</xdr:col>
      <xdr:colOff>308613</xdr:colOff>
      <xdr:row>239</xdr:row>
      <xdr:rowOff>24326</xdr:rowOff>
    </xdr:to>
    <xdr:sp macro="" textlink="">
      <xdr:nvSpPr>
        <xdr:cNvPr id="671" name="TextBox 116">
          <a:extLst>
            <a:ext uri="{FF2B5EF4-FFF2-40B4-BE49-F238E27FC236}">
              <a16:creationId xmlns:a16="http://schemas.microsoft.com/office/drawing/2014/main" id="{00000000-0008-0000-1300-00009F020000}"/>
            </a:ext>
          </a:extLst>
        </xdr:cNvPr>
        <xdr:cNvSpPr txBox="1"/>
      </xdr:nvSpPr>
      <xdr:spPr>
        <a:xfrm rot="5400000">
          <a:off x="9729835" y="4262429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2</a:t>
          </a:r>
        </a:p>
      </xdr:txBody>
    </xdr:sp>
    <xdr:clientData/>
  </xdr:twoCellAnchor>
  <xdr:twoCellAnchor>
    <xdr:from>
      <xdr:col>15</xdr:col>
      <xdr:colOff>220008</xdr:colOff>
      <xdr:row>236</xdr:row>
      <xdr:rowOff>133189</xdr:rowOff>
    </xdr:from>
    <xdr:to>
      <xdr:col>15</xdr:col>
      <xdr:colOff>589342</xdr:colOff>
      <xdr:row>239</xdr:row>
      <xdr:rowOff>24326</xdr:rowOff>
    </xdr:to>
    <xdr:sp macro="" textlink="">
      <xdr:nvSpPr>
        <xdr:cNvPr id="672" name="TextBox 117">
          <a:extLst>
            <a:ext uri="{FF2B5EF4-FFF2-40B4-BE49-F238E27FC236}">
              <a16:creationId xmlns:a16="http://schemas.microsoft.com/office/drawing/2014/main" id="{00000000-0008-0000-1300-0000A0020000}"/>
            </a:ext>
          </a:extLst>
        </xdr:cNvPr>
        <xdr:cNvSpPr txBox="1"/>
      </xdr:nvSpPr>
      <xdr:spPr>
        <a:xfrm rot="5400000">
          <a:off x="10010564" y="4262429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3</a:t>
          </a:r>
        </a:p>
      </xdr:txBody>
    </xdr:sp>
    <xdr:clientData/>
  </xdr:twoCellAnchor>
  <xdr:twoCellAnchor>
    <xdr:from>
      <xdr:col>15</xdr:col>
      <xdr:colOff>506245</xdr:colOff>
      <xdr:row>236</xdr:row>
      <xdr:rowOff>133189</xdr:rowOff>
    </xdr:from>
    <xdr:to>
      <xdr:col>16</xdr:col>
      <xdr:colOff>261745</xdr:colOff>
      <xdr:row>239</xdr:row>
      <xdr:rowOff>24326</xdr:rowOff>
    </xdr:to>
    <xdr:sp macro="" textlink="">
      <xdr:nvSpPr>
        <xdr:cNvPr id="673" name="TextBox 118">
          <a:extLst>
            <a:ext uri="{FF2B5EF4-FFF2-40B4-BE49-F238E27FC236}">
              <a16:creationId xmlns:a16="http://schemas.microsoft.com/office/drawing/2014/main" id="{00000000-0008-0000-1300-0000A1020000}"/>
            </a:ext>
          </a:extLst>
        </xdr:cNvPr>
        <xdr:cNvSpPr txBox="1"/>
      </xdr:nvSpPr>
      <xdr:spPr>
        <a:xfrm rot="5400000">
          <a:off x="10296801" y="42624299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4</a:t>
          </a:r>
        </a:p>
      </xdr:txBody>
    </xdr:sp>
    <xdr:clientData/>
  </xdr:twoCellAnchor>
  <xdr:twoCellAnchor>
    <xdr:from>
      <xdr:col>16</xdr:col>
      <xdr:colOff>436325</xdr:colOff>
      <xdr:row>236</xdr:row>
      <xdr:rowOff>149605</xdr:rowOff>
    </xdr:from>
    <xdr:to>
      <xdr:col>17</xdr:col>
      <xdr:colOff>137221</xdr:colOff>
      <xdr:row>239</xdr:row>
      <xdr:rowOff>40742</xdr:rowOff>
    </xdr:to>
    <xdr:sp macro="" textlink="">
      <xdr:nvSpPr>
        <xdr:cNvPr id="674" name="TextBox 119">
          <a:extLst>
            <a:ext uri="{FF2B5EF4-FFF2-40B4-BE49-F238E27FC236}">
              <a16:creationId xmlns:a16="http://schemas.microsoft.com/office/drawing/2014/main" id="{00000000-0008-0000-1300-0000A2020000}"/>
            </a:ext>
          </a:extLst>
        </xdr:cNvPr>
        <xdr:cNvSpPr txBox="1"/>
      </xdr:nvSpPr>
      <xdr:spPr>
        <a:xfrm rot="5400000">
          <a:off x="10813413" y="42668017"/>
          <a:ext cx="430887" cy="314729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5</a:t>
          </a:r>
        </a:p>
      </xdr:txBody>
    </xdr:sp>
    <xdr:clientData/>
  </xdr:twoCellAnchor>
  <xdr:twoCellAnchor>
    <xdr:from>
      <xdr:col>17</xdr:col>
      <xdr:colOff>108730</xdr:colOff>
      <xdr:row>236</xdr:row>
      <xdr:rowOff>149605</xdr:rowOff>
    </xdr:from>
    <xdr:to>
      <xdr:col>17</xdr:col>
      <xdr:colOff>423460</xdr:colOff>
      <xdr:row>239</xdr:row>
      <xdr:rowOff>40742</xdr:rowOff>
    </xdr:to>
    <xdr:sp macro="" textlink="">
      <xdr:nvSpPr>
        <xdr:cNvPr id="675" name="TextBox 120">
          <a:extLst>
            <a:ext uri="{FF2B5EF4-FFF2-40B4-BE49-F238E27FC236}">
              <a16:creationId xmlns:a16="http://schemas.microsoft.com/office/drawing/2014/main" id="{00000000-0008-0000-1300-0000A3020000}"/>
            </a:ext>
          </a:extLst>
        </xdr:cNvPr>
        <xdr:cNvSpPr txBox="1"/>
      </xdr:nvSpPr>
      <xdr:spPr>
        <a:xfrm rot="5400000">
          <a:off x="11099651" y="42668017"/>
          <a:ext cx="430887" cy="314730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6</a:t>
          </a:r>
        </a:p>
      </xdr:txBody>
    </xdr:sp>
    <xdr:clientData/>
  </xdr:twoCellAnchor>
  <xdr:twoCellAnchor>
    <xdr:from>
      <xdr:col>17</xdr:col>
      <xdr:colOff>362157</xdr:colOff>
      <xdr:row>236</xdr:row>
      <xdr:rowOff>154961</xdr:rowOff>
    </xdr:from>
    <xdr:to>
      <xdr:col>18</xdr:col>
      <xdr:colOff>117658</xdr:colOff>
      <xdr:row>239</xdr:row>
      <xdr:rowOff>46098</xdr:rowOff>
    </xdr:to>
    <xdr:sp macro="" textlink="">
      <xdr:nvSpPr>
        <xdr:cNvPr id="676" name="TextBox 121">
          <a:extLst>
            <a:ext uri="{FF2B5EF4-FFF2-40B4-BE49-F238E27FC236}">
              <a16:creationId xmlns:a16="http://schemas.microsoft.com/office/drawing/2014/main" id="{00000000-0008-0000-1300-0000A4020000}"/>
            </a:ext>
          </a:extLst>
        </xdr:cNvPr>
        <xdr:cNvSpPr txBox="1"/>
      </xdr:nvSpPr>
      <xdr:spPr>
        <a:xfrm rot="5400000">
          <a:off x="11380380" y="42646071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7</a:t>
          </a:r>
        </a:p>
      </xdr:txBody>
    </xdr:sp>
    <xdr:clientData/>
  </xdr:twoCellAnchor>
  <xdr:twoCellAnchor>
    <xdr:from>
      <xdr:col>18</xdr:col>
      <xdr:colOff>34562</xdr:colOff>
      <xdr:row>236</xdr:row>
      <xdr:rowOff>165847</xdr:rowOff>
    </xdr:from>
    <xdr:to>
      <xdr:col>18</xdr:col>
      <xdr:colOff>403896</xdr:colOff>
      <xdr:row>239</xdr:row>
      <xdr:rowOff>56984</xdr:rowOff>
    </xdr:to>
    <xdr:sp macro="" textlink="">
      <xdr:nvSpPr>
        <xdr:cNvPr id="677" name="TextBox 122">
          <a:extLst>
            <a:ext uri="{FF2B5EF4-FFF2-40B4-BE49-F238E27FC236}">
              <a16:creationId xmlns:a16="http://schemas.microsoft.com/office/drawing/2014/main" id="{00000000-0008-0000-1300-0000A5020000}"/>
            </a:ext>
          </a:extLst>
        </xdr:cNvPr>
        <xdr:cNvSpPr txBox="1"/>
      </xdr:nvSpPr>
      <xdr:spPr>
        <a:xfrm rot="5400000">
          <a:off x="11666618" y="42656957"/>
          <a:ext cx="430887" cy="369334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600"/>
            <a:t>8</a:t>
          </a:r>
        </a:p>
      </xdr:txBody>
    </xdr:sp>
    <xdr:clientData/>
  </xdr:twoCellAnchor>
  <xdr:twoCellAnchor>
    <xdr:from>
      <xdr:col>4</xdr:col>
      <xdr:colOff>204928</xdr:colOff>
      <xdr:row>227</xdr:row>
      <xdr:rowOff>41408</xdr:rowOff>
    </xdr:from>
    <xdr:to>
      <xdr:col>5</xdr:col>
      <xdr:colOff>190939</xdr:colOff>
      <xdr:row>228</xdr:row>
      <xdr:rowOff>138490</xdr:rowOff>
    </xdr:to>
    <xdr:sp macro="" textlink="">
      <xdr:nvSpPr>
        <xdr:cNvPr id="681" name="TextBox 14">
          <a:extLst>
            <a:ext uri="{FF2B5EF4-FFF2-40B4-BE49-F238E27FC236}">
              <a16:creationId xmlns:a16="http://schemas.microsoft.com/office/drawing/2014/main" id="{00000000-0008-0000-1300-0000A9020000}"/>
            </a:ext>
          </a:extLst>
        </xdr:cNvPr>
        <xdr:cNvSpPr txBox="1"/>
      </xdr:nvSpPr>
      <xdr:spPr>
        <a:xfrm>
          <a:off x="3274095" y="4088249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610731</xdr:colOff>
      <xdr:row>242</xdr:row>
      <xdr:rowOff>99128</xdr:rowOff>
    </xdr:from>
    <xdr:to>
      <xdr:col>13</xdr:col>
      <xdr:colOff>596741</xdr:colOff>
      <xdr:row>244</xdr:row>
      <xdr:rowOff>16293</xdr:rowOff>
    </xdr:to>
    <xdr:sp macro="" textlink="">
      <xdr:nvSpPr>
        <xdr:cNvPr id="682" name="TextBox 127">
          <a:extLst>
            <a:ext uri="{FF2B5EF4-FFF2-40B4-BE49-F238E27FC236}">
              <a16:creationId xmlns:a16="http://schemas.microsoft.com/office/drawing/2014/main" id="{00000000-0008-0000-1300-0000AA020000}"/>
            </a:ext>
          </a:extLst>
        </xdr:cNvPr>
        <xdr:cNvSpPr txBox="1"/>
      </xdr:nvSpPr>
      <xdr:spPr>
        <a:xfrm>
          <a:off x="8590564" y="4363896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612576</xdr:colOff>
      <xdr:row>241</xdr:row>
      <xdr:rowOff>113433</xdr:rowOff>
    </xdr:from>
    <xdr:to>
      <xdr:col>13</xdr:col>
      <xdr:colOff>598586</xdr:colOff>
      <xdr:row>243</xdr:row>
      <xdr:rowOff>30599</xdr:rowOff>
    </xdr:to>
    <xdr:sp macro="" textlink="">
      <xdr:nvSpPr>
        <xdr:cNvPr id="683" name="TextBox 128">
          <a:extLst>
            <a:ext uri="{FF2B5EF4-FFF2-40B4-BE49-F238E27FC236}">
              <a16:creationId xmlns:a16="http://schemas.microsoft.com/office/drawing/2014/main" id="{00000000-0008-0000-1300-0000AB020000}"/>
            </a:ext>
          </a:extLst>
        </xdr:cNvPr>
        <xdr:cNvSpPr txBox="1"/>
      </xdr:nvSpPr>
      <xdr:spPr>
        <a:xfrm>
          <a:off x="8592409" y="4347335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602481</xdr:colOff>
      <xdr:row>240</xdr:row>
      <xdr:rowOff>66094</xdr:rowOff>
    </xdr:from>
    <xdr:to>
      <xdr:col>13</xdr:col>
      <xdr:colOff>588491</xdr:colOff>
      <xdr:row>241</xdr:row>
      <xdr:rowOff>163176</xdr:rowOff>
    </xdr:to>
    <xdr:sp macro="" textlink="">
      <xdr:nvSpPr>
        <xdr:cNvPr id="684" name="TextBox 129">
          <a:extLst>
            <a:ext uri="{FF2B5EF4-FFF2-40B4-BE49-F238E27FC236}">
              <a16:creationId xmlns:a16="http://schemas.microsoft.com/office/drawing/2014/main" id="{00000000-0008-0000-1300-0000AC020000}"/>
            </a:ext>
          </a:extLst>
        </xdr:cNvPr>
        <xdr:cNvSpPr txBox="1"/>
      </xdr:nvSpPr>
      <xdr:spPr>
        <a:xfrm>
          <a:off x="8582314" y="4324609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5</xdr:col>
      <xdr:colOff>182523</xdr:colOff>
      <xdr:row>214</xdr:row>
      <xdr:rowOff>22676</xdr:rowOff>
    </xdr:from>
    <xdr:to>
      <xdr:col>9</xdr:col>
      <xdr:colOff>495008</xdr:colOff>
      <xdr:row>220</xdr:row>
      <xdr:rowOff>138870</xdr:rowOff>
    </xdr:to>
    <xdr:pic>
      <xdr:nvPicPr>
        <xdr:cNvPr id="685" name="Picture 684" descr="A close-up of a paper&#10;&#10;Description automatically generated">
          <a:extLst>
            <a:ext uri="{FF2B5EF4-FFF2-40B4-BE49-F238E27FC236}">
              <a16:creationId xmlns:a16="http://schemas.microsoft.com/office/drawing/2014/main" id="{00000000-0008-0000-1300-0000AD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31" t="44542" r="26967" b="31205"/>
        <a:stretch/>
      </xdr:blipFill>
      <xdr:spPr>
        <a:xfrm>
          <a:off x="3865523" y="38524843"/>
          <a:ext cx="2767818" cy="1195694"/>
        </a:xfrm>
        <a:prstGeom prst="rect">
          <a:avLst/>
        </a:prstGeom>
      </xdr:spPr>
    </xdr:pic>
    <xdr:clientData/>
  </xdr:twoCellAnchor>
  <xdr:twoCellAnchor>
    <xdr:from>
      <xdr:col>4</xdr:col>
      <xdr:colOff>219223</xdr:colOff>
      <xdr:row>217</xdr:row>
      <xdr:rowOff>111537</xdr:rowOff>
    </xdr:from>
    <xdr:to>
      <xdr:col>5</xdr:col>
      <xdr:colOff>205234</xdr:colOff>
      <xdr:row>219</xdr:row>
      <xdr:rowOff>28703</xdr:rowOff>
    </xdr:to>
    <xdr:sp macro="" textlink="">
      <xdr:nvSpPr>
        <xdr:cNvPr id="686" name="TextBox 4">
          <a:extLst>
            <a:ext uri="{FF2B5EF4-FFF2-40B4-BE49-F238E27FC236}">
              <a16:creationId xmlns:a16="http://schemas.microsoft.com/office/drawing/2014/main" id="{00000000-0008-0000-1300-0000AE020000}"/>
            </a:ext>
          </a:extLst>
        </xdr:cNvPr>
        <xdr:cNvSpPr txBox="1"/>
      </xdr:nvSpPr>
      <xdr:spPr>
        <a:xfrm>
          <a:off x="3288390" y="3915345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 editAs="oneCell">
    <xdr:from>
      <xdr:col>5</xdr:col>
      <xdr:colOff>142630</xdr:colOff>
      <xdr:row>222</xdr:row>
      <xdr:rowOff>47667</xdr:rowOff>
    </xdr:from>
    <xdr:to>
      <xdr:col>9</xdr:col>
      <xdr:colOff>516580</xdr:colOff>
      <xdr:row>229</xdr:row>
      <xdr:rowOff>79052</xdr:rowOff>
    </xdr:to>
    <xdr:pic>
      <xdr:nvPicPr>
        <xdr:cNvPr id="687" name="Picture 68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AF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94" t="42630" r="29911" b="25687"/>
        <a:stretch/>
      </xdr:blipFill>
      <xdr:spPr>
        <a:xfrm>
          <a:off x="3825630" y="39989167"/>
          <a:ext cx="2829283" cy="1290802"/>
        </a:xfrm>
        <a:prstGeom prst="rect">
          <a:avLst/>
        </a:prstGeom>
      </xdr:spPr>
    </xdr:pic>
    <xdr:clientData/>
  </xdr:twoCellAnchor>
  <xdr:twoCellAnchor>
    <xdr:from>
      <xdr:col>4</xdr:col>
      <xdr:colOff>221392</xdr:colOff>
      <xdr:row>223</xdr:row>
      <xdr:rowOff>139766</xdr:rowOff>
    </xdr:from>
    <xdr:to>
      <xdr:col>5</xdr:col>
      <xdr:colOff>207403</xdr:colOff>
      <xdr:row>225</xdr:row>
      <xdr:rowOff>56932</xdr:rowOff>
    </xdr:to>
    <xdr:sp macro="" textlink="">
      <xdr:nvSpPr>
        <xdr:cNvPr id="688" name="TextBox 15">
          <a:extLst>
            <a:ext uri="{FF2B5EF4-FFF2-40B4-BE49-F238E27FC236}">
              <a16:creationId xmlns:a16="http://schemas.microsoft.com/office/drawing/2014/main" id="{00000000-0008-0000-1300-0000B0020000}"/>
            </a:ext>
          </a:extLst>
        </xdr:cNvPr>
        <xdr:cNvSpPr txBox="1"/>
      </xdr:nvSpPr>
      <xdr:spPr>
        <a:xfrm>
          <a:off x="3290559" y="4026118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13</xdr:col>
      <xdr:colOff>559873</xdr:colOff>
      <xdr:row>232</xdr:row>
      <xdr:rowOff>167908</xdr:rowOff>
    </xdr:from>
    <xdr:to>
      <xdr:col>18</xdr:col>
      <xdr:colOff>339225</xdr:colOff>
      <xdr:row>237</xdr:row>
      <xdr:rowOff>75963</xdr:rowOff>
    </xdr:to>
    <xdr:pic>
      <xdr:nvPicPr>
        <xdr:cNvPr id="689" name="Picture 688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B1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90" t="41385" r="25253" b="37693"/>
        <a:stretch/>
      </xdr:blipFill>
      <xdr:spPr>
        <a:xfrm>
          <a:off x="9153540" y="41908575"/>
          <a:ext cx="2848519" cy="807638"/>
        </a:xfrm>
        <a:prstGeom prst="rect">
          <a:avLst/>
        </a:prstGeom>
      </xdr:spPr>
    </xdr:pic>
    <xdr:clientData/>
  </xdr:twoCellAnchor>
  <xdr:twoCellAnchor editAs="oneCell">
    <xdr:from>
      <xdr:col>5</xdr:col>
      <xdr:colOff>196174</xdr:colOff>
      <xdr:row>231</xdr:row>
      <xdr:rowOff>18463</xdr:rowOff>
    </xdr:from>
    <xdr:to>
      <xdr:col>9</xdr:col>
      <xdr:colOff>543510</xdr:colOff>
      <xdr:row>234</xdr:row>
      <xdr:rowOff>37223</xdr:rowOff>
    </xdr:to>
    <xdr:pic>
      <xdr:nvPicPr>
        <xdr:cNvPr id="690" name="Picture 689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B2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50" t="48441" r="19182" b="38307"/>
        <a:stretch/>
      </xdr:blipFill>
      <xdr:spPr>
        <a:xfrm>
          <a:off x="3879174" y="41579213"/>
          <a:ext cx="2802669" cy="558510"/>
        </a:xfrm>
        <a:prstGeom prst="rect">
          <a:avLst/>
        </a:prstGeom>
      </xdr:spPr>
    </xdr:pic>
    <xdr:clientData/>
  </xdr:twoCellAnchor>
  <xdr:twoCellAnchor editAs="oneCell">
    <xdr:from>
      <xdr:col>5</xdr:col>
      <xdr:colOff>229348</xdr:colOff>
      <xdr:row>235</xdr:row>
      <xdr:rowOff>83686</xdr:rowOff>
    </xdr:from>
    <xdr:to>
      <xdr:col>9</xdr:col>
      <xdr:colOff>543510</xdr:colOff>
      <xdr:row>240</xdr:row>
      <xdr:rowOff>74056</xdr:rowOff>
    </xdr:to>
    <xdr:pic>
      <xdr:nvPicPr>
        <xdr:cNvPr id="691" name="Picture 690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300-0000B3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24" t="53865" r="24142" b="33301"/>
        <a:stretch/>
      </xdr:blipFill>
      <xdr:spPr>
        <a:xfrm>
          <a:off x="3912348" y="42364103"/>
          <a:ext cx="2769495" cy="889953"/>
        </a:xfrm>
        <a:prstGeom prst="rect">
          <a:avLst/>
        </a:prstGeom>
      </xdr:spPr>
    </xdr:pic>
    <xdr:clientData/>
  </xdr:twoCellAnchor>
  <xdr:twoCellAnchor editAs="oneCell">
    <xdr:from>
      <xdr:col>5</xdr:col>
      <xdr:colOff>257992</xdr:colOff>
      <xdr:row>242</xdr:row>
      <xdr:rowOff>102595</xdr:rowOff>
    </xdr:from>
    <xdr:to>
      <xdr:col>10</xdr:col>
      <xdr:colOff>30001</xdr:colOff>
      <xdr:row>245</xdr:row>
      <xdr:rowOff>159048</xdr:rowOff>
    </xdr:to>
    <xdr:pic>
      <xdr:nvPicPr>
        <xdr:cNvPr id="692" name="Picture 691" descr="A close-up of several test strips&#10;&#10;Description automatically generated">
          <a:extLst>
            <a:ext uri="{FF2B5EF4-FFF2-40B4-BE49-F238E27FC236}">
              <a16:creationId xmlns:a16="http://schemas.microsoft.com/office/drawing/2014/main" id="{00000000-0008-0000-1300-0000B4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73" t="28290" r="25506" b="56934"/>
        <a:stretch/>
      </xdr:blipFill>
      <xdr:spPr>
        <a:xfrm>
          <a:off x="3940992" y="43642428"/>
          <a:ext cx="2841175" cy="596203"/>
        </a:xfrm>
        <a:prstGeom prst="rect">
          <a:avLst/>
        </a:prstGeom>
      </xdr:spPr>
    </xdr:pic>
    <xdr:clientData/>
  </xdr:twoCellAnchor>
  <xdr:twoCellAnchor editAs="oneCell">
    <xdr:from>
      <xdr:col>13</xdr:col>
      <xdr:colOff>574421</xdr:colOff>
      <xdr:row>221</xdr:row>
      <xdr:rowOff>79671</xdr:rowOff>
    </xdr:from>
    <xdr:to>
      <xdr:col>18</xdr:col>
      <xdr:colOff>353649</xdr:colOff>
      <xdr:row>228</xdr:row>
      <xdr:rowOff>111057</xdr:rowOff>
    </xdr:to>
    <xdr:pic>
      <xdr:nvPicPr>
        <xdr:cNvPr id="693" name="Picture 69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300-0000B5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80" t="31418" r="23848" b="30847"/>
        <a:stretch/>
      </xdr:blipFill>
      <xdr:spPr>
        <a:xfrm>
          <a:off x="9168088" y="39841254"/>
          <a:ext cx="2848395" cy="1290803"/>
        </a:xfrm>
        <a:prstGeom prst="rect">
          <a:avLst/>
        </a:prstGeom>
      </xdr:spPr>
    </xdr:pic>
    <xdr:clientData/>
  </xdr:twoCellAnchor>
  <xdr:twoCellAnchor editAs="oneCell">
    <xdr:from>
      <xdr:col>14</xdr:col>
      <xdr:colOff>9769</xdr:colOff>
      <xdr:row>238</xdr:row>
      <xdr:rowOff>89661</xdr:rowOff>
    </xdr:from>
    <xdr:to>
      <xdr:col>18</xdr:col>
      <xdr:colOff>389673</xdr:colOff>
      <xdr:row>245</xdr:row>
      <xdr:rowOff>151855</xdr:rowOff>
    </xdr:to>
    <xdr:pic>
      <xdr:nvPicPr>
        <xdr:cNvPr id="694" name="Picture 693" descr="A white rectangular object with black lines on it&#10;&#10;Description automatically generated">
          <a:extLst>
            <a:ext uri="{FF2B5EF4-FFF2-40B4-BE49-F238E27FC236}">
              <a16:creationId xmlns:a16="http://schemas.microsoft.com/office/drawing/2014/main" id="{00000000-0008-0000-1300-0000B6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38" t="45331" r="32128" b="19114"/>
        <a:stretch/>
      </xdr:blipFill>
      <xdr:spPr>
        <a:xfrm>
          <a:off x="9217269" y="42909828"/>
          <a:ext cx="2835237" cy="13216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22655</xdr:colOff>
      <xdr:row>7</xdr:row>
      <xdr:rowOff>109258</xdr:rowOff>
    </xdr:from>
    <xdr:to>
      <xdr:col>4</xdr:col>
      <xdr:colOff>137071</xdr:colOff>
      <xdr:row>18</xdr:row>
      <xdr:rowOff>156428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1855" y="1398308"/>
          <a:ext cx="1333616" cy="2072820"/>
        </a:xfrm>
        <a:prstGeom prst="rect">
          <a:avLst/>
        </a:prstGeom>
      </xdr:spPr>
    </xdr:pic>
    <xdr:clientData/>
  </xdr:twoCellAnchor>
  <xdr:twoCellAnchor editAs="oneCell">
    <xdr:from>
      <xdr:col>14</xdr:col>
      <xdr:colOff>471371</xdr:colOff>
      <xdr:row>19</xdr:row>
      <xdr:rowOff>172637</xdr:rowOff>
    </xdr:from>
    <xdr:to>
      <xdr:col>17</xdr:col>
      <xdr:colOff>3643</xdr:colOff>
      <xdr:row>31</xdr:row>
      <xdr:rowOff>125815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" r="7936" b="1447"/>
        <a:stretch/>
      </xdr:blipFill>
      <xdr:spPr>
        <a:xfrm>
          <a:off x="9005771" y="3671487"/>
          <a:ext cx="1361072" cy="2162978"/>
        </a:xfrm>
        <a:prstGeom prst="rect">
          <a:avLst/>
        </a:prstGeom>
      </xdr:spPr>
    </xdr:pic>
    <xdr:clientData/>
  </xdr:twoCellAnchor>
  <xdr:twoCellAnchor editAs="oneCell">
    <xdr:from>
      <xdr:col>8</xdr:col>
      <xdr:colOff>356467</xdr:colOff>
      <xdr:row>15</xdr:row>
      <xdr:rowOff>162221</xdr:rowOff>
    </xdr:from>
    <xdr:to>
      <xdr:col>11</xdr:col>
      <xdr:colOff>150868</xdr:colOff>
      <xdr:row>26</xdr:row>
      <xdr:rowOff>148425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33267" y="2924471"/>
          <a:ext cx="1623201" cy="2011854"/>
        </a:xfrm>
        <a:prstGeom prst="rect">
          <a:avLst/>
        </a:prstGeom>
      </xdr:spPr>
    </xdr:pic>
    <xdr:clientData/>
  </xdr:twoCellAnchor>
  <xdr:twoCellAnchor editAs="oneCell">
    <xdr:from>
      <xdr:col>16</xdr:col>
      <xdr:colOff>348133</xdr:colOff>
      <xdr:row>1</xdr:row>
      <xdr:rowOff>0</xdr:rowOff>
    </xdr:from>
    <xdr:to>
      <xdr:col>18</xdr:col>
      <xdr:colOff>447307</xdr:colOff>
      <xdr:row>11</xdr:row>
      <xdr:rowOff>170354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01733" y="184150"/>
          <a:ext cx="1318374" cy="2011854"/>
        </a:xfrm>
        <a:prstGeom prst="rect">
          <a:avLst/>
        </a:prstGeom>
      </xdr:spPr>
    </xdr:pic>
    <xdr:clientData/>
  </xdr:twoCellAnchor>
  <xdr:twoCellAnchor editAs="oneCell">
    <xdr:from>
      <xdr:col>7</xdr:col>
      <xdr:colOff>604061</xdr:colOff>
      <xdr:row>1</xdr:row>
      <xdr:rowOff>0</xdr:rowOff>
    </xdr:from>
    <xdr:to>
      <xdr:col>10</xdr:col>
      <xdr:colOff>385978</xdr:colOff>
      <xdr:row>12</xdr:row>
      <xdr:rowOff>147715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871261" y="184150"/>
          <a:ext cx="1610717" cy="2173365"/>
        </a:xfrm>
        <a:prstGeom prst="rect">
          <a:avLst/>
        </a:prstGeom>
      </xdr:spPr>
    </xdr:pic>
    <xdr:clientData/>
  </xdr:twoCellAnchor>
  <xdr:twoCellAnchor editAs="oneCell">
    <xdr:from>
      <xdr:col>8</xdr:col>
      <xdr:colOff>536422</xdr:colOff>
      <xdr:row>27</xdr:row>
      <xdr:rowOff>40587</xdr:rowOff>
    </xdr:from>
    <xdr:to>
      <xdr:col>11</xdr:col>
      <xdr:colOff>135397</xdr:colOff>
      <xdr:row>37</xdr:row>
      <xdr:rowOff>10622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7749" b="4229"/>
        <a:stretch/>
      </xdr:blipFill>
      <xdr:spPr>
        <a:xfrm>
          <a:off x="5413222" y="5012637"/>
          <a:ext cx="1427775" cy="1811535"/>
        </a:xfrm>
        <a:prstGeom prst="rect">
          <a:avLst/>
        </a:prstGeom>
      </xdr:spPr>
    </xdr:pic>
    <xdr:clientData/>
  </xdr:twoCellAnchor>
  <xdr:twoCellAnchor>
    <xdr:from>
      <xdr:col>1</xdr:col>
      <xdr:colOff>258726</xdr:colOff>
      <xdr:row>1</xdr:row>
      <xdr:rowOff>49770</xdr:rowOff>
    </xdr:from>
    <xdr:to>
      <xdr:col>5</xdr:col>
      <xdr:colOff>22901</xdr:colOff>
      <xdr:row>3</xdr:row>
      <xdr:rowOff>55611</xdr:rowOff>
    </xdr:to>
    <xdr:sp macro="" textlink="">
      <xdr:nvSpPr>
        <xdr:cNvPr id="8" name="TextBox 1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SpPr txBox="1"/>
      </xdr:nvSpPr>
      <xdr:spPr>
        <a:xfrm>
          <a:off x="868326" y="233920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S1f</a:t>
          </a:r>
        </a:p>
      </xdr:txBody>
    </xdr:sp>
    <xdr:clientData/>
  </xdr:twoCellAnchor>
  <xdr:twoCellAnchor>
    <xdr:from>
      <xdr:col>1</xdr:col>
      <xdr:colOff>0</xdr:colOff>
      <xdr:row>8</xdr:row>
      <xdr:rowOff>81099</xdr:rowOff>
    </xdr:from>
    <xdr:to>
      <xdr:col>2</xdr:col>
      <xdr:colOff>170896</xdr:colOff>
      <xdr:row>11</xdr:row>
      <xdr:rowOff>174980</xdr:rowOff>
    </xdr:to>
    <xdr:sp macro="" textlink="">
      <xdr:nvSpPr>
        <xdr:cNvPr id="9" name="TextBox 77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SpPr txBox="1"/>
      </xdr:nvSpPr>
      <xdr:spPr>
        <a:xfrm>
          <a:off x="609600" y="1554299"/>
          <a:ext cx="780496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(120kDa, 52kDa)</a:t>
          </a:r>
        </a:p>
      </xdr:txBody>
    </xdr:sp>
    <xdr:clientData/>
  </xdr:twoCellAnchor>
  <xdr:twoCellAnchor>
    <xdr:from>
      <xdr:col>3</xdr:col>
      <xdr:colOff>37568</xdr:colOff>
      <xdr:row>2</xdr:row>
      <xdr:rowOff>18498</xdr:rowOff>
    </xdr:from>
    <xdr:to>
      <xdr:col>3</xdr:col>
      <xdr:colOff>406900</xdr:colOff>
      <xdr:row>8</xdr:row>
      <xdr:rowOff>113074</xdr:rowOff>
    </xdr:to>
    <xdr:sp macro="" textlink="">
      <xdr:nvSpPr>
        <xdr:cNvPr id="10" name="TextBox 7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SpPr txBox="1"/>
      </xdr:nvSpPr>
      <xdr:spPr>
        <a:xfrm>
          <a:off x="1866368" y="386798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3</xdr:col>
      <xdr:colOff>320321</xdr:colOff>
      <xdr:row>2</xdr:row>
      <xdr:rowOff>22651</xdr:rowOff>
    </xdr:from>
    <xdr:to>
      <xdr:col>4</xdr:col>
      <xdr:colOff>80053</xdr:colOff>
      <xdr:row>8</xdr:row>
      <xdr:rowOff>117227</xdr:rowOff>
    </xdr:to>
    <xdr:sp macro="" textlink="">
      <xdr:nvSpPr>
        <xdr:cNvPr id="11" name="TextBox 8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SpPr txBox="1"/>
      </xdr:nvSpPr>
      <xdr:spPr>
        <a:xfrm>
          <a:off x="2149121" y="390951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3</xdr:col>
      <xdr:colOff>31507</xdr:colOff>
      <xdr:row>8</xdr:row>
      <xdr:rowOff>168790</xdr:rowOff>
    </xdr:from>
    <xdr:to>
      <xdr:col>4</xdr:col>
      <xdr:colOff>169676</xdr:colOff>
      <xdr:row>14</xdr:row>
      <xdr:rowOff>12773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SpPr/>
      </xdr:nvSpPr>
      <xdr:spPr>
        <a:xfrm>
          <a:off x="1860307" y="1641990"/>
          <a:ext cx="747769" cy="948883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11</xdr:col>
      <xdr:colOff>175057</xdr:colOff>
      <xdr:row>18</xdr:row>
      <xdr:rowOff>86032</xdr:rowOff>
    </xdr:from>
    <xdr:to>
      <xdr:col>12</xdr:col>
      <xdr:colOff>345953</xdr:colOff>
      <xdr:row>20</xdr:row>
      <xdr:rowOff>179397</xdr:rowOff>
    </xdr:to>
    <xdr:sp macro="" textlink="">
      <xdr:nvSpPr>
        <xdr:cNvPr id="13" name="TextBox 8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SpPr txBox="1"/>
      </xdr:nvSpPr>
      <xdr:spPr>
        <a:xfrm>
          <a:off x="6880657" y="3400732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P65 (65kDa)</a:t>
          </a:r>
        </a:p>
      </xdr:txBody>
    </xdr:sp>
    <xdr:clientData/>
  </xdr:twoCellAnchor>
  <xdr:twoCellAnchor>
    <xdr:from>
      <xdr:col>9</xdr:col>
      <xdr:colOff>528159</xdr:colOff>
      <xdr:row>12</xdr:row>
      <xdr:rowOff>45653</xdr:rowOff>
    </xdr:from>
    <xdr:to>
      <xdr:col>10</xdr:col>
      <xdr:colOff>287891</xdr:colOff>
      <xdr:row>18</xdr:row>
      <xdr:rowOff>140229</xdr:rowOff>
    </xdr:to>
    <xdr:sp macro="" textlink="">
      <xdr:nvSpPr>
        <xdr:cNvPr id="14" name="TextBox 8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SpPr txBox="1"/>
      </xdr:nvSpPr>
      <xdr:spPr>
        <a:xfrm>
          <a:off x="6014559" y="2255453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10</xdr:col>
      <xdr:colOff>201312</xdr:colOff>
      <xdr:row>12</xdr:row>
      <xdr:rowOff>49806</xdr:rowOff>
    </xdr:from>
    <xdr:to>
      <xdr:col>10</xdr:col>
      <xdr:colOff>570644</xdr:colOff>
      <xdr:row>18</xdr:row>
      <xdr:rowOff>144382</xdr:rowOff>
    </xdr:to>
    <xdr:sp macro="" textlink="">
      <xdr:nvSpPr>
        <xdr:cNvPr id="15" name="TextBox 8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SpPr txBox="1"/>
      </xdr:nvSpPr>
      <xdr:spPr>
        <a:xfrm>
          <a:off x="6297312" y="2259606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9</xdr:col>
      <xdr:colOff>574370</xdr:colOff>
      <xdr:row>19</xdr:row>
      <xdr:rowOff>54127</xdr:rowOff>
    </xdr:from>
    <xdr:to>
      <xdr:col>10</xdr:col>
      <xdr:colOff>566814</xdr:colOff>
      <xdr:row>20</xdr:row>
      <xdr:rowOff>172152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SpPr/>
      </xdr:nvSpPr>
      <xdr:spPr>
        <a:xfrm>
          <a:off x="6060770" y="3552977"/>
          <a:ext cx="602044" cy="302175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419800</xdr:colOff>
      <xdr:row>25</xdr:row>
      <xdr:rowOff>49128</xdr:rowOff>
    </xdr:from>
    <xdr:to>
      <xdr:col>5</xdr:col>
      <xdr:colOff>590696</xdr:colOff>
      <xdr:row>29</xdr:row>
      <xdr:rowOff>143525</xdr:rowOff>
    </xdr:to>
    <xdr:sp macro="" textlink="">
      <xdr:nvSpPr>
        <xdr:cNvPr id="17" name="TextBox 8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SpPr txBox="1"/>
      </xdr:nvSpPr>
      <xdr:spPr>
        <a:xfrm>
          <a:off x="2858200" y="4652878"/>
          <a:ext cx="780496" cy="83099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NFKB1 (120kDa, 50kDa)</a:t>
          </a:r>
        </a:p>
        <a:p>
          <a:endParaRPr lang="en-SG" sz="1200"/>
        </a:p>
      </xdr:txBody>
    </xdr:sp>
    <xdr:clientData/>
  </xdr:twoCellAnchor>
  <xdr:twoCellAnchor>
    <xdr:from>
      <xdr:col>10</xdr:col>
      <xdr:colOff>469206</xdr:colOff>
      <xdr:row>6</xdr:row>
      <xdr:rowOff>17639</xdr:rowOff>
    </xdr:from>
    <xdr:to>
      <xdr:col>12</xdr:col>
      <xdr:colOff>30502</xdr:colOff>
      <xdr:row>8</xdr:row>
      <xdr:rowOff>111004</xdr:rowOff>
    </xdr:to>
    <xdr:sp macro="" textlink="">
      <xdr:nvSpPr>
        <xdr:cNvPr id="18" name="TextBox 8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SpPr txBox="1"/>
      </xdr:nvSpPr>
      <xdr:spPr>
        <a:xfrm>
          <a:off x="6565206" y="1122539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GAPDH (37kDa)</a:t>
          </a:r>
        </a:p>
      </xdr:txBody>
    </xdr:sp>
    <xdr:clientData/>
  </xdr:twoCellAnchor>
  <xdr:twoCellAnchor>
    <xdr:from>
      <xdr:col>9</xdr:col>
      <xdr:colOff>168220</xdr:colOff>
      <xdr:row>6</xdr:row>
      <xdr:rowOff>162814</xdr:rowOff>
    </xdr:from>
    <xdr:to>
      <xdr:col>10</xdr:col>
      <xdr:colOff>339116</xdr:colOff>
      <xdr:row>8</xdr:row>
      <xdr:rowOff>128046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SpPr/>
      </xdr:nvSpPr>
      <xdr:spPr>
        <a:xfrm>
          <a:off x="5654620" y="1267714"/>
          <a:ext cx="780496" cy="333532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14</xdr:col>
      <xdr:colOff>583139</xdr:colOff>
      <xdr:row>6</xdr:row>
      <xdr:rowOff>136796</xdr:rowOff>
    </xdr:from>
    <xdr:to>
      <xdr:col>16</xdr:col>
      <xdr:colOff>144435</xdr:colOff>
      <xdr:row>9</xdr:row>
      <xdr:rowOff>46011</xdr:rowOff>
    </xdr:to>
    <xdr:sp macro="" textlink="">
      <xdr:nvSpPr>
        <xdr:cNvPr id="20" name="TextBox 91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SpPr txBox="1"/>
      </xdr:nvSpPr>
      <xdr:spPr>
        <a:xfrm>
          <a:off x="9117539" y="1241696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pIKBa (40kDa)</a:t>
          </a:r>
        </a:p>
      </xdr:txBody>
    </xdr:sp>
    <xdr:clientData/>
  </xdr:twoCellAnchor>
  <xdr:twoCellAnchor>
    <xdr:from>
      <xdr:col>9</xdr:col>
      <xdr:colOff>524147</xdr:colOff>
      <xdr:row>22</xdr:row>
      <xdr:rowOff>120124</xdr:rowOff>
    </xdr:from>
    <xdr:to>
      <xdr:col>10</xdr:col>
      <xdr:colOff>283879</xdr:colOff>
      <xdr:row>29</xdr:row>
      <xdr:rowOff>30550</xdr:rowOff>
    </xdr:to>
    <xdr:sp macro="" textlink="">
      <xdr:nvSpPr>
        <xdr:cNvPr id="21" name="TextBox 94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SpPr txBox="1"/>
      </xdr:nvSpPr>
      <xdr:spPr>
        <a:xfrm>
          <a:off x="6010547" y="4171424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10</xdr:col>
      <xdr:colOff>197300</xdr:colOff>
      <xdr:row>22</xdr:row>
      <xdr:rowOff>124277</xdr:rowOff>
    </xdr:from>
    <xdr:to>
      <xdr:col>10</xdr:col>
      <xdr:colOff>566632</xdr:colOff>
      <xdr:row>29</xdr:row>
      <xdr:rowOff>34703</xdr:rowOff>
    </xdr:to>
    <xdr:sp macro="" textlink="">
      <xdr:nvSpPr>
        <xdr:cNvPr id="22" name="TextBox 95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SpPr txBox="1"/>
      </xdr:nvSpPr>
      <xdr:spPr>
        <a:xfrm>
          <a:off x="6293300" y="4175577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10</xdr:col>
      <xdr:colOff>4987</xdr:colOff>
      <xdr:row>32</xdr:row>
      <xdr:rowOff>38090</xdr:rowOff>
    </xdr:from>
    <xdr:to>
      <xdr:col>11</xdr:col>
      <xdr:colOff>68202</xdr:colOff>
      <xdr:row>33</xdr:row>
      <xdr:rowOff>156144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SpPr/>
      </xdr:nvSpPr>
      <xdr:spPr>
        <a:xfrm>
          <a:off x="6100987" y="5930890"/>
          <a:ext cx="672815" cy="302204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15</xdr:col>
      <xdr:colOff>527068</xdr:colOff>
      <xdr:row>23</xdr:row>
      <xdr:rowOff>65867</xdr:rowOff>
    </xdr:from>
    <xdr:to>
      <xdr:col>16</xdr:col>
      <xdr:colOff>535132</xdr:colOff>
      <xdr:row>24</xdr:row>
      <xdr:rowOff>152182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SpPr/>
      </xdr:nvSpPr>
      <xdr:spPr>
        <a:xfrm>
          <a:off x="9671068" y="4301317"/>
          <a:ext cx="617664" cy="270465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463366</xdr:colOff>
      <xdr:row>22</xdr:row>
      <xdr:rowOff>169193</xdr:rowOff>
    </xdr:from>
    <xdr:to>
      <xdr:col>15</xdr:col>
      <xdr:colOff>24662</xdr:colOff>
      <xdr:row>25</xdr:row>
      <xdr:rowOff>78408</xdr:rowOff>
    </xdr:to>
    <xdr:sp macro="" textlink="">
      <xdr:nvSpPr>
        <xdr:cNvPr id="25" name="TextBox 98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SpPr txBox="1"/>
      </xdr:nvSpPr>
      <xdr:spPr>
        <a:xfrm>
          <a:off x="8388166" y="4220493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RelB (70kDa)</a:t>
          </a:r>
        </a:p>
      </xdr:txBody>
    </xdr:sp>
    <xdr:clientData/>
  </xdr:twoCellAnchor>
  <xdr:twoCellAnchor>
    <xdr:from>
      <xdr:col>17</xdr:col>
      <xdr:colOff>272896</xdr:colOff>
      <xdr:row>6</xdr:row>
      <xdr:rowOff>64588</xdr:rowOff>
    </xdr:from>
    <xdr:to>
      <xdr:col>18</xdr:col>
      <xdr:colOff>322018</xdr:colOff>
      <xdr:row>8</xdr:row>
      <xdr:rowOff>42896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SpPr/>
      </xdr:nvSpPr>
      <xdr:spPr>
        <a:xfrm>
          <a:off x="10636096" y="1169488"/>
          <a:ext cx="658722" cy="346608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15</xdr:col>
      <xdr:colOff>492646</xdr:colOff>
      <xdr:row>16</xdr:row>
      <xdr:rowOff>31229</xdr:rowOff>
    </xdr:from>
    <xdr:to>
      <xdr:col>16</xdr:col>
      <xdr:colOff>252378</xdr:colOff>
      <xdr:row>22</xdr:row>
      <xdr:rowOff>125805</xdr:rowOff>
    </xdr:to>
    <xdr:sp macro="" textlink="">
      <xdr:nvSpPr>
        <xdr:cNvPr id="27" name="TextBox 100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SpPr txBox="1"/>
      </xdr:nvSpPr>
      <xdr:spPr>
        <a:xfrm>
          <a:off x="9636646" y="2977629"/>
          <a:ext cx="369332" cy="1199476"/>
        </a:xfrm>
        <a:prstGeom prst="rect">
          <a:avLst/>
        </a:prstGeom>
        <a:noFill/>
        <a:ln>
          <a:noFill/>
        </a:ln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16</xdr:col>
      <xdr:colOff>165799</xdr:colOff>
      <xdr:row>16</xdr:row>
      <xdr:rowOff>35382</xdr:rowOff>
    </xdr:from>
    <xdr:to>
      <xdr:col>16</xdr:col>
      <xdr:colOff>535131</xdr:colOff>
      <xdr:row>22</xdr:row>
      <xdr:rowOff>129958</xdr:rowOff>
    </xdr:to>
    <xdr:sp macro="" textlink="">
      <xdr:nvSpPr>
        <xdr:cNvPr id="28" name="TextBox 101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SpPr txBox="1"/>
      </xdr:nvSpPr>
      <xdr:spPr>
        <a:xfrm>
          <a:off x="9919399" y="2981782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  <xdr:twoCellAnchor>
    <xdr:from>
      <xdr:col>4</xdr:col>
      <xdr:colOff>91515</xdr:colOff>
      <xdr:row>9</xdr:row>
      <xdr:rowOff>162577</xdr:rowOff>
    </xdr:from>
    <xdr:to>
      <xdr:col>6</xdr:col>
      <xdr:colOff>182955</xdr:colOff>
      <xdr:row>11</xdr:row>
      <xdr:rowOff>71276</xdr:rowOff>
    </xdr:to>
    <xdr:sp macro="" textlink="">
      <xdr:nvSpPr>
        <xdr:cNvPr id="29" name="TextBox 102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SpPr txBox="1"/>
      </xdr:nvSpPr>
      <xdr:spPr>
        <a:xfrm>
          <a:off x="2529915" y="1819927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4</xdr:col>
      <xdr:colOff>169676</xdr:colOff>
      <xdr:row>12</xdr:row>
      <xdr:rowOff>67909</xdr:rowOff>
    </xdr:from>
    <xdr:to>
      <xdr:col>6</xdr:col>
      <xdr:colOff>261116</xdr:colOff>
      <xdr:row>13</xdr:row>
      <xdr:rowOff>160758</xdr:rowOff>
    </xdr:to>
    <xdr:sp macro="" textlink="">
      <xdr:nvSpPr>
        <xdr:cNvPr id="30" name="TextBox 103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SpPr txBox="1"/>
      </xdr:nvSpPr>
      <xdr:spPr>
        <a:xfrm>
          <a:off x="2608076" y="227770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1</xdr:col>
      <xdr:colOff>66982</xdr:colOff>
      <xdr:row>23</xdr:row>
      <xdr:rowOff>59333</xdr:rowOff>
    </xdr:from>
    <xdr:to>
      <xdr:col>3</xdr:col>
      <xdr:colOff>158422</xdr:colOff>
      <xdr:row>24</xdr:row>
      <xdr:rowOff>152182</xdr:rowOff>
    </xdr:to>
    <xdr:sp macro="" textlink="">
      <xdr:nvSpPr>
        <xdr:cNvPr id="31" name="TextBox 104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SpPr txBox="1"/>
      </xdr:nvSpPr>
      <xdr:spPr>
        <a:xfrm>
          <a:off x="676582" y="429478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1</xdr:col>
      <xdr:colOff>124501</xdr:colOff>
      <xdr:row>24</xdr:row>
      <xdr:rowOff>154803</xdr:rowOff>
    </xdr:from>
    <xdr:to>
      <xdr:col>3</xdr:col>
      <xdr:colOff>215941</xdr:colOff>
      <xdr:row>26</xdr:row>
      <xdr:rowOff>63502</xdr:rowOff>
    </xdr:to>
    <xdr:sp macro="" textlink="">
      <xdr:nvSpPr>
        <xdr:cNvPr id="32" name="TextBox 105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SpPr txBox="1"/>
      </xdr:nvSpPr>
      <xdr:spPr>
        <a:xfrm>
          <a:off x="734101" y="457440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17</xdr:col>
      <xdr:colOff>19114</xdr:colOff>
      <xdr:row>22</xdr:row>
      <xdr:rowOff>38899</xdr:rowOff>
    </xdr:from>
    <xdr:to>
      <xdr:col>19</xdr:col>
      <xdr:colOff>110554</xdr:colOff>
      <xdr:row>23</xdr:row>
      <xdr:rowOff>131748</xdr:rowOff>
    </xdr:to>
    <xdr:sp macro="" textlink="">
      <xdr:nvSpPr>
        <xdr:cNvPr id="33" name="TextBox 106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SpPr txBox="1"/>
      </xdr:nvSpPr>
      <xdr:spPr>
        <a:xfrm>
          <a:off x="10382314" y="409019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7</xdr:col>
      <xdr:colOff>400901</xdr:colOff>
      <xdr:row>20</xdr:row>
      <xdr:rowOff>10706</xdr:rowOff>
    </xdr:from>
    <xdr:to>
      <xdr:col>9</xdr:col>
      <xdr:colOff>492341</xdr:colOff>
      <xdr:row>21</xdr:row>
      <xdr:rowOff>103555</xdr:rowOff>
    </xdr:to>
    <xdr:sp macro="" textlink="">
      <xdr:nvSpPr>
        <xdr:cNvPr id="34" name="TextBox 108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SpPr txBox="1"/>
      </xdr:nvSpPr>
      <xdr:spPr>
        <a:xfrm>
          <a:off x="4668101" y="369370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11</xdr:col>
      <xdr:colOff>275626</xdr:colOff>
      <xdr:row>32</xdr:row>
      <xdr:rowOff>63295</xdr:rowOff>
    </xdr:from>
    <xdr:to>
      <xdr:col>13</xdr:col>
      <xdr:colOff>367066</xdr:colOff>
      <xdr:row>33</xdr:row>
      <xdr:rowOff>156144</xdr:rowOff>
    </xdr:to>
    <xdr:sp macro="" textlink="">
      <xdr:nvSpPr>
        <xdr:cNvPr id="35" name="TextBox 109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SpPr txBox="1"/>
      </xdr:nvSpPr>
      <xdr:spPr>
        <a:xfrm>
          <a:off x="6981226" y="5956095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c-Rel (75kDa)</a:t>
          </a:r>
        </a:p>
      </xdr:txBody>
    </xdr:sp>
    <xdr:clientData/>
  </xdr:twoCellAnchor>
  <xdr:twoCellAnchor>
    <xdr:from>
      <xdr:col>6</xdr:col>
      <xdr:colOff>543634</xdr:colOff>
      <xdr:row>5</xdr:row>
      <xdr:rowOff>64613</xdr:rowOff>
    </xdr:from>
    <xdr:to>
      <xdr:col>9</xdr:col>
      <xdr:colOff>25474</xdr:colOff>
      <xdr:row>6</xdr:row>
      <xdr:rowOff>157462</xdr:rowOff>
    </xdr:to>
    <xdr:sp macro="" textlink="">
      <xdr:nvSpPr>
        <xdr:cNvPr id="36" name="TextBox 110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SpPr txBox="1"/>
      </xdr:nvSpPr>
      <xdr:spPr>
        <a:xfrm>
          <a:off x="4201234" y="98536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 kDa</a:t>
          </a:r>
        </a:p>
      </xdr:txBody>
    </xdr:sp>
    <xdr:clientData/>
  </xdr:twoCellAnchor>
  <xdr:twoCellAnchor>
    <xdr:from>
      <xdr:col>6</xdr:col>
      <xdr:colOff>556290</xdr:colOff>
      <xdr:row>6</xdr:row>
      <xdr:rowOff>127489</xdr:rowOff>
    </xdr:from>
    <xdr:to>
      <xdr:col>9</xdr:col>
      <xdr:colOff>38130</xdr:colOff>
      <xdr:row>8</xdr:row>
      <xdr:rowOff>36188</xdr:rowOff>
    </xdr:to>
    <xdr:sp macro="" textlink="">
      <xdr:nvSpPr>
        <xdr:cNvPr id="37" name="TextBox 111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SpPr txBox="1"/>
      </xdr:nvSpPr>
      <xdr:spPr>
        <a:xfrm>
          <a:off x="4213890" y="123238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  <xdr:twoCellAnchor>
    <xdr:from>
      <xdr:col>18</xdr:col>
      <xdr:colOff>447307</xdr:colOff>
      <xdr:row>6</xdr:row>
      <xdr:rowOff>18439</xdr:rowOff>
    </xdr:from>
    <xdr:to>
      <xdr:col>20</xdr:col>
      <xdr:colOff>538747</xdr:colOff>
      <xdr:row>7</xdr:row>
      <xdr:rowOff>111288</xdr:rowOff>
    </xdr:to>
    <xdr:sp macro="" textlink="">
      <xdr:nvSpPr>
        <xdr:cNvPr id="38" name="TextBox 112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SpPr txBox="1"/>
      </xdr:nvSpPr>
      <xdr:spPr>
        <a:xfrm>
          <a:off x="11420107" y="112333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 kDa</a:t>
          </a:r>
        </a:p>
      </xdr:txBody>
    </xdr:sp>
    <xdr:clientData/>
  </xdr:twoCellAnchor>
  <xdr:twoCellAnchor>
    <xdr:from>
      <xdr:col>18</xdr:col>
      <xdr:colOff>455041</xdr:colOff>
      <xdr:row>7</xdr:row>
      <xdr:rowOff>64321</xdr:rowOff>
    </xdr:from>
    <xdr:to>
      <xdr:col>20</xdr:col>
      <xdr:colOff>546481</xdr:colOff>
      <xdr:row>8</xdr:row>
      <xdr:rowOff>157170</xdr:rowOff>
    </xdr:to>
    <xdr:sp macro="" textlink="">
      <xdr:nvSpPr>
        <xdr:cNvPr id="39" name="TextBox 113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SpPr txBox="1"/>
      </xdr:nvSpPr>
      <xdr:spPr>
        <a:xfrm>
          <a:off x="11427841" y="135337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  <xdr:twoCellAnchor>
    <xdr:from>
      <xdr:col>4</xdr:col>
      <xdr:colOff>169676</xdr:colOff>
      <xdr:row>11</xdr:row>
      <xdr:rowOff>38446</xdr:rowOff>
    </xdr:from>
    <xdr:to>
      <xdr:col>6</xdr:col>
      <xdr:colOff>261116</xdr:colOff>
      <xdr:row>12</xdr:row>
      <xdr:rowOff>131295</xdr:rowOff>
    </xdr:to>
    <xdr:sp macro="" textlink="">
      <xdr:nvSpPr>
        <xdr:cNvPr id="40" name="TextBox 114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SpPr txBox="1"/>
      </xdr:nvSpPr>
      <xdr:spPr>
        <a:xfrm>
          <a:off x="2608076" y="206409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7</xdr:col>
      <xdr:colOff>411112</xdr:colOff>
      <xdr:row>19</xdr:row>
      <xdr:rowOff>34138</xdr:rowOff>
    </xdr:from>
    <xdr:to>
      <xdr:col>9</xdr:col>
      <xdr:colOff>502552</xdr:colOff>
      <xdr:row>20</xdr:row>
      <xdr:rowOff>126987</xdr:rowOff>
    </xdr:to>
    <xdr:sp macro="" textlink="">
      <xdr:nvSpPr>
        <xdr:cNvPr id="41" name="TextBox 115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SpPr txBox="1"/>
      </xdr:nvSpPr>
      <xdr:spPr>
        <a:xfrm>
          <a:off x="4678312" y="3532988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7</xdr:col>
      <xdr:colOff>349629</xdr:colOff>
      <xdr:row>18</xdr:row>
      <xdr:rowOff>57570</xdr:rowOff>
    </xdr:from>
    <xdr:to>
      <xdr:col>9</xdr:col>
      <xdr:colOff>441069</xdr:colOff>
      <xdr:row>19</xdr:row>
      <xdr:rowOff>150419</xdr:rowOff>
    </xdr:to>
    <xdr:sp macro="" textlink="">
      <xdr:nvSpPr>
        <xdr:cNvPr id="42" name="TextBox 116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SpPr txBox="1"/>
      </xdr:nvSpPr>
      <xdr:spPr>
        <a:xfrm>
          <a:off x="4616829" y="337227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1</xdr:col>
      <xdr:colOff>89695</xdr:colOff>
      <xdr:row>26</xdr:row>
      <xdr:rowOff>150480</xdr:rowOff>
    </xdr:from>
    <xdr:to>
      <xdr:col>3</xdr:col>
      <xdr:colOff>181135</xdr:colOff>
      <xdr:row>28</xdr:row>
      <xdr:rowOff>59179</xdr:rowOff>
    </xdr:to>
    <xdr:sp macro="" textlink="">
      <xdr:nvSpPr>
        <xdr:cNvPr id="43" name="TextBox 119">
          <a:extLst>
            <a:ext uri="{FF2B5EF4-FFF2-40B4-BE49-F238E27FC236}">
              <a16:creationId xmlns:a16="http://schemas.microsoft.com/office/drawing/2014/main" id="{00000000-0008-0000-1400-00002B000000}"/>
            </a:ext>
          </a:extLst>
        </xdr:cNvPr>
        <xdr:cNvSpPr txBox="1"/>
      </xdr:nvSpPr>
      <xdr:spPr>
        <a:xfrm>
          <a:off x="699295" y="493838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1</xdr:col>
      <xdr:colOff>75526</xdr:colOff>
      <xdr:row>20</xdr:row>
      <xdr:rowOff>174521</xdr:rowOff>
    </xdr:from>
    <xdr:to>
      <xdr:col>3</xdr:col>
      <xdr:colOff>166966</xdr:colOff>
      <xdr:row>22</xdr:row>
      <xdr:rowOff>83220</xdr:rowOff>
    </xdr:to>
    <xdr:sp macro="" textlink="">
      <xdr:nvSpPr>
        <xdr:cNvPr id="44" name="TextBox 120">
          <a:extLst>
            <a:ext uri="{FF2B5EF4-FFF2-40B4-BE49-F238E27FC236}">
              <a16:creationId xmlns:a16="http://schemas.microsoft.com/office/drawing/2014/main" id="{00000000-0008-0000-1400-00002C000000}"/>
            </a:ext>
          </a:extLst>
        </xdr:cNvPr>
        <xdr:cNvSpPr txBox="1"/>
      </xdr:nvSpPr>
      <xdr:spPr>
        <a:xfrm>
          <a:off x="685126" y="385752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140 kDa</a:t>
          </a:r>
        </a:p>
      </xdr:txBody>
    </xdr:sp>
    <xdr:clientData/>
  </xdr:twoCellAnchor>
  <xdr:twoCellAnchor>
    <xdr:from>
      <xdr:col>4</xdr:col>
      <xdr:colOff>80472</xdr:colOff>
      <xdr:row>8</xdr:row>
      <xdr:rowOff>130598</xdr:rowOff>
    </xdr:from>
    <xdr:to>
      <xdr:col>6</xdr:col>
      <xdr:colOff>171912</xdr:colOff>
      <xdr:row>10</xdr:row>
      <xdr:rowOff>39297</xdr:rowOff>
    </xdr:to>
    <xdr:sp macro="" textlink="">
      <xdr:nvSpPr>
        <xdr:cNvPr id="45" name="TextBox 121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SpPr txBox="1"/>
      </xdr:nvSpPr>
      <xdr:spPr>
        <a:xfrm>
          <a:off x="2518872" y="1603798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140 kDa</a:t>
          </a:r>
        </a:p>
      </xdr:txBody>
    </xdr:sp>
    <xdr:clientData/>
  </xdr:twoCellAnchor>
  <xdr:twoCellAnchor>
    <xdr:from>
      <xdr:col>17</xdr:col>
      <xdr:colOff>34354</xdr:colOff>
      <xdr:row>23</xdr:row>
      <xdr:rowOff>61389</xdr:rowOff>
    </xdr:from>
    <xdr:to>
      <xdr:col>19</xdr:col>
      <xdr:colOff>125794</xdr:colOff>
      <xdr:row>24</xdr:row>
      <xdr:rowOff>154238</xdr:rowOff>
    </xdr:to>
    <xdr:sp macro="" textlink="">
      <xdr:nvSpPr>
        <xdr:cNvPr id="46" name="TextBox 124">
          <a:extLst>
            <a:ext uri="{FF2B5EF4-FFF2-40B4-BE49-F238E27FC236}">
              <a16:creationId xmlns:a16="http://schemas.microsoft.com/office/drawing/2014/main" id="{00000000-0008-0000-1400-00002E000000}"/>
            </a:ext>
          </a:extLst>
        </xdr:cNvPr>
        <xdr:cNvSpPr txBox="1"/>
      </xdr:nvSpPr>
      <xdr:spPr>
        <a:xfrm>
          <a:off x="10397554" y="429683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17</xdr:col>
      <xdr:colOff>49594</xdr:colOff>
      <xdr:row>24</xdr:row>
      <xdr:rowOff>124058</xdr:rowOff>
    </xdr:from>
    <xdr:to>
      <xdr:col>19</xdr:col>
      <xdr:colOff>141034</xdr:colOff>
      <xdr:row>26</xdr:row>
      <xdr:rowOff>32757</xdr:rowOff>
    </xdr:to>
    <xdr:sp macro="" textlink="">
      <xdr:nvSpPr>
        <xdr:cNvPr id="47" name="TextBox 125">
          <a:extLst>
            <a:ext uri="{FF2B5EF4-FFF2-40B4-BE49-F238E27FC236}">
              <a16:creationId xmlns:a16="http://schemas.microsoft.com/office/drawing/2014/main" id="{00000000-0008-0000-1400-00002F000000}"/>
            </a:ext>
          </a:extLst>
        </xdr:cNvPr>
        <xdr:cNvSpPr txBox="1"/>
      </xdr:nvSpPr>
      <xdr:spPr>
        <a:xfrm>
          <a:off x="10412794" y="4543658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7</xdr:col>
      <xdr:colOff>564665</xdr:colOff>
      <xdr:row>34</xdr:row>
      <xdr:rowOff>21021</xdr:rowOff>
    </xdr:from>
    <xdr:to>
      <xdr:col>10</xdr:col>
      <xdr:colOff>46505</xdr:colOff>
      <xdr:row>35</xdr:row>
      <xdr:rowOff>113870</xdr:rowOff>
    </xdr:to>
    <xdr:sp macro="" textlink="">
      <xdr:nvSpPr>
        <xdr:cNvPr id="48" name="TextBox 133">
          <a:extLst>
            <a:ext uri="{FF2B5EF4-FFF2-40B4-BE49-F238E27FC236}">
              <a16:creationId xmlns:a16="http://schemas.microsoft.com/office/drawing/2014/main" id="{00000000-0008-0000-1400-000030000000}"/>
            </a:ext>
          </a:extLst>
        </xdr:cNvPr>
        <xdr:cNvSpPr txBox="1"/>
      </xdr:nvSpPr>
      <xdr:spPr>
        <a:xfrm>
          <a:off x="4831865" y="628212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7</xdr:col>
      <xdr:colOff>573923</xdr:colOff>
      <xdr:row>32</xdr:row>
      <xdr:rowOff>139607</xdr:rowOff>
    </xdr:from>
    <xdr:to>
      <xdr:col>10</xdr:col>
      <xdr:colOff>55763</xdr:colOff>
      <xdr:row>34</xdr:row>
      <xdr:rowOff>48306</xdr:rowOff>
    </xdr:to>
    <xdr:sp macro="" textlink="">
      <xdr:nvSpPr>
        <xdr:cNvPr id="49" name="TextBox 134">
          <a:extLst>
            <a:ext uri="{FF2B5EF4-FFF2-40B4-BE49-F238E27FC236}">
              <a16:creationId xmlns:a16="http://schemas.microsoft.com/office/drawing/2014/main" id="{00000000-0008-0000-1400-000031000000}"/>
            </a:ext>
          </a:extLst>
        </xdr:cNvPr>
        <xdr:cNvSpPr txBox="1"/>
      </xdr:nvSpPr>
      <xdr:spPr>
        <a:xfrm>
          <a:off x="4841123" y="6032407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18</xdr:col>
      <xdr:colOff>462775</xdr:colOff>
      <xdr:row>8</xdr:row>
      <xdr:rowOff>86811</xdr:rowOff>
    </xdr:from>
    <xdr:to>
      <xdr:col>20</xdr:col>
      <xdr:colOff>554215</xdr:colOff>
      <xdr:row>9</xdr:row>
      <xdr:rowOff>179660</xdr:rowOff>
    </xdr:to>
    <xdr:sp macro="" textlink="">
      <xdr:nvSpPr>
        <xdr:cNvPr id="50" name="TextBox 137">
          <a:extLst>
            <a:ext uri="{FF2B5EF4-FFF2-40B4-BE49-F238E27FC236}">
              <a16:creationId xmlns:a16="http://schemas.microsoft.com/office/drawing/2014/main" id="{00000000-0008-0000-1400-000032000000}"/>
            </a:ext>
          </a:extLst>
        </xdr:cNvPr>
        <xdr:cNvSpPr txBox="1"/>
      </xdr:nvSpPr>
      <xdr:spPr>
        <a:xfrm>
          <a:off x="11435575" y="156001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25 kDa</a:t>
          </a:r>
        </a:p>
      </xdr:txBody>
    </xdr:sp>
    <xdr:clientData/>
  </xdr:twoCellAnchor>
  <xdr:twoCellAnchor editAs="oneCell">
    <xdr:from>
      <xdr:col>2</xdr:col>
      <xdr:colOff>92502</xdr:colOff>
      <xdr:row>22</xdr:row>
      <xdr:rowOff>150381</xdr:rowOff>
    </xdr:from>
    <xdr:to>
      <xdr:col>4</xdr:col>
      <xdr:colOff>420296</xdr:colOff>
      <xdr:row>34</xdr:row>
      <xdr:rowOff>21021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11702" y="4201681"/>
          <a:ext cx="1546994" cy="2080440"/>
        </a:xfrm>
        <a:prstGeom prst="rect">
          <a:avLst/>
        </a:prstGeom>
      </xdr:spPr>
    </xdr:pic>
    <xdr:clientData/>
  </xdr:twoCellAnchor>
  <xdr:twoCellAnchor>
    <xdr:from>
      <xdr:col>3</xdr:col>
      <xdr:colOff>353254</xdr:colOff>
      <xdr:row>25</xdr:row>
      <xdr:rowOff>78408</xdr:rowOff>
    </xdr:from>
    <xdr:to>
      <xdr:col>4</xdr:col>
      <xdr:colOff>383622</xdr:colOff>
      <xdr:row>28</xdr:row>
      <xdr:rowOff>98117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00000000-0008-0000-1400-000034000000}"/>
            </a:ext>
          </a:extLst>
        </xdr:cNvPr>
        <xdr:cNvSpPr/>
      </xdr:nvSpPr>
      <xdr:spPr>
        <a:xfrm>
          <a:off x="2182054" y="4682158"/>
          <a:ext cx="639968" cy="572159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309963</xdr:colOff>
      <xdr:row>18</xdr:row>
      <xdr:rowOff>44844</xdr:rowOff>
    </xdr:from>
    <xdr:to>
      <xdr:col>4</xdr:col>
      <xdr:colOff>69695</xdr:colOff>
      <xdr:row>24</xdr:row>
      <xdr:rowOff>139420</xdr:rowOff>
    </xdr:to>
    <xdr:sp macro="" textlink="">
      <xdr:nvSpPr>
        <xdr:cNvPr id="53" name="TextBox 122">
          <a:extLst>
            <a:ext uri="{FF2B5EF4-FFF2-40B4-BE49-F238E27FC236}">
              <a16:creationId xmlns:a16="http://schemas.microsoft.com/office/drawing/2014/main" id="{00000000-0008-0000-1400-000035000000}"/>
            </a:ext>
          </a:extLst>
        </xdr:cNvPr>
        <xdr:cNvSpPr txBox="1"/>
      </xdr:nvSpPr>
      <xdr:spPr>
        <a:xfrm>
          <a:off x="2138763" y="3359544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ctrl</a:t>
          </a:r>
        </a:p>
      </xdr:txBody>
    </xdr:sp>
    <xdr:clientData/>
  </xdr:twoCellAnchor>
  <xdr:twoCellAnchor>
    <xdr:from>
      <xdr:col>3</xdr:col>
      <xdr:colOff>592716</xdr:colOff>
      <xdr:row>18</xdr:row>
      <xdr:rowOff>48997</xdr:rowOff>
    </xdr:from>
    <xdr:to>
      <xdr:col>4</xdr:col>
      <xdr:colOff>352448</xdr:colOff>
      <xdr:row>24</xdr:row>
      <xdr:rowOff>143573</xdr:rowOff>
    </xdr:to>
    <xdr:sp macro="" textlink="">
      <xdr:nvSpPr>
        <xdr:cNvPr id="54" name="TextBox 123">
          <a:extLst>
            <a:ext uri="{FF2B5EF4-FFF2-40B4-BE49-F238E27FC236}">
              <a16:creationId xmlns:a16="http://schemas.microsoft.com/office/drawing/2014/main" id="{00000000-0008-0000-1400-000036000000}"/>
            </a:ext>
          </a:extLst>
        </xdr:cNvPr>
        <xdr:cNvSpPr txBox="1"/>
      </xdr:nvSpPr>
      <xdr:spPr>
        <a:xfrm>
          <a:off x="2421516" y="3363697"/>
          <a:ext cx="369332" cy="1199476"/>
        </a:xfrm>
        <a:prstGeom prst="rect">
          <a:avLst/>
        </a:prstGeom>
        <a:noFill/>
      </xdr:spPr>
      <xdr:txBody>
        <a:bodyPr vert="vert270"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KD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</xdr:row>
      <xdr:rowOff>0</xdr:rowOff>
    </xdr:from>
    <xdr:to>
      <xdr:col>4</xdr:col>
      <xdr:colOff>373775</xdr:colOff>
      <xdr:row>3</xdr:row>
      <xdr:rowOff>5841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SpPr txBox="1"/>
      </xdr:nvSpPr>
      <xdr:spPr>
        <a:xfrm>
          <a:off x="609600" y="184150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S9a</a:t>
          </a:r>
        </a:p>
      </xdr:txBody>
    </xdr:sp>
    <xdr:clientData/>
  </xdr:twoCellAnchor>
  <xdr:twoCellAnchor editAs="oneCell">
    <xdr:from>
      <xdr:col>3</xdr:col>
      <xdr:colOff>313497</xdr:colOff>
      <xdr:row>8</xdr:row>
      <xdr:rowOff>62168</xdr:rowOff>
    </xdr:from>
    <xdr:to>
      <xdr:col>8</xdr:col>
      <xdr:colOff>326383</xdr:colOff>
      <xdr:row>17</xdr:row>
      <xdr:rowOff>35639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7846"/>
        <a:stretch/>
      </xdr:blipFill>
      <xdr:spPr>
        <a:xfrm>
          <a:off x="2142297" y="1535368"/>
          <a:ext cx="3060886" cy="1630821"/>
        </a:xfrm>
        <a:prstGeom prst="rect">
          <a:avLst/>
        </a:prstGeom>
      </xdr:spPr>
    </xdr:pic>
    <xdr:clientData/>
  </xdr:twoCellAnchor>
  <xdr:twoCellAnchor>
    <xdr:from>
      <xdr:col>9</xdr:col>
      <xdr:colOff>97177</xdr:colOff>
      <xdr:row>11</xdr:row>
      <xdr:rowOff>112514</xdr:rowOff>
    </xdr:from>
    <xdr:to>
      <xdr:col>10</xdr:col>
      <xdr:colOff>268073</xdr:colOff>
      <xdr:row>15</xdr:row>
      <xdr:rowOff>22245</xdr:rowOff>
    </xdr:to>
    <xdr:sp macro="" textlink="">
      <xdr:nvSpPr>
        <xdr:cNvPr id="4" name="TextBox 4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 txBox="1"/>
      </xdr:nvSpPr>
      <xdr:spPr>
        <a:xfrm>
          <a:off x="5583577" y="2138164"/>
          <a:ext cx="780496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NFKB2 (120kDa, 52kDa)</a:t>
          </a:r>
        </a:p>
      </xdr:txBody>
    </xdr:sp>
    <xdr:clientData/>
  </xdr:twoCellAnchor>
  <xdr:twoCellAnchor>
    <xdr:from>
      <xdr:col>4</xdr:col>
      <xdr:colOff>116059</xdr:colOff>
      <xdr:row>11</xdr:row>
      <xdr:rowOff>19538</xdr:rowOff>
    </xdr:from>
    <xdr:to>
      <xdr:col>8</xdr:col>
      <xdr:colOff>181406</xdr:colOff>
      <xdr:row>16</xdr:row>
      <xdr:rowOff>47671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/>
      </xdr:nvSpPr>
      <xdr:spPr>
        <a:xfrm>
          <a:off x="2554459" y="2045188"/>
          <a:ext cx="2503747" cy="948883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2</xdr:col>
      <xdr:colOff>155514</xdr:colOff>
      <xdr:row>11</xdr:row>
      <xdr:rowOff>171441</xdr:rowOff>
    </xdr:from>
    <xdr:to>
      <xdr:col>4</xdr:col>
      <xdr:colOff>246954</xdr:colOff>
      <xdr:row>13</xdr:row>
      <xdr:rowOff>80140</xdr:rowOff>
    </xdr:to>
    <xdr:sp macro="" textlink="">
      <xdr:nvSpPr>
        <xdr:cNvPr id="6" name="TextBox 8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SpPr txBox="1"/>
      </xdr:nvSpPr>
      <xdr:spPr>
        <a:xfrm>
          <a:off x="1374714" y="2197091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 kDa</a:t>
          </a:r>
        </a:p>
      </xdr:txBody>
    </xdr:sp>
    <xdr:clientData/>
  </xdr:twoCellAnchor>
  <xdr:twoCellAnchor>
    <xdr:from>
      <xdr:col>2</xdr:col>
      <xdr:colOff>233675</xdr:colOff>
      <xdr:row>15</xdr:row>
      <xdr:rowOff>14543</xdr:rowOff>
    </xdr:from>
    <xdr:to>
      <xdr:col>4</xdr:col>
      <xdr:colOff>325115</xdr:colOff>
      <xdr:row>16</xdr:row>
      <xdr:rowOff>107392</xdr:rowOff>
    </xdr:to>
    <xdr:sp macro="" textlink="">
      <xdr:nvSpPr>
        <xdr:cNvPr id="7" name="TextBox 9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SpPr txBox="1"/>
      </xdr:nvSpPr>
      <xdr:spPr>
        <a:xfrm>
          <a:off x="1452875" y="277679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 kDa</a:t>
          </a:r>
        </a:p>
      </xdr:txBody>
    </xdr:sp>
    <xdr:clientData/>
  </xdr:twoCellAnchor>
  <xdr:twoCellAnchor>
    <xdr:from>
      <xdr:col>2</xdr:col>
      <xdr:colOff>233675</xdr:colOff>
      <xdr:row>12</xdr:row>
      <xdr:rowOff>170500</xdr:rowOff>
    </xdr:from>
    <xdr:to>
      <xdr:col>4</xdr:col>
      <xdr:colOff>325115</xdr:colOff>
      <xdr:row>14</xdr:row>
      <xdr:rowOff>79199</xdr:rowOff>
    </xdr:to>
    <xdr:sp macro="" textlink="">
      <xdr:nvSpPr>
        <xdr:cNvPr id="8" name="TextBox 10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SpPr txBox="1"/>
      </xdr:nvSpPr>
      <xdr:spPr>
        <a:xfrm>
          <a:off x="1452875" y="238030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 kDa</a:t>
          </a:r>
        </a:p>
      </xdr:txBody>
    </xdr:sp>
    <xdr:clientData/>
  </xdr:twoCellAnchor>
  <xdr:twoCellAnchor>
    <xdr:from>
      <xdr:col>2</xdr:col>
      <xdr:colOff>144471</xdr:colOff>
      <xdr:row>10</xdr:row>
      <xdr:rowOff>139462</xdr:rowOff>
    </xdr:from>
    <xdr:to>
      <xdr:col>4</xdr:col>
      <xdr:colOff>235911</xdr:colOff>
      <xdr:row>12</xdr:row>
      <xdr:rowOff>48161</xdr:rowOff>
    </xdr:to>
    <xdr:sp macro="" textlink="">
      <xdr:nvSpPr>
        <xdr:cNvPr id="9" name="TextBox 11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SpPr txBox="1"/>
      </xdr:nvSpPr>
      <xdr:spPr>
        <a:xfrm>
          <a:off x="1363671" y="1980962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140 kDa</a:t>
          </a:r>
        </a:p>
      </xdr:txBody>
    </xdr:sp>
    <xdr:clientData/>
  </xdr:twoCellAnchor>
  <xdr:twoCellAnchor editAs="oneCell">
    <xdr:from>
      <xdr:col>4</xdr:col>
      <xdr:colOff>100713</xdr:colOff>
      <xdr:row>2</xdr:row>
      <xdr:rowOff>12300</xdr:rowOff>
    </xdr:from>
    <xdr:to>
      <xdr:col>8</xdr:col>
      <xdr:colOff>16001</xdr:colOff>
      <xdr:row>8</xdr:row>
      <xdr:rowOff>50400</xdr:rowOff>
    </xdr:to>
    <xdr:pic>
      <xdr:nvPicPr>
        <xdr:cNvPr id="10" name="table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9113" y="380600"/>
          <a:ext cx="2353688" cy="1143000"/>
        </a:xfrm>
        <a:prstGeom prst="rect">
          <a:avLst/>
        </a:prstGeom>
      </xdr:spPr>
    </xdr:pic>
    <xdr:clientData/>
  </xdr:twoCellAnchor>
  <xdr:twoCellAnchor>
    <xdr:from>
      <xdr:col>4</xdr:col>
      <xdr:colOff>536073</xdr:colOff>
      <xdr:row>1</xdr:row>
      <xdr:rowOff>128276</xdr:rowOff>
    </xdr:from>
    <xdr:to>
      <xdr:col>6</xdr:col>
      <xdr:colOff>410325</xdr:colOff>
      <xdr:row>3</xdr:row>
      <xdr:rowOff>67753</xdr:rowOff>
    </xdr:to>
    <xdr:sp macro="" textlink="">
      <xdr:nvSpPr>
        <xdr:cNvPr id="11" name="TextBox 13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SpPr txBox="1"/>
      </xdr:nvSpPr>
      <xdr:spPr>
        <a:xfrm>
          <a:off x="2974473" y="312426"/>
          <a:ext cx="109345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400"/>
            <a:t>GFP</a:t>
          </a:r>
        </a:p>
      </xdr:txBody>
    </xdr:sp>
    <xdr:clientData/>
  </xdr:twoCellAnchor>
  <xdr:twoCellAnchor>
    <xdr:from>
      <xdr:col>6</xdr:col>
      <xdr:colOff>557913</xdr:colOff>
      <xdr:row>1</xdr:row>
      <xdr:rowOff>128276</xdr:rowOff>
    </xdr:from>
    <xdr:to>
      <xdr:col>8</xdr:col>
      <xdr:colOff>326382</xdr:colOff>
      <xdr:row>3</xdr:row>
      <xdr:rowOff>67753</xdr:rowOff>
    </xdr:to>
    <xdr:sp macro="" textlink="">
      <xdr:nvSpPr>
        <xdr:cNvPr id="12" name="TextBox 14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SpPr txBox="1"/>
      </xdr:nvSpPr>
      <xdr:spPr>
        <a:xfrm>
          <a:off x="4215513" y="312426"/>
          <a:ext cx="987669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400"/>
            <a:t>P52</a:t>
          </a:r>
        </a:p>
      </xdr:txBody>
    </xdr:sp>
    <xdr:clientData/>
  </xdr:twoCellAnchor>
  <xdr:twoCellAnchor editAs="oneCell">
    <xdr:from>
      <xdr:col>3</xdr:col>
      <xdr:colOff>240991</xdr:colOff>
      <xdr:row>18</xdr:row>
      <xdr:rowOff>124173</xdr:rowOff>
    </xdr:from>
    <xdr:to>
      <xdr:col>8</xdr:col>
      <xdr:colOff>326382</xdr:colOff>
      <xdr:row>27</xdr:row>
      <xdr:rowOff>124289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69791" y="3438873"/>
          <a:ext cx="3133391" cy="1657466"/>
        </a:xfrm>
        <a:prstGeom prst="rect">
          <a:avLst/>
        </a:prstGeom>
      </xdr:spPr>
    </xdr:pic>
    <xdr:clientData/>
  </xdr:twoCellAnchor>
  <xdr:twoCellAnchor>
    <xdr:from>
      <xdr:col>8</xdr:col>
      <xdr:colOff>574697</xdr:colOff>
      <xdr:row>19</xdr:row>
      <xdr:rowOff>159653</xdr:rowOff>
    </xdr:from>
    <xdr:to>
      <xdr:col>10</xdr:col>
      <xdr:colOff>135993</xdr:colOff>
      <xdr:row>22</xdr:row>
      <xdr:rowOff>68868</xdr:rowOff>
    </xdr:to>
    <xdr:sp macro="" textlink="">
      <xdr:nvSpPr>
        <xdr:cNvPr id="14" name="TextBox 19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SpPr txBox="1"/>
      </xdr:nvSpPr>
      <xdr:spPr>
        <a:xfrm>
          <a:off x="5451497" y="3658503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GAPDH (37kDa)</a:t>
          </a:r>
        </a:p>
      </xdr:txBody>
    </xdr:sp>
    <xdr:clientData/>
  </xdr:twoCellAnchor>
  <xdr:twoCellAnchor>
    <xdr:from>
      <xdr:col>4</xdr:col>
      <xdr:colOff>13767</xdr:colOff>
      <xdr:row>19</xdr:row>
      <xdr:rowOff>66678</xdr:rowOff>
    </xdr:from>
    <xdr:to>
      <xdr:col>8</xdr:col>
      <xdr:colOff>181407</xdr:colOff>
      <xdr:row>21</xdr:row>
      <xdr:rowOff>127279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SpPr/>
      </xdr:nvSpPr>
      <xdr:spPr>
        <a:xfrm>
          <a:off x="2452167" y="3565528"/>
          <a:ext cx="2606040" cy="428901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2</xdr:col>
      <xdr:colOff>267777</xdr:colOff>
      <xdr:row>20</xdr:row>
      <xdr:rowOff>9029</xdr:rowOff>
    </xdr:from>
    <xdr:to>
      <xdr:col>4</xdr:col>
      <xdr:colOff>359217</xdr:colOff>
      <xdr:row>21</xdr:row>
      <xdr:rowOff>101878</xdr:rowOff>
    </xdr:to>
    <xdr:sp macro="" textlink="">
      <xdr:nvSpPr>
        <xdr:cNvPr id="16" name="TextBox 21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SpPr txBox="1"/>
      </xdr:nvSpPr>
      <xdr:spPr>
        <a:xfrm>
          <a:off x="1486977" y="3692029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  <xdr:twoCellAnchor>
    <xdr:from>
      <xdr:col>2</xdr:col>
      <xdr:colOff>256734</xdr:colOff>
      <xdr:row>18</xdr:row>
      <xdr:rowOff>130720</xdr:rowOff>
    </xdr:from>
    <xdr:to>
      <xdr:col>4</xdr:col>
      <xdr:colOff>348174</xdr:colOff>
      <xdr:row>20</xdr:row>
      <xdr:rowOff>39419</xdr:rowOff>
    </xdr:to>
    <xdr:sp macro="" textlink="">
      <xdr:nvSpPr>
        <xdr:cNvPr id="17" name="TextBox 24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SpPr txBox="1"/>
      </xdr:nvSpPr>
      <xdr:spPr>
        <a:xfrm>
          <a:off x="1475934" y="3445420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 kDa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434011</xdr:colOff>
      <xdr:row>20</xdr:row>
      <xdr:rowOff>13690</xdr:rowOff>
    </xdr:from>
    <xdr:to>
      <xdr:col>3</xdr:col>
      <xdr:colOff>529461</xdr:colOff>
      <xdr:row>24</xdr:row>
      <xdr:rowOff>49294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0CC18F7-CC9B-EF9A-614D-300358AD2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9807" t="30253" r="11184" b="54314"/>
        <a:stretch/>
      </xdr:blipFill>
      <xdr:spPr>
        <a:xfrm flipH="1">
          <a:off x="1653211" y="3671290"/>
          <a:ext cx="705050" cy="767124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475115</xdr:colOff>
      <xdr:row>16</xdr:row>
      <xdr:rowOff>74772</xdr:rowOff>
    </xdr:from>
    <xdr:to>
      <xdr:col>3</xdr:col>
      <xdr:colOff>490549</xdr:colOff>
      <xdr:row>19</xdr:row>
      <xdr:rowOff>138202</xdr:rowOff>
    </xdr:to>
    <xdr:pic>
      <xdr:nvPicPr>
        <xdr:cNvPr id="4" name="table">
          <a:extLst>
            <a:ext uri="{FF2B5EF4-FFF2-40B4-BE49-F238E27FC236}">
              <a16:creationId xmlns:a16="http://schemas.microsoft.com/office/drawing/2014/main" id="{538A59F6-70C0-9D6B-EA2E-5C73C8070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94315" y="3000852"/>
          <a:ext cx="625034" cy="612070"/>
        </a:xfrm>
        <a:prstGeom prst="rect">
          <a:avLst/>
        </a:prstGeom>
      </xdr:spPr>
    </xdr:pic>
    <xdr:clientData/>
  </xdr:twoCellAnchor>
  <xdr:twoCellAnchor>
    <xdr:from>
      <xdr:col>1</xdr:col>
      <xdr:colOff>374029</xdr:colOff>
      <xdr:row>20</xdr:row>
      <xdr:rowOff>13690</xdr:rowOff>
    </xdr:from>
    <xdr:to>
      <xdr:col>2</xdr:col>
      <xdr:colOff>299756</xdr:colOff>
      <xdr:row>21</xdr:row>
      <xdr:rowOff>107809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75595A73-698F-2F58-726D-5DEEC75CCD17}"/>
            </a:ext>
          </a:extLst>
        </xdr:cNvPr>
        <xdr:cNvSpPr txBox="1"/>
      </xdr:nvSpPr>
      <xdr:spPr>
        <a:xfrm>
          <a:off x="983629" y="3671290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1200</a:t>
          </a:r>
        </a:p>
      </xdr:txBody>
    </xdr:sp>
    <xdr:clientData/>
  </xdr:twoCellAnchor>
  <xdr:twoCellAnchor>
    <xdr:from>
      <xdr:col>1</xdr:col>
      <xdr:colOff>399249</xdr:colOff>
      <xdr:row>21</xdr:row>
      <xdr:rowOff>62545</xdr:rowOff>
    </xdr:from>
    <xdr:to>
      <xdr:col>2</xdr:col>
      <xdr:colOff>569282</xdr:colOff>
      <xdr:row>22</xdr:row>
      <xdr:rowOff>156664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D2D38632-E0E9-6184-CBE2-F6BC6FD936DC}"/>
            </a:ext>
          </a:extLst>
        </xdr:cNvPr>
        <xdr:cNvSpPr txBox="1"/>
      </xdr:nvSpPr>
      <xdr:spPr>
        <a:xfrm>
          <a:off x="1008849" y="3903025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700</a:t>
          </a:r>
        </a:p>
      </xdr:txBody>
    </xdr:sp>
    <xdr:clientData/>
  </xdr:twoCellAnchor>
  <xdr:twoCellAnchor>
    <xdr:from>
      <xdr:col>2</xdr:col>
      <xdr:colOff>257780</xdr:colOff>
      <xdr:row>20</xdr:row>
      <xdr:rowOff>154886</xdr:rowOff>
    </xdr:from>
    <xdr:to>
      <xdr:col>2</xdr:col>
      <xdr:colOff>420340</xdr:colOff>
      <xdr:row>20</xdr:row>
      <xdr:rowOff>154886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2C74914C-4460-D8AC-04B4-07F90D1E37E7}"/>
            </a:ext>
          </a:extLst>
        </xdr:cNvPr>
        <xdr:cNvCxnSpPr>
          <a:cxnSpLocks/>
        </xdr:cNvCxnSpPr>
      </xdr:nvCxnSpPr>
      <xdr:spPr>
        <a:xfrm>
          <a:off x="1476980" y="3812486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265400</xdr:colOff>
      <xdr:row>21</xdr:row>
      <xdr:rowOff>179423</xdr:rowOff>
    </xdr:from>
    <xdr:to>
      <xdr:col>2</xdr:col>
      <xdr:colOff>427960</xdr:colOff>
      <xdr:row>21</xdr:row>
      <xdr:rowOff>179423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23B5137-19A9-10F9-7935-49D876E8EC47}"/>
            </a:ext>
          </a:extLst>
        </xdr:cNvPr>
        <xdr:cNvCxnSpPr>
          <a:cxnSpLocks/>
        </xdr:cNvCxnSpPr>
      </xdr:nvCxnSpPr>
      <xdr:spPr>
        <a:xfrm>
          <a:off x="1484600" y="4019903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603477</xdr:colOff>
      <xdr:row>20</xdr:row>
      <xdr:rowOff>128515</xdr:rowOff>
    </xdr:from>
    <xdr:to>
      <xdr:col>4</xdr:col>
      <xdr:colOff>65877</xdr:colOff>
      <xdr:row>21</xdr:row>
      <xdr:rowOff>17635</xdr:rowOff>
    </xdr:to>
    <xdr:sp macro="" textlink="">
      <xdr:nvSpPr>
        <xdr:cNvPr id="9" name="Arrow: Left 8">
          <a:extLst>
            <a:ext uri="{FF2B5EF4-FFF2-40B4-BE49-F238E27FC236}">
              <a16:creationId xmlns:a16="http://schemas.microsoft.com/office/drawing/2014/main" id="{582D1C02-A4B3-46C5-1BAB-E06140248211}"/>
            </a:ext>
          </a:extLst>
        </xdr:cNvPr>
        <xdr:cNvSpPr/>
      </xdr:nvSpPr>
      <xdr:spPr>
        <a:xfrm>
          <a:off x="2432277" y="3786115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582772</xdr:colOff>
      <xdr:row>23</xdr:row>
      <xdr:rowOff>57675</xdr:rowOff>
    </xdr:from>
    <xdr:to>
      <xdr:col>4</xdr:col>
      <xdr:colOff>45172</xdr:colOff>
      <xdr:row>23</xdr:row>
      <xdr:rowOff>129675</xdr:rowOff>
    </xdr:to>
    <xdr:sp macro="" textlink="">
      <xdr:nvSpPr>
        <xdr:cNvPr id="10" name="Arrow: Left 9">
          <a:extLst>
            <a:ext uri="{FF2B5EF4-FFF2-40B4-BE49-F238E27FC236}">
              <a16:creationId xmlns:a16="http://schemas.microsoft.com/office/drawing/2014/main" id="{521A003D-15A9-4561-7B1E-F7D52DBE7585}"/>
            </a:ext>
          </a:extLst>
        </xdr:cNvPr>
        <xdr:cNvSpPr/>
      </xdr:nvSpPr>
      <xdr:spPr>
        <a:xfrm>
          <a:off x="2411572" y="4263915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65877</xdr:colOff>
      <xdr:row>19</xdr:row>
      <xdr:rowOff>166797</xdr:rowOff>
    </xdr:from>
    <xdr:to>
      <xdr:col>5</xdr:col>
      <xdr:colOff>566057</xdr:colOff>
      <xdr:row>21</xdr:row>
      <xdr:rowOff>76888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185ECFE-681B-7D7E-66EF-962DD5122453}"/>
            </a:ext>
          </a:extLst>
        </xdr:cNvPr>
        <xdr:cNvSpPr txBox="1"/>
      </xdr:nvSpPr>
      <xdr:spPr>
        <a:xfrm>
          <a:off x="2504277" y="3682883"/>
          <a:ext cx="1109780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Uncut1185bp </a:t>
          </a:r>
        </a:p>
      </xdr:txBody>
    </xdr:sp>
    <xdr:clientData/>
  </xdr:twoCellAnchor>
  <xdr:twoCellAnchor>
    <xdr:from>
      <xdr:col>4</xdr:col>
      <xdr:colOff>49083</xdr:colOff>
      <xdr:row>22</xdr:row>
      <xdr:rowOff>138056</xdr:rowOff>
    </xdr:from>
    <xdr:to>
      <xdr:col>6</xdr:col>
      <xdr:colOff>348343</xdr:colOff>
      <xdr:row>24</xdr:row>
      <xdr:rowOff>48147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4AB0A9C-090F-4FCE-6FB1-20BE3553C858}"/>
            </a:ext>
          </a:extLst>
        </xdr:cNvPr>
        <xdr:cNvSpPr txBox="1"/>
      </xdr:nvSpPr>
      <xdr:spPr>
        <a:xfrm>
          <a:off x="2487483" y="4209313"/>
          <a:ext cx="1518460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Cut 201bp (49.6%)</a:t>
          </a:r>
        </a:p>
      </xdr:txBody>
    </xdr:sp>
    <xdr:clientData/>
  </xdr:twoCellAnchor>
  <xdr:twoCellAnchor>
    <xdr:from>
      <xdr:col>1</xdr:col>
      <xdr:colOff>402714</xdr:colOff>
      <xdr:row>23</xdr:row>
      <xdr:rowOff>23271</xdr:rowOff>
    </xdr:from>
    <xdr:to>
      <xdr:col>2</xdr:col>
      <xdr:colOff>572747</xdr:colOff>
      <xdr:row>24</xdr:row>
      <xdr:rowOff>117390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5C55E0B2-0536-4553-40AC-BDBEA4E1A795}"/>
            </a:ext>
          </a:extLst>
        </xdr:cNvPr>
        <xdr:cNvSpPr txBox="1"/>
      </xdr:nvSpPr>
      <xdr:spPr>
        <a:xfrm>
          <a:off x="1012314" y="4229511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200</a:t>
          </a:r>
        </a:p>
      </xdr:txBody>
    </xdr:sp>
    <xdr:clientData/>
  </xdr:twoCellAnchor>
  <xdr:twoCellAnchor>
    <xdr:from>
      <xdr:col>2</xdr:col>
      <xdr:colOff>268865</xdr:colOff>
      <xdr:row>23</xdr:row>
      <xdr:rowOff>140149</xdr:rowOff>
    </xdr:from>
    <xdr:to>
      <xdr:col>2</xdr:col>
      <xdr:colOff>431425</xdr:colOff>
      <xdr:row>23</xdr:row>
      <xdr:rowOff>140149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49F15F2D-6658-7517-A798-49970805FB01}"/>
            </a:ext>
          </a:extLst>
        </xdr:cNvPr>
        <xdr:cNvCxnSpPr>
          <a:cxnSpLocks/>
        </xdr:cNvCxnSpPr>
      </xdr:nvCxnSpPr>
      <xdr:spPr>
        <a:xfrm>
          <a:off x="1488065" y="4346389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447921</xdr:colOff>
      <xdr:row>6</xdr:row>
      <xdr:rowOff>102353</xdr:rowOff>
    </xdr:from>
    <xdr:to>
      <xdr:col>3</xdr:col>
      <xdr:colOff>498648</xdr:colOff>
      <xdr:row>9</xdr:row>
      <xdr:rowOff>176395</xdr:rowOff>
    </xdr:to>
    <xdr:pic>
      <xdr:nvPicPr>
        <xdr:cNvPr id="15" name="Picture 14" descr="A close-up of a document&#10;&#10;Description automatically generated with low confidence">
          <a:extLst>
            <a:ext uri="{FF2B5EF4-FFF2-40B4-BE49-F238E27FC236}">
              <a16:creationId xmlns:a16="http://schemas.microsoft.com/office/drawing/2014/main" id="{41E64380-9B9B-E80C-C3A6-F092DFE886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820" t="33479" r="45668" b="55850"/>
        <a:stretch/>
      </xdr:blipFill>
      <xdr:spPr>
        <a:xfrm>
          <a:off x="1667121" y="1199633"/>
          <a:ext cx="660327" cy="622682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>
    <xdr:from>
      <xdr:col>1</xdr:col>
      <xdr:colOff>310230</xdr:colOff>
      <xdr:row>6</xdr:row>
      <xdr:rowOff>94671</xdr:rowOff>
    </xdr:from>
    <xdr:to>
      <xdr:col>2</xdr:col>
      <xdr:colOff>235957</xdr:colOff>
      <xdr:row>8</xdr:row>
      <xdr:rowOff>5910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4C086246-509A-45C1-2E8B-548BB04AB86E}"/>
            </a:ext>
          </a:extLst>
        </xdr:cNvPr>
        <xdr:cNvSpPr txBox="1"/>
      </xdr:nvSpPr>
      <xdr:spPr>
        <a:xfrm>
          <a:off x="919830" y="1191951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1000</a:t>
          </a:r>
        </a:p>
      </xdr:txBody>
    </xdr:sp>
    <xdr:clientData/>
  </xdr:twoCellAnchor>
  <xdr:twoCellAnchor>
    <xdr:from>
      <xdr:col>1</xdr:col>
      <xdr:colOff>335450</xdr:colOff>
      <xdr:row>7</xdr:row>
      <xdr:rowOff>143526</xdr:rowOff>
    </xdr:from>
    <xdr:to>
      <xdr:col>2</xdr:col>
      <xdr:colOff>505483</xdr:colOff>
      <xdr:row>9</xdr:row>
      <xdr:rowOff>54765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E5FBAE5F-4645-B8E0-9237-348D8BFF021A}"/>
            </a:ext>
          </a:extLst>
        </xdr:cNvPr>
        <xdr:cNvSpPr txBox="1"/>
      </xdr:nvSpPr>
      <xdr:spPr>
        <a:xfrm>
          <a:off x="945050" y="1423686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700</a:t>
          </a:r>
        </a:p>
      </xdr:txBody>
    </xdr:sp>
    <xdr:clientData/>
  </xdr:twoCellAnchor>
  <xdr:twoCellAnchor>
    <xdr:from>
      <xdr:col>2</xdr:col>
      <xdr:colOff>193981</xdr:colOff>
      <xdr:row>7</xdr:row>
      <xdr:rowOff>52987</xdr:rowOff>
    </xdr:from>
    <xdr:to>
      <xdr:col>2</xdr:col>
      <xdr:colOff>356541</xdr:colOff>
      <xdr:row>7</xdr:row>
      <xdr:rowOff>52987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E1DDCF5C-4EC4-BC39-834B-5ACD88802A4B}"/>
            </a:ext>
          </a:extLst>
        </xdr:cNvPr>
        <xdr:cNvCxnSpPr>
          <a:cxnSpLocks/>
        </xdr:cNvCxnSpPr>
      </xdr:nvCxnSpPr>
      <xdr:spPr>
        <a:xfrm>
          <a:off x="1413181" y="1333147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201601</xdr:colOff>
      <xdr:row>8</xdr:row>
      <xdr:rowOff>77524</xdr:rowOff>
    </xdr:from>
    <xdr:to>
      <xdr:col>2</xdr:col>
      <xdr:colOff>364161</xdr:colOff>
      <xdr:row>8</xdr:row>
      <xdr:rowOff>77524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9D9574E5-0D37-ADC3-C75D-3F28B10B33EF}"/>
            </a:ext>
          </a:extLst>
        </xdr:cNvPr>
        <xdr:cNvCxnSpPr>
          <a:cxnSpLocks/>
        </xdr:cNvCxnSpPr>
      </xdr:nvCxnSpPr>
      <xdr:spPr>
        <a:xfrm>
          <a:off x="1420801" y="1540564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581129</xdr:colOff>
      <xdr:row>7</xdr:row>
      <xdr:rowOff>30364</xdr:rowOff>
    </xdr:from>
    <xdr:to>
      <xdr:col>4</xdr:col>
      <xdr:colOff>43529</xdr:colOff>
      <xdr:row>7</xdr:row>
      <xdr:rowOff>102364</xdr:rowOff>
    </xdr:to>
    <xdr:sp macro="" textlink="">
      <xdr:nvSpPr>
        <xdr:cNvPr id="20" name="Arrow: Left 19">
          <a:extLst>
            <a:ext uri="{FF2B5EF4-FFF2-40B4-BE49-F238E27FC236}">
              <a16:creationId xmlns:a16="http://schemas.microsoft.com/office/drawing/2014/main" id="{ED37606B-164A-1665-4E12-89DF0C4989E7}"/>
            </a:ext>
          </a:extLst>
        </xdr:cNvPr>
        <xdr:cNvSpPr/>
      </xdr:nvSpPr>
      <xdr:spPr>
        <a:xfrm>
          <a:off x="2409929" y="1310524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581129</xdr:colOff>
      <xdr:row>8</xdr:row>
      <xdr:rowOff>46143</xdr:rowOff>
    </xdr:from>
    <xdr:to>
      <xdr:col>4</xdr:col>
      <xdr:colOff>43529</xdr:colOff>
      <xdr:row>8</xdr:row>
      <xdr:rowOff>118143</xdr:rowOff>
    </xdr:to>
    <xdr:sp macro="" textlink="">
      <xdr:nvSpPr>
        <xdr:cNvPr id="21" name="Arrow: Left 20">
          <a:extLst>
            <a:ext uri="{FF2B5EF4-FFF2-40B4-BE49-F238E27FC236}">
              <a16:creationId xmlns:a16="http://schemas.microsoft.com/office/drawing/2014/main" id="{3E98B3AA-4E5F-121B-BFB4-6163117C5B3F}"/>
            </a:ext>
          </a:extLst>
        </xdr:cNvPr>
        <xdr:cNvSpPr/>
      </xdr:nvSpPr>
      <xdr:spPr>
        <a:xfrm>
          <a:off x="2409929" y="1509183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43529</xdr:colOff>
      <xdr:row>6</xdr:row>
      <xdr:rowOff>68646</xdr:rowOff>
    </xdr:from>
    <xdr:to>
      <xdr:col>6</xdr:col>
      <xdr:colOff>174171</xdr:colOff>
      <xdr:row>7</xdr:row>
      <xdr:rowOff>163794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8670CF74-F673-1ED6-ECD9-EBD2175F1E33}"/>
            </a:ext>
          </a:extLst>
        </xdr:cNvPr>
        <xdr:cNvSpPr txBox="1"/>
      </xdr:nvSpPr>
      <xdr:spPr>
        <a:xfrm>
          <a:off x="2481929" y="1178989"/>
          <a:ext cx="1349842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Uncut 955bp </a:t>
          </a:r>
        </a:p>
      </xdr:txBody>
    </xdr:sp>
    <xdr:clientData/>
  </xdr:twoCellAnchor>
  <xdr:twoCellAnchor>
    <xdr:from>
      <xdr:col>4</xdr:col>
      <xdr:colOff>47439</xdr:colOff>
      <xdr:row>7</xdr:row>
      <xdr:rowOff>126523</xdr:rowOff>
    </xdr:from>
    <xdr:to>
      <xdr:col>6</xdr:col>
      <xdr:colOff>130628</xdr:colOff>
      <xdr:row>10</xdr:row>
      <xdr:rowOff>39429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1B0D66C2-EB6F-9AC8-A1AD-8D7EAB6ADC3B}"/>
            </a:ext>
          </a:extLst>
        </xdr:cNvPr>
        <xdr:cNvSpPr txBox="1"/>
      </xdr:nvSpPr>
      <xdr:spPr>
        <a:xfrm>
          <a:off x="2485839" y="1421923"/>
          <a:ext cx="1302389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Cut 715bp  (44.3%)</a:t>
          </a:r>
        </a:p>
      </xdr:txBody>
    </xdr:sp>
    <xdr:clientData/>
  </xdr:twoCellAnchor>
  <xdr:twoCellAnchor editAs="oneCell">
    <xdr:from>
      <xdr:col>2</xdr:col>
      <xdr:colOff>481396</xdr:colOff>
      <xdr:row>13</xdr:row>
      <xdr:rowOff>59</xdr:rowOff>
    </xdr:from>
    <xdr:to>
      <xdr:col>3</xdr:col>
      <xdr:colOff>510641</xdr:colOff>
      <xdr:row>16</xdr:row>
      <xdr:rowOff>55785</xdr:rowOff>
    </xdr:to>
    <xdr:pic>
      <xdr:nvPicPr>
        <xdr:cNvPr id="24" name="Picture 23" descr="A picture containing text&#10;&#10;Description automatically generated">
          <a:extLst>
            <a:ext uri="{FF2B5EF4-FFF2-40B4-BE49-F238E27FC236}">
              <a16:creationId xmlns:a16="http://schemas.microsoft.com/office/drawing/2014/main" id="{4B9845DB-AAD9-DDE5-E3B2-93D03CFA75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50" t="18128" r="50158" b="73060"/>
        <a:stretch/>
      </xdr:blipFill>
      <xdr:spPr>
        <a:xfrm>
          <a:off x="1700596" y="2377499"/>
          <a:ext cx="638845" cy="604366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449905</xdr:colOff>
      <xdr:row>9</xdr:row>
      <xdr:rowOff>132029</xdr:rowOff>
    </xdr:from>
    <xdr:to>
      <xdr:col>3</xdr:col>
      <xdr:colOff>465339</xdr:colOff>
      <xdr:row>13</xdr:row>
      <xdr:rowOff>12579</xdr:rowOff>
    </xdr:to>
    <xdr:pic>
      <xdr:nvPicPr>
        <xdr:cNvPr id="25" name="table">
          <a:extLst>
            <a:ext uri="{FF2B5EF4-FFF2-40B4-BE49-F238E27FC236}">
              <a16:creationId xmlns:a16="http://schemas.microsoft.com/office/drawing/2014/main" id="{2B401DE7-F4B3-7754-8791-C78B9708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69105" y="1777949"/>
          <a:ext cx="625034" cy="612070"/>
        </a:xfrm>
        <a:prstGeom prst="rect">
          <a:avLst/>
        </a:prstGeom>
      </xdr:spPr>
    </xdr:pic>
    <xdr:clientData/>
  </xdr:twoCellAnchor>
  <xdr:twoCellAnchor>
    <xdr:from>
      <xdr:col>1</xdr:col>
      <xdr:colOff>348819</xdr:colOff>
      <xdr:row>12</xdr:row>
      <xdr:rowOff>152227</xdr:rowOff>
    </xdr:from>
    <xdr:to>
      <xdr:col>2</xdr:col>
      <xdr:colOff>274546</xdr:colOff>
      <xdr:row>14</xdr:row>
      <xdr:rowOff>63466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76B21F2C-B094-A597-10A4-EEE53C6D0353}"/>
            </a:ext>
          </a:extLst>
        </xdr:cNvPr>
        <xdr:cNvSpPr txBox="1"/>
      </xdr:nvSpPr>
      <xdr:spPr>
        <a:xfrm>
          <a:off x="958419" y="2346787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2000</a:t>
          </a:r>
        </a:p>
      </xdr:txBody>
    </xdr:sp>
    <xdr:clientData/>
  </xdr:twoCellAnchor>
  <xdr:twoCellAnchor>
    <xdr:from>
      <xdr:col>1</xdr:col>
      <xdr:colOff>374039</xdr:colOff>
      <xdr:row>14</xdr:row>
      <xdr:rowOff>170602</xdr:rowOff>
    </xdr:from>
    <xdr:to>
      <xdr:col>2</xdr:col>
      <xdr:colOff>544072</xdr:colOff>
      <xdr:row>16</xdr:row>
      <xdr:rowOff>81841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3DA1316D-DBD3-8C8F-9DD1-A7015029298E}"/>
            </a:ext>
          </a:extLst>
        </xdr:cNvPr>
        <xdr:cNvSpPr txBox="1"/>
      </xdr:nvSpPr>
      <xdr:spPr>
        <a:xfrm>
          <a:off x="983639" y="2730922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1000</a:t>
          </a:r>
        </a:p>
      </xdr:txBody>
    </xdr:sp>
    <xdr:clientData/>
  </xdr:twoCellAnchor>
  <xdr:twoCellAnchor>
    <xdr:from>
      <xdr:col>2</xdr:col>
      <xdr:colOff>232570</xdr:colOff>
      <xdr:row>13</xdr:row>
      <xdr:rowOff>110543</xdr:rowOff>
    </xdr:from>
    <xdr:to>
      <xdr:col>2</xdr:col>
      <xdr:colOff>395130</xdr:colOff>
      <xdr:row>13</xdr:row>
      <xdr:rowOff>110543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1B198596-ED53-6ED6-B9B3-20B1827D7484}"/>
            </a:ext>
          </a:extLst>
        </xdr:cNvPr>
        <xdr:cNvCxnSpPr>
          <a:cxnSpLocks/>
        </xdr:cNvCxnSpPr>
      </xdr:nvCxnSpPr>
      <xdr:spPr>
        <a:xfrm>
          <a:off x="1451770" y="2487983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240190</xdr:colOff>
      <xdr:row>15</xdr:row>
      <xdr:rowOff>104600</xdr:rowOff>
    </xdr:from>
    <xdr:to>
      <xdr:col>2</xdr:col>
      <xdr:colOff>402750</xdr:colOff>
      <xdr:row>15</xdr:row>
      <xdr:rowOff>104600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B78D400C-D41B-6277-EBF7-E5C30F50429F}"/>
            </a:ext>
          </a:extLst>
        </xdr:cNvPr>
        <xdr:cNvCxnSpPr>
          <a:cxnSpLocks/>
        </xdr:cNvCxnSpPr>
      </xdr:nvCxnSpPr>
      <xdr:spPr>
        <a:xfrm>
          <a:off x="1459390" y="2847800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578267</xdr:colOff>
      <xdr:row>14</xdr:row>
      <xdr:rowOff>2892</xdr:rowOff>
    </xdr:from>
    <xdr:to>
      <xdr:col>4</xdr:col>
      <xdr:colOff>40667</xdr:colOff>
      <xdr:row>14</xdr:row>
      <xdr:rowOff>74892</xdr:rowOff>
    </xdr:to>
    <xdr:sp macro="" textlink="">
      <xdr:nvSpPr>
        <xdr:cNvPr id="30" name="Arrow: Left 29">
          <a:extLst>
            <a:ext uri="{FF2B5EF4-FFF2-40B4-BE49-F238E27FC236}">
              <a16:creationId xmlns:a16="http://schemas.microsoft.com/office/drawing/2014/main" id="{A2898472-0D67-BB3E-FE49-0C2D5CBB118F}"/>
            </a:ext>
          </a:extLst>
        </xdr:cNvPr>
        <xdr:cNvSpPr/>
      </xdr:nvSpPr>
      <xdr:spPr>
        <a:xfrm>
          <a:off x="2407067" y="2563212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3</xdr:col>
      <xdr:colOff>583765</xdr:colOff>
      <xdr:row>15</xdr:row>
      <xdr:rowOff>135707</xdr:rowOff>
    </xdr:from>
    <xdr:to>
      <xdr:col>4</xdr:col>
      <xdr:colOff>46165</xdr:colOff>
      <xdr:row>16</xdr:row>
      <xdr:rowOff>24827</xdr:rowOff>
    </xdr:to>
    <xdr:sp macro="" textlink="">
      <xdr:nvSpPr>
        <xdr:cNvPr id="31" name="Arrow: Left 30">
          <a:extLst>
            <a:ext uri="{FF2B5EF4-FFF2-40B4-BE49-F238E27FC236}">
              <a16:creationId xmlns:a16="http://schemas.microsoft.com/office/drawing/2014/main" id="{7AFC9891-1431-358A-D6B3-9FD902E32E53}"/>
            </a:ext>
          </a:extLst>
        </xdr:cNvPr>
        <xdr:cNvSpPr/>
      </xdr:nvSpPr>
      <xdr:spPr>
        <a:xfrm>
          <a:off x="2412565" y="2878907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40667</xdr:colOff>
      <xdr:row>13</xdr:row>
      <xdr:rowOff>41174</xdr:rowOff>
    </xdr:from>
    <xdr:to>
      <xdr:col>5</xdr:col>
      <xdr:colOff>555171</xdr:colOff>
      <xdr:row>14</xdr:row>
      <xdr:rowOff>136322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D5E14986-647B-60AE-FA78-C3B6F7077C12}"/>
            </a:ext>
          </a:extLst>
        </xdr:cNvPr>
        <xdr:cNvSpPr txBox="1"/>
      </xdr:nvSpPr>
      <xdr:spPr>
        <a:xfrm>
          <a:off x="2479067" y="2446917"/>
          <a:ext cx="112410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Uncut1632bp </a:t>
          </a:r>
        </a:p>
      </xdr:txBody>
    </xdr:sp>
    <xdr:clientData/>
  </xdr:twoCellAnchor>
  <xdr:twoCellAnchor>
    <xdr:from>
      <xdr:col>4</xdr:col>
      <xdr:colOff>50076</xdr:colOff>
      <xdr:row>15</xdr:row>
      <xdr:rowOff>33208</xdr:rowOff>
    </xdr:from>
    <xdr:to>
      <xdr:col>5</xdr:col>
      <xdr:colOff>392281</xdr:colOff>
      <xdr:row>17</xdr:row>
      <xdr:rowOff>131171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E84727C2-D2B8-1243-1FC3-DEDEFDE842A5}"/>
            </a:ext>
          </a:extLst>
        </xdr:cNvPr>
        <xdr:cNvSpPr txBox="1"/>
      </xdr:nvSpPr>
      <xdr:spPr>
        <a:xfrm>
          <a:off x="2488476" y="2809065"/>
          <a:ext cx="951805" cy="4680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Cut 772bp  (46.7%)</a:t>
          </a:r>
        </a:p>
      </xdr:txBody>
    </xdr:sp>
    <xdr:clientData/>
  </xdr:twoCellAnchor>
  <xdr:twoCellAnchor editAs="oneCell">
    <xdr:from>
      <xdr:col>6</xdr:col>
      <xdr:colOff>470780</xdr:colOff>
      <xdr:row>4</xdr:row>
      <xdr:rowOff>96146</xdr:rowOff>
    </xdr:from>
    <xdr:to>
      <xdr:col>10</xdr:col>
      <xdr:colOff>509975</xdr:colOff>
      <xdr:row>17</xdr:row>
      <xdr:rowOff>121098</xdr:rowOff>
    </xdr:to>
    <xdr:pic>
      <xdr:nvPicPr>
        <xdr:cNvPr id="34" name="Picture 33" descr="A close-up of a document&#10;&#10;Description automatically generated with low confidence">
          <a:extLst>
            <a:ext uri="{FF2B5EF4-FFF2-40B4-BE49-F238E27FC236}">
              <a16:creationId xmlns:a16="http://schemas.microsoft.com/office/drawing/2014/main" id="{105E1381-19D1-1223-5689-551294EA3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88" t="17465" r="45666" b="41365"/>
        <a:stretch/>
      </xdr:blipFill>
      <xdr:spPr>
        <a:xfrm>
          <a:off x="4128380" y="827666"/>
          <a:ext cx="2477595" cy="2402392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536321</xdr:colOff>
      <xdr:row>3</xdr:row>
      <xdr:rowOff>82621</xdr:rowOff>
    </xdr:from>
    <xdr:to>
      <xdr:col>17</xdr:col>
      <xdr:colOff>300495</xdr:colOff>
      <xdr:row>17</xdr:row>
      <xdr:rowOff>115784</xdr:rowOff>
    </xdr:to>
    <xdr:pic>
      <xdr:nvPicPr>
        <xdr:cNvPr id="35" name="Picture 34" descr="A picture containing text&#10;&#10;Description automatically generated">
          <a:extLst>
            <a:ext uri="{FF2B5EF4-FFF2-40B4-BE49-F238E27FC236}">
              <a16:creationId xmlns:a16="http://schemas.microsoft.com/office/drawing/2014/main" id="{EA0B0CC4-5886-0BDD-64BD-A54E22D89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0" t="14378" r="50103" b="59289"/>
        <a:stretch/>
      </xdr:blipFill>
      <xdr:spPr>
        <a:xfrm>
          <a:off x="8461121" y="631261"/>
          <a:ext cx="2202574" cy="2593483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418421</xdr:colOff>
      <xdr:row>22</xdr:row>
      <xdr:rowOff>156664</xdr:rowOff>
    </xdr:from>
    <xdr:to>
      <xdr:col>14</xdr:col>
      <xdr:colOff>412709</xdr:colOff>
      <xdr:row>31</xdr:row>
      <xdr:rowOff>171416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F213FCD-1990-4E02-9D59-EBF50039C9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802" t="21630" r="9173" b="44960"/>
        <a:stretch/>
      </xdr:blipFill>
      <xdr:spPr>
        <a:xfrm flipH="1">
          <a:off x="5904821" y="4180024"/>
          <a:ext cx="3042288" cy="1660672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449905</xdr:colOff>
      <xdr:row>2</xdr:row>
      <xdr:rowOff>123367</xdr:rowOff>
    </xdr:from>
    <xdr:to>
      <xdr:col>3</xdr:col>
      <xdr:colOff>465339</xdr:colOff>
      <xdr:row>6</xdr:row>
      <xdr:rowOff>3917</xdr:rowOff>
    </xdr:to>
    <xdr:pic>
      <xdr:nvPicPr>
        <xdr:cNvPr id="37" name="table">
          <a:extLst>
            <a:ext uri="{FF2B5EF4-FFF2-40B4-BE49-F238E27FC236}">
              <a16:creationId xmlns:a16="http://schemas.microsoft.com/office/drawing/2014/main" id="{46DE770F-77FD-0D0B-44D7-7BA616D6E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69105" y="489127"/>
          <a:ext cx="625034" cy="612070"/>
        </a:xfrm>
        <a:prstGeom prst="rect">
          <a:avLst/>
        </a:prstGeom>
      </xdr:spPr>
    </xdr:pic>
    <xdr:clientData/>
  </xdr:twoCellAnchor>
  <xdr:twoCellAnchor editAs="oneCell">
    <xdr:from>
      <xdr:col>9</xdr:col>
      <xdr:colOff>442228</xdr:colOff>
      <xdr:row>1</xdr:row>
      <xdr:rowOff>212</xdr:rowOff>
    </xdr:from>
    <xdr:to>
      <xdr:col>10</xdr:col>
      <xdr:colOff>457662</xdr:colOff>
      <xdr:row>4</xdr:row>
      <xdr:rowOff>63642</xdr:rowOff>
    </xdr:to>
    <xdr:pic>
      <xdr:nvPicPr>
        <xdr:cNvPr id="38" name="table">
          <a:extLst>
            <a:ext uri="{FF2B5EF4-FFF2-40B4-BE49-F238E27FC236}">
              <a16:creationId xmlns:a16="http://schemas.microsoft.com/office/drawing/2014/main" id="{F9DCBC45-2873-63EC-3D54-02A5A5960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928628" y="183092"/>
          <a:ext cx="625034" cy="612070"/>
        </a:xfrm>
        <a:prstGeom prst="rect">
          <a:avLst/>
        </a:prstGeom>
      </xdr:spPr>
    </xdr:pic>
    <xdr:clientData/>
  </xdr:twoCellAnchor>
  <xdr:twoCellAnchor editAs="oneCell">
    <xdr:from>
      <xdr:col>16</xdr:col>
      <xdr:colOff>110395</xdr:colOff>
      <xdr:row>0</xdr:row>
      <xdr:rowOff>0</xdr:rowOff>
    </xdr:from>
    <xdr:to>
      <xdr:col>17</xdr:col>
      <xdr:colOff>125829</xdr:colOff>
      <xdr:row>3</xdr:row>
      <xdr:rowOff>63430</xdr:rowOff>
    </xdr:to>
    <xdr:pic>
      <xdr:nvPicPr>
        <xdr:cNvPr id="39" name="table">
          <a:extLst>
            <a:ext uri="{FF2B5EF4-FFF2-40B4-BE49-F238E27FC236}">
              <a16:creationId xmlns:a16="http://schemas.microsoft.com/office/drawing/2014/main" id="{999C3685-C0A2-A1D2-25F0-416633706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863995" y="0"/>
          <a:ext cx="625034" cy="612070"/>
        </a:xfrm>
        <a:prstGeom prst="rect">
          <a:avLst/>
        </a:prstGeom>
      </xdr:spPr>
    </xdr:pic>
    <xdr:clientData/>
  </xdr:twoCellAnchor>
  <xdr:twoCellAnchor editAs="oneCell">
    <xdr:from>
      <xdr:col>9</xdr:col>
      <xdr:colOff>494541</xdr:colOff>
      <xdr:row>19</xdr:row>
      <xdr:rowOff>29034</xdr:rowOff>
    </xdr:from>
    <xdr:to>
      <xdr:col>10</xdr:col>
      <xdr:colOff>509975</xdr:colOff>
      <xdr:row>22</xdr:row>
      <xdr:rowOff>92464</xdr:rowOff>
    </xdr:to>
    <xdr:pic>
      <xdr:nvPicPr>
        <xdr:cNvPr id="40" name="table">
          <a:extLst>
            <a:ext uri="{FF2B5EF4-FFF2-40B4-BE49-F238E27FC236}">
              <a16:creationId xmlns:a16="http://schemas.microsoft.com/office/drawing/2014/main" id="{3E04F875-2A8C-410A-CCD7-346DB4841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980941" y="3503754"/>
          <a:ext cx="625034" cy="612070"/>
        </a:xfrm>
        <a:prstGeom prst="rect">
          <a:avLst/>
        </a:prstGeom>
      </xdr:spPr>
    </xdr:pic>
    <xdr:clientData/>
  </xdr:twoCellAnchor>
  <xdr:twoCellAnchor>
    <xdr:from>
      <xdr:col>5</xdr:col>
      <xdr:colOff>327550</xdr:colOff>
      <xdr:row>9</xdr:row>
      <xdr:rowOff>59752</xdr:rowOff>
    </xdr:from>
    <xdr:to>
      <xdr:col>6</xdr:col>
      <xdr:colOff>253277</xdr:colOff>
      <xdr:row>10</xdr:row>
      <xdr:rowOff>153871</xdr:rowOff>
    </xdr:to>
    <xdr:sp macro="" textlink="">
      <xdr:nvSpPr>
        <xdr:cNvPr id="41" name="TextBox 41">
          <a:extLst>
            <a:ext uri="{FF2B5EF4-FFF2-40B4-BE49-F238E27FC236}">
              <a16:creationId xmlns:a16="http://schemas.microsoft.com/office/drawing/2014/main" id="{A27066E6-D1A8-046C-423C-29072F85D317}"/>
            </a:ext>
          </a:extLst>
        </xdr:cNvPr>
        <xdr:cNvSpPr txBox="1"/>
      </xdr:nvSpPr>
      <xdr:spPr>
        <a:xfrm>
          <a:off x="3375550" y="1705672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1000</a:t>
          </a:r>
        </a:p>
      </xdr:txBody>
    </xdr:sp>
    <xdr:clientData/>
  </xdr:twoCellAnchor>
  <xdr:twoCellAnchor>
    <xdr:from>
      <xdr:col>5</xdr:col>
      <xdr:colOff>352770</xdr:colOff>
      <xdr:row>11</xdr:row>
      <xdr:rowOff>132203</xdr:rowOff>
    </xdr:from>
    <xdr:to>
      <xdr:col>6</xdr:col>
      <xdr:colOff>522803</xdr:colOff>
      <xdr:row>13</xdr:row>
      <xdr:rowOff>43442</xdr:rowOff>
    </xdr:to>
    <xdr:sp macro="" textlink="">
      <xdr:nvSpPr>
        <xdr:cNvPr id="42" name="TextBox 42">
          <a:extLst>
            <a:ext uri="{FF2B5EF4-FFF2-40B4-BE49-F238E27FC236}">
              <a16:creationId xmlns:a16="http://schemas.microsoft.com/office/drawing/2014/main" id="{9647DBD4-3B4D-21E9-D7F1-934B7CB621CE}"/>
            </a:ext>
          </a:extLst>
        </xdr:cNvPr>
        <xdr:cNvSpPr txBox="1"/>
      </xdr:nvSpPr>
      <xdr:spPr>
        <a:xfrm>
          <a:off x="3400770" y="2143883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500</a:t>
          </a:r>
        </a:p>
      </xdr:txBody>
    </xdr:sp>
    <xdr:clientData/>
  </xdr:twoCellAnchor>
  <xdr:twoCellAnchor>
    <xdr:from>
      <xdr:col>6</xdr:col>
      <xdr:colOff>211301</xdr:colOff>
      <xdr:row>10</xdr:row>
      <xdr:rowOff>18068</xdr:rowOff>
    </xdr:from>
    <xdr:to>
      <xdr:col>6</xdr:col>
      <xdr:colOff>373861</xdr:colOff>
      <xdr:row>10</xdr:row>
      <xdr:rowOff>18068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BA648B98-5A78-24A9-0649-1CE7DF6CB8CB}"/>
            </a:ext>
          </a:extLst>
        </xdr:cNvPr>
        <xdr:cNvCxnSpPr>
          <a:cxnSpLocks/>
        </xdr:cNvCxnSpPr>
      </xdr:nvCxnSpPr>
      <xdr:spPr>
        <a:xfrm>
          <a:off x="3868901" y="1846868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218921</xdr:colOff>
      <xdr:row>12</xdr:row>
      <xdr:rowOff>66201</xdr:rowOff>
    </xdr:from>
    <xdr:to>
      <xdr:col>6</xdr:col>
      <xdr:colOff>381481</xdr:colOff>
      <xdr:row>12</xdr:row>
      <xdr:rowOff>66201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2AAAC4A5-A23D-8745-299E-6605D6BD0872}"/>
            </a:ext>
          </a:extLst>
        </xdr:cNvPr>
        <xdr:cNvCxnSpPr>
          <a:cxnSpLocks/>
        </xdr:cNvCxnSpPr>
      </xdr:nvCxnSpPr>
      <xdr:spPr>
        <a:xfrm>
          <a:off x="3876521" y="2260761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389460</xdr:colOff>
      <xdr:row>8</xdr:row>
      <xdr:rowOff>22938</xdr:rowOff>
    </xdr:from>
    <xdr:to>
      <xdr:col>13</xdr:col>
      <xdr:colOff>315187</xdr:colOff>
      <xdr:row>9</xdr:row>
      <xdr:rowOff>117057</xdr:rowOff>
    </xdr:to>
    <xdr:sp macro="" textlink="">
      <xdr:nvSpPr>
        <xdr:cNvPr id="45" name="TextBox 45">
          <a:extLst>
            <a:ext uri="{FF2B5EF4-FFF2-40B4-BE49-F238E27FC236}">
              <a16:creationId xmlns:a16="http://schemas.microsoft.com/office/drawing/2014/main" id="{85DAF6F7-9418-F03F-6AD5-D89BDC129ABD}"/>
            </a:ext>
          </a:extLst>
        </xdr:cNvPr>
        <xdr:cNvSpPr txBox="1"/>
      </xdr:nvSpPr>
      <xdr:spPr>
        <a:xfrm>
          <a:off x="7704660" y="1485978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1000</a:t>
          </a:r>
        </a:p>
      </xdr:txBody>
    </xdr:sp>
    <xdr:clientData/>
  </xdr:twoCellAnchor>
  <xdr:twoCellAnchor>
    <xdr:from>
      <xdr:col>12</xdr:col>
      <xdr:colOff>414680</xdr:colOff>
      <xdr:row>10</xdr:row>
      <xdr:rowOff>95389</xdr:rowOff>
    </xdr:from>
    <xdr:to>
      <xdr:col>13</xdr:col>
      <xdr:colOff>584713</xdr:colOff>
      <xdr:row>12</xdr:row>
      <xdr:rowOff>6628</xdr:rowOff>
    </xdr:to>
    <xdr:sp macro="" textlink="">
      <xdr:nvSpPr>
        <xdr:cNvPr id="46" name="TextBox 46">
          <a:extLst>
            <a:ext uri="{FF2B5EF4-FFF2-40B4-BE49-F238E27FC236}">
              <a16:creationId xmlns:a16="http://schemas.microsoft.com/office/drawing/2014/main" id="{2D1450B0-D6F8-2F48-1674-BBA48CA6BFAB}"/>
            </a:ext>
          </a:extLst>
        </xdr:cNvPr>
        <xdr:cNvSpPr txBox="1"/>
      </xdr:nvSpPr>
      <xdr:spPr>
        <a:xfrm>
          <a:off x="7729880" y="1924189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500</a:t>
          </a:r>
        </a:p>
      </xdr:txBody>
    </xdr:sp>
    <xdr:clientData/>
  </xdr:twoCellAnchor>
  <xdr:twoCellAnchor>
    <xdr:from>
      <xdr:col>13</xdr:col>
      <xdr:colOff>273211</xdr:colOff>
      <xdr:row>8</xdr:row>
      <xdr:rowOff>164134</xdr:rowOff>
    </xdr:from>
    <xdr:to>
      <xdr:col>13</xdr:col>
      <xdr:colOff>435771</xdr:colOff>
      <xdr:row>8</xdr:row>
      <xdr:rowOff>164134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6ED142CD-1549-A099-E2EE-DDC497928145}"/>
            </a:ext>
          </a:extLst>
        </xdr:cNvPr>
        <xdr:cNvCxnSpPr>
          <a:cxnSpLocks/>
        </xdr:cNvCxnSpPr>
      </xdr:nvCxnSpPr>
      <xdr:spPr>
        <a:xfrm>
          <a:off x="8198011" y="1627174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280831</xdr:colOff>
      <xdr:row>11</xdr:row>
      <xdr:rowOff>29387</xdr:rowOff>
    </xdr:from>
    <xdr:to>
      <xdr:col>13</xdr:col>
      <xdr:colOff>443391</xdr:colOff>
      <xdr:row>11</xdr:row>
      <xdr:rowOff>29387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B9745F4E-400B-A30F-4D59-1F6EB2A71F57}"/>
            </a:ext>
          </a:extLst>
        </xdr:cNvPr>
        <xdr:cNvCxnSpPr>
          <a:cxnSpLocks/>
        </xdr:cNvCxnSpPr>
      </xdr:nvCxnSpPr>
      <xdr:spPr>
        <a:xfrm>
          <a:off x="8205631" y="2041067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64876</xdr:colOff>
      <xdr:row>25</xdr:row>
      <xdr:rowOff>161384</xdr:rowOff>
    </xdr:from>
    <xdr:to>
      <xdr:col>15</xdr:col>
      <xdr:colOff>600203</xdr:colOff>
      <xdr:row>27</xdr:row>
      <xdr:rowOff>72623</xdr:rowOff>
    </xdr:to>
    <xdr:sp macro="" textlink="">
      <xdr:nvSpPr>
        <xdr:cNvPr id="49" name="TextBox 49">
          <a:extLst>
            <a:ext uri="{FF2B5EF4-FFF2-40B4-BE49-F238E27FC236}">
              <a16:creationId xmlns:a16="http://schemas.microsoft.com/office/drawing/2014/main" id="{C02B3EBC-00DF-67E2-74D8-75761C482338}"/>
            </a:ext>
          </a:extLst>
        </xdr:cNvPr>
        <xdr:cNvSpPr txBox="1"/>
      </xdr:nvSpPr>
      <xdr:spPr>
        <a:xfrm>
          <a:off x="9208876" y="4733384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1000</a:t>
          </a:r>
        </a:p>
      </xdr:txBody>
    </xdr:sp>
    <xdr:clientData/>
  </xdr:twoCellAnchor>
  <xdr:twoCellAnchor>
    <xdr:from>
      <xdr:col>15</xdr:col>
      <xdr:colOff>116026</xdr:colOff>
      <xdr:row>27</xdr:row>
      <xdr:rowOff>10825</xdr:rowOff>
    </xdr:from>
    <xdr:to>
      <xdr:col>16</xdr:col>
      <xdr:colOff>286059</xdr:colOff>
      <xdr:row>28</xdr:row>
      <xdr:rowOff>104944</xdr:rowOff>
    </xdr:to>
    <xdr:sp macro="" textlink="">
      <xdr:nvSpPr>
        <xdr:cNvPr id="50" name="TextBox 50">
          <a:extLst>
            <a:ext uri="{FF2B5EF4-FFF2-40B4-BE49-F238E27FC236}">
              <a16:creationId xmlns:a16="http://schemas.microsoft.com/office/drawing/2014/main" id="{4022087F-622D-4172-0555-F2AD591A789D}"/>
            </a:ext>
          </a:extLst>
        </xdr:cNvPr>
        <xdr:cNvSpPr txBox="1"/>
      </xdr:nvSpPr>
      <xdr:spPr>
        <a:xfrm>
          <a:off x="9260026" y="4948585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500</a:t>
          </a:r>
        </a:p>
      </xdr:txBody>
    </xdr:sp>
    <xdr:clientData/>
  </xdr:twoCellAnchor>
  <xdr:twoCellAnchor>
    <xdr:from>
      <xdr:col>14</xdr:col>
      <xdr:colOff>499352</xdr:colOff>
      <xdr:row>26</xdr:row>
      <xdr:rowOff>117004</xdr:rowOff>
    </xdr:from>
    <xdr:to>
      <xdr:col>15</xdr:col>
      <xdr:colOff>52312</xdr:colOff>
      <xdr:row>26</xdr:row>
      <xdr:rowOff>117004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AB29CA9D-0748-5766-2262-66B8BF46019D}"/>
            </a:ext>
          </a:extLst>
        </xdr:cNvPr>
        <xdr:cNvCxnSpPr>
          <a:cxnSpLocks/>
        </xdr:cNvCxnSpPr>
      </xdr:nvCxnSpPr>
      <xdr:spPr>
        <a:xfrm>
          <a:off x="9033752" y="4871884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503093</xdr:colOff>
      <xdr:row>27</xdr:row>
      <xdr:rowOff>149325</xdr:rowOff>
    </xdr:from>
    <xdr:to>
      <xdr:col>15</xdr:col>
      <xdr:colOff>56053</xdr:colOff>
      <xdr:row>27</xdr:row>
      <xdr:rowOff>149325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0B648E94-43DD-4D28-F793-B34AD344F1E0}"/>
            </a:ext>
          </a:extLst>
        </xdr:cNvPr>
        <xdr:cNvCxnSpPr>
          <a:cxnSpLocks/>
        </xdr:cNvCxnSpPr>
      </xdr:nvCxnSpPr>
      <xdr:spPr>
        <a:xfrm>
          <a:off x="9037493" y="5087085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64876</xdr:colOff>
      <xdr:row>23</xdr:row>
      <xdr:rowOff>181380</xdr:rowOff>
    </xdr:from>
    <xdr:to>
      <xdr:col>15</xdr:col>
      <xdr:colOff>600203</xdr:colOff>
      <xdr:row>25</xdr:row>
      <xdr:rowOff>92619</xdr:rowOff>
    </xdr:to>
    <xdr:sp macro="" textlink="">
      <xdr:nvSpPr>
        <xdr:cNvPr id="53" name="TextBox 54">
          <a:extLst>
            <a:ext uri="{FF2B5EF4-FFF2-40B4-BE49-F238E27FC236}">
              <a16:creationId xmlns:a16="http://schemas.microsoft.com/office/drawing/2014/main" id="{E250DF6B-49CF-E169-88DD-870950753137}"/>
            </a:ext>
          </a:extLst>
        </xdr:cNvPr>
        <xdr:cNvSpPr txBox="1"/>
      </xdr:nvSpPr>
      <xdr:spPr>
        <a:xfrm>
          <a:off x="9208876" y="4387620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3000</a:t>
          </a:r>
        </a:p>
      </xdr:txBody>
    </xdr:sp>
    <xdr:clientData/>
  </xdr:twoCellAnchor>
  <xdr:twoCellAnchor>
    <xdr:from>
      <xdr:col>14</xdr:col>
      <xdr:colOff>499352</xdr:colOff>
      <xdr:row>24</xdr:row>
      <xdr:rowOff>137000</xdr:rowOff>
    </xdr:from>
    <xdr:to>
      <xdr:col>15</xdr:col>
      <xdr:colOff>52312</xdr:colOff>
      <xdr:row>24</xdr:row>
      <xdr:rowOff>137000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BCEEC6A3-3AA5-03DD-3B09-844B5AD68B1B}"/>
            </a:ext>
          </a:extLst>
        </xdr:cNvPr>
        <xdr:cNvCxnSpPr>
          <a:cxnSpLocks/>
        </xdr:cNvCxnSpPr>
      </xdr:nvCxnSpPr>
      <xdr:spPr>
        <a:xfrm>
          <a:off x="9033752" y="4526120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414680</xdr:colOff>
      <xdr:row>4</xdr:row>
      <xdr:rowOff>157407</xdr:rowOff>
    </xdr:from>
    <xdr:to>
      <xdr:col>13</xdr:col>
      <xdr:colOff>340407</xdr:colOff>
      <xdr:row>6</xdr:row>
      <xdr:rowOff>68646</xdr:rowOff>
    </xdr:to>
    <xdr:sp macro="" textlink="">
      <xdr:nvSpPr>
        <xdr:cNvPr id="55" name="TextBox 56">
          <a:extLst>
            <a:ext uri="{FF2B5EF4-FFF2-40B4-BE49-F238E27FC236}">
              <a16:creationId xmlns:a16="http://schemas.microsoft.com/office/drawing/2014/main" id="{F20DE1C3-F5D7-2385-02CE-EF4C2C752C79}"/>
            </a:ext>
          </a:extLst>
        </xdr:cNvPr>
        <xdr:cNvSpPr txBox="1"/>
      </xdr:nvSpPr>
      <xdr:spPr>
        <a:xfrm>
          <a:off x="7729880" y="888927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3000</a:t>
          </a:r>
        </a:p>
      </xdr:txBody>
    </xdr:sp>
    <xdr:clientData/>
  </xdr:twoCellAnchor>
  <xdr:twoCellAnchor>
    <xdr:from>
      <xdr:col>13</xdr:col>
      <xdr:colOff>298431</xdr:colOff>
      <xdr:row>5</xdr:row>
      <xdr:rowOff>115723</xdr:rowOff>
    </xdr:from>
    <xdr:to>
      <xdr:col>13</xdr:col>
      <xdr:colOff>460991</xdr:colOff>
      <xdr:row>5</xdr:row>
      <xdr:rowOff>115723</xdr:rowOff>
    </xdr:to>
    <xdr:cxnSp macro="">
      <xdr:nvCxnSpPr>
        <xdr:cNvPr id="56" name="Straight Connector 55">
          <a:extLst>
            <a:ext uri="{FF2B5EF4-FFF2-40B4-BE49-F238E27FC236}">
              <a16:creationId xmlns:a16="http://schemas.microsoft.com/office/drawing/2014/main" id="{53C67F90-7AD3-4983-4A59-7AC492BBE7EF}"/>
            </a:ext>
          </a:extLst>
        </xdr:cNvPr>
        <xdr:cNvCxnSpPr>
          <a:cxnSpLocks/>
        </xdr:cNvCxnSpPr>
      </xdr:nvCxnSpPr>
      <xdr:spPr>
        <a:xfrm>
          <a:off x="8223231" y="1030123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1</xdr:row>
      <xdr:rowOff>0</xdr:rowOff>
    </xdr:from>
    <xdr:to>
      <xdr:col>4</xdr:col>
      <xdr:colOff>373775</xdr:colOff>
      <xdr:row>3</xdr:row>
      <xdr:rowOff>5841</xdr:rowOff>
    </xdr:to>
    <xdr:sp macro="" textlink="">
      <xdr:nvSpPr>
        <xdr:cNvPr id="18" name="TextBox 1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SpPr txBox="1"/>
      </xdr:nvSpPr>
      <xdr:spPr>
        <a:xfrm>
          <a:off x="609600" y="184150"/>
          <a:ext cx="2202575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S9d</a:t>
          </a:r>
        </a:p>
      </xdr:txBody>
    </xdr:sp>
    <xdr:clientData/>
  </xdr:twoCellAnchor>
  <xdr:twoCellAnchor editAs="oneCell">
    <xdr:from>
      <xdr:col>3</xdr:col>
      <xdr:colOff>8075</xdr:colOff>
      <xdr:row>6</xdr:row>
      <xdr:rowOff>45411</xdr:rowOff>
    </xdr:from>
    <xdr:to>
      <xdr:col>8</xdr:col>
      <xdr:colOff>381752</xdr:colOff>
      <xdr:row>17</xdr:row>
      <xdr:rowOff>161167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36875" y="1150311"/>
          <a:ext cx="3421677" cy="2141406"/>
        </a:xfrm>
        <a:prstGeom prst="rect">
          <a:avLst/>
        </a:prstGeom>
      </xdr:spPr>
    </xdr:pic>
    <xdr:clientData/>
  </xdr:twoCellAnchor>
  <xdr:twoCellAnchor editAs="oneCell">
    <xdr:from>
      <xdr:col>3</xdr:col>
      <xdr:colOff>301956</xdr:colOff>
      <xdr:row>6</xdr:row>
      <xdr:rowOff>45411</xdr:rowOff>
    </xdr:from>
    <xdr:to>
      <xdr:col>5</xdr:col>
      <xdr:colOff>58116</xdr:colOff>
      <xdr:row>9</xdr:row>
      <xdr:rowOff>85243</xdr:rowOff>
    </xdr:to>
    <xdr:pic>
      <xdr:nvPicPr>
        <xdr:cNvPr id="20" name="table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30756" y="1150311"/>
          <a:ext cx="975360" cy="592282"/>
        </a:xfrm>
        <a:prstGeom prst="rect">
          <a:avLst/>
        </a:prstGeom>
      </xdr:spPr>
    </xdr:pic>
    <xdr:clientData/>
  </xdr:twoCellAnchor>
  <xdr:twoCellAnchor>
    <xdr:from>
      <xdr:col>8</xdr:col>
      <xdr:colOff>503713</xdr:colOff>
      <xdr:row>14</xdr:row>
      <xdr:rowOff>81242</xdr:rowOff>
    </xdr:from>
    <xdr:to>
      <xdr:col>10</xdr:col>
      <xdr:colOff>65009</xdr:colOff>
      <xdr:row>16</xdr:row>
      <xdr:rowOff>174607</xdr:rowOff>
    </xdr:to>
    <xdr:sp macro="" textlink="">
      <xdr:nvSpPr>
        <xdr:cNvPr id="21" name="TextBox 15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SpPr txBox="1"/>
      </xdr:nvSpPr>
      <xdr:spPr>
        <a:xfrm>
          <a:off x="5380513" y="2659342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BCL2 (26kDa)</a:t>
          </a:r>
        </a:p>
      </xdr:txBody>
    </xdr:sp>
    <xdr:clientData/>
  </xdr:twoCellAnchor>
  <xdr:twoCellAnchor>
    <xdr:from>
      <xdr:col>3</xdr:col>
      <xdr:colOff>278063</xdr:colOff>
      <xdr:row>14</xdr:row>
      <xdr:rowOff>81242</xdr:rowOff>
    </xdr:from>
    <xdr:to>
      <xdr:col>5</xdr:col>
      <xdr:colOff>58116</xdr:colOff>
      <xdr:row>16</xdr:row>
      <xdr:rowOff>141843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SpPr/>
      </xdr:nvSpPr>
      <xdr:spPr>
        <a:xfrm>
          <a:off x="2106863" y="2659342"/>
          <a:ext cx="999253" cy="428901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</xdr:col>
      <xdr:colOff>585413</xdr:colOff>
      <xdr:row>15</xdr:row>
      <xdr:rowOff>23593</xdr:rowOff>
    </xdr:from>
    <xdr:to>
      <xdr:col>4</xdr:col>
      <xdr:colOff>67253</xdr:colOff>
      <xdr:row>16</xdr:row>
      <xdr:rowOff>116442</xdr:rowOff>
    </xdr:to>
    <xdr:sp macro="" textlink="">
      <xdr:nvSpPr>
        <xdr:cNvPr id="23" name="TextBox 17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SpPr txBox="1"/>
      </xdr:nvSpPr>
      <xdr:spPr>
        <a:xfrm>
          <a:off x="1195013" y="2785843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25 kDa</a:t>
          </a:r>
        </a:p>
      </xdr:txBody>
    </xdr:sp>
    <xdr:clientData/>
  </xdr:twoCellAnchor>
  <xdr:twoCellAnchor>
    <xdr:from>
      <xdr:col>1</xdr:col>
      <xdr:colOff>574370</xdr:colOff>
      <xdr:row>13</xdr:row>
      <xdr:rowOff>145284</xdr:rowOff>
    </xdr:from>
    <xdr:to>
      <xdr:col>4</xdr:col>
      <xdr:colOff>56210</xdr:colOff>
      <xdr:row>15</xdr:row>
      <xdr:rowOff>53983</xdr:rowOff>
    </xdr:to>
    <xdr:sp macro="" textlink="">
      <xdr:nvSpPr>
        <xdr:cNvPr id="24" name="TextBox 22">
          <a:extLst>
            <a:ext uri="{FF2B5EF4-FFF2-40B4-BE49-F238E27FC236}">
              <a16:creationId xmlns:a16="http://schemas.microsoft.com/office/drawing/2014/main" id="{00000000-0008-0000-1600-000018000000}"/>
            </a:ext>
          </a:extLst>
        </xdr:cNvPr>
        <xdr:cNvSpPr txBox="1"/>
      </xdr:nvSpPr>
      <xdr:spPr>
        <a:xfrm>
          <a:off x="1183970" y="2539234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  <xdr:twoCellAnchor editAs="oneCell">
    <xdr:from>
      <xdr:col>3</xdr:col>
      <xdr:colOff>21533</xdr:colOff>
      <xdr:row>18</xdr:row>
      <xdr:rowOff>97125</xdr:rowOff>
    </xdr:from>
    <xdr:to>
      <xdr:col>8</xdr:col>
      <xdr:colOff>242858</xdr:colOff>
      <xdr:row>31</xdr:row>
      <xdr:rowOff>127104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0333" y="3411825"/>
          <a:ext cx="3269325" cy="2423929"/>
        </a:xfrm>
        <a:prstGeom prst="rect">
          <a:avLst/>
        </a:prstGeom>
      </xdr:spPr>
    </xdr:pic>
    <xdr:clientData/>
  </xdr:twoCellAnchor>
  <xdr:twoCellAnchor>
    <xdr:from>
      <xdr:col>8</xdr:col>
      <xdr:colOff>514756</xdr:colOff>
      <xdr:row>26</xdr:row>
      <xdr:rowOff>27904</xdr:rowOff>
    </xdr:from>
    <xdr:to>
      <xdr:col>10</xdr:col>
      <xdr:colOff>76052</xdr:colOff>
      <xdr:row>28</xdr:row>
      <xdr:rowOff>121269</xdr:rowOff>
    </xdr:to>
    <xdr:sp macro="" textlink="">
      <xdr:nvSpPr>
        <xdr:cNvPr id="26" name="TextBox 26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SpPr txBox="1"/>
      </xdr:nvSpPr>
      <xdr:spPr>
        <a:xfrm>
          <a:off x="5391556" y="4815804"/>
          <a:ext cx="780496" cy="46166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GAPDH (37kDa)</a:t>
          </a:r>
        </a:p>
      </xdr:txBody>
    </xdr:sp>
    <xdr:clientData/>
  </xdr:twoCellAnchor>
  <xdr:twoCellAnchor>
    <xdr:from>
      <xdr:col>3</xdr:col>
      <xdr:colOff>240982</xdr:colOff>
      <xdr:row>26</xdr:row>
      <xdr:rowOff>7005</xdr:rowOff>
    </xdr:from>
    <xdr:to>
      <xdr:col>4</xdr:col>
      <xdr:colOff>586988</xdr:colOff>
      <xdr:row>28</xdr:row>
      <xdr:rowOff>67606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SpPr/>
      </xdr:nvSpPr>
      <xdr:spPr>
        <a:xfrm>
          <a:off x="2069782" y="4794905"/>
          <a:ext cx="955606" cy="428901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</xdr:col>
      <xdr:colOff>596456</xdr:colOff>
      <xdr:row>26</xdr:row>
      <xdr:rowOff>154405</xdr:rowOff>
    </xdr:from>
    <xdr:to>
      <xdr:col>4</xdr:col>
      <xdr:colOff>78296</xdr:colOff>
      <xdr:row>28</xdr:row>
      <xdr:rowOff>63104</xdr:rowOff>
    </xdr:to>
    <xdr:sp macro="" textlink="">
      <xdr:nvSpPr>
        <xdr:cNvPr id="28" name="TextBox 28">
          <a:extLst>
            <a:ext uri="{FF2B5EF4-FFF2-40B4-BE49-F238E27FC236}">
              <a16:creationId xmlns:a16="http://schemas.microsoft.com/office/drawing/2014/main" id="{00000000-0008-0000-1600-00001C000000}"/>
            </a:ext>
          </a:extLst>
        </xdr:cNvPr>
        <xdr:cNvSpPr txBox="1"/>
      </xdr:nvSpPr>
      <xdr:spPr>
        <a:xfrm>
          <a:off x="1206056" y="4942305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35 kDa</a:t>
          </a:r>
        </a:p>
      </xdr:txBody>
    </xdr:sp>
    <xdr:clientData/>
  </xdr:twoCellAnchor>
  <xdr:twoCellAnchor>
    <xdr:from>
      <xdr:col>1</xdr:col>
      <xdr:colOff>585413</xdr:colOff>
      <xdr:row>25</xdr:row>
      <xdr:rowOff>91946</xdr:rowOff>
    </xdr:from>
    <xdr:to>
      <xdr:col>4</xdr:col>
      <xdr:colOff>67253</xdr:colOff>
      <xdr:row>27</xdr:row>
      <xdr:rowOff>645</xdr:rowOff>
    </xdr:to>
    <xdr:sp macro="" textlink="">
      <xdr:nvSpPr>
        <xdr:cNvPr id="29" name="TextBox 29">
          <a:extLst>
            <a:ext uri="{FF2B5EF4-FFF2-40B4-BE49-F238E27FC236}">
              <a16:creationId xmlns:a16="http://schemas.microsoft.com/office/drawing/2014/main" id="{00000000-0008-0000-1600-00001D000000}"/>
            </a:ext>
          </a:extLst>
        </xdr:cNvPr>
        <xdr:cNvSpPr txBox="1"/>
      </xdr:nvSpPr>
      <xdr:spPr>
        <a:xfrm>
          <a:off x="1195013" y="4695696"/>
          <a:ext cx="131064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 kDa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391723</xdr:colOff>
      <xdr:row>6</xdr:row>
      <xdr:rowOff>103821</xdr:rowOff>
    </xdr:from>
    <xdr:to>
      <xdr:col>4</xdr:col>
      <xdr:colOff>407157</xdr:colOff>
      <xdr:row>11</xdr:row>
      <xdr:rowOff>95990</xdr:rowOff>
    </xdr:to>
    <xdr:pic>
      <xdr:nvPicPr>
        <xdr:cNvPr id="2" name="table">
          <a:extLst>
            <a:ext uri="{FF2B5EF4-FFF2-40B4-BE49-F238E27FC236}">
              <a16:creationId xmlns:a16="http://schemas.microsoft.com/office/drawing/2014/main" id="{C5112AFA-63BB-F81F-3468-CD353A889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0523" y="1201101"/>
          <a:ext cx="625034" cy="906569"/>
        </a:xfrm>
        <a:prstGeom prst="rect">
          <a:avLst/>
        </a:prstGeom>
      </xdr:spPr>
    </xdr:pic>
    <xdr:clientData/>
  </xdr:twoCellAnchor>
  <xdr:twoCellAnchor>
    <xdr:from>
      <xdr:col>2</xdr:col>
      <xdr:colOff>281940</xdr:colOff>
      <xdr:row>11</xdr:row>
      <xdr:rowOff>126470</xdr:rowOff>
    </xdr:from>
    <xdr:to>
      <xdr:col>3</xdr:col>
      <xdr:colOff>207667</xdr:colOff>
      <xdr:row>13</xdr:row>
      <xdr:rowOff>37709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A153BB34-74A1-FDDE-BCC1-7C51AD38BE24}"/>
            </a:ext>
          </a:extLst>
        </xdr:cNvPr>
        <xdr:cNvSpPr txBox="1"/>
      </xdr:nvSpPr>
      <xdr:spPr>
        <a:xfrm>
          <a:off x="1501140" y="2138150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1500</a:t>
          </a:r>
        </a:p>
      </xdr:txBody>
    </xdr:sp>
    <xdr:clientData/>
  </xdr:twoCellAnchor>
  <xdr:twoCellAnchor>
    <xdr:from>
      <xdr:col>2</xdr:col>
      <xdr:colOff>347800</xdr:colOff>
      <xdr:row>13</xdr:row>
      <xdr:rowOff>94045</xdr:rowOff>
    </xdr:from>
    <xdr:to>
      <xdr:col>3</xdr:col>
      <xdr:colOff>517833</xdr:colOff>
      <xdr:row>15</xdr:row>
      <xdr:rowOff>5284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1E98E59B-108A-2050-0EBC-F3BEEDDA2201}"/>
            </a:ext>
          </a:extLst>
        </xdr:cNvPr>
        <xdr:cNvSpPr txBox="1"/>
      </xdr:nvSpPr>
      <xdr:spPr>
        <a:xfrm>
          <a:off x="1567000" y="2471485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400</a:t>
          </a:r>
        </a:p>
      </xdr:txBody>
    </xdr:sp>
    <xdr:clientData/>
  </xdr:twoCellAnchor>
  <xdr:twoCellAnchor>
    <xdr:from>
      <xdr:col>3</xdr:col>
      <xdr:colOff>165691</xdr:colOff>
      <xdr:row>12</xdr:row>
      <xdr:rowOff>84786</xdr:rowOff>
    </xdr:from>
    <xdr:to>
      <xdr:col>3</xdr:col>
      <xdr:colOff>328251</xdr:colOff>
      <xdr:row>12</xdr:row>
      <xdr:rowOff>84786</xdr:rowOff>
    </xdr:to>
    <xdr:cxnSp macro="">
      <xdr:nvCxnSpPr>
        <xdr:cNvPr id="5" name="Straight Connector 4">
          <a:extLst>
            <a:ext uri="{FF2B5EF4-FFF2-40B4-BE49-F238E27FC236}">
              <a16:creationId xmlns:a16="http://schemas.microsoft.com/office/drawing/2014/main" id="{6CF77147-8900-227F-2C11-53A18F689532}"/>
            </a:ext>
          </a:extLst>
        </xdr:cNvPr>
        <xdr:cNvCxnSpPr>
          <a:cxnSpLocks/>
        </xdr:cNvCxnSpPr>
      </xdr:nvCxnSpPr>
      <xdr:spPr>
        <a:xfrm>
          <a:off x="1994491" y="2279346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152991</xdr:colOff>
      <xdr:row>14</xdr:row>
      <xdr:rowOff>28043</xdr:rowOff>
    </xdr:from>
    <xdr:to>
      <xdr:col>3</xdr:col>
      <xdr:colOff>315551</xdr:colOff>
      <xdr:row>14</xdr:row>
      <xdr:rowOff>28043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FD9CE009-E70A-E032-F43D-19BF4F97DCAE}"/>
            </a:ext>
          </a:extLst>
        </xdr:cNvPr>
        <xdr:cNvCxnSpPr>
          <a:cxnSpLocks/>
        </xdr:cNvCxnSpPr>
      </xdr:nvCxnSpPr>
      <xdr:spPr>
        <a:xfrm>
          <a:off x="1981791" y="2588363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497353</xdr:colOff>
      <xdr:row>10</xdr:row>
      <xdr:rowOff>176948</xdr:rowOff>
    </xdr:from>
    <xdr:to>
      <xdr:col>8</xdr:col>
      <xdr:colOff>569353</xdr:colOff>
      <xdr:row>11</xdr:row>
      <xdr:rowOff>66068</xdr:rowOff>
    </xdr:to>
    <xdr:sp macro="" textlink="">
      <xdr:nvSpPr>
        <xdr:cNvPr id="7" name="Arrow: Left 6">
          <a:extLst>
            <a:ext uri="{FF2B5EF4-FFF2-40B4-BE49-F238E27FC236}">
              <a16:creationId xmlns:a16="http://schemas.microsoft.com/office/drawing/2014/main" id="{9DF8FBF0-6A14-165E-5344-577DBA9CC6DF}"/>
            </a:ext>
          </a:extLst>
        </xdr:cNvPr>
        <xdr:cNvSpPr/>
      </xdr:nvSpPr>
      <xdr:spPr>
        <a:xfrm>
          <a:off x="5374153" y="2005748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8</xdr:col>
      <xdr:colOff>497353</xdr:colOff>
      <xdr:row>12</xdr:row>
      <xdr:rowOff>168355</xdr:rowOff>
    </xdr:from>
    <xdr:to>
      <xdr:col>8</xdr:col>
      <xdr:colOff>569353</xdr:colOff>
      <xdr:row>13</xdr:row>
      <xdr:rowOff>57475</xdr:rowOff>
    </xdr:to>
    <xdr:sp macro="" textlink="">
      <xdr:nvSpPr>
        <xdr:cNvPr id="8" name="Arrow: Left 7">
          <a:extLst>
            <a:ext uri="{FF2B5EF4-FFF2-40B4-BE49-F238E27FC236}">
              <a16:creationId xmlns:a16="http://schemas.microsoft.com/office/drawing/2014/main" id="{16CF5A7E-C2B6-1B7F-2C6D-9E6F0EFB5F61}"/>
            </a:ext>
          </a:extLst>
        </xdr:cNvPr>
        <xdr:cNvSpPr/>
      </xdr:nvSpPr>
      <xdr:spPr>
        <a:xfrm>
          <a:off x="5374153" y="2362915"/>
          <a:ext cx="72000" cy="72000"/>
        </a:xfrm>
        <a:prstGeom prst="leftArrow">
          <a:avLst/>
        </a:prstGeom>
        <a:ln>
          <a:solidFill>
            <a:schemeClr val="tx1"/>
          </a:solidFill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8</xdr:col>
      <xdr:colOff>569353</xdr:colOff>
      <xdr:row>10</xdr:row>
      <xdr:rowOff>32351</xdr:rowOff>
    </xdr:from>
    <xdr:to>
      <xdr:col>10</xdr:col>
      <xdr:colOff>541020</xdr:colOff>
      <xdr:row>11</xdr:row>
      <xdr:rowOff>129676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1D228526-1FE4-D171-15A1-68ABD6910519}"/>
            </a:ext>
          </a:extLst>
        </xdr:cNvPr>
        <xdr:cNvSpPr txBox="1"/>
      </xdr:nvSpPr>
      <xdr:spPr>
        <a:xfrm>
          <a:off x="5446153" y="1861151"/>
          <a:ext cx="1190867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Uncut</a:t>
          </a:r>
          <a:r>
            <a:rPr lang="en-SG" sz="1200" baseline="0"/>
            <a:t> </a:t>
          </a:r>
          <a:r>
            <a:rPr lang="en-SG" sz="1200"/>
            <a:t>1500bp</a:t>
          </a:r>
        </a:p>
      </xdr:txBody>
    </xdr:sp>
    <xdr:clientData/>
  </xdr:twoCellAnchor>
  <xdr:twoCellAnchor>
    <xdr:from>
      <xdr:col>8</xdr:col>
      <xdr:colOff>573264</xdr:colOff>
      <xdr:row>12</xdr:row>
      <xdr:rowOff>65855</xdr:rowOff>
    </xdr:from>
    <xdr:to>
      <xdr:col>12</xdr:col>
      <xdr:colOff>30480</xdr:colOff>
      <xdr:row>13</xdr:row>
      <xdr:rowOff>163180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633EC345-05BA-1863-8277-A2509A28E7B6}"/>
            </a:ext>
          </a:extLst>
        </xdr:cNvPr>
        <xdr:cNvSpPr txBox="1"/>
      </xdr:nvSpPr>
      <xdr:spPr>
        <a:xfrm>
          <a:off x="5450064" y="2260415"/>
          <a:ext cx="1895616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Cut 431bp   (67.2%)</a:t>
          </a:r>
        </a:p>
      </xdr:txBody>
    </xdr:sp>
    <xdr:clientData/>
  </xdr:twoCellAnchor>
  <xdr:twoCellAnchor editAs="oneCell">
    <xdr:from>
      <xdr:col>3</xdr:col>
      <xdr:colOff>369825</xdr:colOff>
      <xdr:row>11</xdr:row>
      <xdr:rowOff>107446</xdr:rowOff>
    </xdr:from>
    <xdr:to>
      <xdr:col>4</xdr:col>
      <xdr:colOff>401584</xdr:colOff>
      <xdr:row>15</xdr:row>
      <xdr:rowOff>129437</xdr:rowOff>
    </xdr:to>
    <xdr:pic>
      <xdr:nvPicPr>
        <xdr:cNvPr id="11" name="Picture 10" descr="A picture containing text, appliance&#10;&#10;Description automatically generated">
          <a:extLst>
            <a:ext uri="{FF2B5EF4-FFF2-40B4-BE49-F238E27FC236}">
              <a16:creationId xmlns:a16="http://schemas.microsoft.com/office/drawing/2014/main" id="{30DB3F57-E988-F6FC-6EF4-749A348F49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858" t="19961" r="64334" b="65287"/>
        <a:stretch/>
      </xdr:blipFill>
      <xdr:spPr>
        <a:xfrm>
          <a:off x="2198625" y="2119126"/>
          <a:ext cx="641359" cy="753511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553060</xdr:colOff>
      <xdr:row>8</xdr:row>
      <xdr:rowOff>106469</xdr:rowOff>
    </xdr:from>
    <xdr:to>
      <xdr:col>8</xdr:col>
      <xdr:colOff>387970</xdr:colOff>
      <xdr:row>18</xdr:row>
      <xdr:rowOff>86372</xdr:rowOff>
    </xdr:to>
    <xdr:pic>
      <xdr:nvPicPr>
        <xdr:cNvPr id="12" name="Picture 11" descr="A picture containing text, appliance&#10;&#10;Description automatically generated">
          <a:extLst>
            <a:ext uri="{FF2B5EF4-FFF2-40B4-BE49-F238E27FC236}">
              <a16:creationId xmlns:a16="http://schemas.microsoft.com/office/drawing/2014/main" id="{8EBA595A-3358-6BA8-F32F-C7222236E9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9953" t="13317" r="64066" b="51274"/>
        <a:stretch/>
      </xdr:blipFill>
      <xdr:spPr>
        <a:xfrm>
          <a:off x="4210660" y="1569509"/>
          <a:ext cx="1054110" cy="1808703"/>
        </a:xfrm>
        <a:prstGeom prst="rect">
          <a:avLst/>
        </a:prstGeom>
        <a:ln w="28575"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274492</xdr:colOff>
      <xdr:row>3</xdr:row>
      <xdr:rowOff>114300</xdr:rowOff>
    </xdr:from>
    <xdr:to>
      <xdr:col>8</xdr:col>
      <xdr:colOff>289926</xdr:colOff>
      <xdr:row>8</xdr:row>
      <xdr:rowOff>106469</xdr:rowOff>
    </xdr:to>
    <xdr:pic>
      <xdr:nvPicPr>
        <xdr:cNvPr id="13" name="table">
          <a:extLst>
            <a:ext uri="{FF2B5EF4-FFF2-40B4-BE49-F238E27FC236}">
              <a16:creationId xmlns:a16="http://schemas.microsoft.com/office/drawing/2014/main" id="{89F61078-288B-1C59-9BE2-C10CEF129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541692" y="662940"/>
          <a:ext cx="625034" cy="906569"/>
        </a:xfrm>
        <a:prstGeom prst="rect">
          <a:avLst/>
        </a:prstGeom>
      </xdr:spPr>
    </xdr:pic>
    <xdr:clientData/>
  </xdr:twoCellAnchor>
  <xdr:twoCellAnchor>
    <xdr:from>
      <xdr:col>5</xdr:col>
      <xdr:colOff>404340</xdr:colOff>
      <xdr:row>10</xdr:row>
      <xdr:rowOff>62280</xdr:rowOff>
    </xdr:from>
    <xdr:to>
      <xdr:col>6</xdr:col>
      <xdr:colOff>330067</xdr:colOff>
      <xdr:row>11</xdr:row>
      <xdr:rowOff>156399</xdr:rowOff>
    </xdr:to>
    <xdr:sp macro="" textlink="">
      <xdr:nvSpPr>
        <xdr:cNvPr id="14" name="TextBox 14">
          <a:extLst>
            <a:ext uri="{FF2B5EF4-FFF2-40B4-BE49-F238E27FC236}">
              <a16:creationId xmlns:a16="http://schemas.microsoft.com/office/drawing/2014/main" id="{4776F9F5-DF75-D46F-C26E-5A013CFE7247}"/>
            </a:ext>
          </a:extLst>
        </xdr:cNvPr>
        <xdr:cNvSpPr txBox="1"/>
      </xdr:nvSpPr>
      <xdr:spPr>
        <a:xfrm>
          <a:off x="3452340" y="1891080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1500</a:t>
          </a:r>
        </a:p>
      </xdr:txBody>
    </xdr:sp>
    <xdr:clientData/>
  </xdr:twoCellAnchor>
  <xdr:twoCellAnchor>
    <xdr:from>
      <xdr:col>5</xdr:col>
      <xdr:colOff>482211</xdr:colOff>
      <xdr:row>12</xdr:row>
      <xdr:rowOff>101855</xdr:rowOff>
    </xdr:from>
    <xdr:to>
      <xdr:col>7</xdr:col>
      <xdr:colOff>42644</xdr:colOff>
      <xdr:row>14</xdr:row>
      <xdr:rowOff>13094</xdr:rowOff>
    </xdr:to>
    <xdr:sp macro="" textlink="">
      <xdr:nvSpPr>
        <xdr:cNvPr id="15" name="TextBox 15">
          <a:extLst>
            <a:ext uri="{FF2B5EF4-FFF2-40B4-BE49-F238E27FC236}">
              <a16:creationId xmlns:a16="http://schemas.microsoft.com/office/drawing/2014/main" id="{FA86BE74-6335-2B20-5097-33CAD39907B8}"/>
            </a:ext>
          </a:extLst>
        </xdr:cNvPr>
        <xdr:cNvSpPr txBox="1"/>
      </xdr:nvSpPr>
      <xdr:spPr>
        <a:xfrm>
          <a:off x="3530211" y="2296415"/>
          <a:ext cx="77963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500</a:t>
          </a:r>
        </a:p>
      </xdr:txBody>
    </xdr:sp>
    <xdr:clientData/>
  </xdr:twoCellAnchor>
  <xdr:twoCellAnchor>
    <xdr:from>
      <xdr:col>6</xdr:col>
      <xdr:colOff>288091</xdr:colOff>
      <xdr:row>11</xdr:row>
      <xdr:rowOff>20596</xdr:rowOff>
    </xdr:from>
    <xdr:to>
      <xdr:col>6</xdr:col>
      <xdr:colOff>450651</xdr:colOff>
      <xdr:row>11</xdr:row>
      <xdr:rowOff>20596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4E97208D-727B-BF94-92B3-79864363C442}"/>
            </a:ext>
          </a:extLst>
        </xdr:cNvPr>
        <xdr:cNvCxnSpPr>
          <a:cxnSpLocks/>
        </xdr:cNvCxnSpPr>
      </xdr:nvCxnSpPr>
      <xdr:spPr>
        <a:xfrm>
          <a:off x="3945691" y="2032276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287402</xdr:colOff>
      <xdr:row>13</xdr:row>
      <xdr:rowOff>35853</xdr:rowOff>
    </xdr:from>
    <xdr:to>
      <xdr:col>6</xdr:col>
      <xdr:colOff>449962</xdr:colOff>
      <xdr:row>13</xdr:row>
      <xdr:rowOff>35853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FF6D9536-28B2-5BE9-9A1F-78CCD961FB0E}"/>
            </a:ext>
          </a:extLst>
        </xdr:cNvPr>
        <xdr:cNvCxnSpPr>
          <a:cxnSpLocks/>
        </xdr:cNvCxnSpPr>
      </xdr:nvCxnSpPr>
      <xdr:spPr>
        <a:xfrm>
          <a:off x="3945002" y="2413293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403651</xdr:colOff>
      <xdr:row>11</xdr:row>
      <xdr:rowOff>39207</xdr:rowOff>
    </xdr:from>
    <xdr:to>
      <xdr:col>6</xdr:col>
      <xdr:colOff>329378</xdr:colOff>
      <xdr:row>12</xdr:row>
      <xdr:rowOff>133326</xdr:rowOff>
    </xdr:to>
    <xdr:sp macro="" textlink="">
      <xdr:nvSpPr>
        <xdr:cNvPr id="18" name="TextBox 18">
          <a:extLst>
            <a:ext uri="{FF2B5EF4-FFF2-40B4-BE49-F238E27FC236}">
              <a16:creationId xmlns:a16="http://schemas.microsoft.com/office/drawing/2014/main" id="{AC07F64B-9A18-9D27-8A17-50FCA2C9C825}"/>
            </a:ext>
          </a:extLst>
        </xdr:cNvPr>
        <xdr:cNvSpPr txBox="1"/>
      </xdr:nvSpPr>
      <xdr:spPr>
        <a:xfrm>
          <a:off x="3451651" y="2050887"/>
          <a:ext cx="5353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 sz="1200"/>
            <a:t>1000</a:t>
          </a:r>
        </a:p>
      </xdr:txBody>
    </xdr:sp>
    <xdr:clientData/>
  </xdr:twoCellAnchor>
  <xdr:twoCellAnchor>
    <xdr:from>
      <xdr:col>6</xdr:col>
      <xdr:colOff>287402</xdr:colOff>
      <xdr:row>11</xdr:row>
      <xdr:rowOff>180403</xdr:rowOff>
    </xdr:from>
    <xdr:to>
      <xdr:col>6</xdr:col>
      <xdr:colOff>449962</xdr:colOff>
      <xdr:row>11</xdr:row>
      <xdr:rowOff>180403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E524AFC8-530D-84F8-6CC2-9CBD7533EF54}"/>
            </a:ext>
          </a:extLst>
        </xdr:cNvPr>
        <xdr:cNvCxnSpPr>
          <a:cxnSpLocks/>
        </xdr:cNvCxnSpPr>
      </xdr:nvCxnSpPr>
      <xdr:spPr>
        <a:xfrm>
          <a:off x="3945002" y="2192083"/>
          <a:ext cx="162560" cy="0"/>
        </a:xfrm>
        <a:prstGeom prst="line">
          <a:avLst/>
        </a:prstGeom>
        <a:ln w="381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95642</xdr:colOff>
      <xdr:row>1</xdr:row>
      <xdr:rowOff>32995</xdr:rowOff>
    </xdr:from>
    <xdr:to>
      <xdr:col>4</xdr:col>
      <xdr:colOff>469417</xdr:colOff>
      <xdr:row>3</xdr:row>
      <xdr:rowOff>34027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SpPr txBox="1"/>
      </xdr:nvSpPr>
      <xdr:spPr>
        <a:xfrm>
          <a:off x="705242" y="217145"/>
          <a:ext cx="220257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S9F </a:t>
          </a:r>
        </a:p>
      </xdr:txBody>
    </xdr:sp>
    <xdr:clientData/>
  </xdr:twoCellAnchor>
  <xdr:twoCellAnchor editAs="oneCell">
    <xdr:from>
      <xdr:col>4</xdr:col>
      <xdr:colOff>301332</xdr:colOff>
      <xdr:row>6</xdr:row>
      <xdr:rowOff>23471</xdr:rowOff>
    </xdr:from>
    <xdr:to>
      <xdr:col>11</xdr:col>
      <xdr:colOff>193888</xdr:colOff>
      <xdr:row>11</xdr:row>
      <xdr:rowOff>38387</xdr:rowOff>
    </xdr:to>
    <xdr:pic>
      <xdr:nvPicPr>
        <xdr:cNvPr id="3" name="Picture 2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48" t="48062" r="25827" b="38294"/>
        <a:stretch/>
      </xdr:blipFill>
      <xdr:spPr>
        <a:xfrm>
          <a:off x="2739732" y="1128371"/>
          <a:ext cx="4159756" cy="935666"/>
        </a:xfrm>
        <a:prstGeom prst="rect">
          <a:avLst/>
        </a:prstGeom>
      </xdr:spPr>
    </xdr:pic>
    <xdr:clientData/>
  </xdr:twoCellAnchor>
  <xdr:twoCellAnchor>
    <xdr:from>
      <xdr:col>9</xdr:col>
      <xdr:colOff>560058</xdr:colOff>
      <xdr:row>6</xdr:row>
      <xdr:rowOff>166102</xdr:rowOff>
    </xdr:from>
    <xdr:to>
      <xdr:col>11</xdr:col>
      <xdr:colOff>527593</xdr:colOff>
      <xdr:row>8</xdr:row>
      <xdr:rowOff>105579</xdr:rowOff>
    </xdr:to>
    <xdr:sp macro="" textlink="">
      <xdr:nvSpPr>
        <xdr:cNvPr id="4" name="TextBox 4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SpPr txBox="1"/>
      </xdr:nvSpPr>
      <xdr:spPr>
        <a:xfrm>
          <a:off x="6046458" y="1271002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3</xdr:col>
      <xdr:colOff>311088</xdr:colOff>
      <xdr:row>7</xdr:row>
      <xdr:rowOff>12730</xdr:rowOff>
    </xdr:from>
    <xdr:to>
      <xdr:col>4</xdr:col>
      <xdr:colOff>301332</xdr:colOff>
      <xdr:row>8</xdr:row>
      <xdr:rowOff>105579</xdr:rowOff>
    </xdr:to>
    <xdr:sp macro="" textlink="">
      <xdr:nvSpPr>
        <xdr:cNvPr id="5" name="TextBox 5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SpPr txBox="1"/>
      </xdr:nvSpPr>
      <xdr:spPr>
        <a:xfrm>
          <a:off x="2139888" y="130178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3</xdr:col>
      <xdr:colOff>311088</xdr:colOff>
      <xdr:row>8</xdr:row>
      <xdr:rowOff>123004</xdr:rowOff>
    </xdr:from>
    <xdr:to>
      <xdr:col>4</xdr:col>
      <xdr:colOff>301332</xdr:colOff>
      <xdr:row>10</xdr:row>
      <xdr:rowOff>31703</xdr:rowOff>
    </xdr:to>
    <xdr:sp macro="" textlink="">
      <xdr:nvSpPr>
        <xdr:cNvPr id="6" name="TextBox 6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SpPr txBox="1"/>
      </xdr:nvSpPr>
      <xdr:spPr>
        <a:xfrm>
          <a:off x="2139888" y="159620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 editAs="oneCell">
    <xdr:from>
      <xdr:col>4</xdr:col>
      <xdr:colOff>301332</xdr:colOff>
      <xdr:row>12</xdr:row>
      <xdr:rowOff>164801</xdr:rowOff>
    </xdr:from>
    <xdr:to>
      <xdr:col>11</xdr:col>
      <xdr:colOff>193888</xdr:colOff>
      <xdr:row>21</xdr:row>
      <xdr:rowOff>6643</xdr:rowOff>
    </xdr:to>
    <xdr:pic>
      <xdr:nvPicPr>
        <xdr:cNvPr id="7" name="Picture 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7" t="40310" r="25855" b="37830"/>
        <a:stretch/>
      </xdr:blipFill>
      <xdr:spPr>
        <a:xfrm>
          <a:off x="2739732" y="2374601"/>
          <a:ext cx="4159756" cy="1499192"/>
        </a:xfrm>
        <a:prstGeom prst="rect">
          <a:avLst/>
        </a:prstGeom>
      </xdr:spPr>
    </xdr:pic>
    <xdr:clientData/>
  </xdr:twoCellAnchor>
  <xdr:twoCellAnchor>
    <xdr:from>
      <xdr:col>3</xdr:col>
      <xdr:colOff>371936</xdr:colOff>
      <xdr:row>28</xdr:row>
      <xdr:rowOff>86901</xdr:rowOff>
    </xdr:from>
    <xdr:to>
      <xdr:col>4</xdr:col>
      <xdr:colOff>362180</xdr:colOff>
      <xdr:row>29</xdr:row>
      <xdr:rowOff>179750</xdr:rowOff>
    </xdr:to>
    <xdr:sp macro="" textlink="">
      <xdr:nvSpPr>
        <xdr:cNvPr id="8" name="TextBox 9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SpPr txBox="1"/>
      </xdr:nvSpPr>
      <xdr:spPr>
        <a:xfrm>
          <a:off x="2200736" y="524310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389059</xdr:colOff>
      <xdr:row>17</xdr:row>
      <xdr:rowOff>45980</xdr:rowOff>
    </xdr:from>
    <xdr:to>
      <xdr:col>4</xdr:col>
      <xdr:colOff>379303</xdr:colOff>
      <xdr:row>18</xdr:row>
      <xdr:rowOff>138829</xdr:rowOff>
    </xdr:to>
    <xdr:sp macro="" textlink="">
      <xdr:nvSpPr>
        <xdr:cNvPr id="9" name="TextBox 10">
          <a:extLst>
            <a:ext uri="{FF2B5EF4-FFF2-40B4-BE49-F238E27FC236}">
              <a16:creationId xmlns:a16="http://schemas.microsoft.com/office/drawing/2014/main" id="{00000000-0008-0000-1700-000009000000}"/>
            </a:ext>
          </a:extLst>
        </xdr:cNvPr>
        <xdr:cNvSpPr txBox="1"/>
      </xdr:nvSpPr>
      <xdr:spPr>
        <a:xfrm>
          <a:off x="2217859" y="317653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389059</xdr:colOff>
      <xdr:row>15</xdr:row>
      <xdr:rowOff>46600</xdr:rowOff>
    </xdr:from>
    <xdr:to>
      <xdr:col>4</xdr:col>
      <xdr:colOff>379303</xdr:colOff>
      <xdr:row>16</xdr:row>
      <xdr:rowOff>139449</xdr:rowOff>
    </xdr:to>
    <xdr:sp macro="" textlink="">
      <xdr:nvSpPr>
        <xdr:cNvPr id="10" name="TextBox 11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SpPr txBox="1"/>
      </xdr:nvSpPr>
      <xdr:spPr>
        <a:xfrm>
          <a:off x="2217859" y="280885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335894</xdr:colOff>
      <xdr:row>14</xdr:row>
      <xdr:rowOff>11842</xdr:rowOff>
    </xdr:from>
    <xdr:to>
      <xdr:col>4</xdr:col>
      <xdr:colOff>404685</xdr:colOff>
      <xdr:row>15</xdr:row>
      <xdr:rowOff>104691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SpPr txBox="1"/>
      </xdr:nvSpPr>
      <xdr:spPr>
        <a:xfrm>
          <a:off x="2164694" y="2589942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10</xdr:col>
      <xdr:colOff>224430</xdr:colOff>
      <xdr:row>18</xdr:row>
      <xdr:rowOff>63308</xdr:rowOff>
    </xdr:from>
    <xdr:to>
      <xdr:col>12</xdr:col>
      <xdr:colOff>142080</xdr:colOff>
      <xdr:row>20</xdr:row>
      <xdr:rowOff>2785</xdr:rowOff>
    </xdr:to>
    <xdr:sp macro="" textlink="">
      <xdr:nvSpPr>
        <xdr:cNvPr id="12" name="TextBox 13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SpPr txBox="1"/>
      </xdr:nvSpPr>
      <xdr:spPr>
        <a:xfrm>
          <a:off x="6320430" y="3378008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 editAs="oneCell">
    <xdr:from>
      <xdr:col>4</xdr:col>
      <xdr:colOff>323770</xdr:colOff>
      <xdr:row>22</xdr:row>
      <xdr:rowOff>140588</xdr:rowOff>
    </xdr:from>
    <xdr:to>
      <xdr:col>11</xdr:col>
      <xdr:colOff>219297</xdr:colOff>
      <xdr:row>30</xdr:row>
      <xdr:rowOff>81519</xdr:rowOff>
    </xdr:to>
    <xdr:pic>
      <xdr:nvPicPr>
        <xdr:cNvPr id="13" name="Picture 1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10" t="40155" r="25731" b="39225"/>
        <a:stretch/>
      </xdr:blipFill>
      <xdr:spPr>
        <a:xfrm>
          <a:off x="2762170" y="4191888"/>
          <a:ext cx="4162727" cy="1414131"/>
        </a:xfrm>
        <a:prstGeom prst="rect">
          <a:avLst/>
        </a:prstGeom>
      </xdr:spPr>
    </xdr:pic>
    <xdr:clientData/>
  </xdr:twoCellAnchor>
  <xdr:twoCellAnchor>
    <xdr:from>
      <xdr:col>3</xdr:col>
      <xdr:colOff>372457</xdr:colOff>
      <xdr:row>18</xdr:row>
      <xdr:rowOff>178899</xdr:rowOff>
    </xdr:from>
    <xdr:to>
      <xdr:col>4</xdr:col>
      <xdr:colOff>362701</xdr:colOff>
      <xdr:row>20</xdr:row>
      <xdr:rowOff>87598</xdr:rowOff>
    </xdr:to>
    <xdr:sp macro="" textlink="">
      <xdr:nvSpPr>
        <xdr:cNvPr id="14" name="TextBox 16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SpPr txBox="1"/>
      </xdr:nvSpPr>
      <xdr:spPr>
        <a:xfrm>
          <a:off x="2201257" y="349359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347130</xdr:colOff>
      <xdr:row>26</xdr:row>
      <xdr:rowOff>56796</xdr:rowOff>
    </xdr:from>
    <xdr:to>
      <xdr:col>4</xdr:col>
      <xdr:colOff>337374</xdr:colOff>
      <xdr:row>27</xdr:row>
      <xdr:rowOff>149645</xdr:rowOff>
    </xdr:to>
    <xdr:sp macro="" textlink="">
      <xdr:nvSpPr>
        <xdr:cNvPr id="15" name="TextBox 17">
          <a:extLst>
            <a:ext uri="{FF2B5EF4-FFF2-40B4-BE49-F238E27FC236}">
              <a16:creationId xmlns:a16="http://schemas.microsoft.com/office/drawing/2014/main" id="{00000000-0008-0000-1700-00000F000000}"/>
            </a:ext>
          </a:extLst>
        </xdr:cNvPr>
        <xdr:cNvSpPr txBox="1"/>
      </xdr:nvSpPr>
      <xdr:spPr>
        <a:xfrm>
          <a:off x="2175930" y="484469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347130</xdr:colOff>
      <xdr:row>24</xdr:row>
      <xdr:rowOff>57416</xdr:rowOff>
    </xdr:from>
    <xdr:to>
      <xdr:col>4</xdr:col>
      <xdr:colOff>337374</xdr:colOff>
      <xdr:row>25</xdr:row>
      <xdr:rowOff>150265</xdr:rowOff>
    </xdr:to>
    <xdr:sp macro="" textlink="">
      <xdr:nvSpPr>
        <xdr:cNvPr id="16" name="TextBox 18">
          <a:extLst>
            <a:ext uri="{FF2B5EF4-FFF2-40B4-BE49-F238E27FC236}">
              <a16:creationId xmlns:a16="http://schemas.microsoft.com/office/drawing/2014/main" id="{00000000-0008-0000-1700-000010000000}"/>
            </a:ext>
          </a:extLst>
        </xdr:cNvPr>
        <xdr:cNvSpPr txBox="1"/>
      </xdr:nvSpPr>
      <xdr:spPr>
        <a:xfrm>
          <a:off x="2175930" y="447701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293965</xdr:colOff>
      <xdr:row>23</xdr:row>
      <xdr:rowOff>22658</xdr:rowOff>
    </xdr:from>
    <xdr:to>
      <xdr:col>4</xdr:col>
      <xdr:colOff>362756</xdr:colOff>
      <xdr:row>24</xdr:row>
      <xdr:rowOff>115507</xdr:rowOff>
    </xdr:to>
    <xdr:sp macro="" textlink="">
      <xdr:nvSpPr>
        <xdr:cNvPr id="17" name="TextBox 19">
          <a:extLst>
            <a:ext uri="{FF2B5EF4-FFF2-40B4-BE49-F238E27FC236}">
              <a16:creationId xmlns:a16="http://schemas.microsoft.com/office/drawing/2014/main" id="{00000000-0008-0000-1700-000011000000}"/>
            </a:ext>
          </a:extLst>
        </xdr:cNvPr>
        <xdr:cNvSpPr txBox="1"/>
      </xdr:nvSpPr>
      <xdr:spPr>
        <a:xfrm>
          <a:off x="2122765" y="4258108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9</xdr:col>
      <xdr:colOff>592315</xdr:colOff>
      <xdr:row>27</xdr:row>
      <xdr:rowOff>16996</xdr:rowOff>
    </xdr:from>
    <xdr:to>
      <xdr:col>11</xdr:col>
      <xdr:colOff>359282</xdr:colOff>
      <xdr:row>28</xdr:row>
      <xdr:rowOff>140623</xdr:rowOff>
    </xdr:to>
    <xdr:sp macro="" textlink="">
      <xdr:nvSpPr>
        <xdr:cNvPr id="18" name="TextBox 20">
          <a:extLst>
            <a:ext uri="{FF2B5EF4-FFF2-40B4-BE49-F238E27FC236}">
              <a16:creationId xmlns:a16="http://schemas.microsoft.com/office/drawing/2014/main" id="{00000000-0008-0000-1700-000012000000}"/>
            </a:ext>
          </a:extLst>
        </xdr:cNvPr>
        <xdr:cNvSpPr txBox="1"/>
      </xdr:nvSpPr>
      <xdr:spPr>
        <a:xfrm>
          <a:off x="6078715" y="4989046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 editAs="oneCell">
    <xdr:from>
      <xdr:col>4</xdr:col>
      <xdr:colOff>368494</xdr:colOff>
      <xdr:row>31</xdr:row>
      <xdr:rowOff>174749</xdr:rowOff>
    </xdr:from>
    <xdr:to>
      <xdr:col>11</xdr:col>
      <xdr:colOff>167831</xdr:colOff>
      <xdr:row>38</xdr:row>
      <xdr:rowOff>18755</xdr:rowOff>
    </xdr:to>
    <xdr:pic>
      <xdr:nvPicPr>
        <xdr:cNvPr id="19" name="Picture 18" descr="A piece of paper with a label&#10;&#10;Description automatically generated">
          <a:extLst>
            <a:ext uri="{FF2B5EF4-FFF2-40B4-BE49-F238E27FC236}">
              <a16:creationId xmlns:a16="http://schemas.microsoft.com/office/drawing/2014/main" id="{00000000-0008-0000-17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00" t="40733" r="23776" b="37406"/>
        <a:stretch/>
      </xdr:blipFill>
      <xdr:spPr>
        <a:xfrm>
          <a:off x="2806894" y="5883399"/>
          <a:ext cx="4066537" cy="1133056"/>
        </a:xfrm>
        <a:prstGeom prst="rect">
          <a:avLst/>
        </a:prstGeom>
      </xdr:spPr>
    </xdr:pic>
    <xdr:clientData/>
  </xdr:twoCellAnchor>
  <xdr:twoCellAnchor>
    <xdr:from>
      <xdr:col>3</xdr:col>
      <xdr:colOff>378250</xdr:colOff>
      <xdr:row>35</xdr:row>
      <xdr:rowOff>94916</xdr:rowOff>
    </xdr:from>
    <xdr:to>
      <xdr:col>4</xdr:col>
      <xdr:colOff>368494</xdr:colOff>
      <xdr:row>37</xdr:row>
      <xdr:rowOff>3615</xdr:rowOff>
    </xdr:to>
    <xdr:sp macro="" textlink="">
      <xdr:nvSpPr>
        <xdr:cNvPr id="20" name="TextBox 23">
          <a:extLst>
            <a:ext uri="{FF2B5EF4-FFF2-40B4-BE49-F238E27FC236}">
              <a16:creationId xmlns:a16="http://schemas.microsoft.com/office/drawing/2014/main" id="{00000000-0008-0000-1700-000014000000}"/>
            </a:ext>
          </a:extLst>
        </xdr:cNvPr>
        <xdr:cNvSpPr txBox="1"/>
      </xdr:nvSpPr>
      <xdr:spPr>
        <a:xfrm>
          <a:off x="2207050" y="654016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378250</xdr:colOff>
      <xdr:row>33</xdr:row>
      <xdr:rowOff>159334</xdr:rowOff>
    </xdr:from>
    <xdr:to>
      <xdr:col>4</xdr:col>
      <xdr:colOff>368494</xdr:colOff>
      <xdr:row>35</xdr:row>
      <xdr:rowOff>68033</xdr:rowOff>
    </xdr:to>
    <xdr:sp macro="" textlink="">
      <xdr:nvSpPr>
        <xdr:cNvPr id="21" name="TextBox 24">
          <a:extLst>
            <a:ext uri="{FF2B5EF4-FFF2-40B4-BE49-F238E27FC236}">
              <a16:creationId xmlns:a16="http://schemas.microsoft.com/office/drawing/2014/main" id="{00000000-0008-0000-1700-000015000000}"/>
            </a:ext>
          </a:extLst>
        </xdr:cNvPr>
        <xdr:cNvSpPr txBox="1"/>
      </xdr:nvSpPr>
      <xdr:spPr>
        <a:xfrm>
          <a:off x="2207050" y="623628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325085</xdr:colOff>
      <xdr:row>33</xdr:row>
      <xdr:rowOff>36123</xdr:rowOff>
    </xdr:from>
    <xdr:to>
      <xdr:col>4</xdr:col>
      <xdr:colOff>393876</xdr:colOff>
      <xdr:row>34</xdr:row>
      <xdr:rowOff>128972</xdr:rowOff>
    </xdr:to>
    <xdr:sp macro="" textlink="">
      <xdr:nvSpPr>
        <xdr:cNvPr id="22" name="TextBox 25">
          <a:extLst>
            <a:ext uri="{FF2B5EF4-FFF2-40B4-BE49-F238E27FC236}">
              <a16:creationId xmlns:a16="http://schemas.microsoft.com/office/drawing/2014/main" id="{00000000-0008-0000-1700-000016000000}"/>
            </a:ext>
          </a:extLst>
        </xdr:cNvPr>
        <xdr:cNvSpPr txBox="1"/>
      </xdr:nvSpPr>
      <xdr:spPr>
        <a:xfrm>
          <a:off x="2153885" y="6113073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10</xdr:col>
      <xdr:colOff>149663</xdr:colOff>
      <xdr:row>36</xdr:row>
      <xdr:rowOff>49265</xdr:rowOff>
    </xdr:from>
    <xdr:to>
      <xdr:col>12</xdr:col>
      <xdr:colOff>149066</xdr:colOff>
      <xdr:row>37</xdr:row>
      <xdr:rowOff>172892</xdr:rowOff>
    </xdr:to>
    <xdr:sp macro="" textlink="">
      <xdr:nvSpPr>
        <xdr:cNvPr id="23" name="TextBox 27">
          <a:extLst>
            <a:ext uri="{FF2B5EF4-FFF2-40B4-BE49-F238E27FC236}">
              <a16:creationId xmlns:a16="http://schemas.microsoft.com/office/drawing/2014/main" id="{00000000-0008-0000-1700-000017000000}"/>
            </a:ext>
          </a:extLst>
        </xdr:cNvPr>
        <xdr:cNvSpPr txBox="1"/>
      </xdr:nvSpPr>
      <xdr:spPr>
        <a:xfrm>
          <a:off x="6245663" y="6678665"/>
          <a:ext cx="12186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42KDa</a:t>
          </a:r>
        </a:p>
      </xdr:txBody>
    </xdr:sp>
    <xdr:clientData/>
  </xdr:twoCellAnchor>
  <xdr:twoCellAnchor editAs="oneCell">
    <xdr:from>
      <xdr:col>13</xdr:col>
      <xdr:colOff>15492</xdr:colOff>
      <xdr:row>2</xdr:row>
      <xdr:rowOff>140181</xdr:rowOff>
    </xdr:from>
    <xdr:to>
      <xdr:col>19</xdr:col>
      <xdr:colOff>424430</xdr:colOff>
      <xdr:row>9</xdr:row>
      <xdr:rowOff>46451</xdr:rowOff>
    </xdr:to>
    <xdr:pic>
      <xdr:nvPicPr>
        <xdr:cNvPr id="24" name="Picture 23" descr="A close-up of a test strip&#10;&#10;Description automatically generated">
          <a:extLst>
            <a:ext uri="{FF2B5EF4-FFF2-40B4-BE49-F238E27FC236}">
              <a16:creationId xmlns:a16="http://schemas.microsoft.com/office/drawing/2014/main" id="{00000000-0008-0000-17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71" t="37833" r="29891" b="42880"/>
        <a:stretch/>
      </xdr:blipFill>
      <xdr:spPr>
        <a:xfrm>
          <a:off x="7940292" y="508481"/>
          <a:ext cx="4066538" cy="1195320"/>
        </a:xfrm>
        <a:prstGeom prst="rect">
          <a:avLst/>
        </a:prstGeom>
      </xdr:spPr>
    </xdr:pic>
    <xdr:clientData/>
  </xdr:twoCellAnchor>
  <xdr:twoCellAnchor>
    <xdr:from>
      <xdr:col>12</xdr:col>
      <xdr:colOff>72832</xdr:colOff>
      <xdr:row>6</xdr:row>
      <xdr:rowOff>171962</xdr:rowOff>
    </xdr:from>
    <xdr:to>
      <xdr:col>13</xdr:col>
      <xdr:colOff>63076</xdr:colOff>
      <xdr:row>8</xdr:row>
      <xdr:rowOff>80661</xdr:rowOff>
    </xdr:to>
    <xdr:sp macro="" textlink="">
      <xdr:nvSpPr>
        <xdr:cNvPr id="25" name="TextBox 30">
          <a:extLst>
            <a:ext uri="{FF2B5EF4-FFF2-40B4-BE49-F238E27FC236}">
              <a16:creationId xmlns:a16="http://schemas.microsoft.com/office/drawing/2014/main" id="{00000000-0008-0000-1700-000019000000}"/>
            </a:ext>
          </a:extLst>
        </xdr:cNvPr>
        <xdr:cNvSpPr txBox="1"/>
      </xdr:nvSpPr>
      <xdr:spPr>
        <a:xfrm>
          <a:off x="7388032" y="127686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72832</xdr:colOff>
      <xdr:row>5</xdr:row>
      <xdr:rowOff>52230</xdr:rowOff>
    </xdr:from>
    <xdr:to>
      <xdr:col>13</xdr:col>
      <xdr:colOff>63076</xdr:colOff>
      <xdr:row>6</xdr:row>
      <xdr:rowOff>145079</xdr:rowOff>
    </xdr:to>
    <xdr:sp macro="" textlink="">
      <xdr:nvSpPr>
        <xdr:cNvPr id="26" name="TextBox 31">
          <a:extLst>
            <a:ext uri="{FF2B5EF4-FFF2-40B4-BE49-F238E27FC236}">
              <a16:creationId xmlns:a16="http://schemas.microsoft.com/office/drawing/2014/main" id="{00000000-0008-0000-1700-00001A000000}"/>
            </a:ext>
          </a:extLst>
        </xdr:cNvPr>
        <xdr:cNvSpPr txBox="1"/>
      </xdr:nvSpPr>
      <xdr:spPr>
        <a:xfrm>
          <a:off x="7388032" y="97298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19667</xdr:colOff>
      <xdr:row>4</xdr:row>
      <xdr:rowOff>113169</xdr:rowOff>
    </xdr:from>
    <xdr:to>
      <xdr:col>13</xdr:col>
      <xdr:colOff>88458</xdr:colOff>
      <xdr:row>6</xdr:row>
      <xdr:rowOff>21868</xdr:rowOff>
    </xdr:to>
    <xdr:sp macro="" textlink="">
      <xdr:nvSpPr>
        <xdr:cNvPr id="27" name="TextBox 32">
          <a:extLst>
            <a:ext uri="{FF2B5EF4-FFF2-40B4-BE49-F238E27FC236}">
              <a16:creationId xmlns:a16="http://schemas.microsoft.com/office/drawing/2014/main" id="{00000000-0008-0000-1700-00001B000000}"/>
            </a:ext>
          </a:extLst>
        </xdr:cNvPr>
        <xdr:cNvSpPr txBox="1"/>
      </xdr:nvSpPr>
      <xdr:spPr>
        <a:xfrm>
          <a:off x="7334867" y="849769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18</xdr:col>
      <xdr:colOff>303840</xdr:colOff>
      <xdr:row>7</xdr:row>
      <xdr:rowOff>62332</xdr:rowOff>
    </xdr:from>
    <xdr:to>
      <xdr:col>21</xdr:col>
      <xdr:colOff>73555</xdr:colOff>
      <xdr:row>9</xdr:row>
      <xdr:rowOff>1809</xdr:rowOff>
    </xdr:to>
    <xdr:sp macro="" textlink="">
      <xdr:nvSpPr>
        <xdr:cNvPr id="28" name="TextBox 33">
          <a:extLst>
            <a:ext uri="{FF2B5EF4-FFF2-40B4-BE49-F238E27FC236}">
              <a16:creationId xmlns:a16="http://schemas.microsoft.com/office/drawing/2014/main" id="{00000000-0008-0000-1700-00001C000000}"/>
            </a:ext>
          </a:extLst>
        </xdr:cNvPr>
        <xdr:cNvSpPr txBox="1"/>
      </xdr:nvSpPr>
      <xdr:spPr>
        <a:xfrm>
          <a:off x="11276640" y="1351382"/>
          <a:ext cx="159851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pJNK 42/47/52KDa</a:t>
          </a:r>
        </a:p>
      </xdr:txBody>
    </xdr:sp>
    <xdr:clientData/>
  </xdr:twoCellAnchor>
  <xdr:twoCellAnchor editAs="oneCell">
    <xdr:from>
      <xdr:col>13</xdr:col>
      <xdr:colOff>15492</xdr:colOff>
      <xdr:row>9</xdr:row>
      <xdr:rowOff>156002</xdr:rowOff>
    </xdr:from>
    <xdr:to>
      <xdr:col>19</xdr:col>
      <xdr:colOff>390635</xdr:colOff>
      <xdr:row>16</xdr:row>
      <xdr:rowOff>116984</xdr:rowOff>
    </xdr:to>
    <xdr:pic>
      <xdr:nvPicPr>
        <xdr:cNvPr id="29" name="Picture 28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28" t="40059" r="27429" b="38372"/>
        <a:stretch/>
      </xdr:blipFill>
      <xdr:spPr>
        <a:xfrm>
          <a:off x="7940292" y="1813352"/>
          <a:ext cx="4032743" cy="1250032"/>
        </a:xfrm>
        <a:prstGeom prst="rect">
          <a:avLst/>
        </a:prstGeom>
      </xdr:spPr>
    </xdr:pic>
    <xdr:clientData/>
  </xdr:twoCellAnchor>
  <xdr:twoCellAnchor>
    <xdr:from>
      <xdr:col>18</xdr:col>
      <xdr:colOff>328548</xdr:colOff>
      <xdr:row>14</xdr:row>
      <xdr:rowOff>10881</xdr:rowOff>
    </xdr:from>
    <xdr:to>
      <xdr:col>20</xdr:col>
      <xdr:colOff>392071</xdr:colOff>
      <xdr:row>15</xdr:row>
      <xdr:rowOff>134508</xdr:rowOff>
    </xdr:to>
    <xdr:sp macro="" textlink="">
      <xdr:nvSpPr>
        <xdr:cNvPr id="30" name="TextBox 36">
          <a:extLst>
            <a:ext uri="{FF2B5EF4-FFF2-40B4-BE49-F238E27FC236}">
              <a16:creationId xmlns:a16="http://schemas.microsoft.com/office/drawing/2014/main" id="{00000000-0008-0000-1700-00001E000000}"/>
            </a:ext>
          </a:extLst>
        </xdr:cNvPr>
        <xdr:cNvSpPr txBox="1"/>
      </xdr:nvSpPr>
      <xdr:spPr>
        <a:xfrm>
          <a:off x="11301348" y="2588981"/>
          <a:ext cx="128272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42/47 KDa</a:t>
          </a:r>
        </a:p>
      </xdr:txBody>
    </xdr:sp>
    <xdr:clientData/>
  </xdr:twoCellAnchor>
  <xdr:twoCellAnchor>
    <xdr:from>
      <xdr:col>12</xdr:col>
      <xdr:colOff>46080</xdr:colOff>
      <xdr:row>12</xdr:row>
      <xdr:rowOff>135650</xdr:rowOff>
    </xdr:from>
    <xdr:to>
      <xdr:col>13</xdr:col>
      <xdr:colOff>36324</xdr:colOff>
      <xdr:row>14</xdr:row>
      <xdr:rowOff>44349</xdr:rowOff>
    </xdr:to>
    <xdr:sp macro="" textlink="">
      <xdr:nvSpPr>
        <xdr:cNvPr id="31" name="TextBox 38">
          <a:extLst>
            <a:ext uri="{FF2B5EF4-FFF2-40B4-BE49-F238E27FC236}">
              <a16:creationId xmlns:a16="http://schemas.microsoft.com/office/drawing/2014/main" id="{00000000-0008-0000-1700-00001F000000}"/>
            </a:ext>
          </a:extLst>
        </xdr:cNvPr>
        <xdr:cNvSpPr txBox="1"/>
      </xdr:nvSpPr>
      <xdr:spPr>
        <a:xfrm>
          <a:off x="7361280" y="234545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46080</xdr:colOff>
      <xdr:row>11</xdr:row>
      <xdr:rowOff>15918</xdr:rowOff>
    </xdr:from>
    <xdr:to>
      <xdr:col>13</xdr:col>
      <xdr:colOff>36324</xdr:colOff>
      <xdr:row>12</xdr:row>
      <xdr:rowOff>108767</xdr:rowOff>
    </xdr:to>
    <xdr:sp macro="" textlink="">
      <xdr:nvSpPr>
        <xdr:cNvPr id="32" name="TextBox 39">
          <a:extLst>
            <a:ext uri="{FF2B5EF4-FFF2-40B4-BE49-F238E27FC236}">
              <a16:creationId xmlns:a16="http://schemas.microsoft.com/office/drawing/2014/main" id="{00000000-0008-0000-1700-000020000000}"/>
            </a:ext>
          </a:extLst>
        </xdr:cNvPr>
        <xdr:cNvSpPr txBox="1"/>
      </xdr:nvSpPr>
      <xdr:spPr>
        <a:xfrm>
          <a:off x="7361280" y="204156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11</xdr:col>
      <xdr:colOff>602515</xdr:colOff>
      <xdr:row>10</xdr:row>
      <xdr:rowOff>76857</xdr:rowOff>
    </xdr:from>
    <xdr:to>
      <xdr:col>13</xdr:col>
      <xdr:colOff>61706</xdr:colOff>
      <xdr:row>11</xdr:row>
      <xdr:rowOff>169706</xdr:rowOff>
    </xdr:to>
    <xdr:sp macro="" textlink="">
      <xdr:nvSpPr>
        <xdr:cNvPr id="33" name="TextBox 40">
          <a:extLst>
            <a:ext uri="{FF2B5EF4-FFF2-40B4-BE49-F238E27FC236}">
              <a16:creationId xmlns:a16="http://schemas.microsoft.com/office/drawing/2014/main" id="{00000000-0008-0000-1700-000021000000}"/>
            </a:ext>
          </a:extLst>
        </xdr:cNvPr>
        <xdr:cNvSpPr txBox="1"/>
      </xdr:nvSpPr>
      <xdr:spPr>
        <a:xfrm>
          <a:off x="7308115" y="1918357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58940</xdr:colOff>
      <xdr:row>15</xdr:row>
      <xdr:rowOff>53323</xdr:rowOff>
    </xdr:from>
    <xdr:to>
      <xdr:col>13</xdr:col>
      <xdr:colOff>49184</xdr:colOff>
      <xdr:row>16</xdr:row>
      <xdr:rowOff>146172</xdr:rowOff>
    </xdr:to>
    <xdr:sp macro="" textlink="">
      <xdr:nvSpPr>
        <xdr:cNvPr id="34" name="TextBox 41">
          <a:extLst>
            <a:ext uri="{FF2B5EF4-FFF2-40B4-BE49-F238E27FC236}">
              <a16:creationId xmlns:a16="http://schemas.microsoft.com/office/drawing/2014/main" id="{00000000-0008-0000-1700-000022000000}"/>
            </a:ext>
          </a:extLst>
        </xdr:cNvPr>
        <xdr:cNvSpPr txBox="1"/>
      </xdr:nvSpPr>
      <xdr:spPr>
        <a:xfrm>
          <a:off x="7374140" y="28155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 editAs="oneCell">
    <xdr:from>
      <xdr:col>13</xdr:col>
      <xdr:colOff>36324</xdr:colOff>
      <xdr:row>18</xdr:row>
      <xdr:rowOff>35719</xdr:rowOff>
    </xdr:from>
    <xdr:to>
      <xdr:col>19</xdr:col>
      <xdr:colOff>390635</xdr:colOff>
      <xdr:row>22</xdr:row>
      <xdr:rowOff>60774</xdr:rowOff>
    </xdr:to>
    <xdr:pic>
      <xdr:nvPicPr>
        <xdr:cNvPr id="35" name="Picture 3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24" t="48662" r="18746" b="38678"/>
        <a:stretch/>
      </xdr:blipFill>
      <xdr:spPr>
        <a:xfrm>
          <a:off x="7961124" y="3350419"/>
          <a:ext cx="4011911" cy="761655"/>
        </a:xfrm>
        <a:prstGeom prst="rect">
          <a:avLst/>
        </a:prstGeom>
      </xdr:spPr>
    </xdr:pic>
    <xdr:clientData/>
  </xdr:twoCellAnchor>
  <xdr:twoCellAnchor>
    <xdr:from>
      <xdr:col>18</xdr:col>
      <xdr:colOff>382117</xdr:colOff>
      <xdr:row>18</xdr:row>
      <xdr:rowOff>123363</xdr:rowOff>
    </xdr:from>
    <xdr:to>
      <xdr:col>20</xdr:col>
      <xdr:colOff>399153</xdr:colOff>
      <xdr:row>20</xdr:row>
      <xdr:rowOff>62840</xdr:rowOff>
    </xdr:to>
    <xdr:sp macro="" textlink="">
      <xdr:nvSpPr>
        <xdr:cNvPr id="36" name="TextBox 44">
          <a:extLst>
            <a:ext uri="{FF2B5EF4-FFF2-40B4-BE49-F238E27FC236}">
              <a16:creationId xmlns:a16="http://schemas.microsoft.com/office/drawing/2014/main" id="{00000000-0008-0000-1700-000024000000}"/>
            </a:ext>
          </a:extLst>
        </xdr:cNvPr>
        <xdr:cNvSpPr txBox="1"/>
      </xdr:nvSpPr>
      <xdr:spPr>
        <a:xfrm>
          <a:off x="11354917" y="3438063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 KDa</a:t>
          </a:r>
        </a:p>
      </xdr:txBody>
    </xdr:sp>
    <xdr:clientData/>
  </xdr:twoCellAnchor>
  <xdr:twoCellAnchor>
    <xdr:from>
      <xdr:col>12</xdr:col>
      <xdr:colOff>85641</xdr:colOff>
      <xdr:row>18</xdr:row>
      <xdr:rowOff>64907</xdr:rowOff>
    </xdr:from>
    <xdr:to>
      <xdr:col>13</xdr:col>
      <xdr:colOff>75885</xdr:colOff>
      <xdr:row>19</xdr:row>
      <xdr:rowOff>157756</xdr:rowOff>
    </xdr:to>
    <xdr:sp macro="" textlink="">
      <xdr:nvSpPr>
        <xdr:cNvPr id="37" name="TextBox 45">
          <a:extLst>
            <a:ext uri="{FF2B5EF4-FFF2-40B4-BE49-F238E27FC236}">
              <a16:creationId xmlns:a16="http://schemas.microsoft.com/office/drawing/2014/main" id="{00000000-0008-0000-1700-000025000000}"/>
            </a:ext>
          </a:extLst>
        </xdr:cNvPr>
        <xdr:cNvSpPr txBox="1"/>
      </xdr:nvSpPr>
      <xdr:spPr>
        <a:xfrm>
          <a:off x="7400841" y="337960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20</xdr:row>
      <xdr:rowOff>62840</xdr:rowOff>
    </xdr:from>
    <xdr:to>
      <xdr:col>13</xdr:col>
      <xdr:colOff>95357</xdr:colOff>
      <xdr:row>21</xdr:row>
      <xdr:rowOff>155689</xdr:rowOff>
    </xdr:to>
    <xdr:sp macro="" textlink="">
      <xdr:nvSpPr>
        <xdr:cNvPr id="38" name="TextBox 46">
          <a:extLst>
            <a:ext uri="{FF2B5EF4-FFF2-40B4-BE49-F238E27FC236}">
              <a16:creationId xmlns:a16="http://schemas.microsoft.com/office/drawing/2014/main" id="{00000000-0008-0000-1700-000026000000}"/>
            </a:ext>
          </a:extLst>
        </xdr:cNvPr>
        <xdr:cNvSpPr txBox="1"/>
      </xdr:nvSpPr>
      <xdr:spPr>
        <a:xfrm>
          <a:off x="7420313" y="374584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13</xdr:col>
      <xdr:colOff>5998</xdr:colOff>
      <xdr:row>23</xdr:row>
      <xdr:rowOff>134471</xdr:rowOff>
    </xdr:from>
    <xdr:to>
      <xdr:col>19</xdr:col>
      <xdr:colOff>424430</xdr:colOff>
      <xdr:row>27</xdr:row>
      <xdr:rowOff>159526</xdr:rowOff>
    </xdr:to>
    <xdr:pic>
      <xdr:nvPicPr>
        <xdr:cNvPr id="39" name="Picture 38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01" t="48118" r="24699" b="40774"/>
        <a:stretch/>
      </xdr:blipFill>
      <xdr:spPr>
        <a:xfrm>
          <a:off x="7930798" y="4369921"/>
          <a:ext cx="4076032" cy="761655"/>
        </a:xfrm>
        <a:prstGeom prst="rect">
          <a:avLst/>
        </a:prstGeom>
      </xdr:spPr>
    </xdr:pic>
    <xdr:clientData/>
  </xdr:twoCellAnchor>
  <xdr:twoCellAnchor>
    <xdr:from>
      <xdr:col>18</xdr:col>
      <xdr:colOff>415912</xdr:colOff>
      <xdr:row>24</xdr:row>
      <xdr:rowOff>159139</xdr:rowOff>
    </xdr:from>
    <xdr:to>
      <xdr:col>20</xdr:col>
      <xdr:colOff>282266</xdr:colOff>
      <xdr:row>26</xdr:row>
      <xdr:rowOff>98616</xdr:rowOff>
    </xdr:to>
    <xdr:sp macro="" textlink="">
      <xdr:nvSpPr>
        <xdr:cNvPr id="40" name="TextBox 49">
          <a:extLst>
            <a:ext uri="{FF2B5EF4-FFF2-40B4-BE49-F238E27FC236}">
              <a16:creationId xmlns:a16="http://schemas.microsoft.com/office/drawing/2014/main" id="{00000000-0008-0000-1700-000028000000}"/>
            </a:ext>
          </a:extLst>
        </xdr:cNvPr>
        <xdr:cNvSpPr txBox="1"/>
      </xdr:nvSpPr>
      <xdr:spPr>
        <a:xfrm>
          <a:off x="11388712" y="4578739"/>
          <a:ext cx="108555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 KDa</a:t>
          </a:r>
        </a:p>
      </xdr:txBody>
    </xdr:sp>
    <xdr:clientData/>
  </xdr:twoCellAnchor>
  <xdr:twoCellAnchor>
    <xdr:from>
      <xdr:col>12</xdr:col>
      <xdr:colOff>45062</xdr:colOff>
      <xdr:row>23</xdr:row>
      <xdr:rowOff>134472</xdr:rowOff>
    </xdr:from>
    <xdr:to>
      <xdr:col>13</xdr:col>
      <xdr:colOff>35306</xdr:colOff>
      <xdr:row>25</xdr:row>
      <xdr:rowOff>43171</xdr:rowOff>
    </xdr:to>
    <xdr:sp macro="" textlink="">
      <xdr:nvSpPr>
        <xdr:cNvPr id="41" name="TextBox 50">
          <a:extLst>
            <a:ext uri="{FF2B5EF4-FFF2-40B4-BE49-F238E27FC236}">
              <a16:creationId xmlns:a16="http://schemas.microsoft.com/office/drawing/2014/main" id="{00000000-0008-0000-1700-000029000000}"/>
            </a:ext>
          </a:extLst>
        </xdr:cNvPr>
        <xdr:cNvSpPr txBox="1"/>
      </xdr:nvSpPr>
      <xdr:spPr>
        <a:xfrm>
          <a:off x="7360262" y="436992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64534</xdr:colOff>
      <xdr:row>25</xdr:row>
      <xdr:rowOff>132405</xdr:rowOff>
    </xdr:from>
    <xdr:to>
      <xdr:col>13</xdr:col>
      <xdr:colOff>54778</xdr:colOff>
      <xdr:row>27</xdr:row>
      <xdr:rowOff>41104</xdr:rowOff>
    </xdr:to>
    <xdr:sp macro="" textlink="">
      <xdr:nvSpPr>
        <xdr:cNvPr id="42" name="TextBox 51">
          <a:extLst>
            <a:ext uri="{FF2B5EF4-FFF2-40B4-BE49-F238E27FC236}">
              <a16:creationId xmlns:a16="http://schemas.microsoft.com/office/drawing/2014/main" id="{00000000-0008-0000-1700-00002A000000}"/>
            </a:ext>
          </a:extLst>
        </xdr:cNvPr>
        <xdr:cNvSpPr txBox="1"/>
      </xdr:nvSpPr>
      <xdr:spPr>
        <a:xfrm>
          <a:off x="7379734" y="473615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12</xdr:col>
      <xdr:colOff>595191</xdr:colOff>
      <xdr:row>29</xdr:row>
      <xdr:rowOff>7396</xdr:rowOff>
    </xdr:from>
    <xdr:to>
      <xdr:col>19</xdr:col>
      <xdr:colOff>441366</xdr:colOff>
      <xdr:row>32</xdr:row>
      <xdr:rowOff>171496</xdr:rowOff>
    </xdr:to>
    <xdr:pic>
      <xdr:nvPicPr>
        <xdr:cNvPr id="43" name="Picture 42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19" t="46744" r="36897" b="42808"/>
        <a:stretch/>
      </xdr:blipFill>
      <xdr:spPr>
        <a:xfrm>
          <a:off x="7910391" y="5347746"/>
          <a:ext cx="4113375" cy="716550"/>
        </a:xfrm>
        <a:prstGeom prst="rect">
          <a:avLst/>
        </a:prstGeom>
      </xdr:spPr>
    </xdr:pic>
    <xdr:clientData/>
  </xdr:twoCellAnchor>
  <xdr:twoCellAnchor>
    <xdr:from>
      <xdr:col>18</xdr:col>
      <xdr:colOff>303840</xdr:colOff>
      <xdr:row>29</xdr:row>
      <xdr:rowOff>7396</xdr:rowOff>
    </xdr:from>
    <xdr:to>
      <xdr:col>20</xdr:col>
      <xdr:colOff>456426</xdr:colOff>
      <xdr:row>30</xdr:row>
      <xdr:rowOff>131023</xdr:rowOff>
    </xdr:to>
    <xdr:sp macro="" textlink="">
      <xdr:nvSpPr>
        <xdr:cNvPr id="44" name="TextBox 54">
          <a:extLst>
            <a:ext uri="{FF2B5EF4-FFF2-40B4-BE49-F238E27FC236}">
              <a16:creationId xmlns:a16="http://schemas.microsoft.com/office/drawing/2014/main" id="{00000000-0008-0000-1700-00002C000000}"/>
            </a:ext>
          </a:extLst>
        </xdr:cNvPr>
        <xdr:cNvSpPr txBox="1"/>
      </xdr:nvSpPr>
      <xdr:spPr>
        <a:xfrm>
          <a:off x="11276640" y="5347746"/>
          <a:ext cx="1371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cyclinD1 34 KDa</a:t>
          </a:r>
        </a:p>
      </xdr:txBody>
    </xdr:sp>
    <xdr:clientData/>
  </xdr:twoCellAnchor>
  <xdr:twoCellAnchor>
    <xdr:from>
      <xdr:col>11</xdr:col>
      <xdr:colOff>605882</xdr:colOff>
      <xdr:row>29</xdr:row>
      <xdr:rowOff>124742</xdr:rowOff>
    </xdr:from>
    <xdr:to>
      <xdr:col>12</xdr:col>
      <xdr:colOff>596126</xdr:colOff>
      <xdr:row>31</xdr:row>
      <xdr:rowOff>33441</xdr:rowOff>
    </xdr:to>
    <xdr:sp macro="" textlink="">
      <xdr:nvSpPr>
        <xdr:cNvPr id="45" name="TextBox 55">
          <a:extLst>
            <a:ext uri="{FF2B5EF4-FFF2-40B4-BE49-F238E27FC236}">
              <a16:creationId xmlns:a16="http://schemas.microsoft.com/office/drawing/2014/main" id="{00000000-0008-0000-1700-00002D000000}"/>
            </a:ext>
          </a:extLst>
        </xdr:cNvPr>
        <xdr:cNvSpPr txBox="1"/>
      </xdr:nvSpPr>
      <xdr:spPr>
        <a:xfrm>
          <a:off x="7311482" y="546509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15754</xdr:colOff>
      <xdr:row>31</xdr:row>
      <xdr:rowOff>69510</xdr:rowOff>
    </xdr:from>
    <xdr:to>
      <xdr:col>13</xdr:col>
      <xdr:colOff>5998</xdr:colOff>
      <xdr:row>32</xdr:row>
      <xdr:rowOff>162359</xdr:rowOff>
    </xdr:to>
    <xdr:sp macro="" textlink="">
      <xdr:nvSpPr>
        <xdr:cNvPr id="46" name="TextBox 56">
          <a:extLst>
            <a:ext uri="{FF2B5EF4-FFF2-40B4-BE49-F238E27FC236}">
              <a16:creationId xmlns:a16="http://schemas.microsoft.com/office/drawing/2014/main" id="{00000000-0008-0000-1700-00002E000000}"/>
            </a:ext>
          </a:extLst>
        </xdr:cNvPr>
        <xdr:cNvSpPr txBox="1"/>
      </xdr:nvSpPr>
      <xdr:spPr>
        <a:xfrm>
          <a:off x="7330954" y="577816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13</xdr:col>
      <xdr:colOff>15492</xdr:colOff>
      <xdr:row>34</xdr:row>
      <xdr:rowOff>132477</xdr:rowOff>
    </xdr:from>
    <xdr:to>
      <xdr:col>19</xdr:col>
      <xdr:colOff>467719</xdr:colOff>
      <xdr:row>38</xdr:row>
      <xdr:rowOff>51671</xdr:rowOff>
    </xdr:to>
    <xdr:pic>
      <xdr:nvPicPr>
        <xdr:cNvPr id="47" name="Picture 4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73" t="45542" r="23579" b="42441"/>
        <a:stretch/>
      </xdr:blipFill>
      <xdr:spPr>
        <a:xfrm>
          <a:off x="7940292" y="6393577"/>
          <a:ext cx="4109827" cy="655794"/>
        </a:xfrm>
        <a:prstGeom prst="rect">
          <a:avLst/>
        </a:prstGeom>
      </xdr:spPr>
    </xdr:pic>
    <xdr:clientData/>
  </xdr:twoCellAnchor>
  <xdr:twoCellAnchor>
    <xdr:from>
      <xdr:col>18</xdr:col>
      <xdr:colOff>348137</xdr:colOff>
      <xdr:row>34</xdr:row>
      <xdr:rowOff>132477</xdr:rowOff>
    </xdr:from>
    <xdr:to>
      <xdr:col>20</xdr:col>
      <xdr:colOff>462957</xdr:colOff>
      <xdr:row>36</xdr:row>
      <xdr:rowOff>71954</xdr:rowOff>
    </xdr:to>
    <xdr:sp macro="" textlink="">
      <xdr:nvSpPr>
        <xdr:cNvPr id="48" name="TextBox 61">
          <a:extLst>
            <a:ext uri="{FF2B5EF4-FFF2-40B4-BE49-F238E27FC236}">
              <a16:creationId xmlns:a16="http://schemas.microsoft.com/office/drawing/2014/main" id="{00000000-0008-0000-1700-000030000000}"/>
            </a:ext>
          </a:extLst>
        </xdr:cNvPr>
        <xdr:cNvSpPr txBox="1"/>
      </xdr:nvSpPr>
      <xdr:spPr>
        <a:xfrm>
          <a:off x="11320937" y="6393577"/>
          <a:ext cx="133402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 37 KDa</a:t>
          </a:r>
        </a:p>
      </xdr:txBody>
    </xdr:sp>
    <xdr:clientData/>
  </xdr:twoCellAnchor>
  <xdr:twoCellAnchor>
    <xdr:from>
      <xdr:col>12</xdr:col>
      <xdr:colOff>85641</xdr:colOff>
      <xdr:row>34</xdr:row>
      <xdr:rowOff>162737</xdr:rowOff>
    </xdr:from>
    <xdr:to>
      <xdr:col>13</xdr:col>
      <xdr:colOff>75885</xdr:colOff>
      <xdr:row>36</xdr:row>
      <xdr:rowOff>71436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1700-000031000000}"/>
            </a:ext>
          </a:extLst>
        </xdr:cNvPr>
        <xdr:cNvSpPr txBox="1"/>
      </xdr:nvSpPr>
      <xdr:spPr>
        <a:xfrm>
          <a:off x="7400841" y="642383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36</xdr:row>
      <xdr:rowOff>107505</xdr:rowOff>
    </xdr:from>
    <xdr:to>
      <xdr:col>13</xdr:col>
      <xdr:colOff>95357</xdr:colOff>
      <xdr:row>38</xdr:row>
      <xdr:rowOff>16204</xdr:rowOff>
    </xdr:to>
    <xdr:sp macro="" textlink="">
      <xdr:nvSpPr>
        <xdr:cNvPr id="50" name="TextBox 63">
          <a:extLst>
            <a:ext uri="{FF2B5EF4-FFF2-40B4-BE49-F238E27FC236}">
              <a16:creationId xmlns:a16="http://schemas.microsoft.com/office/drawing/2014/main" id="{00000000-0008-0000-1700-000032000000}"/>
            </a:ext>
          </a:extLst>
        </xdr:cNvPr>
        <xdr:cNvSpPr txBox="1"/>
      </xdr:nvSpPr>
      <xdr:spPr>
        <a:xfrm>
          <a:off x="7420313" y="673690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</xdr:col>
      <xdr:colOff>0</xdr:colOff>
      <xdr:row>4</xdr:row>
      <xdr:rowOff>29454</xdr:rowOff>
    </xdr:from>
    <xdr:to>
      <xdr:col>3</xdr:col>
      <xdr:colOff>451249</xdr:colOff>
      <xdr:row>12</xdr:row>
      <xdr:rowOff>19421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1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9600" y="766054"/>
          <a:ext cx="1670449" cy="1463167"/>
        </a:xfrm>
        <a:prstGeom prst="rect">
          <a:avLst/>
        </a:prstGeom>
      </xdr:spPr>
    </xdr:pic>
    <xdr:clientData/>
  </xdr:twoCellAnchor>
  <xdr:twoCellAnchor>
    <xdr:from>
      <xdr:col>5</xdr:col>
      <xdr:colOff>224041</xdr:colOff>
      <xdr:row>4</xdr:row>
      <xdr:rowOff>115260</xdr:rowOff>
    </xdr:from>
    <xdr:to>
      <xdr:col>9</xdr:col>
      <xdr:colOff>442137</xdr:colOff>
      <xdr:row>6</xdr:row>
      <xdr:rowOff>54737</xdr:rowOff>
    </xdr:to>
    <xdr:sp macro="" textlink="">
      <xdr:nvSpPr>
        <xdr:cNvPr id="52" name="TextBox 71">
          <a:extLst>
            <a:ext uri="{FF2B5EF4-FFF2-40B4-BE49-F238E27FC236}">
              <a16:creationId xmlns:a16="http://schemas.microsoft.com/office/drawing/2014/main" id="{00000000-0008-0000-1700-000034000000}"/>
            </a:ext>
          </a:extLst>
        </xdr:cNvPr>
        <xdr:cNvSpPr txBox="1"/>
      </xdr:nvSpPr>
      <xdr:spPr>
        <a:xfrm>
          <a:off x="3272041" y="851860"/>
          <a:ext cx="265649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1       2      3                    4       5        6</a:t>
          </a:r>
        </a:p>
      </xdr:txBody>
    </xdr:sp>
    <xdr:clientData/>
  </xdr:twoCellAnchor>
  <xdr:twoCellAnchor>
    <xdr:from>
      <xdr:col>5</xdr:col>
      <xdr:colOff>145640</xdr:colOff>
      <xdr:row>11</xdr:row>
      <xdr:rowOff>78991</xdr:rowOff>
    </xdr:from>
    <xdr:to>
      <xdr:col>9</xdr:col>
      <xdr:colOff>363736</xdr:colOff>
      <xdr:row>13</xdr:row>
      <xdr:rowOff>18468</xdr:rowOff>
    </xdr:to>
    <xdr:sp macro="" textlink="">
      <xdr:nvSpPr>
        <xdr:cNvPr id="53" name="TextBox 72">
          <a:extLst>
            <a:ext uri="{FF2B5EF4-FFF2-40B4-BE49-F238E27FC236}">
              <a16:creationId xmlns:a16="http://schemas.microsoft.com/office/drawing/2014/main" id="{00000000-0008-0000-1700-000035000000}"/>
            </a:ext>
          </a:extLst>
        </xdr:cNvPr>
        <xdr:cNvSpPr txBox="1"/>
      </xdr:nvSpPr>
      <xdr:spPr>
        <a:xfrm>
          <a:off x="3193640" y="2104641"/>
          <a:ext cx="265649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1       2      3                    4       5        6</a:t>
          </a:r>
        </a:p>
      </xdr:txBody>
    </xdr:sp>
    <xdr:clientData/>
  </xdr:twoCellAnchor>
  <xdr:twoCellAnchor>
    <xdr:from>
      <xdr:col>5</xdr:col>
      <xdr:colOff>57776</xdr:colOff>
      <xdr:row>21</xdr:row>
      <xdr:rowOff>44912</xdr:rowOff>
    </xdr:from>
    <xdr:to>
      <xdr:col>9</xdr:col>
      <xdr:colOff>356023</xdr:colOff>
      <xdr:row>22</xdr:row>
      <xdr:rowOff>168539</xdr:rowOff>
    </xdr:to>
    <xdr:sp macro="" textlink="">
      <xdr:nvSpPr>
        <xdr:cNvPr id="54" name="TextBox 73">
          <a:extLst>
            <a:ext uri="{FF2B5EF4-FFF2-40B4-BE49-F238E27FC236}">
              <a16:creationId xmlns:a16="http://schemas.microsoft.com/office/drawing/2014/main" id="{00000000-0008-0000-1700-000036000000}"/>
            </a:ext>
          </a:extLst>
        </xdr:cNvPr>
        <xdr:cNvSpPr txBox="1"/>
      </xdr:nvSpPr>
      <xdr:spPr>
        <a:xfrm>
          <a:off x="3105776" y="391206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5</xdr:col>
      <xdr:colOff>240512</xdr:colOff>
      <xdr:row>30</xdr:row>
      <xdr:rowOff>81519</xdr:rowOff>
    </xdr:from>
    <xdr:to>
      <xdr:col>9</xdr:col>
      <xdr:colOff>538759</xdr:colOff>
      <xdr:row>32</xdr:row>
      <xdr:rowOff>20996</xdr:rowOff>
    </xdr:to>
    <xdr:sp macro="" textlink="">
      <xdr:nvSpPr>
        <xdr:cNvPr id="55" name="TextBox 74">
          <a:extLst>
            <a:ext uri="{FF2B5EF4-FFF2-40B4-BE49-F238E27FC236}">
              <a16:creationId xmlns:a16="http://schemas.microsoft.com/office/drawing/2014/main" id="{00000000-0008-0000-1700-000037000000}"/>
            </a:ext>
          </a:extLst>
        </xdr:cNvPr>
        <xdr:cNvSpPr txBox="1"/>
      </xdr:nvSpPr>
      <xdr:spPr>
        <a:xfrm>
          <a:off x="3288512" y="5606019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386947</xdr:colOff>
      <xdr:row>1</xdr:row>
      <xdr:rowOff>51029</xdr:rowOff>
    </xdr:from>
    <xdr:to>
      <xdr:col>18</xdr:col>
      <xdr:colOff>75594</xdr:colOff>
      <xdr:row>2</xdr:row>
      <xdr:rowOff>174656</xdr:rowOff>
    </xdr:to>
    <xdr:sp macro="" textlink="">
      <xdr:nvSpPr>
        <xdr:cNvPr id="56" name="TextBox 75">
          <a:extLst>
            <a:ext uri="{FF2B5EF4-FFF2-40B4-BE49-F238E27FC236}">
              <a16:creationId xmlns:a16="http://schemas.microsoft.com/office/drawing/2014/main" id="{00000000-0008-0000-1700-000038000000}"/>
            </a:ext>
          </a:extLst>
        </xdr:cNvPr>
        <xdr:cNvSpPr txBox="1"/>
      </xdr:nvSpPr>
      <xdr:spPr>
        <a:xfrm>
          <a:off x="8311747" y="235179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366214</xdr:colOff>
      <xdr:row>10</xdr:row>
      <xdr:rowOff>12090</xdr:rowOff>
    </xdr:from>
    <xdr:to>
      <xdr:col>18</xdr:col>
      <xdr:colOff>54861</xdr:colOff>
      <xdr:row>11</xdr:row>
      <xdr:rowOff>135717</xdr:rowOff>
    </xdr:to>
    <xdr:sp macro="" textlink="">
      <xdr:nvSpPr>
        <xdr:cNvPr id="57" name="TextBox 76">
          <a:extLst>
            <a:ext uri="{FF2B5EF4-FFF2-40B4-BE49-F238E27FC236}">
              <a16:creationId xmlns:a16="http://schemas.microsoft.com/office/drawing/2014/main" id="{00000000-0008-0000-1700-000039000000}"/>
            </a:ext>
          </a:extLst>
        </xdr:cNvPr>
        <xdr:cNvSpPr txBox="1"/>
      </xdr:nvSpPr>
      <xdr:spPr>
        <a:xfrm>
          <a:off x="8291014" y="1853590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480650</xdr:colOff>
      <xdr:row>16</xdr:row>
      <xdr:rowOff>104590</xdr:rowOff>
    </xdr:from>
    <xdr:to>
      <xdr:col>18</xdr:col>
      <xdr:colOff>169297</xdr:colOff>
      <xdr:row>18</xdr:row>
      <xdr:rowOff>44067</xdr:rowOff>
    </xdr:to>
    <xdr:sp macro="" textlink="">
      <xdr:nvSpPr>
        <xdr:cNvPr id="58" name="TextBox 77">
          <a:extLst>
            <a:ext uri="{FF2B5EF4-FFF2-40B4-BE49-F238E27FC236}">
              <a16:creationId xmlns:a16="http://schemas.microsoft.com/office/drawing/2014/main" id="{00000000-0008-0000-1700-00003A000000}"/>
            </a:ext>
          </a:extLst>
        </xdr:cNvPr>
        <xdr:cNvSpPr txBox="1"/>
      </xdr:nvSpPr>
      <xdr:spPr>
        <a:xfrm>
          <a:off x="8405450" y="3050990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452184</xdr:colOff>
      <xdr:row>22</xdr:row>
      <xdr:rowOff>40032</xdr:rowOff>
    </xdr:from>
    <xdr:to>
      <xdr:col>18</xdr:col>
      <xdr:colOff>140831</xdr:colOff>
      <xdr:row>23</xdr:row>
      <xdr:rowOff>163659</xdr:rowOff>
    </xdr:to>
    <xdr:sp macro="" textlink="">
      <xdr:nvSpPr>
        <xdr:cNvPr id="59" name="TextBox 78">
          <a:extLst>
            <a:ext uri="{FF2B5EF4-FFF2-40B4-BE49-F238E27FC236}">
              <a16:creationId xmlns:a16="http://schemas.microsoft.com/office/drawing/2014/main" id="{00000000-0008-0000-1700-00003B000000}"/>
            </a:ext>
          </a:extLst>
        </xdr:cNvPr>
        <xdr:cNvSpPr txBox="1"/>
      </xdr:nvSpPr>
      <xdr:spPr>
        <a:xfrm>
          <a:off x="8376984" y="409133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524454</xdr:colOff>
      <xdr:row>27</xdr:row>
      <xdr:rowOff>98242</xdr:rowOff>
    </xdr:from>
    <xdr:to>
      <xdr:col>18</xdr:col>
      <xdr:colOff>213101</xdr:colOff>
      <xdr:row>29</xdr:row>
      <xdr:rowOff>37719</xdr:rowOff>
    </xdr:to>
    <xdr:sp macro="" textlink="">
      <xdr:nvSpPr>
        <xdr:cNvPr id="60" name="TextBox 79">
          <a:extLst>
            <a:ext uri="{FF2B5EF4-FFF2-40B4-BE49-F238E27FC236}">
              <a16:creationId xmlns:a16="http://schemas.microsoft.com/office/drawing/2014/main" id="{00000000-0008-0000-1700-00003C000000}"/>
            </a:ext>
          </a:extLst>
        </xdr:cNvPr>
        <xdr:cNvSpPr txBox="1"/>
      </xdr:nvSpPr>
      <xdr:spPr>
        <a:xfrm>
          <a:off x="8449254" y="507029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473536</xdr:colOff>
      <xdr:row>33</xdr:row>
      <xdr:rowOff>36494</xdr:rowOff>
    </xdr:from>
    <xdr:to>
      <xdr:col>18</xdr:col>
      <xdr:colOff>162183</xdr:colOff>
      <xdr:row>34</xdr:row>
      <xdr:rowOff>160121</xdr:rowOff>
    </xdr:to>
    <xdr:sp macro="" textlink="">
      <xdr:nvSpPr>
        <xdr:cNvPr id="61" name="TextBox 80">
          <a:extLst>
            <a:ext uri="{FF2B5EF4-FFF2-40B4-BE49-F238E27FC236}">
              <a16:creationId xmlns:a16="http://schemas.microsoft.com/office/drawing/2014/main" id="{00000000-0008-0000-1700-00003D000000}"/>
            </a:ext>
          </a:extLst>
        </xdr:cNvPr>
        <xdr:cNvSpPr txBox="1"/>
      </xdr:nvSpPr>
      <xdr:spPr>
        <a:xfrm>
          <a:off x="8398336" y="6113444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5</xdr:col>
      <xdr:colOff>275751</xdr:colOff>
      <xdr:row>1</xdr:row>
      <xdr:rowOff>0</xdr:rowOff>
    </xdr:from>
    <xdr:to>
      <xdr:col>10</xdr:col>
      <xdr:colOff>65644</xdr:colOff>
      <xdr:row>3</xdr:row>
      <xdr:rowOff>1032</xdr:rowOff>
    </xdr:to>
    <xdr:sp macro="" textlink="">
      <xdr:nvSpPr>
        <xdr:cNvPr id="62" name="TextBox 81">
          <a:extLst>
            <a:ext uri="{FF2B5EF4-FFF2-40B4-BE49-F238E27FC236}">
              <a16:creationId xmlns:a16="http://schemas.microsoft.com/office/drawing/2014/main" id="{00000000-0008-0000-1700-00003E000000}"/>
            </a:ext>
          </a:extLst>
        </xdr:cNvPr>
        <xdr:cNvSpPr txBox="1"/>
      </xdr:nvSpPr>
      <xdr:spPr>
        <a:xfrm>
          <a:off x="3323751" y="184150"/>
          <a:ext cx="283789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Set1 – Shown in manuscript</a:t>
          </a:r>
        </a:p>
      </xdr:txBody>
    </xdr:sp>
    <xdr:clientData/>
  </xdr:twoCellAnchor>
  <xdr:twoCellAnchor>
    <xdr:from>
      <xdr:col>4</xdr:col>
      <xdr:colOff>419457</xdr:colOff>
      <xdr:row>6</xdr:row>
      <xdr:rowOff>54737</xdr:rowOff>
    </xdr:from>
    <xdr:to>
      <xdr:col>9</xdr:col>
      <xdr:colOff>589680</xdr:colOff>
      <xdr:row>8</xdr:row>
      <xdr:rowOff>123004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00000000-0008-0000-1700-00003F000000}"/>
            </a:ext>
          </a:extLst>
        </xdr:cNvPr>
        <xdr:cNvSpPr/>
      </xdr:nvSpPr>
      <xdr:spPr>
        <a:xfrm>
          <a:off x="2857857" y="1159637"/>
          <a:ext cx="3218223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552777</xdr:colOff>
      <xdr:row>18</xdr:row>
      <xdr:rowOff>20882</xdr:rowOff>
    </xdr:from>
    <xdr:to>
      <xdr:col>10</xdr:col>
      <xdr:colOff>113400</xdr:colOff>
      <xdr:row>20</xdr:row>
      <xdr:rowOff>89149</xdr:rowOff>
    </xdr:to>
    <xdr:sp macro="" textlink="">
      <xdr:nvSpPr>
        <xdr:cNvPr id="64" name="Rectangle 63">
          <a:extLst>
            <a:ext uri="{FF2B5EF4-FFF2-40B4-BE49-F238E27FC236}">
              <a16:creationId xmlns:a16="http://schemas.microsoft.com/office/drawing/2014/main" id="{00000000-0008-0000-1700-000040000000}"/>
            </a:ext>
          </a:extLst>
        </xdr:cNvPr>
        <xdr:cNvSpPr/>
      </xdr:nvSpPr>
      <xdr:spPr>
        <a:xfrm>
          <a:off x="2991177" y="3335582"/>
          <a:ext cx="3218223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496894</xdr:colOff>
      <xdr:row>27</xdr:row>
      <xdr:rowOff>52767</xdr:rowOff>
    </xdr:from>
    <xdr:to>
      <xdr:col>10</xdr:col>
      <xdr:colOff>57517</xdr:colOff>
      <xdr:row>29</xdr:row>
      <xdr:rowOff>121034</xdr:rowOff>
    </xdr:to>
    <xdr:sp macro="" textlink="">
      <xdr:nvSpPr>
        <xdr:cNvPr id="65" name="Rectangle 64">
          <a:extLst>
            <a:ext uri="{FF2B5EF4-FFF2-40B4-BE49-F238E27FC236}">
              <a16:creationId xmlns:a16="http://schemas.microsoft.com/office/drawing/2014/main" id="{00000000-0008-0000-1700-000041000000}"/>
            </a:ext>
          </a:extLst>
        </xdr:cNvPr>
        <xdr:cNvSpPr/>
      </xdr:nvSpPr>
      <xdr:spPr>
        <a:xfrm>
          <a:off x="2935294" y="5024817"/>
          <a:ext cx="3218223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5</xdr:col>
      <xdr:colOff>57776</xdr:colOff>
      <xdr:row>35</xdr:row>
      <xdr:rowOff>103133</xdr:rowOff>
    </xdr:from>
    <xdr:to>
      <xdr:col>10</xdr:col>
      <xdr:colOff>227999</xdr:colOff>
      <xdr:row>37</xdr:row>
      <xdr:rowOff>171400</xdr:rowOff>
    </xdr:to>
    <xdr:sp macro="" textlink="">
      <xdr:nvSpPr>
        <xdr:cNvPr id="66" name="Rectangle 65">
          <a:extLst>
            <a:ext uri="{FF2B5EF4-FFF2-40B4-BE49-F238E27FC236}">
              <a16:creationId xmlns:a16="http://schemas.microsoft.com/office/drawing/2014/main" id="{00000000-0008-0000-1700-000042000000}"/>
            </a:ext>
          </a:extLst>
        </xdr:cNvPr>
        <xdr:cNvSpPr/>
      </xdr:nvSpPr>
      <xdr:spPr>
        <a:xfrm>
          <a:off x="3105776" y="6548383"/>
          <a:ext cx="3218223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257853</xdr:colOff>
      <xdr:row>6</xdr:row>
      <xdr:rowOff>176110</xdr:rowOff>
    </xdr:from>
    <xdr:to>
      <xdr:col>18</xdr:col>
      <xdr:colOff>350001</xdr:colOff>
      <xdr:row>9</xdr:row>
      <xdr:rowOff>60227</xdr:rowOff>
    </xdr:to>
    <xdr:sp macro="" textlink="">
      <xdr:nvSpPr>
        <xdr:cNvPr id="67" name="Rectangle 66">
          <a:extLst>
            <a:ext uri="{FF2B5EF4-FFF2-40B4-BE49-F238E27FC236}">
              <a16:creationId xmlns:a16="http://schemas.microsoft.com/office/drawing/2014/main" id="{00000000-0008-0000-1700-000043000000}"/>
            </a:ext>
          </a:extLst>
        </xdr:cNvPr>
        <xdr:cNvSpPr/>
      </xdr:nvSpPr>
      <xdr:spPr>
        <a:xfrm>
          <a:off x="8182653" y="1281010"/>
          <a:ext cx="3140148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366215</xdr:colOff>
      <xdr:row>13</xdr:row>
      <xdr:rowOff>103452</xdr:rowOff>
    </xdr:from>
    <xdr:to>
      <xdr:col>18</xdr:col>
      <xdr:colOff>303841</xdr:colOff>
      <xdr:row>15</xdr:row>
      <xdr:rowOff>171719</xdr:rowOff>
    </xdr:to>
    <xdr:sp macro="" textlink="">
      <xdr:nvSpPr>
        <xdr:cNvPr id="68" name="Rectangle 67">
          <a:extLst>
            <a:ext uri="{FF2B5EF4-FFF2-40B4-BE49-F238E27FC236}">
              <a16:creationId xmlns:a16="http://schemas.microsoft.com/office/drawing/2014/main" id="{00000000-0008-0000-1700-000044000000}"/>
            </a:ext>
          </a:extLst>
        </xdr:cNvPr>
        <xdr:cNvSpPr/>
      </xdr:nvSpPr>
      <xdr:spPr>
        <a:xfrm>
          <a:off x="8291015" y="2497402"/>
          <a:ext cx="2985626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369080</xdr:colOff>
      <xdr:row>18</xdr:row>
      <xdr:rowOff>165752</xdr:rowOff>
    </xdr:from>
    <xdr:to>
      <xdr:col>18</xdr:col>
      <xdr:colOff>369909</xdr:colOff>
      <xdr:row>21</xdr:row>
      <xdr:rowOff>49869</xdr:rowOff>
    </xdr:to>
    <xdr:sp macro="" textlink="">
      <xdr:nvSpPr>
        <xdr:cNvPr id="69" name="Rectangle 68">
          <a:extLst>
            <a:ext uri="{FF2B5EF4-FFF2-40B4-BE49-F238E27FC236}">
              <a16:creationId xmlns:a16="http://schemas.microsoft.com/office/drawing/2014/main" id="{00000000-0008-0000-1700-000045000000}"/>
            </a:ext>
          </a:extLst>
        </xdr:cNvPr>
        <xdr:cNvSpPr/>
      </xdr:nvSpPr>
      <xdr:spPr>
        <a:xfrm>
          <a:off x="8293880" y="3480452"/>
          <a:ext cx="3048829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324558</xdr:colOff>
      <xdr:row>24</xdr:row>
      <xdr:rowOff>57416</xdr:rowOff>
    </xdr:from>
    <xdr:to>
      <xdr:col>18</xdr:col>
      <xdr:colOff>325387</xdr:colOff>
      <xdr:row>26</xdr:row>
      <xdr:rowOff>125683</xdr:rowOff>
    </xdr:to>
    <xdr:sp macro="" textlink="">
      <xdr:nvSpPr>
        <xdr:cNvPr id="70" name="Rectangle 69">
          <a:extLst>
            <a:ext uri="{FF2B5EF4-FFF2-40B4-BE49-F238E27FC236}">
              <a16:creationId xmlns:a16="http://schemas.microsoft.com/office/drawing/2014/main" id="{00000000-0008-0000-1700-000046000000}"/>
            </a:ext>
          </a:extLst>
        </xdr:cNvPr>
        <xdr:cNvSpPr/>
      </xdr:nvSpPr>
      <xdr:spPr>
        <a:xfrm>
          <a:off x="8249358" y="4477016"/>
          <a:ext cx="3048829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334613</xdr:colOff>
      <xdr:row>29</xdr:row>
      <xdr:rowOff>73824</xdr:rowOff>
    </xdr:from>
    <xdr:to>
      <xdr:col>18</xdr:col>
      <xdr:colOff>335442</xdr:colOff>
      <xdr:row>31</xdr:row>
      <xdr:rowOff>142091</xdr:rowOff>
    </xdr:to>
    <xdr:sp macro="" textlink="">
      <xdr:nvSpPr>
        <xdr:cNvPr id="71" name="Rectangle 70">
          <a:extLst>
            <a:ext uri="{FF2B5EF4-FFF2-40B4-BE49-F238E27FC236}">
              <a16:creationId xmlns:a16="http://schemas.microsoft.com/office/drawing/2014/main" id="{00000000-0008-0000-1700-000047000000}"/>
            </a:ext>
          </a:extLst>
        </xdr:cNvPr>
        <xdr:cNvSpPr/>
      </xdr:nvSpPr>
      <xdr:spPr>
        <a:xfrm>
          <a:off x="8259413" y="5414174"/>
          <a:ext cx="3048829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347308</xdr:colOff>
      <xdr:row>34</xdr:row>
      <xdr:rowOff>159560</xdr:rowOff>
    </xdr:from>
    <xdr:to>
      <xdr:col>18</xdr:col>
      <xdr:colOff>348137</xdr:colOff>
      <xdr:row>37</xdr:row>
      <xdr:rowOff>43677</xdr:rowOff>
    </xdr:to>
    <xdr:sp macro="" textlink="">
      <xdr:nvSpPr>
        <xdr:cNvPr id="72" name="Rectangle 71">
          <a:extLst>
            <a:ext uri="{FF2B5EF4-FFF2-40B4-BE49-F238E27FC236}">
              <a16:creationId xmlns:a16="http://schemas.microsoft.com/office/drawing/2014/main" id="{00000000-0008-0000-1700-000048000000}"/>
            </a:ext>
          </a:extLst>
        </xdr:cNvPr>
        <xdr:cNvSpPr/>
      </xdr:nvSpPr>
      <xdr:spPr>
        <a:xfrm>
          <a:off x="8272108" y="6420660"/>
          <a:ext cx="3048829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</xdr:col>
      <xdr:colOff>95642</xdr:colOff>
      <xdr:row>42</xdr:row>
      <xdr:rowOff>32995</xdr:rowOff>
    </xdr:from>
    <xdr:to>
      <xdr:col>4</xdr:col>
      <xdr:colOff>469417</xdr:colOff>
      <xdr:row>44</xdr:row>
      <xdr:rowOff>34027</xdr:rowOff>
    </xdr:to>
    <xdr:sp macro="" textlink="">
      <xdr:nvSpPr>
        <xdr:cNvPr id="73" name="TextBox 1">
          <a:extLst>
            <a:ext uri="{FF2B5EF4-FFF2-40B4-BE49-F238E27FC236}">
              <a16:creationId xmlns:a16="http://schemas.microsoft.com/office/drawing/2014/main" id="{00000000-0008-0000-1700-000049000000}"/>
            </a:ext>
          </a:extLst>
        </xdr:cNvPr>
        <xdr:cNvSpPr txBox="1"/>
      </xdr:nvSpPr>
      <xdr:spPr>
        <a:xfrm>
          <a:off x="705242" y="7767295"/>
          <a:ext cx="220257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S9F </a:t>
          </a:r>
        </a:p>
      </xdr:txBody>
    </xdr:sp>
    <xdr:clientData/>
  </xdr:twoCellAnchor>
  <xdr:twoCellAnchor>
    <xdr:from>
      <xdr:col>3</xdr:col>
      <xdr:colOff>311088</xdr:colOff>
      <xdr:row>48</xdr:row>
      <xdr:rowOff>12730</xdr:rowOff>
    </xdr:from>
    <xdr:to>
      <xdr:col>4</xdr:col>
      <xdr:colOff>301332</xdr:colOff>
      <xdr:row>49</xdr:row>
      <xdr:rowOff>105579</xdr:rowOff>
    </xdr:to>
    <xdr:sp macro="" textlink="">
      <xdr:nvSpPr>
        <xdr:cNvPr id="74" name="TextBox 5">
          <a:extLst>
            <a:ext uri="{FF2B5EF4-FFF2-40B4-BE49-F238E27FC236}">
              <a16:creationId xmlns:a16="http://schemas.microsoft.com/office/drawing/2014/main" id="{00000000-0008-0000-1700-00004A000000}"/>
            </a:ext>
          </a:extLst>
        </xdr:cNvPr>
        <xdr:cNvSpPr txBox="1"/>
      </xdr:nvSpPr>
      <xdr:spPr>
        <a:xfrm>
          <a:off x="2139888" y="885193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3</xdr:col>
      <xdr:colOff>311088</xdr:colOff>
      <xdr:row>49</xdr:row>
      <xdr:rowOff>123004</xdr:rowOff>
    </xdr:from>
    <xdr:to>
      <xdr:col>4</xdr:col>
      <xdr:colOff>301332</xdr:colOff>
      <xdr:row>51</xdr:row>
      <xdr:rowOff>31703</xdr:rowOff>
    </xdr:to>
    <xdr:sp macro="" textlink="">
      <xdr:nvSpPr>
        <xdr:cNvPr id="75" name="TextBox 6">
          <a:extLst>
            <a:ext uri="{FF2B5EF4-FFF2-40B4-BE49-F238E27FC236}">
              <a16:creationId xmlns:a16="http://schemas.microsoft.com/office/drawing/2014/main" id="{00000000-0008-0000-1700-00004B000000}"/>
            </a:ext>
          </a:extLst>
        </xdr:cNvPr>
        <xdr:cNvSpPr txBox="1"/>
      </xdr:nvSpPr>
      <xdr:spPr>
        <a:xfrm>
          <a:off x="2139888" y="914635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>
    <xdr:from>
      <xdr:col>3</xdr:col>
      <xdr:colOff>360194</xdr:colOff>
      <xdr:row>68</xdr:row>
      <xdr:rowOff>141573</xdr:rowOff>
    </xdr:from>
    <xdr:to>
      <xdr:col>4</xdr:col>
      <xdr:colOff>350438</xdr:colOff>
      <xdr:row>70</xdr:row>
      <xdr:rowOff>50272</xdr:rowOff>
    </xdr:to>
    <xdr:sp macro="" textlink="">
      <xdr:nvSpPr>
        <xdr:cNvPr id="76" name="TextBox 9">
          <a:extLst>
            <a:ext uri="{FF2B5EF4-FFF2-40B4-BE49-F238E27FC236}">
              <a16:creationId xmlns:a16="http://schemas.microsoft.com/office/drawing/2014/main" id="{00000000-0008-0000-1700-00004C000000}"/>
            </a:ext>
          </a:extLst>
        </xdr:cNvPr>
        <xdr:cNvSpPr txBox="1"/>
      </xdr:nvSpPr>
      <xdr:spPr>
        <a:xfrm>
          <a:off x="2188994" y="126637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20KDa</a:t>
          </a:r>
        </a:p>
      </xdr:txBody>
    </xdr:sp>
    <xdr:clientData/>
  </xdr:twoCellAnchor>
  <xdr:twoCellAnchor>
    <xdr:from>
      <xdr:col>3</xdr:col>
      <xdr:colOff>389059</xdr:colOff>
      <xdr:row>58</xdr:row>
      <xdr:rowOff>45980</xdr:rowOff>
    </xdr:from>
    <xdr:to>
      <xdr:col>4</xdr:col>
      <xdr:colOff>379303</xdr:colOff>
      <xdr:row>59</xdr:row>
      <xdr:rowOff>138829</xdr:rowOff>
    </xdr:to>
    <xdr:sp macro="" textlink="">
      <xdr:nvSpPr>
        <xdr:cNvPr id="77" name="TextBox 10">
          <a:extLst>
            <a:ext uri="{FF2B5EF4-FFF2-40B4-BE49-F238E27FC236}">
              <a16:creationId xmlns:a16="http://schemas.microsoft.com/office/drawing/2014/main" id="{00000000-0008-0000-1700-00004D000000}"/>
            </a:ext>
          </a:extLst>
        </xdr:cNvPr>
        <xdr:cNvSpPr txBox="1"/>
      </xdr:nvSpPr>
      <xdr:spPr>
        <a:xfrm>
          <a:off x="2217859" y="1072668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389059</xdr:colOff>
      <xdr:row>56</xdr:row>
      <xdr:rowOff>46600</xdr:rowOff>
    </xdr:from>
    <xdr:to>
      <xdr:col>4</xdr:col>
      <xdr:colOff>379303</xdr:colOff>
      <xdr:row>57</xdr:row>
      <xdr:rowOff>139449</xdr:rowOff>
    </xdr:to>
    <xdr:sp macro="" textlink="">
      <xdr:nvSpPr>
        <xdr:cNvPr id="78" name="TextBox 11">
          <a:extLst>
            <a:ext uri="{FF2B5EF4-FFF2-40B4-BE49-F238E27FC236}">
              <a16:creationId xmlns:a16="http://schemas.microsoft.com/office/drawing/2014/main" id="{00000000-0008-0000-1700-00004E000000}"/>
            </a:ext>
          </a:extLst>
        </xdr:cNvPr>
        <xdr:cNvSpPr txBox="1"/>
      </xdr:nvSpPr>
      <xdr:spPr>
        <a:xfrm>
          <a:off x="2217859" y="1035900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335894</xdr:colOff>
      <xdr:row>54</xdr:row>
      <xdr:rowOff>89663</xdr:rowOff>
    </xdr:from>
    <xdr:to>
      <xdr:col>4</xdr:col>
      <xdr:colOff>326138</xdr:colOff>
      <xdr:row>55</xdr:row>
      <xdr:rowOff>182512</xdr:rowOff>
    </xdr:to>
    <xdr:sp macro="" textlink="">
      <xdr:nvSpPr>
        <xdr:cNvPr id="79" name="TextBox 12">
          <a:extLst>
            <a:ext uri="{FF2B5EF4-FFF2-40B4-BE49-F238E27FC236}">
              <a16:creationId xmlns:a16="http://schemas.microsoft.com/office/drawing/2014/main" id="{00000000-0008-0000-1700-00004F000000}"/>
            </a:ext>
          </a:extLst>
        </xdr:cNvPr>
        <xdr:cNvSpPr txBox="1"/>
      </xdr:nvSpPr>
      <xdr:spPr>
        <a:xfrm>
          <a:off x="2164694" y="1003376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372457</xdr:colOff>
      <xdr:row>59</xdr:row>
      <xdr:rowOff>178899</xdr:rowOff>
    </xdr:from>
    <xdr:to>
      <xdr:col>4</xdr:col>
      <xdr:colOff>362701</xdr:colOff>
      <xdr:row>61</xdr:row>
      <xdr:rowOff>87598</xdr:rowOff>
    </xdr:to>
    <xdr:sp macro="" textlink="">
      <xdr:nvSpPr>
        <xdr:cNvPr id="80" name="TextBox 16">
          <a:extLst>
            <a:ext uri="{FF2B5EF4-FFF2-40B4-BE49-F238E27FC236}">
              <a16:creationId xmlns:a16="http://schemas.microsoft.com/office/drawing/2014/main" id="{00000000-0008-0000-1700-000050000000}"/>
            </a:ext>
          </a:extLst>
        </xdr:cNvPr>
        <xdr:cNvSpPr txBox="1"/>
      </xdr:nvSpPr>
      <xdr:spPr>
        <a:xfrm>
          <a:off x="2201257" y="1104374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347130</xdr:colOff>
      <xdr:row>67</xdr:row>
      <xdr:rowOff>56796</xdr:rowOff>
    </xdr:from>
    <xdr:to>
      <xdr:col>4</xdr:col>
      <xdr:colOff>337374</xdr:colOff>
      <xdr:row>68</xdr:row>
      <xdr:rowOff>149645</xdr:rowOff>
    </xdr:to>
    <xdr:sp macro="" textlink="">
      <xdr:nvSpPr>
        <xdr:cNvPr id="81" name="TextBox 17">
          <a:extLst>
            <a:ext uri="{FF2B5EF4-FFF2-40B4-BE49-F238E27FC236}">
              <a16:creationId xmlns:a16="http://schemas.microsoft.com/office/drawing/2014/main" id="{00000000-0008-0000-1700-000051000000}"/>
            </a:ext>
          </a:extLst>
        </xdr:cNvPr>
        <xdr:cNvSpPr txBox="1"/>
      </xdr:nvSpPr>
      <xdr:spPr>
        <a:xfrm>
          <a:off x="2175930" y="1239484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389059</xdr:colOff>
      <xdr:row>66</xdr:row>
      <xdr:rowOff>75290</xdr:rowOff>
    </xdr:from>
    <xdr:to>
      <xdr:col>4</xdr:col>
      <xdr:colOff>379303</xdr:colOff>
      <xdr:row>67</xdr:row>
      <xdr:rowOff>168139</xdr:rowOff>
    </xdr:to>
    <xdr:sp macro="" textlink="">
      <xdr:nvSpPr>
        <xdr:cNvPr id="82" name="TextBox 18">
          <a:extLst>
            <a:ext uri="{FF2B5EF4-FFF2-40B4-BE49-F238E27FC236}">
              <a16:creationId xmlns:a16="http://schemas.microsoft.com/office/drawing/2014/main" id="{00000000-0008-0000-1700-000052000000}"/>
            </a:ext>
          </a:extLst>
        </xdr:cNvPr>
        <xdr:cNvSpPr txBox="1"/>
      </xdr:nvSpPr>
      <xdr:spPr>
        <a:xfrm>
          <a:off x="2217859" y="1222919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345570</xdr:colOff>
      <xdr:row>65</xdr:row>
      <xdr:rowOff>71109</xdr:rowOff>
    </xdr:from>
    <xdr:to>
      <xdr:col>4</xdr:col>
      <xdr:colOff>335814</xdr:colOff>
      <xdr:row>66</xdr:row>
      <xdr:rowOff>163958</xdr:rowOff>
    </xdr:to>
    <xdr:sp macro="" textlink="">
      <xdr:nvSpPr>
        <xdr:cNvPr id="83" name="TextBox 19">
          <a:extLst>
            <a:ext uri="{FF2B5EF4-FFF2-40B4-BE49-F238E27FC236}">
              <a16:creationId xmlns:a16="http://schemas.microsoft.com/office/drawing/2014/main" id="{00000000-0008-0000-1700-000053000000}"/>
            </a:ext>
          </a:extLst>
        </xdr:cNvPr>
        <xdr:cNvSpPr txBox="1"/>
      </xdr:nvSpPr>
      <xdr:spPr>
        <a:xfrm>
          <a:off x="2174370" y="1204085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356894</xdr:colOff>
      <xdr:row>75</xdr:row>
      <xdr:rowOff>148202</xdr:rowOff>
    </xdr:from>
    <xdr:to>
      <xdr:col>4</xdr:col>
      <xdr:colOff>347138</xdr:colOff>
      <xdr:row>77</xdr:row>
      <xdr:rowOff>56901</xdr:rowOff>
    </xdr:to>
    <xdr:sp macro="" textlink="">
      <xdr:nvSpPr>
        <xdr:cNvPr id="84" name="TextBox 23">
          <a:extLst>
            <a:ext uri="{FF2B5EF4-FFF2-40B4-BE49-F238E27FC236}">
              <a16:creationId xmlns:a16="http://schemas.microsoft.com/office/drawing/2014/main" id="{00000000-0008-0000-1700-000054000000}"/>
            </a:ext>
          </a:extLst>
        </xdr:cNvPr>
        <xdr:cNvSpPr txBox="1"/>
      </xdr:nvSpPr>
      <xdr:spPr>
        <a:xfrm>
          <a:off x="2185694" y="1395945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374989</xdr:colOff>
      <xdr:row>73</xdr:row>
      <xdr:rowOff>180215</xdr:rowOff>
    </xdr:from>
    <xdr:to>
      <xdr:col>4</xdr:col>
      <xdr:colOff>365233</xdr:colOff>
      <xdr:row>75</xdr:row>
      <xdr:rowOff>88914</xdr:rowOff>
    </xdr:to>
    <xdr:sp macro="" textlink="">
      <xdr:nvSpPr>
        <xdr:cNvPr id="85" name="TextBox 24">
          <a:extLst>
            <a:ext uri="{FF2B5EF4-FFF2-40B4-BE49-F238E27FC236}">
              <a16:creationId xmlns:a16="http://schemas.microsoft.com/office/drawing/2014/main" id="{00000000-0008-0000-1700-000055000000}"/>
            </a:ext>
          </a:extLst>
        </xdr:cNvPr>
        <xdr:cNvSpPr txBox="1"/>
      </xdr:nvSpPr>
      <xdr:spPr>
        <a:xfrm>
          <a:off x="2203789" y="1362316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321824</xdr:colOff>
      <xdr:row>73</xdr:row>
      <xdr:rowOff>57004</xdr:rowOff>
    </xdr:from>
    <xdr:to>
      <xdr:col>4</xdr:col>
      <xdr:colOff>390615</xdr:colOff>
      <xdr:row>74</xdr:row>
      <xdr:rowOff>149853</xdr:rowOff>
    </xdr:to>
    <xdr:sp macro="" textlink="">
      <xdr:nvSpPr>
        <xdr:cNvPr id="86" name="TextBox 25">
          <a:extLst>
            <a:ext uri="{FF2B5EF4-FFF2-40B4-BE49-F238E27FC236}">
              <a16:creationId xmlns:a16="http://schemas.microsoft.com/office/drawing/2014/main" id="{00000000-0008-0000-1700-000056000000}"/>
            </a:ext>
          </a:extLst>
        </xdr:cNvPr>
        <xdr:cNvSpPr txBox="1"/>
      </xdr:nvSpPr>
      <xdr:spPr>
        <a:xfrm>
          <a:off x="2150624" y="13499954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91386</xdr:colOff>
      <xdr:row>46</xdr:row>
      <xdr:rowOff>113181</xdr:rowOff>
    </xdr:from>
    <xdr:to>
      <xdr:col>13</xdr:col>
      <xdr:colOff>81630</xdr:colOff>
      <xdr:row>48</xdr:row>
      <xdr:rowOff>21880</xdr:rowOff>
    </xdr:to>
    <xdr:sp macro="" textlink="">
      <xdr:nvSpPr>
        <xdr:cNvPr id="87" name="TextBox 30">
          <a:extLst>
            <a:ext uri="{FF2B5EF4-FFF2-40B4-BE49-F238E27FC236}">
              <a16:creationId xmlns:a16="http://schemas.microsoft.com/office/drawing/2014/main" id="{00000000-0008-0000-1700-000057000000}"/>
            </a:ext>
          </a:extLst>
        </xdr:cNvPr>
        <xdr:cNvSpPr txBox="1"/>
      </xdr:nvSpPr>
      <xdr:spPr>
        <a:xfrm>
          <a:off x="7406586" y="8584081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85641</xdr:colOff>
      <xdr:row>44</xdr:row>
      <xdr:rowOff>153566</xdr:rowOff>
    </xdr:from>
    <xdr:to>
      <xdr:col>13</xdr:col>
      <xdr:colOff>75885</xdr:colOff>
      <xdr:row>46</xdr:row>
      <xdr:rowOff>62265</xdr:rowOff>
    </xdr:to>
    <xdr:sp macro="" textlink="">
      <xdr:nvSpPr>
        <xdr:cNvPr id="88" name="TextBox 31">
          <a:extLst>
            <a:ext uri="{FF2B5EF4-FFF2-40B4-BE49-F238E27FC236}">
              <a16:creationId xmlns:a16="http://schemas.microsoft.com/office/drawing/2014/main" id="{00000000-0008-0000-1700-000058000000}"/>
            </a:ext>
          </a:extLst>
        </xdr:cNvPr>
        <xdr:cNvSpPr txBox="1"/>
      </xdr:nvSpPr>
      <xdr:spPr>
        <a:xfrm>
          <a:off x="7400841" y="825616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32476</xdr:colOff>
      <xdr:row>44</xdr:row>
      <xdr:rowOff>30355</xdr:rowOff>
    </xdr:from>
    <xdr:to>
      <xdr:col>13</xdr:col>
      <xdr:colOff>101267</xdr:colOff>
      <xdr:row>45</xdr:row>
      <xdr:rowOff>123204</xdr:rowOff>
    </xdr:to>
    <xdr:sp macro="" textlink="">
      <xdr:nvSpPr>
        <xdr:cNvPr id="89" name="TextBox 32">
          <a:extLst>
            <a:ext uri="{FF2B5EF4-FFF2-40B4-BE49-F238E27FC236}">
              <a16:creationId xmlns:a16="http://schemas.microsoft.com/office/drawing/2014/main" id="{00000000-0008-0000-1700-000059000000}"/>
            </a:ext>
          </a:extLst>
        </xdr:cNvPr>
        <xdr:cNvSpPr txBox="1"/>
      </xdr:nvSpPr>
      <xdr:spPr>
        <a:xfrm>
          <a:off x="7347676" y="8132955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45062</xdr:colOff>
      <xdr:row>54</xdr:row>
      <xdr:rowOff>36539</xdr:rowOff>
    </xdr:from>
    <xdr:to>
      <xdr:col>13</xdr:col>
      <xdr:colOff>35306</xdr:colOff>
      <xdr:row>55</xdr:row>
      <xdr:rowOff>129388</xdr:rowOff>
    </xdr:to>
    <xdr:sp macro="" textlink="">
      <xdr:nvSpPr>
        <xdr:cNvPr id="90" name="TextBox 38">
          <a:extLst>
            <a:ext uri="{FF2B5EF4-FFF2-40B4-BE49-F238E27FC236}">
              <a16:creationId xmlns:a16="http://schemas.microsoft.com/office/drawing/2014/main" id="{00000000-0008-0000-1700-00005A000000}"/>
            </a:ext>
          </a:extLst>
        </xdr:cNvPr>
        <xdr:cNvSpPr txBox="1"/>
      </xdr:nvSpPr>
      <xdr:spPr>
        <a:xfrm>
          <a:off x="7360262" y="998063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46080</xdr:colOff>
      <xdr:row>52</xdr:row>
      <xdr:rowOff>100982</xdr:rowOff>
    </xdr:from>
    <xdr:to>
      <xdr:col>13</xdr:col>
      <xdr:colOff>36324</xdr:colOff>
      <xdr:row>54</xdr:row>
      <xdr:rowOff>9681</xdr:rowOff>
    </xdr:to>
    <xdr:sp macro="" textlink="">
      <xdr:nvSpPr>
        <xdr:cNvPr id="91" name="TextBox 39">
          <a:extLst>
            <a:ext uri="{FF2B5EF4-FFF2-40B4-BE49-F238E27FC236}">
              <a16:creationId xmlns:a16="http://schemas.microsoft.com/office/drawing/2014/main" id="{00000000-0008-0000-1700-00005B000000}"/>
            </a:ext>
          </a:extLst>
        </xdr:cNvPr>
        <xdr:cNvSpPr txBox="1"/>
      </xdr:nvSpPr>
      <xdr:spPr>
        <a:xfrm>
          <a:off x="7361280" y="967678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11</xdr:col>
      <xdr:colOff>602515</xdr:colOff>
      <xdr:row>51</xdr:row>
      <xdr:rowOff>161921</xdr:rowOff>
    </xdr:from>
    <xdr:to>
      <xdr:col>13</xdr:col>
      <xdr:colOff>61706</xdr:colOff>
      <xdr:row>53</xdr:row>
      <xdr:rowOff>70620</xdr:rowOff>
    </xdr:to>
    <xdr:sp macro="" textlink="">
      <xdr:nvSpPr>
        <xdr:cNvPr id="92" name="TextBox 40">
          <a:extLst>
            <a:ext uri="{FF2B5EF4-FFF2-40B4-BE49-F238E27FC236}">
              <a16:creationId xmlns:a16="http://schemas.microsoft.com/office/drawing/2014/main" id="{00000000-0008-0000-1700-00005C000000}"/>
            </a:ext>
          </a:extLst>
        </xdr:cNvPr>
        <xdr:cNvSpPr txBox="1"/>
      </xdr:nvSpPr>
      <xdr:spPr>
        <a:xfrm>
          <a:off x="7308115" y="9553571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58940</xdr:colOff>
      <xdr:row>56</xdr:row>
      <xdr:rowOff>53323</xdr:rowOff>
    </xdr:from>
    <xdr:to>
      <xdr:col>13</xdr:col>
      <xdr:colOff>49184</xdr:colOff>
      <xdr:row>57</xdr:row>
      <xdr:rowOff>146172</xdr:rowOff>
    </xdr:to>
    <xdr:sp macro="" textlink="">
      <xdr:nvSpPr>
        <xdr:cNvPr id="93" name="TextBox 41">
          <a:extLst>
            <a:ext uri="{FF2B5EF4-FFF2-40B4-BE49-F238E27FC236}">
              <a16:creationId xmlns:a16="http://schemas.microsoft.com/office/drawing/2014/main" id="{00000000-0008-0000-1700-00005D000000}"/>
            </a:ext>
          </a:extLst>
        </xdr:cNvPr>
        <xdr:cNvSpPr txBox="1"/>
      </xdr:nvSpPr>
      <xdr:spPr>
        <a:xfrm>
          <a:off x="7374140" y="1036572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85641</xdr:colOff>
      <xdr:row>59</xdr:row>
      <xdr:rowOff>11742</xdr:rowOff>
    </xdr:from>
    <xdr:to>
      <xdr:col>13</xdr:col>
      <xdr:colOff>75885</xdr:colOff>
      <xdr:row>60</xdr:row>
      <xdr:rowOff>104591</xdr:rowOff>
    </xdr:to>
    <xdr:sp macro="" textlink="">
      <xdr:nvSpPr>
        <xdr:cNvPr id="94" name="TextBox 45">
          <a:extLst>
            <a:ext uri="{FF2B5EF4-FFF2-40B4-BE49-F238E27FC236}">
              <a16:creationId xmlns:a16="http://schemas.microsoft.com/office/drawing/2014/main" id="{00000000-0008-0000-1700-00005E000000}"/>
            </a:ext>
          </a:extLst>
        </xdr:cNvPr>
        <xdr:cNvSpPr txBox="1"/>
      </xdr:nvSpPr>
      <xdr:spPr>
        <a:xfrm>
          <a:off x="7400841" y="1087659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60</xdr:row>
      <xdr:rowOff>183192</xdr:rowOff>
    </xdr:from>
    <xdr:to>
      <xdr:col>13</xdr:col>
      <xdr:colOff>95357</xdr:colOff>
      <xdr:row>62</xdr:row>
      <xdr:rowOff>91891</xdr:rowOff>
    </xdr:to>
    <xdr:sp macro="" textlink="">
      <xdr:nvSpPr>
        <xdr:cNvPr id="95" name="TextBox 46">
          <a:extLst>
            <a:ext uri="{FF2B5EF4-FFF2-40B4-BE49-F238E27FC236}">
              <a16:creationId xmlns:a16="http://schemas.microsoft.com/office/drawing/2014/main" id="{00000000-0008-0000-1700-00005F000000}"/>
            </a:ext>
          </a:extLst>
        </xdr:cNvPr>
        <xdr:cNvSpPr txBox="1"/>
      </xdr:nvSpPr>
      <xdr:spPr>
        <a:xfrm>
          <a:off x="7420313" y="1123219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45062</xdr:colOff>
      <xdr:row>64</xdr:row>
      <xdr:rowOff>134472</xdr:rowOff>
    </xdr:from>
    <xdr:to>
      <xdr:col>13</xdr:col>
      <xdr:colOff>35306</xdr:colOff>
      <xdr:row>66</xdr:row>
      <xdr:rowOff>43171</xdr:rowOff>
    </xdr:to>
    <xdr:sp macro="" textlink="">
      <xdr:nvSpPr>
        <xdr:cNvPr id="96" name="TextBox 50">
          <a:extLst>
            <a:ext uri="{FF2B5EF4-FFF2-40B4-BE49-F238E27FC236}">
              <a16:creationId xmlns:a16="http://schemas.microsoft.com/office/drawing/2014/main" id="{00000000-0008-0000-1700-000060000000}"/>
            </a:ext>
          </a:extLst>
        </xdr:cNvPr>
        <xdr:cNvSpPr txBox="1"/>
      </xdr:nvSpPr>
      <xdr:spPr>
        <a:xfrm>
          <a:off x="7360262" y="1192007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64534</xdr:colOff>
      <xdr:row>66</xdr:row>
      <xdr:rowOff>132405</xdr:rowOff>
    </xdr:from>
    <xdr:to>
      <xdr:col>13</xdr:col>
      <xdr:colOff>54778</xdr:colOff>
      <xdr:row>68</xdr:row>
      <xdr:rowOff>41104</xdr:rowOff>
    </xdr:to>
    <xdr:sp macro="" textlink="">
      <xdr:nvSpPr>
        <xdr:cNvPr id="97" name="TextBox 51">
          <a:extLst>
            <a:ext uri="{FF2B5EF4-FFF2-40B4-BE49-F238E27FC236}">
              <a16:creationId xmlns:a16="http://schemas.microsoft.com/office/drawing/2014/main" id="{00000000-0008-0000-1700-000061000000}"/>
            </a:ext>
          </a:extLst>
        </xdr:cNvPr>
        <xdr:cNvSpPr txBox="1"/>
      </xdr:nvSpPr>
      <xdr:spPr>
        <a:xfrm>
          <a:off x="7379734" y="1228630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50698</xdr:colOff>
      <xdr:row>70</xdr:row>
      <xdr:rowOff>38285</xdr:rowOff>
    </xdr:from>
    <xdr:to>
      <xdr:col>13</xdr:col>
      <xdr:colOff>40942</xdr:colOff>
      <xdr:row>71</xdr:row>
      <xdr:rowOff>131134</xdr:rowOff>
    </xdr:to>
    <xdr:sp macro="" textlink="">
      <xdr:nvSpPr>
        <xdr:cNvPr id="98" name="TextBox 55">
          <a:extLst>
            <a:ext uri="{FF2B5EF4-FFF2-40B4-BE49-F238E27FC236}">
              <a16:creationId xmlns:a16="http://schemas.microsoft.com/office/drawing/2014/main" id="{00000000-0008-0000-1700-000062000000}"/>
            </a:ext>
          </a:extLst>
        </xdr:cNvPr>
        <xdr:cNvSpPr txBox="1"/>
      </xdr:nvSpPr>
      <xdr:spPr>
        <a:xfrm>
          <a:off x="7365898" y="1292878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72</xdr:row>
      <xdr:rowOff>27068</xdr:rowOff>
    </xdr:from>
    <xdr:to>
      <xdr:col>13</xdr:col>
      <xdr:colOff>95357</xdr:colOff>
      <xdr:row>73</xdr:row>
      <xdr:rowOff>119917</xdr:rowOff>
    </xdr:to>
    <xdr:sp macro="" textlink="">
      <xdr:nvSpPr>
        <xdr:cNvPr id="99" name="TextBox 56">
          <a:extLst>
            <a:ext uri="{FF2B5EF4-FFF2-40B4-BE49-F238E27FC236}">
              <a16:creationId xmlns:a16="http://schemas.microsoft.com/office/drawing/2014/main" id="{00000000-0008-0000-1700-000063000000}"/>
            </a:ext>
          </a:extLst>
        </xdr:cNvPr>
        <xdr:cNvSpPr txBox="1"/>
      </xdr:nvSpPr>
      <xdr:spPr>
        <a:xfrm>
          <a:off x="7420313" y="1328586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348137</xdr:colOff>
      <xdr:row>75</xdr:row>
      <xdr:rowOff>132477</xdr:rowOff>
    </xdr:from>
    <xdr:to>
      <xdr:col>20</xdr:col>
      <xdr:colOff>462957</xdr:colOff>
      <xdr:row>77</xdr:row>
      <xdr:rowOff>71954</xdr:rowOff>
    </xdr:to>
    <xdr:sp macro="" textlink="">
      <xdr:nvSpPr>
        <xdr:cNvPr id="100" name="TextBox 61">
          <a:extLst>
            <a:ext uri="{FF2B5EF4-FFF2-40B4-BE49-F238E27FC236}">
              <a16:creationId xmlns:a16="http://schemas.microsoft.com/office/drawing/2014/main" id="{00000000-0008-0000-1700-000064000000}"/>
            </a:ext>
          </a:extLst>
        </xdr:cNvPr>
        <xdr:cNvSpPr txBox="1"/>
      </xdr:nvSpPr>
      <xdr:spPr>
        <a:xfrm>
          <a:off x="11320937" y="13943727"/>
          <a:ext cx="133402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 37 KDa</a:t>
          </a:r>
        </a:p>
      </xdr:txBody>
    </xdr:sp>
    <xdr:clientData/>
  </xdr:twoCellAnchor>
  <xdr:twoCellAnchor>
    <xdr:from>
      <xdr:col>12</xdr:col>
      <xdr:colOff>85641</xdr:colOff>
      <xdr:row>75</xdr:row>
      <xdr:rowOff>162737</xdr:rowOff>
    </xdr:from>
    <xdr:to>
      <xdr:col>13</xdr:col>
      <xdr:colOff>75885</xdr:colOff>
      <xdr:row>77</xdr:row>
      <xdr:rowOff>71436</xdr:rowOff>
    </xdr:to>
    <xdr:sp macro="" textlink="">
      <xdr:nvSpPr>
        <xdr:cNvPr id="101" name="TextBox 62">
          <a:extLst>
            <a:ext uri="{FF2B5EF4-FFF2-40B4-BE49-F238E27FC236}">
              <a16:creationId xmlns:a16="http://schemas.microsoft.com/office/drawing/2014/main" id="{00000000-0008-0000-1700-000065000000}"/>
            </a:ext>
          </a:extLst>
        </xdr:cNvPr>
        <xdr:cNvSpPr txBox="1"/>
      </xdr:nvSpPr>
      <xdr:spPr>
        <a:xfrm>
          <a:off x="7400841" y="1397398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77</xdr:row>
      <xdr:rowOff>107505</xdr:rowOff>
    </xdr:from>
    <xdr:to>
      <xdr:col>13</xdr:col>
      <xdr:colOff>95357</xdr:colOff>
      <xdr:row>79</xdr:row>
      <xdr:rowOff>16204</xdr:rowOff>
    </xdr:to>
    <xdr:sp macro="" textlink="">
      <xdr:nvSpPr>
        <xdr:cNvPr id="102" name="TextBox 63">
          <a:extLst>
            <a:ext uri="{FF2B5EF4-FFF2-40B4-BE49-F238E27FC236}">
              <a16:creationId xmlns:a16="http://schemas.microsoft.com/office/drawing/2014/main" id="{00000000-0008-0000-1700-000066000000}"/>
            </a:ext>
          </a:extLst>
        </xdr:cNvPr>
        <xdr:cNvSpPr txBox="1"/>
      </xdr:nvSpPr>
      <xdr:spPr>
        <a:xfrm>
          <a:off x="7420313" y="1428705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</xdr:col>
      <xdr:colOff>0</xdr:colOff>
      <xdr:row>45</xdr:row>
      <xdr:rowOff>29454</xdr:rowOff>
    </xdr:from>
    <xdr:to>
      <xdr:col>3</xdr:col>
      <xdr:colOff>451249</xdr:colOff>
      <xdr:row>53</xdr:row>
      <xdr:rowOff>19421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00000000-0008-0000-17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9600" y="8316204"/>
          <a:ext cx="1670449" cy="1463167"/>
        </a:xfrm>
        <a:prstGeom prst="rect">
          <a:avLst/>
        </a:prstGeom>
      </xdr:spPr>
    </xdr:pic>
    <xdr:clientData/>
  </xdr:twoCellAnchor>
  <xdr:twoCellAnchor>
    <xdr:from>
      <xdr:col>5</xdr:col>
      <xdr:colOff>224041</xdr:colOff>
      <xdr:row>45</xdr:row>
      <xdr:rowOff>115260</xdr:rowOff>
    </xdr:from>
    <xdr:to>
      <xdr:col>9</xdr:col>
      <xdr:colOff>442137</xdr:colOff>
      <xdr:row>47</xdr:row>
      <xdr:rowOff>54737</xdr:rowOff>
    </xdr:to>
    <xdr:sp macro="" textlink="">
      <xdr:nvSpPr>
        <xdr:cNvPr id="104" name="TextBox 71">
          <a:extLst>
            <a:ext uri="{FF2B5EF4-FFF2-40B4-BE49-F238E27FC236}">
              <a16:creationId xmlns:a16="http://schemas.microsoft.com/office/drawing/2014/main" id="{00000000-0008-0000-1700-000068000000}"/>
            </a:ext>
          </a:extLst>
        </xdr:cNvPr>
        <xdr:cNvSpPr txBox="1"/>
      </xdr:nvSpPr>
      <xdr:spPr>
        <a:xfrm>
          <a:off x="3272041" y="8402010"/>
          <a:ext cx="265649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1       2      3                    4       5        6</a:t>
          </a:r>
        </a:p>
      </xdr:txBody>
    </xdr:sp>
    <xdr:clientData/>
  </xdr:twoCellAnchor>
  <xdr:twoCellAnchor>
    <xdr:from>
      <xdr:col>5</xdr:col>
      <xdr:colOff>145640</xdr:colOff>
      <xdr:row>52</xdr:row>
      <xdr:rowOff>78991</xdr:rowOff>
    </xdr:from>
    <xdr:to>
      <xdr:col>9</xdr:col>
      <xdr:colOff>363736</xdr:colOff>
      <xdr:row>54</xdr:row>
      <xdr:rowOff>18468</xdr:rowOff>
    </xdr:to>
    <xdr:sp macro="" textlink="">
      <xdr:nvSpPr>
        <xdr:cNvPr id="105" name="TextBox 72">
          <a:extLst>
            <a:ext uri="{FF2B5EF4-FFF2-40B4-BE49-F238E27FC236}">
              <a16:creationId xmlns:a16="http://schemas.microsoft.com/office/drawing/2014/main" id="{00000000-0008-0000-1700-000069000000}"/>
            </a:ext>
          </a:extLst>
        </xdr:cNvPr>
        <xdr:cNvSpPr txBox="1"/>
      </xdr:nvSpPr>
      <xdr:spPr>
        <a:xfrm>
          <a:off x="3193640" y="9654791"/>
          <a:ext cx="265649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1       2      3                    4       5        6</a:t>
          </a:r>
        </a:p>
      </xdr:txBody>
    </xdr:sp>
    <xdr:clientData/>
  </xdr:twoCellAnchor>
  <xdr:twoCellAnchor>
    <xdr:from>
      <xdr:col>5</xdr:col>
      <xdr:colOff>57776</xdr:colOff>
      <xdr:row>62</xdr:row>
      <xdr:rowOff>44912</xdr:rowOff>
    </xdr:from>
    <xdr:to>
      <xdr:col>9</xdr:col>
      <xdr:colOff>356023</xdr:colOff>
      <xdr:row>63</xdr:row>
      <xdr:rowOff>168539</xdr:rowOff>
    </xdr:to>
    <xdr:sp macro="" textlink="">
      <xdr:nvSpPr>
        <xdr:cNvPr id="106" name="TextBox 73">
          <a:extLst>
            <a:ext uri="{FF2B5EF4-FFF2-40B4-BE49-F238E27FC236}">
              <a16:creationId xmlns:a16="http://schemas.microsoft.com/office/drawing/2014/main" id="{00000000-0008-0000-1700-00006A000000}"/>
            </a:ext>
          </a:extLst>
        </xdr:cNvPr>
        <xdr:cNvSpPr txBox="1"/>
      </xdr:nvSpPr>
      <xdr:spPr>
        <a:xfrm>
          <a:off x="3105776" y="1146221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5</xdr:col>
      <xdr:colOff>240512</xdr:colOff>
      <xdr:row>71</xdr:row>
      <xdr:rowOff>81519</xdr:rowOff>
    </xdr:from>
    <xdr:to>
      <xdr:col>9</xdr:col>
      <xdr:colOff>538759</xdr:colOff>
      <xdr:row>73</xdr:row>
      <xdr:rowOff>20996</xdr:rowOff>
    </xdr:to>
    <xdr:sp macro="" textlink="">
      <xdr:nvSpPr>
        <xdr:cNvPr id="107" name="TextBox 74">
          <a:extLst>
            <a:ext uri="{FF2B5EF4-FFF2-40B4-BE49-F238E27FC236}">
              <a16:creationId xmlns:a16="http://schemas.microsoft.com/office/drawing/2014/main" id="{00000000-0008-0000-1700-00006B000000}"/>
            </a:ext>
          </a:extLst>
        </xdr:cNvPr>
        <xdr:cNvSpPr txBox="1"/>
      </xdr:nvSpPr>
      <xdr:spPr>
        <a:xfrm>
          <a:off x="3288512" y="13156169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386947</xdr:colOff>
      <xdr:row>42</xdr:row>
      <xdr:rowOff>51029</xdr:rowOff>
    </xdr:from>
    <xdr:to>
      <xdr:col>18</xdr:col>
      <xdr:colOff>75594</xdr:colOff>
      <xdr:row>43</xdr:row>
      <xdr:rowOff>174656</xdr:rowOff>
    </xdr:to>
    <xdr:sp macro="" textlink="">
      <xdr:nvSpPr>
        <xdr:cNvPr id="108" name="TextBox 75">
          <a:extLst>
            <a:ext uri="{FF2B5EF4-FFF2-40B4-BE49-F238E27FC236}">
              <a16:creationId xmlns:a16="http://schemas.microsoft.com/office/drawing/2014/main" id="{00000000-0008-0000-1700-00006C000000}"/>
            </a:ext>
          </a:extLst>
        </xdr:cNvPr>
        <xdr:cNvSpPr txBox="1"/>
      </xdr:nvSpPr>
      <xdr:spPr>
        <a:xfrm>
          <a:off x="8311747" y="7785329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349905</xdr:colOff>
      <xdr:row>49</xdr:row>
      <xdr:rowOff>166270</xdr:rowOff>
    </xdr:from>
    <xdr:to>
      <xdr:col>18</xdr:col>
      <xdr:colOff>38552</xdr:colOff>
      <xdr:row>51</xdr:row>
      <xdr:rowOff>105747</xdr:rowOff>
    </xdr:to>
    <xdr:sp macro="" textlink="">
      <xdr:nvSpPr>
        <xdr:cNvPr id="109" name="TextBox 76">
          <a:extLst>
            <a:ext uri="{FF2B5EF4-FFF2-40B4-BE49-F238E27FC236}">
              <a16:creationId xmlns:a16="http://schemas.microsoft.com/office/drawing/2014/main" id="{00000000-0008-0000-1700-00006D000000}"/>
            </a:ext>
          </a:extLst>
        </xdr:cNvPr>
        <xdr:cNvSpPr txBox="1"/>
      </xdr:nvSpPr>
      <xdr:spPr>
        <a:xfrm>
          <a:off x="8274705" y="9189620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480650</xdr:colOff>
      <xdr:row>57</xdr:row>
      <xdr:rowOff>104590</xdr:rowOff>
    </xdr:from>
    <xdr:to>
      <xdr:col>18</xdr:col>
      <xdr:colOff>169297</xdr:colOff>
      <xdr:row>59</xdr:row>
      <xdr:rowOff>44067</xdr:rowOff>
    </xdr:to>
    <xdr:sp macro="" textlink="">
      <xdr:nvSpPr>
        <xdr:cNvPr id="110" name="TextBox 77">
          <a:extLst>
            <a:ext uri="{FF2B5EF4-FFF2-40B4-BE49-F238E27FC236}">
              <a16:creationId xmlns:a16="http://schemas.microsoft.com/office/drawing/2014/main" id="{00000000-0008-0000-1700-00006E000000}"/>
            </a:ext>
          </a:extLst>
        </xdr:cNvPr>
        <xdr:cNvSpPr txBox="1"/>
      </xdr:nvSpPr>
      <xdr:spPr>
        <a:xfrm>
          <a:off x="8405450" y="10601140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452184</xdr:colOff>
      <xdr:row>63</xdr:row>
      <xdr:rowOff>40032</xdr:rowOff>
    </xdr:from>
    <xdr:to>
      <xdr:col>18</xdr:col>
      <xdr:colOff>140831</xdr:colOff>
      <xdr:row>64</xdr:row>
      <xdr:rowOff>163659</xdr:rowOff>
    </xdr:to>
    <xdr:sp macro="" textlink="">
      <xdr:nvSpPr>
        <xdr:cNvPr id="111" name="TextBox 78">
          <a:extLst>
            <a:ext uri="{FF2B5EF4-FFF2-40B4-BE49-F238E27FC236}">
              <a16:creationId xmlns:a16="http://schemas.microsoft.com/office/drawing/2014/main" id="{00000000-0008-0000-1700-00006F000000}"/>
            </a:ext>
          </a:extLst>
        </xdr:cNvPr>
        <xdr:cNvSpPr txBox="1"/>
      </xdr:nvSpPr>
      <xdr:spPr>
        <a:xfrm>
          <a:off x="8376984" y="1164148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524454</xdr:colOff>
      <xdr:row>68</xdr:row>
      <xdr:rowOff>98242</xdr:rowOff>
    </xdr:from>
    <xdr:to>
      <xdr:col>18</xdr:col>
      <xdr:colOff>213101</xdr:colOff>
      <xdr:row>70</xdr:row>
      <xdr:rowOff>37719</xdr:rowOff>
    </xdr:to>
    <xdr:sp macro="" textlink="">
      <xdr:nvSpPr>
        <xdr:cNvPr id="112" name="TextBox 79">
          <a:extLst>
            <a:ext uri="{FF2B5EF4-FFF2-40B4-BE49-F238E27FC236}">
              <a16:creationId xmlns:a16="http://schemas.microsoft.com/office/drawing/2014/main" id="{00000000-0008-0000-1700-000070000000}"/>
            </a:ext>
          </a:extLst>
        </xdr:cNvPr>
        <xdr:cNvSpPr txBox="1"/>
      </xdr:nvSpPr>
      <xdr:spPr>
        <a:xfrm>
          <a:off x="8449254" y="1262044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473536</xdr:colOff>
      <xdr:row>74</xdr:row>
      <xdr:rowOff>36494</xdr:rowOff>
    </xdr:from>
    <xdr:to>
      <xdr:col>18</xdr:col>
      <xdr:colOff>162183</xdr:colOff>
      <xdr:row>75</xdr:row>
      <xdr:rowOff>160121</xdr:rowOff>
    </xdr:to>
    <xdr:sp macro="" textlink="">
      <xdr:nvSpPr>
        <xdr:cNvPr id="113" name="TextBox 80">
          <a:extLst>
            <a:ext uri="{FF2B5EF4-FFF2-40B4-BE49-F238E27FC236}">
              <a16:creationId xmlns:a16="http://schemas.microsoft.com/office/drawing/2014/main" id="{00000000-0008-0000-1700-000071000000}"/>
            </a:ext>
          </a:extLst>
        </xdr:cNvPr>
        <xdr:cNvSpPr txBox="1"/>
      </xdr:nvSpPr>
      <xdr:spPr>
        <a:xfrm>
          <a:off x="8398336" y="13663594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5</xdr:col>
      <xdr:colOff>275751</xdr:colOff>
      <xdr:row>42</xdr:row>
      <xdr:rowOff>0</xdr:rowOff>
    </xdr:from>
    <xdr:to>
      <xdr:col>6</xdr:col>
      <xdr:colOff>270804</xdr:colOff>
      <xdr:row>44</xdr:row>
      <xdr:rowOff>1032</xdr:rowOff>
    </xdr:to>
    <xdr:sp macro="" textlink="">
      <xdr:nvSpPr>
        <xdr:cNvPr id="114" name="TextBox 81">
          <a:extLst>
            <a:ext uri="{FF2B5EF4-FFF2-40B4-BE49-F238E27FC236}">
              <a16:creationId xmlns:a16="http://schemas.microsoft.com/office/drawing/2014/main" id="{00000000-0008-0000-1700-000072000000}"/>
            </a:ext>
          </a:extLst>
        </xdr:cNvPr>
        <xdr:cNvSpPr txBox="1"/>
      </xdr:nvSpPr>
      <xdr:spPr>
        <a:xfrm>
          <a:off x="3323751" y="7734300"/>
          <a:ext cx="60465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Set2</a:t>
          </a:r>
        </a:p>
      </xdr:txBody>
    </xdr:sp>
    <xdr:clientData/>
  </xdr:twoCellAnchor>
  <xdr:twoCellAnchor editAs="oneCell">
    <xdr:from>
      <xdr:col>4</xdr:col>
      <xdr:colOff>301332</xdr:colOff>
      <xdr:row>47</xdr:row>
      <xdr:rowOff>79554</xdr:rowOff>
    </xdr:from>
    <xdr:to>
      <xdr:col>11</xdr:col>
      <xdr:colOff>167831</xdr:colOff>
      <xdr:row>52</xdr:row>
      <xdr:rowOff>54726</xdr:rowOff>
    </xdr:to>
    <xdr:pic>
      <xdr:nvPicPr>
        <xdr:cNvPr id="115" name="Picture 114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72" t="43584" r="28051" b="43352"/>
        <a:stretch/>
      </xdr:blipFill>
      <xdr:spPr>
        <a:xfrm>
          <a:off x="2739732" y="8734604"/>
          <a:ext cx="4133699" cy="895922"/>
        </a:xfrm>
        <a:prstGeom prst="rect">
          <a:avLst/>
        </a:prstGeom>
      </xdr:spPr>
    </xdr:pic>
    <xdr:clientData/>
  </xdr:twoCellAnchor>
  <xdr:twoCellAnchor>
    <xdr:from>
      <xdr:col>9</xdr:col>
      <xdr:colOff>560058</xdr:colOff>
      <xdr:row>47</xdr:row>
      <xdr:rowOff>38506</xdr:rowOff>
    </xdr:from>
    <xdr:to>
      <xdr:col>11</xdr:col>
      <xdr:colOff>527593</xdr:colOff>
      <xdr:row>48</xdr:row>
      <xdr:rowOff>162133</xdr:rowOff>
    </xdr:to>
    <xdr:sp macro="" textlink="">
      <xdr:nvSpPr>
        <xdr:cNvPr id="116" name="TextBox 14">
          <a:extLst>
            <a:ext uri="{FF2B5EF4-FFF2-40B4-BE49-F238E27FC236}">
              <a16:creationId xmlns:a16="http://schemas.microsoft.com/office/drawing/2014/main" id="{00000000-0008-0000-1700-000074000000}"/>
            </a:ext>
          </a:extLst>
        </xdr:cNvPr>
        <xdr:cNvSpPr txBox="1"/>
      </xdr:nvSpPr>
      <xdr:spPr>
        <a:xfrm>
          <a:off x="6046458" y="8693556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 editAs="oneCell">
    <xdr:from>
      <xdr:col>4</xdr:col>
      <xdr:colOff>375756</xdr:colOff>
      <xdr:row>54</xdr:row>
      <xdr:rowOff>110369</xdr:rowOff>
    </xdr:from>
    <xdr:to>
      <xdr:col>10</xdr:col>
      <xdr:colOff>482595</xdr:colOff>
      <xdr:row>61</xdr:row>
      <xdr:rowOff>71352</xdr:rowOff>
    </xdr:to>
    <xdr:pic>
      <xdr:nvPicPr>
        <xdr:cNvPr id="117" name="Picture 116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5" t="39557" r="31282" b="42215"/>
        <a:stretch/>
      </xdr:blipFill>
      <xdr:spPr>
        <a:xfrm>
          <a:off x="2814156" y="10054469"/>
          <a:ext cx="3764439" cy="1250033"/>
        </a:xfrm>
        <a:prstGeom prst="rect">
          <a:avLst/>
        </a:prstGeom>
      </xdr:spPr>
    </xdr:pic>
    <xdr:clientData/>
  </xdr:twoCellAnchor>
  <xdr:twoCellAnchor>
    <xdr:from>
      <xdr:col>9</xdr:col>
      <xdr:colOff>528027</xdr:colOff>
      <xdr:row>58</xdr:row>
      <xdr:rowOff>114488</xdr:rowOff>
    </xdr:from>
    <xdr:to>
      <xdr:col>11</xdr:col>
      <xdr:colOff>445677</xdr:colOff>
      <xdr:row>60</xdr:row>
      <xdr:rowOff>53965</xdr:rowOff>
    </xdr:to>
    <xdr:sp macro="" textlink="">
      <xdr:nvSpPr>
        <xdr:cNvPr id="118" name="TextBox 28">
          <a:extLst>
            <a:ext uri="{FF2B5EF4-FFF2-40B4-BE49-F238E27FC236}">
              <a16:creationId xmlns:a16="http://schemas.microsoft.com/office/drawing/2014/main" id="{00000000-0008-0000-1700-000076000000}"/>
            </a:ext>
          </a:extLst>
        </xdr:cNvPr>
        <xdr:cNvSpPr txBox="1"/>
      </xdr:nvSpPr>
      <xdr:spPr>
        <a:xfrm>
          <a:off x="6014427" y="10795188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 editAs="oneCell">
    <xdr:from>
      <xdr:col>4</xdr:col>
      <xdr:colOff>365062</xdr:colOff>
      <xdr:row>63</xdr:row>
      <xdr:rowOff>171240</xdr:rowOff>
    </xdr:from>
    <xdr:to>
      <xdr:col>10</xdr:col>
      <xdr:colOff>471901</xdr:colOff>
      <xdr:row>71</xdr:row>
      <xdr:rowOff>23707</xdr:rowOff>
    </xdr:to>
    <xdr:pic>
      <xdr:nvPicPr>
        <xdr:cNvPr id="119" name="Picture 118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86" t="37645" r="18125" b="36271"/>
        <a:stretch/>
      </xdr:blipFill>
      <xdr:spPr>
        <a:xfrm>
          <a:off x="2803462" y="11772690"/>
          <a:ext cx="3764439" cy="1325667"/>
        </a:xfrm>
        <a:prstGeom prst="rect">
          <a:avLst/>
        </a:prstGeom>
      </xdr:spPr>
    </xdr:pic>
    <xdr:clientData/>
  </xdr:twoCellAnchor>
  <xdr:twoCellAnchor>
    <xdr:from>
      <xdr:col>9</xdr:col>
      <xdr:colOff>439731</xdr:colOff>
      <xdr:row>66</xdr:row>
      <xdr:rowOff>128877</xdr:rowOff>
    </xdr:from>
    <xdr:to>
      <xdr:col>11</xdr:col>
      <xdr:colOff>206698</xdr:colOff>
      <xdr:row>68</xdr:row>
      <xdr:rowOff>68354</xdr:rowOff>
    </xdr:to>
    <xdr:sp macro="" textlink="">
      <xdr:nvSpPr>
        <xdr:cNvPr id="120" name="TextBox 52">
          <a:extLst>
            <a:ext uri="{FF2B5EF4-FFF2-40B4-BE49-F238E27FC236}">
              <a16:creationId xmlns:a16="http://schemas.microsoft.com/office/drawing/2014/main" id="{00000000-0008-0000-1700-000078000000}"/>
            </a:ext>
          </a:extLst>
        </xdr:cNvPr>
        <xdr:cNvSpPr txBox="1"/>
      </xdr:nvSpPr>
      <xdr:spPr>
        <a:xfrm>
          <a:off x="5926131" y="12282777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3</xdr:col>
      <xdr:colOff>391720</xdr:colOff>
      <xdr:row>64</xdr:row>
      <xdr:rowOff>45156</xdr:rowOff>
    </xdr:from>
    <xdr:to>
      <xdr:col>4</xdr:col>
      <xdr:colOff>381964</xdr:colOff>
      <xdr:row>65</xdr:row>
      <xdr:rowOff>138005</xdr:rowOff>
    </xdr:to>
    <xdr:sp macro="" textlink="">
      <xdr:nvSpPr>
        <xdr:cNvPr id="121" name="TextBox 57">
          <a:extLst>
            <a:ext uri="{FF2B5EF4-FFF2-40B4-BE49-F238E27FC236}">
              <a16:creationId xmlns:a16="http://schemas.microsoft.com/office/drawing/2014/main" id="{00000000-0008-0000-1700-000079000000}"/>
            </a:ext>
          </a:extLst>
        </xdr:cNvPr>
        <xdr:cNvSpPr txBox="1"/>
      </xdr:nvSpPr>
      <xdr:spPr>
        <a:xfrm>
          <a:off x="2220520" y="1183075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4</xdr:col>
      <xdr:colOff>339434</xdr:colOff>
      <xdr:row>72</xdr:row>
      <xdr:rowOff>108484</xdr:rowOff>
    </xdr:from>
    <xdr:to>
      <xdr:col>10</xdr:col>
      <xdr:colOff>482595</xdr:colOff>
      <xdr:row>78</xdr:row>
      <xdr:rowOff>172892</xdr:rowOff>
    </xdr:to>
    <xdr:pic>
      <xdr:nvPicPr>
        <xdr:cNvPr id="122" name="Picture 121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7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44" t="52583" r="20077" b="24892"/>
        <a:stretch/>
      </xdr:blipFill>
      <xdr:spPr>
        <a:xfrm>
          <a:off x="2777834" y="13367284"/>
          <a:ext cx="3800761" cy="1169308"/>
        </a:xfrm>
        <a:prstGeom prst="rect">
          <a:avLst/>
        </a:prstGeom>
      </xdr:spPr>
    </xdr:pic>
    <xdr:clientData/>
  </xdr:twoCellAnchor>
  <xdr:twoCellAnchor>
    <xdr:from>
      <xdr:col>9</xdr:col>
      <xdr:colOff>528027</xdr:colOff>
      <xdr:row>76</xdr:row>
      <xdr:rowOff>175752</xdr:rowOff>
    </xdr:from>
    <xdr:to>
      <xdr:col>11</xdr:col>
      <xdr:colOff>527430</xdr:colOff>
      <xdr:row>78</xdr:row>
      <xdr:rowOff>115229</xdr:rowOff>
    </xdr:to>
    <xdr:sp macro="" textlink="">
      <xdr:nvSpPr>
        <xdr:cNvPr id="123" name="TextBox 64">
          <a:extLst>
            <a:ext uri="{FF2B5EF4-FFF2-40B4-BE49-F238E27FC236}">
              <a16:creationId xmlns:a16="http://schemas.microsoft.com/office/drawing/2014/main" id="{00000000-0008-0000-1700-00007B000000}"/>
            </a:ext>
          </a:extLst>
        </xdr:cNvPr>
        <xdr:cNvSpPr txBox="1"/>
      </xdr:nvSpPr>
      <xdr:spPr>
        <a:xfrm>
          <a:off x="6014427" y="14171152"/>
          <a:ext cx="12186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43KDa</a:t>
          </a:r>
        </a:p>
      </xdr:txBody>
    </xdr:sp>
    <xdr:clientData/>
  </xdr:twoCellAnchor>
  <xdr:twoCellAnchor editAs="oneCell">
    <xdr:from>
      <xdr:col>13</xdr:col>
      <xdr:colOff>30176</xdr:colOff>
      <xdr:row>43</xdr:row>
      <xdr:rowOff>164911</xdr:rowOff>
    </xdr:from>
    <xdr:to>
      <xdr:col>19</xdr:col>
      <xdr:colOff>345849</xdr:colOff>
      <xdr:row>49</xdr:row>
      <xdr:rowOff>181074</xdr:rowOff>
    </xdr:to>
    <xdr:pic>
      <xdr:nvPicPr>
        <xdr:cNvPr id="124" name="Picture 123" descr="A piece of paper with a label&#10;&#10;Description automatically generated">
          <a:extLst>
            <a:ext uri="{FF2B5EF4-FFF2-40B4-BE49-F238E27FC236}">
              <a16:creationId xmlns:a16="http://schemas.microsoft.com/office/drawing/2014/main" id="{00000000-0008-0000-17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03" t="41357" r="34126" b="38725"/>
        <a:stretch/>
      </xdr:blipFill>
      <xdr:spPr>
        <a:xfrm>
          <a:off x="7954976" y="8083361"/>
          <a:ext cx="3973273" cy="1121063"/>
        </a:xfrm>
        <a:prstGeom prst="rect">
          <a:avLst/>
        </a:prstGeom>
      </xdr:spPr>
    </xdr:pic>
    <xdr:clientData/>
  </xdr:twoCellAnchor>
  <xdr:twoCellAnchor>
    <xdr:from>
      <xdr:col>18</xdr:col>
      <xdr:colOff>303840</xdr:colOff>
      <xdr:row>48</xdr:row>
      <xdr:rowOff>9188</xdr:rowOff>
    </xdr:from>
    <xdr:to>
      <xdr:col>21</xdr:col>
      <xdr:colOff>73555</xdr:colOff>
      <xdr:row>49</xdr:row>
      <xdr:rowOff>132815</xdr:rowOff>
    </xdr:to>
    <xdr:sp macro="" textlink="">
      <xdr:nvSpPr>
        <xdr:cNvPr id="125" name="TextBox 67">
          <a:extLst>
            <a:ext uri="{FF2B5EF4-FFF2-40B4-BE49-F238E27FC236}">
              <a16:creationId xmlns:a16="http://schemas.microsoft.com/office/drawing/2014/main" id="{00000000-0008-0000-1700-00007D000000}"/>
            </a:ext>
          </a:extLst>
        </xdr:cNvPr>
        <xdr:cNvSpPr txBox="1"/>
      </xdr:nvSpPr>
      <xdr:spPr>
        <a:xfrm>
          <a:off x="11276640" y="8848388"/>
          <a:ext cx="159851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pJNK 42/47/52KDa</a:t>
          </a:r>
        </a:p>
      </xdr:txBody>
    </xdr:sp>
    <xdr:clientData/>
  </xdr:twoCellAnchor>
  <xdr:twoCellAnchor>
    <xdr:from>
      <xdr:col>12</xdr:col>
      <xdr:colOff>105113</xdr:colOff>
      <xdr:row>48</xdr:row>
      <xdr:rowOff>23633</xdr:rowOff>
    </xdr:from>
    <xdr:to>
      <xdr:col>13</xdr:col>
      <xdr:colOff>95357</xdr:colOff>
      <xdr:row>49</xdr:row>
      <xdr:rowOff>116482</xdr:rowOff>
    </xdr:to>
    <xdr:sp macro="" textlink="">
      <xdr:nvSpPr>
        <xdr:cNvPr id="126" name="TextBox 68">
          <a:extLst>
            <a:ext uri="{FF2B5EF4-FFF2-40B4-BE49-F238E27FC236}">
              <a16:creationId xmlns:a16="http://schemas.microsoft.com/office/drawing/2014/main" id="{00000000-0008-0000-1700-00007E000000}"/>
            </a:ext>
          </a:extLst>
        </xdr:cNvPr>
        <xdr:cNvSpPr txBox="1"/>
      </xdr:nvSpPr>
      <xdr:spPr>
        <a:xfrm>
          <a:off x="7420313" y="886283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 editAs="oneCell">
    <xdr:from>
      <xdr:col>13</xdr:col>
      <xdr:colOff>55069</xdr:colOff>
      <xdr:row>51</xdr:row>
      <xdr:rowOff>68808</xdr:rowOff>
    </xdr:from>
    <xdr:to>
      <xdr:col>19</xdr:col>
      <xdr:colOff>345849</xdr:colOff>
      <xdr:row>57</xdr:row>
      <xdr:rowOff>152657</xdr:rowOff>
    </xdr:to>
    <xdr:pic>
      <xdr:nvPicPr>
        <xdr:cNvPr id="127" name="Picture 12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13" t="22214" r="31006" b="57197"/>
        <a:stretch/>
      </xdr:blipFill>
      <xdr:spPr>
        <a:xfrm>
          <a:off x="7979869" y="9460458"/>
          <a:ext cx="3948380" cy="1188749"/>
        </a:xfrm>
        <a:prstGeom prst="rect">
          <a:avLst/>
        </a:prstGeom>
      </xdr:spPr>
    </xdr:pic>
    <xdr:clientData/>
  </xdr:twoCellAnchor>
  <xdr:twoCellAnchor>
    <xdr:from>
      <xdr:col>18</xdr:col>
      <xdr:colOff>373785</xdr:colOff>
      <xdr:row>55</xdr:row>
      <xdr:rowOff>95515</xdr:rowOff>
    </xdr:from>
    <xdr:to>
      <xdr:col>20</xdr:col>
      <xdr:colOff>437308</xdr:colOff>
      <xdr:row>57</xdr:row>
      <xdr:rowOff>34992</xdr:rowOff>
    </xdr:to>
    <xdr:sp macro="" textlink="">
      <xdr:nvSpPr>
        <xdr:cNvPr id="128" name="TextBox 84">
          <a:extLst>
            <a:ext uri="{FF2B5EF4-FFF2-40B4-BE49-F238E27FC236}">
              <a16:creationId xmlns:a16="http://schemas.microsoft.com/office/drawing/2014/main" id="{00000000-0008-0000-1700-000080000000}"/>
            </a:ext>
          </a:extLst>
        </xdr:cNvPr>
        <xdr:cNvSpPr txBox="1"/>
      </xdr:nvSpPr>
      <xdr:spPr>
        <a:xfrm>
          <a:off x="11346585" y="10223765"/>
          <a:ext cx="128272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42/47 KDa</a:t>
          </a:r>
        </a:p>
      </xdr:txBody>
    </xdr:sp>
    <xdr:clientData/>
  </xdr:twoCellAnchor>
  <xdr:twoCellAnchor editAs="oneCell">
    <xdr:from>
      <xdr:col>13</xdr:col>
      <xdr:colOff>30176</xdr:colOff>
      <xdr:row>58</xdr:row>
      <xdr:rowOff>179014</xdr:rowOff>
    </xdr:from>
    <xdr:to>
      <xdr:col>19</xdr:col>
      <xdr:colOff>320957</xdr:colOff>
      <xdr:row>63</xdr:row>
      <xdr:rowOff>85412</xdr:rowOff>
    </xdr:to>
    <xdr:pic>
      <xdr:nvPicPr>
        <xdr:cNvPr id="129" name="Picture 128" descr="A close-up of a piece of paper&#10;&#10;Description automatically generated">
          <a:extLst>
            <a:ext uri="{FF2B5EF4-FFF2-40B4-BE49-F238E27FC236}">
              <a16:creationId xmlns:a16="http://schemas.microsoft.com/office/drawing/2014/main" id="{00000000-0008-0000-17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30" t="55347" r="16429" b="31045"/>
        <a:stretch/>
      </xdr:blipFill>
      <xdr:spPr>
        <a:xfrm>
          <a:off x="7954976" y="10859714"/>
          <a:ext cx="3948381" cy="827148"/>
        </a:xfrm>
        <a:prstGeom prst="rect">
          <a:avLst/>
        </a:prstGeom>
      </xdr:spPr>
    </xdr:pic>
    <xdr:clientData/>
  </xdr:twoCellAnchor>
  <xdr:twoCellAnchor>
    <xdr:from>
      <xdr:col>18</xdr:col>
      <xdr:colOff>348137</xdr:colOff>
      <xdr:row>59</xdr:row>
      <xdr:rowOff>91698</xdr:rowOff>
    </xdr:from>
    <xdr:to>
      <xdr:col>20</xdr:col>
      <xdr:colOff>365173</xdr:colOff>
      <xdr:row>61</xdr:row>
      <xdr:rowOff>31175</xdr:rowOff>
    </xdr:to>
    <xdr:sp macro="" textlink="">
      <xdr:nvSpPr>
        <xdr:cNvPr id="130" name="TextBox 87">
          <a:extLst>
            <a:ext uri="{FF2B5EF4-FFF2-40B4-BE49-F238E27FC236}">
              <a16:creationId xmlns:a16="http://schemas.microsoft.com/office/drawing/2014/main" id="{00000000-0008-0000-1700-000082000000}"/>
            </a:ext>
          </a:extLst>
        </xdr:cNvPr>
        <xdr:cNvSpPr txBox="1"/>
      </xdr:nvSpPr>
      <xdr:spPr>
        <a:xfrm>
          <a:off x="11320937" y="10956548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 KDa</a:t>
          </a:r>
        </a:p>
      </xdr:txBody>
    </xdr:sp>
    <xdr:clientData/>
  </xdr:twoCellAnchor>
  <xdr:twoCellAnchor editAs="oneCell">
    <xdr:from>
      <xdr:col>13</xdr:col>
      <xdr:colOff>61705</xdr:colOff>
      <xdr:row>64</xdr:row>
      <xdr:rowOff>102244</xdr:rowOff>
    </xdr:from>
    <xdr:to>
      <xdr:col>19</xdr:col>
      <xdr:colOff>320956</xdr:colOff>
      <xdr:row>68</xdr:row>
      <xdr:rowOff>176378</xdr:rowOff>
    </xdr:to>
    <xdr:pic>
      <xdr:nvPicPr>
        <xdr:cNvPr id="131" name="Picture 130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03" t="53008" r="17719" b="35170"/>
        <a:stretch/>
      </xdr:blipFill>
      <xdr:spPr>
        <a:xfrm>
          <a:off x="7986505" y="11887844"/>
          <a:ext cx="3916851" cy="810734"/>
        </a:xfrm>
        <a:prstGeom prst="rect">
          <a:avLst/>
        </a:prstGeom>
      </xdr:spPr>
    </xdr:pic>
    <xdr:clientData/>
  </xdr:twoCellAnchor>
  <xdr:twoCellAnchor>
    <xdr:from>
      <xdr:col>18</xdr:col>
      <xdr:colOff>412672</xdr:colOff>
      <xdr:row>65</xdr:row>
      <xdr:rowOff>63337</xdr:rowOff>
    </xdr:from>
    <xdr:to>
      <xdr:col>20</xdr:col>
      <xdr:colOff>279026</xdr:colOff>
      <xdr:row>67</xdr:row>
      <xdr:rowOff>2814</xdr:rowOff>
    </xdr:to>
    <xdr:sp macro="" textlink="">
      <xdr:nvSpPr>
        <xdr:cNvPr id="132" name="TextBox 90">
          <a:extLst>
            <a:ext uri="{FF2B5EF4-FFF2-40B4-BE49-F238E27FC236}">
              <a16:creationId xmlns:a16="http://schemas.microsoft.com/office/drawing/2014/main" id="{00000000-0008-0000-1700-000084000000}"/>
            </a:ext>
          </a:extLst>
        </xdr:cNvPr>
        <xdr:cNvSpPr txBox="1"/>
      </xdr:nvSpPr>
      <xdr:spPr>
        <a:xfrm>
          <a:off x="11385472" y="12033087"/>
          <a:ext cx="108555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 KDa</a:t>
          </a:r>
        </a:p>
      </xdr:txBody>
    </xdr:sp>
    <xdr:clientData/>
  </xdr:twoCellAnchor>
  <xdr:twoCellAnchor editAs="oneCell">
    <xdr:from>
      <xdr:col>13</xdr:col>
      <xdr:colOff>75885</xdr:colOff>
      <xdr:row>70</xdr:row>
      <xdr:rowOff>7266</xdr:rowOff>
    </xdr:from>
    <xdr:to>
      <xdr:col>19</xdr:col>
      <xdr:colOff>320956</xdr:colOff>
      <xdr:row>74</xdr:row>
      <xdr:rowOff>81400</xdr:rowOff>
    </xdr:to>
    <xdr:pic>
      <xdr:nvPicPr>
        <xdr:cNvPr id="133" name="Picture 132" descr="A close-up of several test tubes&#10;&#10;Description automatically generated">
          <a:extLst>
            <a:ext uri="{FF2B5EF4-FFF2-40B4-BE49-F238E27FC236}">
              <a16:creationId xmlns:a16="http://schemas.microsoft.com/office/drawing/2014/main" id="{00000000-0008-0000-17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73" t="74211" r="22974" b="11312"/>
        <a:stretch/>
      </xdr:blipFill>
      <xdr:spPr>
        <a:xfrm>
          <a:off x="8000685" y="12897766"/>
          <a:ext cx="3902671" cy="810734"/>
        </a:xfrm>
        <a:prstGeom prst="rect">
          <a:avLst/>
        </a:prstGeom>
      </xdr:spPr>
    </xdr:pic>
    <xdr:clientData/>
  </xdr:twoCellAnchor>
  <xdr:twoCellAnchor>
    <xdr:from>
      <xdr:col>18</xdr:col>
      <xdr:colOff>373785</xdr:colOff>
      <xdr:row>70</xdr:row>
      <xdr:rowOff>102656</xdr:rowOff>
    </xdr:from>
    <xdr:to>
      <xdr:col>20</xdr:col>
      <xdr:colOff>526371</xdr:colOff>
      <xdr:row>72</xdr:row>
      <xdr:rowOff>42133</xdr:rowOff>
    </xdr:to>
    <xdr:sp macro="" textlink="">
      <xdr:nvSpPr>
        <xdr:cNvPr id="134" name="TextBox 93">
          <a:extLst>
            <a:ext uri="{FF2B5EF4-FFF2-40B4-BE49-F238E27FC236}">
              <a16:creationId xmlns:a16="http://schemas.microsoft.com/office/drawing/2014/main" id="{00000000-0008-0000-1700-000086000000}"/>
            </a:ext>
          </a:extLst>
        </xdr:cNvPr>
        <xdr:cNvSpPr txBox="1"/>
      </xdr:nvSpPr>
      <xdr:spPr>
        <a:xfrm>
          <a:off x="11346585" y="12993156"/>
          <a:ext cx="1371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cyclinD1 34 KDa</a:t>
          </a:r>
        </a:p>
      </xdr:txBody>
    </xdr:sp>
    <xdr:clientData/>
  </xdr:twoCellAnchor>
  <xdr:twoCellAnchor editAs="oneCell">
    <xdr:from>
      <xdr:col>13</xdr:col>
      <xdr:colOff>95357</xdr:colOff>
      <xdr:row>75</xdr:row>
      <xdr:rowOff>128620</xdr:rowOff>
    </xdr:from>
    <xdr:to>
      <xdr:col>19</xdr:col>
      <xdr:colOff>354608</xdr:colOff>
      <xdr:row>79</xdr:row>
      <xdr:rowOff>103912</xdr:rowOff>
    </xdr:to>
    <xdr:pic>
      <xdr:nvPicPr>
        <xdr:cNvPr id="135" name="Picture 134" descr="A close-up of several test strips&#10;&#10;Description automatically generated">
          <a:extLst>
            <a:ext uri="{FF2B5EF4-FFF2-40B4-BE49-F238E27FC236}">
              <a16:creationId xmlns:a16="http://schemas.microsoft.com/office/drawing/2014/main" id="{00000000-0008-0000-17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016" t="38206" r="3292" b="50000"/>
        <a:stretch/>
      </xdr:blipFill>
      <xdr:spPr>
        <a:xfrm>
          <a:off x="8020157" y="13939870"/>
          <a:ext cx="3916851" cy="711892"/>
        </a:xfrm>
        <a:prstGeom prst="rect">
          <a:avLst/>
        </a:prstGeom>
      </xdr:spPr>
    </xdr:pic>
    <xdr:clientData/>
  </xdr:twoCellAnchor>
  <xdr:twoCellAnchor>
    <xdr:from>
      <xdr:col>1</xdr:col>
      <xdr:colOff>95642</xdr:colOff>
      <xdr:row>83</xdr:row>
      <xdr:rowOff>32995</xdr:rowOff>
    </xdr:from>
    <xdr:to>
      <xdr:col>4</xdr:col>
      <xdr:colOff>469417</xdr:colOff>
      <xdr:row>85</xdr:row>
      <xdr:rowOff>34027</xdr:rowOff>
    </xdr:to>
    <xdr:sp macro="" textlink="">
      <xdr:nvSpPr>
        <xdr:cNvPr id="136" name="TextBox 1">
          <a:extLst>
            <a:ext uri="{FF2B5EF4-FFF2-40B4-BE49-F238E27FC236}">
              <a16:creationId xmlns:a16="http://schemas.microsoft.com/office/drawing/2014/main" id="{00000000-0008-0000-1700-000088000000}"/>
            </a:ext>
          </a:extLst>
        </xdr:cNvPr>
        <xdr:cNvSpPr txBox="1"/>
      </xdr:nvSpPr>
      <xdr:spPr>
        <a:xfrm>
          <a:off x="705242" y="15317445"/>
          <a:ext cx="2202575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S9F </a:t>
          </a:r>
        </a:p>
      </xdr:txBody>
    </xdr:sp>
    <xdr:clientData/>
  </xdr:twoCellAnchor>
  <xdr:twoCellAnchor>
    <xdr:from>
      <xdr:col>3</xdr:col>
      <xdr:colOff>311088</xdr:colOff>
      <xdr:row>89</xdr:row>
      <xdr:rowOff>12730</xdr:rowOff>
    </xdr:from>
    <xdr:to>
      <xdr:col>4</xdr:col>
      <xdr:colOff>301332</xdr:colOff>
      <xdr:row>90</xdr:row>
      <xdr:rowOff>105579</xdr:rowOff>
    </xdr:to>
    <xdr:sp macro="" textlink="">
      <xdr:nvSpPr>
        <xdr:cNvPr id="137" name="TextBox 5">
          <a:extLst>
            <a:ext uri="{FF2B5EF4-FFF2-40B4-BE49-F238E27FC236}">
              <a16:creationId xmlns:a16="http://schemas.microsoft.com/office/drawing/2014/main" id="{00000000-0008-0000-1700-000089000000}"/>
            </a:ext>
          </a:extLst>
        </xdr:cNvPr>
        <xdr:cNvSpPr txBox="1"/>
      </xdr:nvSpPr>
      <xdr:spPr>
        <a:xfrm>
          <a:off x="2139888" y="1640208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3</xdr:col>
      <xdr:colOff>311088</xdr:colOff>
      <xdr:row>90</xdr:row>
      <xdr:rowOff>123004</xdr:rowOff>
    </xdr:from>
    <xdr:to>
      <xdr:col>4</xdr:col>
      <xdr:colOff>301332</xdr:colOff>
      <xdr:row>92</xdr:row>
      <xdr:rowOff>31703</xdr:rowOff>
    </xdr:to>
    <xdr:sp macro="" textlink="">
      <xdr:nvSpPr>
        <xdr:cNvPr id="138" name="TextBox 6">
          <a:extLst>
            <a:ext uri="{FF2B5EF4-FFF2-40B4-BE49-F238E27FC236}">
              <a16:creationId xmlns:a16="http://schemas.microsoft.com/office/drawing/2014/main" id="{00000000-0008-0000-1700-00008A000000}"/>
            </a:ext>
          </a:extLst>
        </xdr:cNvPr>
        <xdr:cNvSpPr txBox="1"/>
      </xdr:nvSpPr>
      <xdr:spPr>
        <a:xfrm>
          <a:off x="2139888" y="16696504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>
    <xdr:from>
      <xdr:col>3</xdr:col>
      <xdr:colOff>360194</xdr:colOff>
      <xdr:row>109</xdr:row>
      <xdr:rowOff>141573</xdr:rowOff>
    </xdr:from>
    <xdr:to>
      <xdr:col>4</xdr:col>
      <xdr:colOff>350438</xdr:colOff>
      <xdr:row>111</xdr:row>
      <xdr:rowOff>50272</xdr:rowOff>
    </xdr:to>
    <xdr:sp macro="" textlink="">
      <xdr:nvSpPr>
        <xdr:cNvPr id="139" name="TextBox 9">
          <a:extLst>
            <a:ext uri="{FF2B5EF4-FFF2-40B4-BE49-F238E27FC236}">
              <a16:creationId xmlns:a16="http://schemas.microsoft.com/office/drawing/2014/main" id="{00000000-0008-0000-1700-00008B000000}"/>
            </a:ext>
          </a:extLst>
        </xdr:cNvPr>
        <xdr:cNvSpPr txBox="1"/>
      </xdr:nvSpPr>
      <xdr:spPr>
        <a:xfrm>
          <a:off x="2188994" y="2021392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20KDa</a:t>
          </a:r>
        </a:p>
      </xdr:txBody>
    </xdr:sp>
    <xdr:clientData/>
  </xdr:twoCellAnchor>
  <xdr:twoCellAnchor>
    <xdr:from>
      <xdr:col>3</xdr:col>
      <xdr:colOff>411583</xdr:colOff>
      <xdr:row>98</xdr:row>
      <xdr:rowOff>119978</xdr:rowOff>
    </xdr:from>
    <xdr:to>
      <xdr:col>4</xdr:col>
      <xdr:colOff>401827</xdr:colOff>
      <xdr:row>100</xdr:row>
      <xdr:rowOff>28677</xdr:rowOff>
    </xdr:to>
    <xdr:sp macro="" textlink="">
      <xdr:nvSpPr>
        <xdr:cNvPr id="140" name="TextBox 10">
          <a:extLst>
            <a:ext uri="{FF2B5EF4-FFF2-40B4-BE49-F238E27FC236}">
              <a16:creationId xmlns:a16="http://schemas.microsoft.com/office/drawing/2014/main" id="{00000000-0008-0000-1700-00008C000000}"/>
            </a:ext>
          </a:extLst>
        </xdr:cNvPr>
        <xdr:cNvSpPr txBox="1"/>
      </xdr:nvSpPr>
      <xdr:spPr>
        <a:xfrm>
          <a:off x="2240383" y="1816667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452442</xdr:colOff>
      <xdr:row>96</xdr:row>
      <xdr:rowOff>91947</xdr:rowOff>
    </xdr:from>
    <xdr:to>
      <xdr:col>4</xdr:col>
      <xdr:colOff>442686</xdr:colOff>
      <xdr:row>98</xdr:row>
      <xdr:rowOff>646</xdr:rowOff>
    </xdr:to>
    <xdr:sp macro="" textlink="">
      <xdr:nvSpPr>
        <xdr:cNvPr id="141" name="TextBox 11">
          <a:extLst>
            <a:ext uri="{FF2B5EF4-FFF2-40B4-BE49-F238E27FC236}">
              <a16:creationId xmlns:a16="http://schemas.microsoft.com/office/drawing/2014/main" id="{00000000-0008-0000-1700-00008D000000}"/>
            </a:ext>
          </a:extLst>
        </xdr:cNvPr>
        <xdr:cNvSpPr txBox="1"/>
      </xdr:nvSpPr>
      <xdr:spPr>
        <a:xfrm>
          <a:off x="2281242" y="1777034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378012</xdr:colOff>
      <xdr:row>95</xdr:row>
      <xdr:rowOff>58246</xdr:rowOff>
    </xdr:from>
    <xdr:to>
      <xdr:col>4</xdr:col>
      <xdr:colOff>446803</xdr:colOff>
      <xdr:row>96</xdr:row>
      <xdr:rowOff>151095</xdr:rowOff>
    </xdr:to>
    <xdr:sp macro="" textlink="">
      <xdr:nvSpPr>
        <xdr:cNvPr id="142" name="TextBox 12">
          <a:extLst>
            <a:ext uri="{FF2B5EF4-FFF2-40B4-BE49-F238E27FC236}">
              <a16:creationId xmlns:a16="http://schemas.microsoft.com/office/drawing/2014/main" id="{00000000-0008-0000-1700-00008E000000}"/>
            </a:ext>
          </a:extLst>
        </xdr:cNvPr>
        <xdr:cNvSpPr txBox="1"/>
      </xdr:nvSpPr>
      <xdr:spPr>
        <a:xfrm>
          <a:off x="2206812" y="17552496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3</xdr:col>
      <xdr:colOff>423226</xdr:colOff>
      <xdr:row>100</xdr:row>
      <xdr:rowOff>122476</xdr:rowOff>
    </xdr:from>
    <xdr:to>
      <xdr:col>4</xdr:col>
      <xdr:colOff>413470</xdr:colOff>
      <xdr:row>102</xdr:row>
      <xdr:rowOff>31175</xdr:rowOff>
    </xdr:to>
    <xdr:sp macro="" textlink="">
      <xdr:nvSpPr>
        <xdr:cNvPr id="143" name="TextBox 16">
          <a:extLst>
            <a:ext uri="{FF2B5EF4-FFF2-40B4-BE49-F238E27FC236}">
              <a16:creationId xmlns:a16="http://schemas.microsoft.com/office/drawing/2014/main" id="{00000000-0008-0000-1700-00008F000000}"/>
            </a:ext>
          </a:extLst>
        </xdr:cNvPr>
        <xdr:cNvSpPr txBox="1"/>
      </xdr:nvSpPr>
      <xdr:spPr>
        <a:xfrm>
          <a:off x="2252026" y="1853747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347130</xdr:colOff>
      <xdr:row>108</xdr:row>
      <xdr:rowOff>56796</xdr:rowOff>
    </xdr:from>
    <xdr:to>
      <xdr:col>4</xdr:col>
      <xdr:colOff>337374</xdr:colOff>
      <xdr:row>109</xdr:row>
      <xdr:rowOff>149645</xdr:rowOff>
    </xdr:to>
    <xdr:sp macro="" textlink="">
      <xdr:nvSpPr>
        <xdr:cNvPr id="144" name="TextBox 17">
          <a:extLst>
            <a:ext uri="{FF2B5EF4-FFF2-40B4-BE49-F238E27FC236}">
              <a16:creationId xmlns:a16="http://schemas.microsoft.com/office/drawing/2014/main" id="{00000000-0008-0000-1700-000090000000}"/>
            </a:ext>
          </a:extLst>
        </xdr:cNvPr>
        <xdr:cNvSpPr txBox="1"/>
      </xdr:nvSpPr>
      <xdr:spPr>
        <a:xfrm>
          <a:off x="2175930" y="1994499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389059</xdr:colOff>
      <xdr:row>107</xdr:row>
      <xdr:rowOff>75290</xdr:rowOff>
    </xdr:from>
    <xdr:to>
      <xdr:col>4</xdr:col>
      <xdr:colOff>379303</xdr:colOff>
      <xdr:row>108</xdr:row>
      <xdr:rowOff>168139</xdr:rowOff>
    </xdr:to>
    <xdr:sp macro="" textlink="">
      <xdr:nvSpPr>
        <xdr:cNvPr id="145" name="TextBox 18">
          <a:extLst>
            <a:ext uri="{FF2B5EF4-FFF2-40B4-BE49-F238E27FC236}">
              <a16:creationId xmlns:a16="http://schemas.microsoft.com/office/drawing/2014/main" id="{00000000-0008-0000-1700-000091000000}"/>
            </a:ext>
          </a:extLst>
        </xdr:cNvPr>
        <xdr:cNvSpPr txBox="1"/>
      </xdr:nvSpPr>
      <xdr:spPr>
        <a:xfrm>
          <a:off x="2217859" y="1977934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345570</xdr:colOff>
      <xdr:row>106</xdr:row>
      <xdr:rowOff>71109</xdr:rowOff>
    </xdr:from>
    <xdr:to>
      <xdr:col>4</xdr:col>
      <xdr:colOff>335814</xdr:colOff>
      <xdr:row>107</xdr:row>
      <xdr:rowOff>163958</xdr:rowOff>
    </xdr:to>
    <xdr:sp macro="" textlink="">
      <xdr:nvSpPr>
        <xdr:cNvPr id="146" name="TextBox 19">
          <a:extLst>
            <a:ext uri="{FF2B5EF4-FFF2-40B4-BE49-F238E27FC236}">
              <a16:creationId xmlns:a16="http://schemas.microsoft.com/office/drawing/2014/main" id="{00000000-0008-0000-1700-000092000000}"/>
            </a:ext>
          </a:extLst>
        </xdr:cNvPr>
        <xdr:cNvSpPr txBox="1"/>
      </xdr:nvSpPr>
      <xdr:spPr>
        <a:xfrm>
          <a:off x="2174370" y="19591009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356894</xdr:colOff>
      <xdr:row>116</xdr:row>
      <xdr:rowOff>148202</xdr:rowOff>
    </xdr:from>
    <xdr:to>
      <xdr:col>4</xdr:col>
      <xdr:colOff>347138</xdr:colOff>
      <xdr:row>118</xdr:row>
      <xdr:rowOff>56901</xdr:rowOff>
    </xdr:to>
    <xdr:sp macro="" textlink="">
      <xdr:nvSpPr>
        <xdr:cNvPr id="147" name="TextBox 23">
          <a:extLst>
            <a:ext uri="{FF2B5EF4-FFF2-40B4-BE49-F238E27FC236}">
              <a16:creationId xmlns:a16="http://schemas.microsoft.com/office/drawing/2014/main" id="{00000000-0008-0000-1700-000093000000}"/>
            </a:ext>
          </a:extLst>
        </xdr:cNvPr>
        <xdr:cNvSpPr txBox="1"/>
      </xdr:nvSpPr>
      <xdr:spPr>
        <a:xfrm>
          <a:off x="2185694" y="2150960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374989</xdr:colOff>
      <xdr:row>114</xdr:row>
      <xdr:rowOff>180215</xdr:rowOff>
    </xdr:from>
    <xdr:to>
      <xdr:col>4</xdr:col>
      <xdr:colOff>365233</xdr:colOff>
      <xdr:row>116</xdr:row>
      <xdr:rowOff>88914</xdr:rowOff>
    </xdr:to>
    <xdr:sp macro="" textlink="">
      <xdr:nvSpPr>
        <xdr:cNvPr id="148" name="TextBox 24">
          <a:extLst>
            <a:ext uri="{FF2B5EF4-FFF2-40B4-BE49-F238E27FC236}">
              <a16:creationId xmlns:a16="http://schemas.microsoft.com/office/drawing/2014/main" id="{00000000-0008-0000-1700-000094000000}"/>
            </a:ext>
          </a:extLst>
        </xdr:cNvPr>
        <xdr:cNvSpPr txBox="1"/>
      </xdr:nvSpPr>
      <xdr:spPr>
        <a:xfrm>
          <a:off x="2203789" y="2117331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321824</xdr:colOff>
      <xdr:row>114</xdr:row>
      <xdr:rowOff>57004</xdr:rowOff>
    </xdr:from>
    <xdr:to>
      <xdr:col>4</xdr:col>
      <xdr:colOff>390615</xdr:colOff>
      <xdr:row>115</xdr:row>
      <xdr:rowOff>149853</xdr:rowOff>
    </xdr:to>
    <xdr:sp macro="" textlink="">
      <xdr:nvSpPr>
        <xdr:cNvPr id="149" name="TextBox 25">
          <a:extLst>
            <a:ext uri="{FF2B5EF4-FFF2-40B4-BE49-F238E27FC236}">
              <a16:creationId xmlns:a16="http://schemas.microsoft.com/office/drawing/2014/main" id="{00000000-0008-0000-1700-000095000000}"/>
            </a:ext>
          </a:extLst>
        </xdr:cNvPr>
        <xdr:cNvSpPr txBox="1"/>
      </xdr:nvSpPr>
      <xdr:spPr>
        <a:xfrm>
          <a:off x="2150624" y="21050104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85560</xdr:colOff>
      <xdr:row>87</xdr:row>
      <xdr:rowOff>122953</xdr:rowOff>
    </xdr:from>
    <xdr:to>
      <xdr:col>13</xdr:col>
      <xdr:colOff>75804</xdr:colOff>
      <xdr:row>89</xdr:row>
      <xdr:rowOff>31652</xdr:rowOff>
    </xdr:to>
    <xdr:sp macro="" textlink="">
      <xdr:nvSpPr>
        <xdr:cNvPr id="150" name="TextBox 30">
          <a:extLst>
            <a:ext uri="{FF2B5EF4-FFF2-40B4-BE49-F238E27FC236}">
              <a16:creationId xmlns:a16="http://schemas.microsoft.com/office/drawing/2014/main" id="{00000000-0008-0000-1700-000096000000}"/>
            </a:ext>
          </a:extLst>
        </xdr:cNvPr>
        <xdr:cNvSpPr txBox="1"/>
      </xdr:nvSpPr>
      <xdr:spPr>
        <a:xfrm>
          <a:off x="7400760" y="1614400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85641</xdr:colOff>
      <xdr:row>85</xdr:row>
      <xdr:rowOff>153566</xdr:rowOff>
    </xdr:from>
    <xdr:to>
      <xdr:col>13</xdr:col>
      <xdr:colOff>75885</xdr:colOff>
      <xdr:row>87</xdr:row>
      <xdr:rowOff>62265</xdr:rowOff>
    </xdr:to>
    <xdr:sp macro="" textlink="">
      <xdr:nvSpPr>
        <xdr:cNvPr id="151" name="TextBox 31">
          <a:extLst>
            <a:ext uri="{FF2B5EF4-FFF2-40B4-BE49-F238E27FC236}">
              <a16:creationId xmlns:a16="http://schemas.microsoft.com/office/drawing/2014/main" id="{00000000-0008-0000-1700-000097000000}"/>
            </a:ext>
          </a:extLst>
        </xdr:cNvPr>
        <xdr:cNvSpPr txBox="1"/>
      </xdr:nvSpPr>
      <xdr:spPr>
        <a:xfrm>
          <a:off x="7400841" y="1580631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32476</xdr:colOff>
      <xdr:row>85</xdr:row>
      <xdr:rowOff>30355</xdr:rowOff>
    </xdr:from>
    <xdr:to>
      <xdr:col>13</xdr:col>
      <xdr:colOff>101267</xdr:colOff>
      <xdr:row>86</xdr:row>
      <xdr:rowOff>123204</xdr:rowOff>
    </xdr:to>
    <xdr:sp macro="" textlink="">
      <xdr:nvSpPr>
        <xdr:cNvPr id="152" name="TextBox 32">
          <a:extLst>
            <a:ext uri="{FF2B5EF4-FFF2-40B4-BE49-F238E27FC236}">
              <a16:creationId xmlns:a16="http://schemas.microsoft.com/office/drawing/2014/main" id="{00000000-0008-0000-1700-000098000000}"/>
            </a:ext>
          </a:extLst>
        </xdr:cNvPr>
        <xdr:cNvSpPr txBox="1"/>
      </xdr:nvSpPr>
      <xdr:spPr>
        <a:xfrm>
          <a:off x="7347676" y="15683105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57942</xdr:colOff>
      <xdr:row>95</xdr:row>
      <xdr:rowOff>142838</xdr:rowOff>
    </xdr:from>
    <xdr:to>
      <xdr:col>13</xdr:col>
      <xdr:colOff>48186</xdr:colOff>
      <xdr:row>97</xdr:row>
      <xdr:rowOff>51537</xdr:rowOff>
    </xdr:to>
    <xdr:sp macro="" textlink="">
      <xdr:nvSpPr>
        <xdr:cNvPr id="153" name="TextBox 38">
          <a:extLst>
            <a:ext uri="{FF2B5EF4-FFF2-40B4-BE49-F238E27FC236}">
              <a16:creationId xmlns:a16="http://schemas.microsoft.com/office/drawing/2014/main" id="{00000000-0008-0000-1700-000099000000}"/>
            </a:ext>
          </a:extLst>
        </xdr:cNvPr>
        <xdr:cNvSpPr txBox="1"/>
      </xdr:nvSpPr>
      <xdr:spPr>
        <a:xfrm>
          <a:off x="7373142" y="1763708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46080</xdr:colOff>
      <xdr:row>93</xdr:row>
      <xdr:rowOff>100982</xdr:rowOff>
    </xdr:from>
    <xdr:to>
      <xdr:col>13</xdr:col>
      <xdr:colOff>36324</xdr:colOff>
      <xdr:row>95</xdr:row>
      <xdr:rowOff>9681</xdr:rowOff>
    </xdr:to>
    <xdr:sp macro="" textlink="">
      <xdr:nvSpPr>
        <xdr:cNvPr id="154" name="TextBox 39">
          <a:extLst>
            <a:ext uri="{FF2B5EF4-FFF2-40B4-BE49-F238E27FC236}">
              <a16:creationId xmlns:a16="http://schemas.microsoft.com/office/drawing/2014/main" id="{00000000-0008-0000-1700-00009A000000}"/>
            </a:ext>
          </a:extLst>
        </xdr:cNvPr>
        <xdr:cNvSpPr txBox="1"/>
      </xdr:nvSpPr>
      <xdr:spPr>
        <a:xfrm>
          <a:off x="7361280" y="1722693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11</xdr:col>
      <xdr:colOff>602515</xdr:colOff>
      <xdr:row>92</xdr:row>
      <xdr:rowOff>161921</xdr:rowOff>
    </xdr:from>
    <xdr:to>
      <xdr:col>13</xdr:col>
      <xdr:colOff>61706</xdr:colOff>
      <xdr:row>94</xdr:row>
      <xdr:rowOff>70620</xdr:rowOff>
    </xdr:to>
    <xdr:sp macro="" textlink="">
      <xdr:nvSpPr>
        <xdr:cNvPr id="155" name="TextBox 40">
          <a:extLst>
            <a:ext uri="{FF2B5EF4-FFF2-40B4-BE49-F238E27FC236}">
              <a16:creationId xmlns:a16="http://schemas.microsoft.com/office/drawing/2014/main" id="{00000000-0008-0000-1700-00009B000000}"/>
            </a:ext>
          </a:extLst>
        </xdr:cNvPr>
        <xdr:cNvSpPr txBox="1"/>
      </xdr:nvSpPr>
      <xdr:spPr>
        <a:xfrm>
          <a:off x="7308115" y="17103721"/>
          <a:ext cx="67839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12</xdr:col>
      <xdr:colOff>58940</xdr:colOff>
      <xdr:row>97</xdr:row>
      <xdr:rowOff>53323</xdr:rowOff>
    </xdr:from>
    <xdr:to>
      <xdr:col>13</xdr:col>
      <xdr:colOff>49184</xdr:colOff>
      <xdr:row>98</xdr:row>
      <xdr:rowOff>146172</xdr:rowOff>
    </xdr:to>
    <xdr:sp macro="" textlink="">
      <xdr:nvSpPr>
        <xdr:cNvPr id="156" name="TextBox 41">
          <a:extLst>
            <a:ext uri="{FF2B5EF4-FFF2-40B4-BE49-F238E27FC236}">
              <a16:creationId xmlns:a16="http://schemas.microsoft.com/office/drawing/2014/main" id="{00000000-0008-0000-1700-00009C000000}"/>
            </a:ext>
          </a:extLst>
        </xdr:cNvPr>
        <xdr:cNvSpPr txBox="1"/>
      </xdr:nvSpPr>
      <xdr:spPr>
        <a:xfrm>
          <a:off x="7374140" y="17915873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85641</xdr:colOff>
      <xdr:row>100</xdr:row>
      <xdr:rowOff>11742</xdr:rowOff>
    </xdr:from>
    <xdr:to>
      <xdr:col>13</xdr:col>
      <xdr:colOff>75885</xdr:colOff>
      <xdr:row>101</xdr:row>
      <xdr:rowOff>104591</xdr:rowOff>
    </xdr:to>
    <xdr:sp macro="" textlink="">
      <xdr:nvSpPr>
        <xdr:cNvPr id="157" name="TextBox 45">
          <a:extLst>
            <a:ext uri="{FF2B5EF4-FFF2-40B4-BE49-F238E27FC236}">
              <a16:creationId xmlns:a16="http://schemas.microsoft.com/office/drawing/2014/main" id="{00000000-0008-0000-1700-00009D000000}"/>
            </a:ext>
          </a:extLst>
        </xdr:cNvPr>
        <xdr:cNvSpPr txBox="1"/>
      </xdr:nvSpPr>
      <xdr:spPr>
        <a:xfrm>
          <a:off x="7400841" y="1842674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101</xdr:row>
      <xdr:rowOff>183192</xdr:rowOff>
    </xdr:from>
    <xdr:to>
      <xdr:col>13</xdr:col>
      <xdr:colOff>95357</xdr:colOff>
      <xdr:row>103</xdr:row>
      <xdr:rowOff>91891</xdr:rowOff>
    </xdr:to>
    <xdr:sp macro="" textlink="">
      <xdr:nvSpPr>
        <xdr:cNvPr id="158" name="TextBox 46">
          <a:extLst>
            <a:ext uri="{FF2B5EF4-FFF2-40B4-BE49-F238E27FC236}">
              <a16:creationId xmlns:a16="http://schemas.microsoft.com/office/drawing/2014/main" id="{00000000-0008-0000-1700-00009E000000}"/>
            </a:ext>
          </a:extLst>
        </xdr:cNvPr>
        <xdr:cNvSpPr txBox="1"/>
      </xdr:nvSpPr>
      <xdr:spPr>
        <a:xfrm>
          <a:off x="7420313" y="1878234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45062</xdr:colOff>
      <xdr:row>105</xdr:row>
      <xdr:rowOff>134472</xdr:rowOff>
    </xdr:from>
    <xdr:to>
      <xdr:col>13</xdr:col>
      <xdr:colOff>35306</xdr:colOff>
      <xdr:row>107</xdr:row>
      <xdr:rowOff>43171</xdr:rowOff>
    </xdr:to>
    <xdr:sp macro="" textlink="">
      <xdr:nvSpPr>
        <xdr:cNvPr id="159" name="TextBox 50">
          <a:extLst>
            <a:ext uri="{FF2B5EF4-FFF2-40B4-BE49-F238E27FC236}">
              <a16:creationId xmlns:a16="http://schemas.microsoft.com/office/drawing/2014/main" id="{00000000-0008-0000-1700-00009F000000}"/>
            </a:ext>
          </a:extLst>
        </xdr:cNvPr>
        <xdr:cNvSpPr txBox="1"/>
      </xdr:nvSpPr>
      <xdr:spPr>
        <a:xfrm>
          <a:off x="7360262" y="1947022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64534</xdr:colOff>
      <xdr:row>107</xdr:row>
      <xdr:rowOff>79240</xdr:rowOff>
    </xdr:from>
    <xdr:to>
      <xdr:col>13</xdr:col>
      <xdr:colOff>54778</xdr:colOff>
      <xdr:row>108</xdr:row>
      <xdr:rowOff>172089</xdr:rowOff>
    </xdr:to>
    <xdr:sp macro="" textlink="">
      <xdr:nvSpPr>
        <xdr:cNvPr id="160" name="TextBox 51">
          <a:extLst>
            <a:ext uri="{FF2B5EF4-FFF2-40B4-BE49-F238E27FC236}">
              <a16:creationId xmlns:a16="http://schemas.microsoft.com/office/drawing/2014/main" id="{00000000-0008-0000-1700-0000A0000000}"/>
            </a:ext>
          </a:extLst>
        </xdr:cNvPr>
        <xdr:cNvSpPr txBox="1"/>
      </xdr:nvSpPr>
      <xdr:spPr>
        <a:xfrm>
          <a:off x="7379734" y="1978329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29256</xdr:colOff>
      <xdr:row>112</xdr:row>
      <xdr:rowOff>96907</xdr:rowOff>
    </xdr:from>
    <xdr:to>
      <xdr:col>13</xdr:col>
      <xdr:colOff>19500</xdr:colOff>
      <xdr:row>114</xdr:row>
      <xdr:rowOff>5606</xdr:rowOff>
    </xdr:to>
    <xdr:sp macro="" textlink="">
      <xdr:nvSpPr>
        <xdr:cNvPr id="161" name="TextBox 55">
          <a:extLst>
            <a:ext uri="{FF2B5EF4-FFF2-40B4-BE49-F238E27FC236}">
              <a16:creationId xmlns:a16="http://schemas.microsoft.com/office/drawing/2014/main" id="{00000000-0008-0000-1700-0000A1000000}"/>
            </a:ext>
          </a:extLst>
        </xdr:cNvPr>
        <xdr:cNvSpPr txBox="1"/>
      </xdr:nvSpPr>
      <xdr:spPr>
        <a:xfrm>
          <a:off x="7344456" y="2072170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12008</xdr:colOff>
      <xdr:row>113</xdr:row>
      <xdr:rowOff>126096</xdr:rowOff>
    </xdr:from>
    <xdr:to>
      <xdr:col>13</xdr:col>
      <xdr:colOff>2252</xdr:colOff>
      <xdr:row>115</xdr:row>
      <xdr:rowOff>34795</xdr:rowOff>
    </xdr:to>
    <xdr:sp macro="" textlink="">
      <xdr:nvSpPr>
        <xdr:cNvPr id="162" name="TextBox 56">
          <a:extLst>
            <a:ext uri="{FF2B5EF4-FFF2-40B4-BE49-F238E27FC236}">
              <a16:creationId xmlns:a16="http://schemas.microsoft.com/office/drawing/2014/main" id="{00000000-0008-0000-1700-0000A2000000}"/>
            </a:ext>
          </a:extLst>
        </xdr:cNvPr>
        <xdr:cNvSpPr txBox="1"/>
      </xdr:nvSpPr>
      <xdr:spPr>
        <a:xfrm>
          <a:off x="7327208" y="2093504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12</xdr:col>
      <xdr:colOff>85641</xdr:colOff>
      <xdr:row>116</xdr:row>
      <xdr:rowOff>162737</xdr:rowOff>
    </xdr:from>
    <xdr:to>
      <xdr:col>13</xdr:col>
      <xdr:colOff>75885</xdr:colOff>
      <xdr:row>118</xdr:row>
      <xdr:rowOff>71436</xdr:rowOff>
    </xdr:to>
    <xdr:sp macro="" textlink="">
      <xdr:nvSpPr>
        <xdr:cNvPr id="163" name="TextBox 62">
          <a:extLst>
            <a:ext uri="{FF2B5EF4-FFF2-40B4-BE49-F238E27FC236}">
              <a16:creationId xmlns:a16="http://schemas.microsoft.com/office/drawing/2014/main" id="{00000000-0008-0000-1700-0000A3000000}"/>
            </a:ext>
          </a:extLst>
        </xdr:cNvPr>
        <xdr:cNvSpPr txBox="1"/>
      </xdr:nvSpPr>
      <xdr:spPr>
        <a:xfrm>
          <a:off x="7400841" y="21524137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105113</xdr:colOff>
      <xdr:row>118</xdr:row>
      <xdr:rowOff>107505</xdr:rowOff>
    </xdr:from>
    <xdr:to>
      <xdr:col>13</xdr:col>
      <xdr:colOff>95357</xdr:colOff>
      <xdr:row>120</xdr:row>
      <xdr:rowOff>16204</xdr:rowOff>
    </xdr:to>
    <xdr:sp macro="" textlink="">
      <xdr:nvSpPr>
        <xdr:cNvPr id="164" name="TextBox 63">
          <a:extLst>
            <a:ext uri="{FF2B5EF4-FFF2-40B4-BE49-F238E27FC236}">
              <a16:creationId xmlns:a16="http://schemas.microsoft.com/office/drawing/2014/main" id="{00000000-0008-0000-1700-0000A4000000}"/>
            </a:ext>
          </a:extLst>
        </xdr:cNvPr>
        <xdr:cNvSpPr txBox="1"/>
      </xdr:nvSpPr>
      <xdr:spPr>
        <a:xfrm>
          <a:off x="7420313" y="21837205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</xdr:col>
      <xdr:colOff>0</xdr:colOff>
      <xdr:row>86</xdr:row>
      <xdr:rowOff>29454</xdr:rowOff>
    </xdr:from>
    <xdr:to>
      <xdr:col>3</xdr:col>
      <xdr:colOff>451249</xdr:colOff>
      <xdr:row>94</xdr:row>
      <xdr:rowOff>19421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17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9600" y="15866354"/>
          <a:ext cx="1670449" cy="1463167"/>
        </a:xfrm>
        <a:prstGeom prst="rect">
          <a:avLst/>
        </a:prstGeom>
      </xdr:spPr>
    </xdr:pic>
    <xdr:clientData/>
  </xdr:twoCellAnchor>
  <xdr:twoCellAnchor>
    <xdr:from>
      <xdr:col>5</xdr:col>
      <xdr:colOff>224041</xdr:colOff>
      <xdr:row>86</xdr:row>
      <xdr:rowOff>115260</xdr:rowOff>
    </xdr:from>
    <xdr:to>
      <xdr:col>9</xdr:col>
      <xdr:colOff>442137</xdr:colOff>
      <xdr:row>88</xdr:row>
      <xdr:rowOff>54737</xdr:rowOff>
    </xdr:to>
    <xdr:sp macro="" textlink="">
      <xdr:nvSpPr>
        <xdr:cNvPr id="166" name="TextBox 71">
          <a:extLst>
            <a:ext uri="{FF2B5EF4-FFF2-40B4-BE49-F238E27FC236}">
              <a16:creationId xmlns:a16="http://schemas.microsoft.com/office/drawing/2014/main" id="{00000000-0008-0000-1700-0000A6000000}"/>
            </a:ext>
          </a:extLst>
        </xdr:cNvPr>
        <xdr:cNvSpPr txBox="1"/>
      </xdr:nvSpPr>
      <xdr:spPr>
        <a:xfrm>
          <a:off x="3272041" y="15952160"/>
          <a:ext cx="265649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1       2      3                    4       5        6</a:t>
          </a:r>
        </a:p>
      </xdr:txBody>
    </xdr:sp>
    <xdr:clientData/>
  </xdr:twoCellAnchor>
  <xdr:twoCellAnchor>
    <xdr:from>
      <xdr:col>5</xdr:col>
      <xdr:colOff>145640</xdr:colOff>
      <xdr:row>93</xdr:row>
      <xdr:rowOff>78991</xdr:rowOff>
    </xdr:from>
    <xdr:to>
      <xdr:col>9</xdr:col>
      <xdr:colOff>363736</xdr:colOff>
      <xdr:row>95</xdr:row>
      <xdr:rowOff>18468</xdr:rowOff>
    </xdr:to>
    <xdr:sp macro="" textlink="">
      <xdr:nvSpPr>
        <xdr:cNvPr id="167" name="TextBox 72">
          <a:extLst>
            <a:ext uri="{FF2B5EF4-FFF2-40B4-BE49-F238E27FC236}">
              <a16:creationId xmlns:a16="http://schemas.microsoft.com/office/drawing/2014/main" id="{00000000-0008-0000-1700-0000A7000000}"/>
            </a:ext>
          </a:extLst>
        </xdr:cNvPr>
        <xdr:cNvSpPr txBox="1"/>
      </xdr:nvSpPr>
      <xdr:spPr>
        <a:xfrm>
          <a:off x="3193640" y="17204941"/>
          <a:ext cx="265649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1       2      3                    4       5        6</a:t>
          </a:r>
        </a:p>
      </xdr:txBody>
    </xdr:sp>
    <xdr:clientData/>
  </xdr:twoCellAnchor>
  <xdr:twoCellAnchor>
    <xdr:from>
      <xdr:col>5</xdr:col>
      <xdr:colOff>57776</xdr:colOff>
      <xdr:row>103</xdr:row>
      <xdr:rowOff>44912</xdr:rowOff>
    </xdr:from>
    <xdr:to>
      <xdr:col>9</xdr:col>
      <xdr:colOff>356023</xdr:colOff>
      <xdr:row>104</xdr:row>
      <xdr:rowOff>168539</xdr:rowOff>
    </xdr:to>
    <xdr:sp macro="" textlink="">
      <xdr:nvSpPr>
        <xdr:cNvPr id="168" name="TextBox 73">
          <a:extLst>
            <a:ext uri="{FF2B5EF4-FFF2-40B4-BE49-F238E27FC236}">
              <a16:creationId xmlns:a16="http://schemas.microsoft.com/office/drawing/2014/main" id="{00000000-0008-0000-1700-0000A8000000}"/>
            </a:ext>
          </a:extLst>
        </xdr:cNvPr>
        <xdr:cNvSpPr txBox="1"/>
      </xdr:nvSpPr>
      <xdr:spPr>
        <a:xfrm>
          <a:off x="3105776" y="1901236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5</xdr:col>
      <xdr:colOff>240512</xdr:colOff>
      <xdr:row>112</xdr:row>
      <xdr:rowOff>81519</xdr:rowOff>
    </xdr:from>
    <xdr:to>
      <xdr:col>9</xdr:col>
      <xdr:colOff>538759</xdr:colOff>
      <xdr:row>114</xdr:row>
      <xdr:rowOff>20996</xdr:rowOff>
    </xdr:to>
    <xdr:sp macro="" textlink="">
      <xdr:nvSpPr>
        <xdr:cNvPr id="169" name="TextBox 74">
          <a:extLst>
            <a:ext uri="{FF2B5EF4-FFF2-40B4-BE49-F238E27FC236}">
              <a16:creationId xmlns:a16="http://schemas.microsoft.com/office/drawing/2014/main" id="{00000000-0008-0000-1700-0000A9000000}"/>
            </a:ext>
          </a:extLst>
        </xdr:cNvPr>
        <xdr:cNvSpPr txBox="1"/>
      </xdr:nvSpPr>
      <xdr:spPr>
        <a:xfrm>
          <a:off x="3288512" y="20706319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386947</xdr:colOff>
      <xdr:row>83</xdr:row>
      <xdr:rowOff>51029</xdr:rowOff>
    </xdr:from>
    <xdr:to>
      <xdr:col>18</xdr:col>
      <xdr:colOff>75594</xdr:colOff>
      <xdr:row>84</xdr:row>
      <xdr:rowOff>174656</xdr:rowOff>
    </xdr:to>
    <xdr:sp macro="" textlink="">
      <xdr:nvSpPr>
        <xdr:cNvPr id="170" name="TextBox 75">
          <a:extLst>
            <a:ext uri="{FF2B5EF4-FFF2-40B4-BE49-F238E27FC236}">
              <a16:creationId xmlns:a16="http://schemas.microsoft.com/office/drawing/2014/main" id="{00000000-0008-0000-1700-0000AA000000}"/>
            </a:ext>
          </a:extLst>
        </xdr:cNvPr>
        <xdr:cNvSpPr txBox="1"/>
      </xdr:nvSpPr>
      <xdr:spPr>
        <a:xfrm>
          <a:off x="8311747" y="15335479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349905</xdr:colOff>
      <xdr:row>90</xdr:row>
      <xdr:rowOff>166270</xdr:rowOff>
    </xdr:from>
    <xdr:to>
      <xdr:col>18</xdr:col>
      <xdr:colOff>38552</xdr:colOff>
      <xdr:row>92</xdr:row>
      <xdr:rowOff>105747</xdr:rowOff>
    </xdr:to>
    <xdr:sp macro="" textlink="">
      <xdr:nvSpPr>
        <xdr:cNvPr id="171" name="TextBox 76">
          <a:extLst>
            <a:ext uri="{FF2B5EF4-FFF2-40B4-BE49-F238E27FC236}">
              <a16:creationId xmlns:a16="http://schemas.microsoft.com/office/drawing/2014/main" id="{00000000-0008-0000-1700-0000AB000000}"/>
            </a:ext>
          </a:extLst>
        </xdr:cNvPr>
        <xdr:cNvSpPr txBox="1"/>
      </xdr:nvSpPr>
      <xdr:spPr>
        <a:xfrm>
          <a:off x="8274705" y="16739770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480650</xdr:colOff>
      <xdr:row>98</xdr:row>
      <xdr:rowOff>104590</xdr:rowOff>
    </xdr:from>
    <xdr:to>
      <xdr:col>18</xdr:col>
      <xdr:colOff>169297</xdr:colOff>
      <xdr:row>100</xdr:row>
      <xdr:rowOff>44067</xdr:rowOff>
    </xdr:to>
    <xdr:sp macro="" textlink="">
      <xdr:nvSpPr>
        <xdr:cNvPr id="172" name="TextBox 77">
          <a:extLst>
            <a:ext uri="{FF2B5EF4-FFF2-40B4-BE49-F238E27FC236}">
              <a16:creationId xmlns:a16="http://schemas.microsoft.com/office/drawing/2014/main" id="{00000000-0008-0000-1700-0000AC000000}"/>
            </a:ext>
          </a:extLst>
        </xdr:cNvPr>
        <xdr:cNvSpPr txBox="1"/>
      </xdr:nvSpPr>
      <xdr:spPr>
        <a:xfrm>
          <a:off x="8405450" y="18151290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452184</xdr:colOff>
      <xdr:row>104</xdr:row>
      <xdr:rowOff>40032</xdr:rowOff>
    </xdr:from>
    <xdr:to>
      <xdr:col>18</xdr:col>
      <xdr:colOff>140831</xdr:colOff>
      <xdr:row>105</xdr:row>
      <xdr:rowOff>163659</xdr:rowOff>
    </xdr:to>
    <xdr:sp macro="" textlink="">
      <xdr:nvSpPr>
        <xdr:cNvPr id="173" name="TextBox 78">
          <a:extLst>
            <a:ext uri="{FF2B5EF4-FFF2-40B4-BE49-F238E27FC236}">
              <a16:creationId xmlns:a16="http://schemas.microsoft.com/office/drawing/2014/main" id="{00000000-0008-0000-1700-0000AD000000}"/>
            </a:ext>
          </a:extLst>
        </xdr:cNvPr>
        <xdr:cNvSpPr txBox="1"/>
      </xdr:nvSpPr>
      <xdr:spPr>
        <a:xfrm>
          <a:off x="8376984" y="1919163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524454</xdr:colOff>
      <xdr:row>109</xdr:row>
      <xdr:rowOff>98242</xdr:rowOff>
    </xdr:from>
    <xdr:to>
      <xdr:col>18</xdr:col>
      <xdr:colOff>213101</xdr:colOff>
      <xdr:row>111</xdr:row>
      <xdr:rowOff>37719</xdr:rowOff>
    </xdr:to>
    <xdr:sp macro="" textlink="">
      <xdr:nvSpPr>
        <xdr:cNvPr id="174" name="TextBox 79">
          <a:extLst>
            <a:ext uri="{FF2B5EF4-FFF2-40B4-BE49-F238E27FC236}">
              <a16:creationId xmlns:a16="http://schemas.microsoft.com/office/drawing/2014/main" id="{00000000-0008-0000-1700-0000AE000000}"/>
            </a:ext>
          </a:extLst>
        </xdr:cNvPr>
        <xdr:cNvSpPr txBox="1"/>
      </xdr:nvSpPr>
      <xdr:spPr>
        <a:xfrm>
          <a:off x="8449254" y="20170592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13</xdr:col>
      <xdr:colOff>473536</xdr:colOff>
      <xdr:row>115</xdr:row>
      <xdr:rowOff>36494</xdr:rowOff>
    </xdr:from>
    <xdr:to>
      <xdr:col>18</xdr:col>
      <xdr:colOff>162183</xdr:colOff>
      <xdr:row>116</xdr:row>
      <xdr:rowOff>160121</xdr:rowOff>
    </xdr:to>
    <xdr:sp macro="" textlink="">
      <xdr:nvSpPr>
        <xdr:cNvPr id="175" name="TextBox 80">
          <a:extLst>
            <a:ext uri="{FF2B5EF4-FFF2-40B4-BE49-F238E27FC236}">
              <a16:creationId xmlns:a16="http://schemas.microsoft.com/office/drawing/2014/main" id="{00000000-0008-0000-1700-0000AF000000}"/>
            </a:ext>
          </a:extLst>
        </xdr:cNvPr>
        <xdr:cNvSpPr txBox="1"/>
      </xdr:nvSpPr>
      <xdr:spPr>
        <a:xfrm>
          <a:off x="8398336" y="21213744"/>
          <a:ext cx="273664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1        2      3                     4       5        6</a:t>
          </a:r>
        </a:p>
      </xdr:txBody>
    </xdr:sp>
    <xdr:clientData/>
  </xdr:twoCellAnchor>
  <xdr:twoCellAnchor>
    <xdr:from>
      <xdr:col>5</xdr:col>
      <xdr:colOff>275751</xdr:colOff>
      <xdr:row>83</xdr:row>
      <xdr:rowOff>0</xdr:rowOff>
    </xdr:from>
    <xdr:to>
      <xdr:col>6</xdr:col>
      <xdr:colOff>270804</xdr:colOff>
      <xdr:row>85</xdr:row>
      <xdr:rowOff>1032</xdr:rowOff>
    </xdr:to>
    <xdr:sp macro="" textlink="">
      <xdr:nvSpPr>
        <xdr:cNvPr id="176" name="TextBox 81">
          <a:extLst>
            <a:ext uri="{FF2B5EF4-FFF2-40B4-BE49-F238E27FC236}">
              <a16:creationId xmlns:a16="http://schemas.microsoft.com/office/drawing/2014/main" id="{00000000-0008-0000-1700-0000B0000000}"/>
            </a:ext>
          </a:extLst>
        </xdr:cNvPr>
        <xdr:cNvSpPr txBox="1"/>
      </xdr:nvSpPr>
      <xdr:spPr>
        <a:xfrm>
          <a:off x="3323751" y="15284450"/>
          <a:ext cx="60465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Set3</a:t>
          </a:r>
        </a:p>
      </xdr:txBody>
    </xdr:sp>
    <xdr:clientData/>
  </xdr:twoCellAnchor>
  <xdr:twoCellAnchor>
    <xdr:from>
      <xdr:col>3</xdr:col>
      <xdr:colOff>391720</xdr:colOff>
      <xdr:row>105</xdr:row>
      <xdr:rowOff>45156</xdr:rowOff>
    </xdr:from>
    <xdr:to>
      <xdr:col>4</xdr:col>
      <xdr:colOff>381964</xdr:colOff>
      <xdr:row>106</xdr:row>
      <xdr:rowOff>138005</xdr:rowOff>
    </xdr:to>
    <xdr:sp macro="" textlink="">
      <xdr:nvSpPr>
        <xdr:cNvPr id="177" name="TextBox 57">
          <a:extLst>
            <a:ext uri="{FF2B5EF4-FFF2-40B4-BE49-F238E27FC236}">
              <a16:creationId xmlns:a16="http://schemas.microsoft.com/office/drawing/2014/main" id="{00000000-0008-0000-1700-0000B1000000}"/>
            </a:ext>
          </a:extLst>
        </xdr:cNvPr>
        <xdr:cNvSpPr txBox="1"/>
      </xdr:nvSpPr>
      <xdr:spPr>
        <a:xfrm>
          <a:off x="2220520" y="19380906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85641</xdr:colOff>
      <xdr:row>89</xdr:row>
      <xdr:rowOff>150208</xdr:rowOff>
    </xdr:from>
    <xdr:to>
      <xdr:col>13</xdr:col>
      <xdr:colOff>75885</xdr:colOff>
      <xdr:row>91</xdr:row>
      <xdr:rowOff>58907</xdr:rowOff>
    </xdr:to>
    <xdr:sp macro="" textlink="">
      <xdr:nvSpPr>
        <xdr:cNvPr id="178" name="TextBox 68">
          <a:extLst>
            <a:ext uri="{FF2B5EF4-FFF2-40B4-BE49-F238E27FC236}">
              <a16:creationId xmlns:a16="http://schemas.microsoft.com/office/drawing/2014/main" id="{00000000-0008-0000-1700-0000B2000000}"/>
            </a:ext>
          </a:extLst>
        </xdr:cNvPr>
        <xdr:cNvSpPr txBox="1"/>
      </xdr:nvSpPr>
      <xdr:spPr>
        <a:xfrm>
          <a:off x="7400841" y="1653955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 editAs="oneCell">
    <xdr:from>
      <xdr:col>4</xdr:col>
      <xdr:colOff>355945</xdr:colOff>
      <xdr:row>88</xdr:row>
      <xdr:rowOff>90123</xdr:rowOff>
    </xdr:from>
    <xdr:to>
      <xdr:col>10</xdr:col>
      <xdr:colOff>563847</xdr:colOff>
      <xdr:row>93</xdr:row>
      <xdr:rowOff>40571</xdr:rowOff>
    </xdr:to>
    <xdr:pic>
      <xdr:nvPicPr>
        <xdr:cNvPr id="179" name="Picture 178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14" t="44807" r="25394" b="42490"/>
        <a:stretch/>
      </xdr:blipFill>
      <xdr:spPr>
        <a:xfrm>
          <a:off x="2794345" y="16295323"/>
          <a:ext cx="3865502" cy="871198"/>
        </a:xfrm>
        <a:prstGeom prst="rect">
          <a:avLst/>
        </a:prstGeom>
      </xdr:spPr>
    </xdr:pic>
    <xdr:clientData/>
  </xdr:twoCellAnchor>
  <xdr:twoCellAnchor>
    <xdr:from>
      <xdr:col>10</xdr:col>
      <xdr:colOff>44473</xdr:colOff>
      <xdr:row>88</xdr:row>
      <xdr:rowOff>90610</xdr:rowOff>
    </xdr:from>
    <xdr:to>
      <xdr:col>12</xdr:col>
      <xdr:colOff>12008</xdr:colOff>
      <xdr:row>90</xdr:row>
      <xdr:rowOff>30087</xdr:rowOff>
    </xdr:to>
    <xdr:sp macro="" textlink="">
      <xdr:nvSpPr>
        <xdr:cNvPr id="180" name="TextBox 4">
          <a:extLst>
            <a:ext uri="{FF2B5EF4-FFF2-40B4-BE49-F238E27FC236}">
              <a16:creationId xmlns:a16="http://schemas.microsoft.com/office/drawing/2014/main" id="{00000000-0008-0000-1700-0000B4000000}"/>
            </a:ext>
          </a:extLst>
        </xdr:cNvPr>
        <xdr:cNvSpPr txBox="1"/>
      </xdr:nvSpPr>
      <xdr:spPr>
        <a:xfrm>
          <a:off x="6140473" y="16295810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 editAs="oneCell">
    <xdr:from>
      <xdr:col>4</xdr:col>
      <xdr:colOff>390615</xdr:colOff>
      <xdr:row>95</xdr:row>
      <xdr:rowOff>2648</xdr:rowOff>
    </xdr:from>
    <xdr:to>
      <xdr:col>10</xdr:col>
      <xdr:colOff>471900</xdr:colOff>
      <xdr:row>102</xdr:row>
      <xdr:rowOff>102713</xdr:rowOff>
    </xdr:to>
    <xdr:pic>
      <xdr:nvPicPr>
        <xdr:cNvPr id="181" name="Picture 180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B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17" t="44065" r="16553" b="34616"/>
        <a:stretch/>
      </xdr:blipFill>
      <xdr:spPr>
        <a:xfrm>
          <a:off x="2829015" y="17496898"/>
          <a:ext cx="3738885" cy="1389115"/>
        </a:xfrm>
        <a:prstGeom prst="rect">
          <a:avLst/>
        </a:prstGeom>
      </xdr:spPr>
    </xdr:pic>
    <xdr:clientData/>
  </xdr:twoCellAnchor>
  <xdr:twoCellAnchor>
    <xdr:from>
      <xdr:col>9</xdr:col>
      <xdr:colOff>412951</xdr:colOff>
      <xdr:row>100</xdr:row>
      <xdr:rowOff>18483</xdr:rowOff>
    </xdr:from>
    <xdr:to>
      <xdr:col>11</xdr:col>
      <xdr:colOff>330601</xdr:colOff>
      <xdr:row>101</xdr:row>
      <xdr:rowOff>142110</xdr:rowOff>
    </xdr:to>
    <xdr:sp macro="" textlink="">
      <xdr:nvSpPr>
        <xdr:cNvPr id="182" name="TextBox 15">
          <a:extLst>
            <a:ext uri="{FF2B5EF4-FFF2-40B4-BE49-F238E27FC236}">
              <a16:creationId xmlns:a16="http://schemas.microsoft.com/office/drawing/2014/main" id="{00000000-0008-0000-1700-0000B6000000}"/>
            </a:ext>
          </a:extLst>
        </xdr:cNvPr>
        <xdr:cNvSpPr txBox="1"/>
      </xdr:nvSpPr>
      <xdr:spPr>
        <a:xfrm>
          <a:off x="5899351" y="18433483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 editAs="oneCell">
    <xdr:from>
      <xdr:col>4</xdr:col>
      <xdr:colOff>385382</xdr:colOff>
      <xdr:row>105</xdr:row>
      <xdr:rowOff>4533</xdr:rowOff>
    </xdr:from>
    <xdr:to>
      <xdr:col>10</xdr:col>
      <xdr:colOff>449248</xdr:colOff>
      <xdr:row>111</xdr:row>
      <xdr:rowOff>7267</xdr:rowOff>
    </xdr:to>
    <xdr:pic>
      <xdr:nvPicPr>
        <xdr:cNvPr id="183" name="Picture 182" descr="A close-up of a test paper&#10;&#10;Description automatically generated">
          <a:extLst>
            <a:ext uri="{FF2B5EF4-FFF2-40B4-BE49-F238E27FC236}">
              <a16:creationId xmlns:a16="http://schemas.microsoft.com/office/drawing/2014/main" id="{00000000-0008-0000-1700-0000B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46" t="38355" r="38317" b="36167"/>
        <a:stretch/>
      </xdr:blipFill>
      <xdr:spPr>
        <a:xfrm>
          <a:off x="2823782" y="19340283"/>
          <a:ext cx="3721466" cy="1107634"/>
        </a:xfrm>
        <a:prstGeom prst="rect">
          <a:avLst/>
        </a:prstGeom>
      </xdr:spPr>
    </xdr:pic>
    <xdr:clientData/>
  </xdr:twoCellAnchor>
  <xdr:twoCellAnchor>
    <xdr:from>
      <xdr:col>10</xdr:col>
      <xdr:colOff>77181</xdr:colOff>
      <xdr:row>107</xdr:row>
      <xdr:rowOff>65565</xdr:rowOff>
    </xdr:from>
    <xdr:to>
      <xdr:col>11</xdr:col>
      <xdr:colOff>453748</xdr:colOff>
      <xdr:row>109</xdr:row>
      <xdr:rowOff>5042</xdr:rowOff>
    </xdr:to>
    <xdr:sp macro="" textlink="">
      <xdr:nvSpPr>
        <xdr:cNvPr id="184" name="TextBox 22">
          <a:extLst>
            <a:ext uri="{FF2B5EF4-FFF2-40B4-BE49-F238E27FC236}">
              <a16:creationId xmlns:a16="http://schemas.microsoft.com/office/drawing/2014/main" id="{00000000-0008-0000-1700-0000B8000000}"/>
            </a:ext>
          </a:extLst>
        </xdr:cNvPr>
        <xdr:cNvSpPr txBox="1"/>
      </xdr:nvSpPr>
      <xdr:spPr>
        <a:xfrm>
          <a:off x="6173181" y="19769615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 editAs="oneCell">
    <xdr:from>
      <xdr:col>4</xdr:col>
      <xdr:colOff>321704</xdr:colOff>
      <xdr:row>113</xdr:row>
      <xdr:rowOff>112010</xdr:rowOff>
    </xdr:from>
    <xdr:to>
      <xdr:col>10</xdr:col>
      <xdr:colOff>449248</xdr:colOff>
      <xdr:row>120</xdr:row>
      <xdr:rowOff>243</xdr:rowOff>
    </xdr:to>
    <xdr:pic>
      <xdr:nvPicPr>
        <xdr:cNvPr id="185" name="Picture 18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08" t="46268" r="31104" b="36565"/>
        <a:stretch/>
      </xdr:blipFill>
      <xdr:spPr>
        <a:xfrm>
          <a:off x="2760104" y="20920960"/>
          <a:ext cx="3785144" cy="1177283"/>
        </a:xfrm>
        <a:prstGeom prst="rect">
          <a:avLst/>
        </a:prstGeom>
      </xdr:spPr>
    </xdr:pic>
    <xdr:clientData/>
  </xdr:twoCellAnchor>
  <xdr:twoCellAnchor>
    <xdr:from>
      <xdr:col>9</xdr:col>
      <xdr:colOff>516248</xdr:colOff>
      <xdr:row>117</xdr:row>
      <xdr:rowOff>158462</xdr:rowOff>
    </xdr:from>
    <xdr:to>
      <xdr:col>11</xdr:col>
      <xdr:colOff>515651</xdr:colOff>
      <xdr:row>119</xdr:row>
      <xdr:rowOff>97939</xdr:rowOff>
    </xdr:to>
    <xdr:sp macro="" textlink="">
      <xdr:nvSpPr>
        <xdr:cNvPr id="186" name="TextBox 33">
          <a:extLst>
            <a:ext uri="{FF2B5EF4-FFF2-40B4-BE49-F238E27FC236}">
              <a16:creationId xmlns:a16="http://schemas.microsoft.com/office/drawing/2014/main" id="{00000000-0008-0000-1700-0000BA000000}"/>
            </a:ext>
          </a:extLst>
        </xdr:cNvPr>
        <xdr:cNvSpPr txBox="1"/>
      </xdr:nvSpPr>
      <xdr:spPr>
        <a:xfrm>
          <a:off x="6002648" y="21704012"/>
          <a:ext cx="12186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42KDa</a:t>
          </a:r>
        </a:p>
      </xdr:txBody>
    </xdr:sp>
    <xdr:clientData/>
  </xdr:twoCellAnchor>
  <xdr:twoCellAnchor>
    <xdr:from>
      <xdr:col>3</xdr:col>
      <xdr:colOff>360194</xdr:colOff>
      <xdr:row>118</xdr:row>
      <xdr:rowOff>100900</xdr:rowOff>
    </xdr:from>
    <xdr:to>
      <xdr:col>4</xdr:col>
      <xdr:colOff>350438</xdr:colOff>
      <xdr:row>120</xdr:row>
      <xdr:rowOff>9599</xdr:rowOff>
    </xdr:to>
    <xdr:sp macro="" textlink="">
      <xdr:nvSpPr>
        <xdr:cNvPr id="187" name="TextBox 35">
          <a:extLst>
            <a:ext uri="{FF2B5EF4-FFF2-40B4-BE49-F238E27FC236}">
              <a16:creationId xmlns:a16="http://schemas.microsoft.com/office/drawing/2014/main" id="{00000000-0008-0000-1700-0000BB000000}"/>
            </a:ext>
          </a:extLst>
        </xdr:cNvPr>
        <xdr:cNvSpPr txBox="1"/>
      </xdr:nvSpPr>
      <xdr:spPr>
        <a:xfrm>
          <a:off x="2188994" y="21830600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5</xdr:col>
      <xdr:colOff>39970</xdr:colOff>
      <xdr:row>117</xdr:row>
      <xdr:rowOff>167877</xdr:rowOff>
    </xdr:from>
    <xdr:to>
      <xdr:col>9</xdr:col>
      <xdr:colOff>596407</xdr:colOff>
      <xdr:row>119</xdr:row>
      <xdr:rowOff>130157</xdr:rowOff>
    </xdr:to>
    <xdr:sp macro="" textlink="">
      <xdr:nvSpPr>
        <xdr:cNvPr id="188" name="Rectangle 187">
          <a:extLst>
            <a:ext uri="{FF2B5EF4-FFF2-40B4-BE49-F238E27FC236}">
              <a16:creationId xmlns:a16="http://schemas.microsoft.com/office/drawing/2014/main" id="{00000000-0008-0000-1700-0000BC000000}"/>
            </a:ext>
          </a:extLst>
        </xdr:cNvPr>
        <xdr:cNvSpPr/>
      </xdr:nvSpPr>
      <xdr:spPr>
        <a:xfrm>
          <a:off x="3087970" y="21713427"/>
          <a:ext cx="2994837" cy="330580"/>
        </a:xfrm>
        <a:prstGeom prst="rect">
          <a:avLst/>
        </a:prstGeom>
        <a:noFill/>
        <a:ln w="38100">
          <a:solidFill>
            <a:schemeClr val="accent5">
              <a:lumMod val="75000"/>
            </a:schemeClr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 editAs="oneCell">
    <xdr:from>
      <xdr:col>13</xdr:col>
      <xdr:colOff>49184</xdr:colOff>
      <xdr:row>83</xdr:row>
      <xdr:rowOff>135996</xdr:rowOff>
    </xdr:from>
    <xdr:to>
      <xdr:col>19</xdr:col>
      <xdr:colOff>309757</xdr:colOff>
      <xdr:row>90</xdr:row>
      <xdr:rowOff>154592</xdr:rowOff>
    </xdr:to>
    <xdr:pic>
      <xdr:nvPicPr>
        <xdr:cNvPr id="189" name="Picture 188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B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32" t="35878" r="19210" b="39498"/>
        <a:stretch/>
      </xdr:blipFill>
      <xdr:spPr>
        <a:xfrm>
          <a:off x="7973984" y="15420446"/>
          <a:ext cx="3918173" cy="1307646"/>
        </a:xfrm>
        <a:prstGeom prst="rect">
          <a:avLst/>
        </a:prstGeom>
      </xdr:spPr>
    </xdr:pic>
    <xdr:clientData/>
  </xdr:twoCellAnchor>
  <xdr:twoCellAnchor>
    <xdr:from>
      <xdr:col>18</xdr:col>
      <xdr:colOff>335808</xdr:colOff>
      <xdr:row>88</xdr:row>
      <xdr:rowOff>52076</xdr:rowOff>
    </xdr:from>
    <xdr:to>
      <xdr:col>21</xdr:col>
      <xdr:colOff>105523</xdr:colOff>
      <xdr:row>89</xdr:row>
      <xdr:rowOff>175703</xdr:rowOff>
    </xdr:to>
    <xdr:sp macro="" textlink="">
      <xdr:nvSpPr>
        <xdr:cNvPr id="190" name="TextBox 43">
          <a:extLst>
            <a:ext uri="{FF2B5EF4-FFF2-40B4-BE49-F238E27FC236}">
              <a16:creationId xmlns:a16="http://schemas.microsoft.com/office/drawing/2014/main" id="{00000000-0008-0000-1700-0000BE000000}"/>
            </a:ext>
          </a:extLst>
        </xdr:cNvPr>
        <xdr:cNvSpPr txBox="1"/>
      </xdr:nvSpPr>
      <xdr:spPr>
        <a:xfrm>
          <a:off x="11308608" y="16257276"/>
          <a:ext cx="159851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pJNK 42/47/52KDa</a:t>
          </a:r>
        </a:p>
      </xdr:txBody>
    </xdr:sp>
    <xdr:clientData/>
  </xdr:twoCellAnchor>
  <xdr:twoCellAnchor editAs="oneCell">
    <xdr:from>
      <xdr:col>12</xdr:col>
      <xdr:colOff>593953</xdr:colOff>
      <xdr:row>92</xdr:row>
      <xdr:rowOff>51779</xdr:rowOff>
    </xdr:from>
    <xdr:to>
      <xdr:col>19</xdr:col>
      <xdr:colOff>320957</xdr:colOff>
      <xdr:row>98</xdr:row>
      <xdr:rowOff>183300</xdr:rowOff>
    </xdr:to>
    <xdr:pic>
      <xdr:nvPicPr>
        <xdr:cNvPr id="191" name="Picture 190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700-0000B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8" t="41400" r="20196" b="34252"/>
        <a:stretch/>
      </xdr:blipFill>
      <xdr:spPr>
        <a:xfrm>
          <a:off x="7909153" y="16993579"/>
          <a:ext cx="3994204" cy="1236421"/>
        </a:xfrm>
        <a:prstGeom prst="rect">
          <a:avLst/>
        </a:prstGeom>
      </xdr:spPr>
    </xdr:pic>
    <xdr:clientData/>
  </xdr:twoCellAnchor>
  <xdr:twoCellAnchor>
    <xdr:from>
      <xdr:col>18</xdr:col>
      <xdr:colOff>368717</xdr:colOff>
      <xdr:row>96</xdr:row>
      <xdr:rowOff>40487</xdr:rowOff>
    </xdr:from>
    <xdr:to>
      <xdr:col>20</xdr:col>
      <xdr:colOff>432240</xdr:colOff>
      <xdr:row>97</xdr:row>
      <xdr:rowOff>164114</xdr:rowOff>
    </xdr:to>
    <xdr:sp macro="" textlink="">
      <xdr:nvSpPr>
        <xdr:cNvPr id="192" name="TextBox 53">
          <a:extLst>
            <a:ext uri="{FF2B5EF4-FFF2-40B4-BE49-F238E27FC236}">
              <a16:creationId xmlns:a16="http://schemas.microsoft.com/office/drawing/2014/main" id="{00000000-0008-0000-1700-0000C0000000}"/>
            </a:ext>
          </a:extLst>
        </xdr:cNvPr>
        <xdr:cNvSpPr txBox="1"/>
      </xdr:nvSpPr>
      <xdr:spPr>
        <a:xfrm>
          <a:off x="11341517" y="17718887"/>
          <a:ext cx="128272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42/47 KDa</a:t>
          </a:r>
        </a:p>
      </xdr:txBody>
    </xdr:sp>
    <xdr:clientData/>
  </xdr:twoCellAnchor>
  <xdr:twoCellAnchor editAs="oneCell">
    <xdr:from>
      <xdr:col>13</xdr:col>
      <xdr:colOff>13461</xdr:colOff>
      <xdr:row>100</xdr:row>
      <xdr:rowOff>78086</xdr:rowOff>
    </xdr:from>
    <xdr:to>
      <xdr:col>19</xdr:col>
      <xdr:colOff>309756</xdr:colOff>
      <xdr:row>104</xdr:row>
      <xdr:rowOff>139949</xdr:rowOff>
    </xdr:to>
    <xdr:pic>
      <xdr:nvPicPr>
        <xdr:cNvPr id="193" name="Picture 192" descr="A close-up of a piece of paper&#10;&#10;Description automatically generated">
          <a:extLst>
            <a:ext uri="{FF2B5EF4-FFF2-40B4-BE49-F238E27FC236}">
              <a16:creationId xmlns:a16="http://schemas.microsoft.com/office/drawing/2014/main" id="{00000000-0008-0000-1700-0000C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67" t="58418" r="31472" b="29939"/>
        <a:stretch/>
      </xdr:blipFill>
      <xdr:spPr>
        <a:xfrm>
          <a:off x="7938261" y="18493086"/>
          <a:ext cx="3953895" cy="798463"/>
        </a:xfrm>
        <a:prstGeom prst="rect">
          <a:avLst/>
        </a:prstGeom>
      </xdr:spPr>
    </xdr:pic>
    <xdr:clientData/>
  </xdr:twoCellAnchor>
  <xdr:twoCellAnchor>
    <xdr:from>
      <xdr:col>18</xdr:col>
      <xdr:colOff>312438</xdr:colOff>
      <xdr:row>101</xdr:row>
      <xdr:rowOff>97755</xdr:rowOff>
    </xdr:from>
    <xdr:to>
      <xdr:col>20</xdr:col>
      <xdr:colOff>329474</xdr:colOff>
      <xdr:row>103</xdr:row>
      <xdr:rowOff>37232</xdr:rowOff>
    </xdr:to>
    <xdr:sp macro="" textlink="">
      <xdr:nvSpPr>
        <xdr:cNvPr id="194" name="TextBox 60">
          <a:extLst>
            <a:ext uri="{FF2B5EF4-FFF2-40B4-BE49-F238E27FC236}">
              <a16:creationId xmlns:a16="http://schemas.microsoft.com/office/drawing/2014/main" id="{00000000-0008-0000-1700-0000C2000000}"/>
            </a:ext>
          </a:extLst>
        </xdr:cNvPr>
        <xdr:cNvSpPr txBox="1"/>
      </xdr:nvSpPr>
      <xdr:spPr>
        <a:xfrm>
          <a:off x="11285238" y="18696905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 KDa</a:t>
          </a:r>
        </a:p>
      </xdr:txBody>
    </xdr:sp>
    <xdr:clientData/>
  </xdr:twoCellAnchor>
  <xdr:twoCellAnchor editAs="oneCell">
    <xdr:from>
      <xdr:col>12</xdr:col>
      <xdr:colOff>593953</xdr:colOff>
      <xdr:row>105</xdr:row>
      <xdr:rowOff>158308</xdr:rowOff>
    </xdr:from>
    <xdr:to>
      <xdr:col>19</xdr:col>
      <xdr:colOff>309756</xdr:colOff>
      <xdr:row>109</xdr:row>
      <xdr:rowOff>158774</xdr:rowOff>
    </xdr:to>
    <xdr:pic>
      <xdr:nvPicPr>
        <xdr:cNvPr id="195" name="Picture 194" descr="A close-up of a test strip&#10;&#10;Description automatically generated">
          <a:extLst>
            <a:ext uri="{FF2B5EF4-FFF2-40B4-BE49-F238E27FC236}">
              <a16:creationId xmlns:a16="http://schemas.microsoft.com/office/drawing/2014/main" id="{00000000-0008-0000-1700-0000C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31" t="46024" r="19888" b="37831"/>
        <a:stretch/>
      </xdr:blipFill>
      <xdr:spPr>
        <a:xfrm>
          <a:off x="7909153" y="19494058"/>
          <a:ext cx="3983003" cy="737066"/>
        </a:xfrm>
        <a:prstGeom prst="rect">
          <a:avLst/>
        </a:prstGeom>
      </xdr:spPr>
    </xdr:pic>
    <xdr:clientData/>
  </xdr:twoCellAnchor>
  <xdr:twoCellAnchor>
    <xdr:from>
      <xdr:col>18</xdr:col>
      <xdr:colOff>412672</xdr:colOff>
      <xdr:row>106</xdr:row>
      <xdr:rowOff>63337</xdr:rowOff>
    </xdr:from>
    <xdr:to>
      <xdr:col>20</xdr:col>
      <xdr:colOff>279026</xdr:colOff>
      <xdr:row>108</xdr:row>
      <xdr:rowOff>2814</xdr:rowOff>
    </xdr:to>
    <xdr:sp macro="" textlink="">
      <xdr:nvSpPr>
        <xdr:cNvPr id="196" name="TextBox 85">
          <a:extLst>
            <a:ext uri="{FF2B5EF4-FFF2-40B4-BE49-F238E27FC236}">
              <a16:creationId xmlns:a16="http://schemas.microsoft.com/office/drawing/2014/main" id="{00000000-0008-0000-1700-0000C4000000}"/>
            </a:ext>
          </a:extLst>
        </xdr:cNvPr>
        <xdr:cNvSpPr txBox="1"/>
      </xdr:nvSpPr>
      <xdr:spPr>
        <a:xfrm>
          <a:off x="11385472" y="19583237"/>
          <a:ext cx="108555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 KDa</a:t>
          </a:r>
        </a:p>
      </xdr:txBody>
    </xdr:sp>
    <xdr:clientData/>
  </xdr:twoCellAnchor>
  <xdr:twoCellAnchor editAs="oneCell">
    <xdr:from>
      <xdr:col>12</xdr:col>
      <xdr:colOff>579287</xdr:colOff>
      <xdr:row>110</xdr:row>
      <xdr:rowOff>161904</xdr:rowOff>
    </xdr:from>
    <xdr:to>
      <xdr:col>19</xdr:col>
      <xdr:colOff>320957</xdr:colOff>
      <xdr:row>115</xdr:row>
      <xdr:rowOff>78398</xdr:rowOff>
    </xdr:to>
    <xdr:pic>
      <xdr:nvPicPr>
        <xdr:cNvPr id="197" name="Picture 19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C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80" t="37819" r="33561" b="46426"/>
        <a:stretch/>
      </xdr:blipFill>
      <xdr:spPr>
        <a:xfrm>
          <a:off x="7894487" y="20418404"/>
          <a:ext cx="4008870" cy="837244"/>
        </a:xfrm>
        <a:prstGeom prst="rect">
          <a:avLst/>
        </a:prstGeom>
      </xdr:spPr>
    </xdr:pic>
    <xdr:clientData/>
  </xdr:twoCellAnchor>
  <xdr:twoCellAnchor>
    <xdr:from>
      <xdr:col>19</xdr:col>
      <xdr:colOff>253181</xdr:colOff>
      <xdr:row>112</xdr:row>
      <xdr:rowOff>57329</xdr:rowOff>
    </xdr:from>
    <xdr:to>
      <xdr:col>21</xdr:col>
      <xdr:colOff>405767</xdr:colOff>
      <xdr:row>113</xdr:row>
      <xdr:rowOff>180956</xdr:rowOff>
    </xdr:to>
    <xdr:sp macro="" textlink="">
      <xdr:nvSpPr>
        <xdr:cNvPr id="198" name="TextBox 94">
          <a:extLst>
            <a:ext uri="{FF2B5EF4-FFF2-40B4-BE49-F238E27FC236}">
              <a16:creationId xmlns:a16="http://schemas.microsoft.com/office/drawing/2014/main" id="{00000000-0008-0000-1700-0000C6000000}"/>
            </a:ext>
          </a:extLst>
        </xdr:cNvPr>
        <xdr:cNvSpPr txBox="1"/>
      </xdr:nvSpPr>
      <xdr:spPr>
        <a:xfrm>
          <a:off x="11835581" y="20682129"/>
          <a:ext cx="1371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cyclinD1 34 KDa</a:t>
          </a:r>
        </a:p>
      </xdr:txBody>
    </xdr:sp>
    <xdr:clientData/>
  </xdr:twoCellAnchor>
  <xdr:twoCellAnchor>
    <xdr:from>
      <xdr:col>12</xdr:col>
      <xdr:colOff>54083</xdr:colOff>
      <xdr:row>111</xdr:row>
      <xdr:rowOff>118368</xdr:rowOff>
    </xdr:from>
    <xdr:to>
      <xdr:col>13</xdr:col>
      <xdr:colOff>44327</xdr:colOff>
      <xdr:row>113</xdr:row>
      <xdr:rowOff>27067</xdr:rowOff>
    </xdr:to>
    <xdr:sp macro="" textlink="">
      <xdr:nvSpPr>
        <xdr:cNvPr id="199" name="TextBox 96">
          <a:extLst>
            <a:ext uri="{FF2B5EF4-FFF2-40B4-BE49-F238E27FC236}">
              <a16:creationId xmlns:a16="http://schemas.microsoft.com/office/drawing/2014/main" id="{00000000-0008-0000-1700-0000C7000000}"/>
            </a:ext>
          </a:extLst>
        </xdr:cNvPr>
        <xdr:cNvSpPr txBox="1"/>
      </xdr:nvSpPr>
      <xdr:spPr>
        <a:xfrm>
          <a:off x="7369283" y="20559018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64534</xdr:colOff>
      <xdr:row>110</xdr:row>
      <xdr:rowOff>107002</xdr:rowOff>
    </xdr:from>
    <xdr:to>
      <xdr:col>13</xdr:col>
      <xdr:colOff>54778</xdr:colOff>
      <xdr:row>112</xdr:row>
      <xdr:rowOff>15701</xdr:rowOff>
    </xdr:to>
    <xdr:sp macro="" textlink="">
      <xdr:nvSpPr>
        <xdr:cNvPr id="200" name="TextBox 97">
          <a:extLst>
            <a:ext uri="{FF2B5EF4-FFF2-40B4-BE49-F238E27FC236}">
              <a16:creationId xmlns:a16="http://schemas.microsoft.com/office/drawing/2014/main" id="{00000000-0008-0000-1700-0000C8000000}"/>
            </a:ext>
          </a:extLst>
        </xdr:cNvPr>
        <xdr:cNvSpPr txBox="1"/>
      </xdr:nvSpPr>
      <xdr:spPr>
        <a:xfrm>
          <a:off x="7379734" y="20363502"/>
          <a:ext cx="59984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 editAs="oneCell">
    <xdr:from>
      <xdr:col>13</xdr:col>
      <xdr:colOff>35306</xdr:colOff>
      <xdr:row>116</xdr:row>
      <xdr:rowOff>88915</xdr:rowOff>
    </xdr:from>
    <xdr:to>
      <xdr:col>19</xdr:col>
      <xdr:colOff>253181</xdr:colOff>
      <xdr:row>120</xdr:row>
      <xdr:rowOff>45741</xdr:rowOff>
    </xdr:to>
    <xdr:pic>
      <xdr:nvPicPr>
        <xdr:cNvPr id="201" name="Picture 200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700-0000C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27" t="53449" r="28148" b="31628"/>
        <a:stretch/>
      </xdr:blipFill>
      <xdr:spPr>
        <a:xfrm>
          <a:off x="7960106" y="21450315"/>
          <a:ext cx="3875475" cy="693426"/>
        </a:xfrm>
        <a:prstGeom prst="rect">
          <a:avLst/>
        </a:prstGeom>
      </xdr:spPr>
    </xdr:pic>
    <xdr:clientData/>
  </xdr:twoCellAnchor>
  <xdr:twoCellAnchor>
    <xdr:from>
      <xdr:col>18</xdr:col>
      <xdr:colOff>312438</xdr:colOff>
      <xdr:row>116</xdr:row>
      <xdr:rowOff>52465</xdr:rowOff>
    </xdr:from>
    <xdr:to>
      <xdr:col>20</xdr:col>
      <xdr:colOff>427258</xdr:colOff>
      <xdr:row>117</xdr:row>
      <xdr:rowOff>176092</xdr:rowOff>
    </xdr:to>
    <xdr:sp macro="" textlink="">
      <xdr:nvSpPr>
        <xdr:cNvPr id="202" name="TextBox 100">
          <a:extLst>
            <a:ext uri="{FF2B5EF4-FFF2-40B4-BE49-F238E27FC236}">
              <a16:creationId xmlns:a16="http://schemas.microsoft.com/office/drawing/2014/main" id="{00000000-0008-0000-1700-0000CA000000}"/>
            </a:ext>
          </a:extLst>
        </xdr:cNvPr>
        <xdr:cNvSpPr txBox="1"/>
      </xdr:nvSpPr>
      <xdr:spPr>
        <a:xfrm>
          <a:off x="11285238" y="21413865"/>
          <a:ext cx="133402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 37 KDa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160201</xdr:colOff>
      <xdr:row>2</xdr:row>
      <xdr:rowOff>18325</xdr:rowOff>
    </xdr:from>
    <xdr:to>
      <xdr:col>11</xdr:col>
      <xdr:colOff>160201</xdr:colOff>
      <xdr:row>4</xdr:row>
      <xdr:rowOff>24166</xdr:rowOff>
    </xdr:to>
    <xdr:sp macro="" textlink="">
      <xdr:nvSpPr>
        <xdr:cNvPr id="2" name="TextBox 2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SpPr txBox="1"/>
      </xdr:nvSpPr>
      <xdr:spPr>
        <a:xfrm>
          <a:off x="769801" y="386625"/>
          <a:ext cx="6096000" cy="374141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Figure S10b</a:t>
          </a:r>
        </a:p>
      </xdr:txBody>
    </xdr:sp>
    <xdr:clientData/>
  </xdr:twoCellAnchor>
  <xdr:twoCellAnchor editAs="oneCell">
    <xdr:from>
      <xdr:col>4</xdr:col>
      <xdr:colOff>472505</xdr:colOff>
      <xdr:row>5</xdr:row>
      <xdr:rowOff>7473</xdr:rowOff>
    </xdr:from>
    <xdr:to>
      <xdr:col>10</xdr:col>
      <xdr:colOff>264885</xdr:colOff>
      <xdr:row>10</xdr:row>
      <xdr:rowOff>51780</xdr:rowOff>
    </xdr:to>
    <xdr:pic>
      <xdr:nvPicPr>
        <xdr:cNvPr id="3" name="Picture 2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69" t="51163" r="27343" b="41085"/>
        <a:stretch/>
      </xdr:blipFill>
      <xdr:spPr>
        <a:xfrm flipH="1">
          <a:off x="2910905" y="928223"/>
          <a:ext cx="3449980" cy="965057"/>
        </a:xfrm>
        <a:prstGeom prst="rect">
          <a:avLst/>
        </a:prstGeom>
      </xdr:spPr>
    </xdr:pic>
    <xdr:clientData/>
  </xdr:twoCellAnchor>
  <xdr:twoCellAnchor>
    <xdr:from>
      <xdr:col>3</xdr:col>
      <xdr:colOff>519889</xdr:colOff>
      <xdr:row>5</xdr:row>
      <xdr:rowOff>157670</xdr:rowOff>
    </xdr:from>
    <xdr:to>
      <xdr:col>4</xdr:col>
      <xdr:colOff>578275</xdr:colOff>
      <xdr:row>7</xdr:row>
      <xdr:rowOff>66369</xdr:rowOff>
    </xdr:to>
    <xdr:sp macro="" textlink="">
      <xdr:nvSpPr>
        <xdr:cNvPr id="4" name="TextBox 7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SpPr txBox="1"/>
      </xdr:nvSpPr>
      <xdr:spPr>
        <a:xfrm>
          <a:off x="2348689" y="1078420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10</xdr:col>
      <xdr:colOff>264887</xdr:colOff>
      <xdr:row>7</xdr:row>
      <xdr:rowOff>41988</xdr:rowOff>
    </xdr:from>
    <xdr:to>
      <xdr:col>12</xdr:col>
      <xdr:colOff>232422</xdr:colOff>
      <xdr:row>8</xdr:row>
      <xdr:rowOff>165615</xdr:rowOff>
    </xdr:to>
    <xdr:sp macro="" textlink="">
      <xdr:nvSpPr>
        <xdr:cNvPr id="5" name="TextBox 8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SpPr txBox="1"/>
      </xdr:nvSpPr>
      <xdr:spPr>
        <a:xfrm>
          <a:off x="6360887" y="1331038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 editAs="oneCell">
    <xdr:from>
      <xdr:col>4</xdr:col>
      <xdr:colOff>472505</xdr:colOff>
      <xdr:row>12</xdr:row>
      <xdr:rowOff>67318</xdr:rowOff>
    </xdr:from>
    <xdr:to>
      <xdr:col>10</xdr:col>
      <xdr:colOff>264885</xdr:colOff>
      <xdr:row>18</xdr:row>
      <xdr:rowOff>25674</xdr:rowOff>
    </xdr:to>
    <xdr:pic>
      <xdr:nvPicPr>
        <xdr:cNvPr id="6" name="Picture 5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84" t="46666" r="27468" b="37830"/>
        <a:stretch/>
      </xdr:blipFill>
      <xdr:spPr>
        <a:xfrm>
          <a:off x="2910905" y="2277118"/>
          <a:ext cx="3449980" cy="1063256"/>
        </a:xfrm>
        <a:prstGeom prst="rect">
          <a:avLst/>
        </a:prstGeom>
      </xdr:spPr>
    </xdr:pic>
    <xdr:clientData/>
  </xdr:twoCellAnchor>
  <xdr:twoCellAnchor>
    <xdr:from>
      <xdr:col>3</xdr:col>
      <xdr:colOff>519887</xdr:colOff>
      <xdr:row>13</xdr:row>
      <xdr:rowOff>4096</xdr:rowOff>
    </xdr:from>
    <xdr:to>
      <xdr:col>4</xdr:col>
      <xdr:colOff>578273</xdr:colOff>
      <xdr:row>14</xdr:row>
      <xdr:rowOff>96945</xdr:rowOff>
    </xdr:to>
    <xdr:sp macro="" textlink="">
      <xdr:nvSpPr>
        <xdr:cNvPr id="7" name="TextBox 11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SpPr txBox="1"/>
      </xdr:nvSpPr>
      <xdr:spPr>
        <a:xfrm>
          <a:off x="2348687" y="239804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519887</xdr:colOff>
      <xdr:row>15</xdr:row>
      <xdr:rowOff>9342</xdr:rowOff>
    </xdr:from>
    <xdr:to>
      <xdr:col>4</xdr:col>
      <xdr:colOff>578273</xdr:colOff>
      <xdr:row>16</xdr:row>
      <xdr:rowOff>102191</xdr:rowOff>
    </xdr:to>
    <xdr:sp macro="" textlink="">
      <xdr:nvSpPr>
        <xdr:cNvPr id="8" name="TextBox 12">
          <a:extLst>
            <a:ext uri="{FF2B5EF4-FFF2-40B4-BE49-F238E27FC236}">
              <a16:creationId xmlns:a16="http://schemas.microsoft.com/office/drawing/2014/main" id="{00000000-0008-0000-1800-000008000000}"/>
            </a:ext>
          </a:extLst>
        </xdr:cNvPr>
        <xdr:cNvSpPr txBox="1"/>
      </xdr:nvSpPr>
      <xdr:spPr>
        <a:xfrm>
          <a:off x="2348687" y="2771592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10</xdr:col>
      <xdr:colOff>212895</xdr:colOff>
      <xdr:row>13</xdr:row>
      <xdr:rowOff>9718</xdr:rowOff>
    </xdr:from>
    <xdr:to>
      <xdr:col>12</xdr:col>
      <xdr:colOff>212298</xdr:colOff>
      <xdr:row>14</xdr:row>
      <xdr:rowOff>133345</xdr:rowOff>
    </xdr:to>
    <xdr:sp macro="" textlink="">
      <xdr:nvSpPr>
        <xdr:cNvPr id="9" name="TextBox 13">
          <a:extLst>
            <a:ext uri="{FF2B5EF4-FFF2-40B4-BE49-F238E27FC236}">
              <a16:creationId xmlns:a16="http://schemas.microsoft.com/office/drawing/2014/main" id="{00000000-0008-0000-1800-000009000000}"/>
            </a:ext>
          </a:extLst>
        </xdr:cNvPr>
        <xdr:cNvSpPr txBox="1"/>
      </xdr:nvSpPr>
      <xdr:spPr>
        <a:xfrm>
          <a:off x="6308895" y="2403668"/>
          <a:ext cx="12186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42KDa</a:t>
          </a:r>
        </a:p>
      </xdr:txBody>
    </xdr:sp>
    <xdr:clientData/>
  </xdr:twoCellAnchor>
  <xdr:twoCellAnchor editAs="oneCell">
    <xdr:from>
      <xdr:col>4</xdr:col>
      <xdr:colOff>472505</xdr:colOff>
      <xdr:row>20</xdr:row>
      <xdr:rowOff>41212</xdr:rowOff>
    </xdr:from>
    <xdr:to>
      <xdr:col>10</xdr:col>
      <xdr:colOff>264885</xdr:colOff>
      <xdr:row>27</xdr:row>
      <xdr:rowOff>175949</xdr:rowOff>
    </xdr:to>
    <xdr:pic>
      <xdr:nvPicPr>
        <xdr:cNvPr id="10" name="Picture 9" descr="A close-up of a paper&#10;&#10;Description automatically generated">
          <a:extLst>
            <a:ext uri="{FF2B5EF4-FFF2-40B4-BE49-F238E27FC236}">
              <a16:creationId xmlns:a16="http://schemas.microsoft.com/office/drawing/2014/main" id="{00000000-0008-0000-18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36" t="37520" r="32721" b="40829"/>
        <a:stretch/>
      </xdr:blipFill>
      <xdr:spPr>
        <a:xfrm>
          <a:off x="2910905" y="3724212"/>
          <a:ext cx="3449980" cy="1423787"/>
        </a:xfrm>
        <a:prstGeom prst="rect">
          <a:avLst/>
        </a:prstGeom>
      </xdr:spPr>
    </xdr:pic>
    <xdr:clientData/>
  </xdr:twoCellAnchor>
  <xdr:twoCellAnchor>
    <xdr:from>
      <xdr:col>3</xdr:col>
      <xdr:colOff>519887</xdr:colOff>
      <xdr:row>24</xdr:row>
      <xdr:rowOff>25106</xdr:rowOff>
    </xdr:from>
    <xdr:to>
      <xdr:col>4</xdr:col>
      <xdr:colOff>578273</xdr:colOff>
      <xdr:row>25</xdr:row>
      <xdr:rowOff>117955</xdr:rowOff>
    </xdr:to>
    <xdr:sp macro="" textlink="">
      <xdr:nvSpPr>
        <xdr:cNvPr id="11" name="TextBox 16">
          <a:extLst>
            <a:ext uri="{FF2B5EF4-FFF2-40B4-BE49-F238E27FC236}">
              <a16:creationId xmlns:a16="http://schemas.microsoft.com/office/drawing/2014/main" id="{00000000-0008-0000-1800-00000B000000}"/>
            </a:ext>
          </a:extLst>
        </xdr:cNvPr>
        <xdr:cNvSpPr txBox="1"/>
      </xdr:nvSpPr>
      <xdr:spPr>
        <a:xfrm>
          <a:off x="2348687" y="444470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519889</xdr:colOff>
      <xdr:row>25</xdr:row>
      <xdr:rowOff>159675</xdr:rowOff>
    </xdr:from>
    <xdr:to>
      <xdr:col>4</xdr:col>
      <xdr:colOff>578275</xdr:colOff>
      <xdr:row>27</xdr:row>
      <xdr:rowOff>68374</xdr:rowOff>
    </xdr:to>
    <xdr:sp macro="" textlink="">
      <xdr:nvSpPr>
        <xdr:cNvPr id="12" name="TextBox 17">
          <a:extLst>
            <a:ext uri="{FF2B5EF4-FFF2-40B4-BE49-F238E27FC236}">
              <a16:creationId xmlns:a16="http://schemas.microsoft.com/office/drawing/2014/main" id="{00000000-0008-0000-1800-00000C000000}"/>
            </a:ext>
          </a:extLst>
        </xdr:cNvPr>
        <xdr:cNvSpPr txBox="1"/>
      </xdr:nvSpPr>
      <xdr:spPr>
        <a:xfrm>
          <a:off x="2348689" y="4763425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519887</xdr:colOff>
      <xdr:row>22</xdr:row>
      <xdr:rowOff>48061</xdr:rowOff>
    </xdr:from>
    <xdr:to>
      <xdr:col>4</xdr:col>
      <xdr:colOff>578273</xdr:colOff>
      <xdr:row>23</xdr:row>
      <xdr:rowOff>140910</xdr:rowOff>
    </xdr:to>
    <xdr:sp macro="" textlink="">
      <xdr:nvSpPr>
        <xdr:cNvPr id="13" name="TextBox 18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SpPr txBox="1"/>
      </xdr:nvSpPr>
      <xdr:spPr>
        <a:xfrm>
          <a:off x="2348687" y="4099361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434831</xdr:colOff>
      <xdr:row>21</xdr:row>
      <xdr:rowOff>25365</xdr:rowOff>
    </xdr:from>
    <xdr:to>
      <xdr:col>5</xdr:col>
      <xdr:colOff>19973</xdr:colOff>
      <xdr:row>22</xdr:row>
      <xdr:rowOff>118214</xdr:rowOff>
    </xdr:to>
    <xdr:sp macro="" textlink="">
      <xdr:nvSpPr>
        <xdr:cNvPr id="14" name="TextBox 19">
          <a:extLst>
            <a:ext uri="{FF2B5EF4-FFF2-40B4-BE49-F238E27FC236}">
              <a16:creationId xmlns:a16="http://schemas.microsoft.com/office/drawing/2014/main" id="{00000000-0008-0000-1800-00000E000000}"/>
            </a:ext>
          </a:extLst>
        </xdr:cNvPr>
        <xdr:cNvSpPr txBox="1"/>
      </xdr:nvSpPr>
      <xdr:spPr>
        <a:xfrm>
          <a:off x="2263631" y="3892515"/>
          <a:ext cx="80434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10</xdr:col>
      <xdr:colOff>245029</xdr:colOff>
      <xdr:row>24</xdr:row>
      <xdr:rowOff>166115</xdr:rowOff>
    </xdr:from>
    <xdr:to>
      <xdr:col>12</xdr:col>
      <xdr:colOff>162679</xdr:colOff>
      <xdr:row>26</xdr:row>
      <xdr:rowOff>105592</xdr:rowOff>
    </xdr:to>
    <xdr:sp macro="" textlink="">
      <xdr:nvSpPr>
        <xdr:cNvPr id="15" name="TextBox 20">
          <a:extLst>
            <a:ext uri="{FF2B5EF4-FFF2-40B4-BE49-F238E27FC236}">
              <a16:creationId xmlns:a16="http://schemas.microsoft.com/office/drawing/2014/main" id="{00000000-0008-0000-1800-00000F000000}"/>
            </a:ext>
          </a:extLst>
        </xdr:cNvPr>
        <xdr:cNvSpPr txBox="1"/>
      </xdr:nvSpPr>
      <xdr:spPr>
        <a:xfrm>
          <a:off x="6341029" y="4585715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 editAs="oneCell">
    <xdr:from>
      <xdr:col>4</xdr:col>
      <xdr:colOff>437217</xdr:colOff>
      <xdr:row>29</xdr:row>
      <xdr:rowOff>174005</xdr:rowOff>
    </xdr:from>
    <xdr:to>
      <xdr:col>10</xdr:col>
      <xdr:colOff>264884</xdr:colOff>
      <xdr:row>37</xdr:row>
      <xdr:rowOff>124593</xdr:rowOff>
    </xdr:to>
    <xdr:pic>
      <xdr:nvPicPr>
        <xdr:cNvPr id="16" name="Picture 15" descr="A close-up of several test strips&#10;&#10;Description automatically generated">
          <a:extLst>
            <a:ext uri="{FF2B5EF4-FFF2-40B4-BE49-F238E27FC236}">
              <a16:creationId xmlns:a16="http://schemas.microsoft.com/office/drawing/2014/main" id="{00000000-0008-0000-18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27" t="65151" r="33348" b="11819"/>
        <a:stretch/>
      </xdr:blipFill>
      <xdr:spPr>
        <a:xfrm>
          <a:off x="2875617" y="5514355"/>
          <a:ext cx="3485267" cy="1423788"/>
        </a:xfrm>
        <a:prstGeom prst="rect">
          <a:avLst/>
        </a:prstGeom>
      </xdr:spPr>
    </xdr:pic>
    <xdr:clientData/>
  </xdr:twoCellAnchor>
  <xdr:twoCellAnchor>
    <xdr:from>
      <xdr:col>10</xdr:col>
      <xdr:colOff>212895</xdr:colOff>
      <xdr:row>35</xdr:row>
      <xdr:rowOff>14735</xdr:rowOff>
    </xdr:from>
    <xdr:to>
      <xdr:col>11</xdr:col>
      <xdr:colOff>589462</xdr:colOff>
      <xdr:row>36</xdr:row>
      <xdr:rowOff>138362</xdr:rowOff>
    </xdr:to>
    <xdr:sp macro="" textlink="">
      <xdr:nvSpPr>
        <xdr:cNvPr id="17" name="TextBox 23">
          <a:extLst>
            <a:ext uri="{FF2B5EF4-FFF2-40B4-BE49-F238E27FC236}">
              <a16:creationId xmlns:a16="http://schemas.microsoft.com/office/drawing/2014/main" id="{00000000-0008-0000-1800-000011000000}"/>
            </a:ext>
          </a:extLst>
        </xdr:cNvPr>
        <xdr:cNvSpPr txBox="1"/>
      </xdr:nvSpPr>
      <xdr:spPr>
        <a:xfrm>
          <a:off x="6308895" y="6459985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3</xdr:col>
      <xdr:colOff>519887</xdr:colOff>
      <xdr:row>34</xdr:row>
      <xdr:rowOff>79804</xdr:rowOff>
    </xdr:from>
    <xdr:to>
      <xdr:col>4</xdr:col>
      <xdr:colOff>578273</xdr:colOff>
      <xdr:row>35</xdr:row>
      <xdr:rowOff>172653</xdr:rowOff>
    </xdr:to>
    <xdr:sp macro="" textlink="">
      <xdr:nvSpPr>
        <xdr:cNvPr id="18" name="TextBox 24">
          <a:extLst>
            <a:ext uri="{FF2B5EF4-FFF2-40B4-BE49-F238E27FC236}">
              <a16:creationId xmlns:a16="http://schemas.microsoft.com/office/drawing/2014/main" id="{00000000-0008-0000-1800-000012000000}"/>
            </a:ext>
          </a:extLst>
        </xdr:cNvPr>
        <xdr:cNvSpPr txBox="1"/>
      </xdr:nvSpPr>
      <xdr:spPr>
        <a:xfrm>
          <a:off x="2348687" y="634090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519889</xdr:colOff>
      <xdr:row>36</xdr:row>
      <xdr:rowOff>30223</xdr:rowOff>
    </xdr:from>
    <xdr:to>
      <xdr:col>4</xdr:col>
      <xdr:colOff>578275</xdr:colOff>
      <xdr:row>37</xdr:row>
      <xdr:rowOff>123072</xdr:rowOff>
    </xdr:to>
    <xdr:sp macro="" textlink="">
      <xdr:nvSpPr>
        <xdr:cNvPr id="19" name="TextBox 25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SpPr txBox="1"/>
      </xdr:nvSpPr>
      <xdr:spPr>
        <a:xfrm>
          <a:off x="2348689" y="665962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519887</xdr:colOff>
      <xdr:row>32</xdr:row>
      <xdr:rowOff>102759</xdr:rowOff>
    </xdr:from>
    <xdr:to>
      <xdr:col>4</xdr:col>
      <xdr:colOff>578273</xdr:colOff>
      <xdr:row>34</xdr:row>
      <xdr:rowOff>11458</xdr:rowOff>
    </xdr:to>
    <xdr:sp macro="" textlink="">
      <xdr:nvSpPr>
        <xdr:cNvPr id="20" name="TextBox 26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SpPr txBox="1"/>
      </xdr:nvSpPr>
      <xdr:spPr>
        <a:xfrm>
          <a:off x="2348687" y="5995559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434831</xdr:colOff>
      <xdr:row>31</xdr:row>
      <xdr:rowOff>80063</xdr:rowOff>
    </xdr:from>
    <xdr:to>
      <xdr:col>5</xdr:col>
      <xdr:colOff>19973</xdr:colOff>
      <xdr:row>32</xdr:row>
      <xdr:rowOff>172912</xdr:rowOff>
    </xdr:to>
    <xdr:sp macro="" textlink="">
      <xdr:nvSpPr>
        <xdr:cNvPr id="21" name="TextBox 27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SpPr txBox="1"/>
      </xdr:nvSpPr>
      <xdr:spPr>
        <a:xfrm>
          <a:off x="2263631" y="5788713"/>
          <a:ext cx="80434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 editAs="oneCell">
    <xdr:from>
      <xdr:col>13</xdr:col>
      <xdr:colOff>47816</xdr:colOff>
      <xdr:row>1</xdr:row>
      <xdr:rowOff>181369</xdr:rowOff>
    </xdr:from>
    <xdr:to>
      <xdr:col>18</xdr:col>
      <xdr:colOff>606531</xdr:colOff>
      <xdr:row>7</xdr:row>
      <xdr:rowOff>13991</xdr:rowOff>
    </xdr:to>
    <xdr:pic>
      <xdr:nvPicPr>
        <xdr:cNvPr id="22" name="Picture 21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80" t="46992" r="25980" b="43048"/>
        <a:stretch/>
      </xdr:blipFill>
      <xdr:spPr>
        <a:xfrm>
          <a:off x="7972616" y="365519"/>
          <a:ext cx="3606715" cy="937522"/>
        </a:xfrm>
        <a:prstGeom prst="rect">
          <a:avLst/>
        </a:prstGeom>
      </xdr:spPr>
    </xdr:pic>
    <xdr:clientData/>
  </xdr:twoCellAnchor>
  <xdr:twoCellAnchor>
    <xdr:from>
      <xdr:col>18</xdr:col>
      <xdr:colOff>534773</xdr:colOff>
      <xdr:row>5</xdr:row>
      <xdr:rowOff>43223</xdr:rowOff>
    </xdr:from>
    <xdr:to>
      <xdr:col>20</xdr:col>
      <xdr:colOff>502116</xdr:colOff>
      <xdr:row>8</xdr:row>
      <xdr:rowOff>13993</xdr:rowOff>
    </xdr:to>
    <xdr:sp macro="" textlink="">
      <xdr:nvSpPr>
        <xdr:cNvPr id="23" name="TextBox 30">
          <a:extLst>
            <a:ext uri="{FF2B5EF4-FFF2-40B4-BE49-F238E27FC236}">
              <a16:creationId xmlns:a16="http://schemas.microsoft.com/office/drawing/2014/main" id="{00000000-0008-0000-1800-000017000000}"/>
            </a:ext>
          </a:extLst>
        </xdr:cNvPr>
        <xdr:cNvSpPr txBox="1"/>
      </xdr:nvSpPr>
      <xdr:spPr>
        <a:xfrm>
          <a:off x="11507573" y="963973"/>
          <a:ext cx="1186543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pJNK </a:t>
          </a:r>
        </a:p>
        <a:p>
          <a:r>
            <a:rPr lang="en-IN" sz="1400" b="1"/>
            <a:t>42/47/52KDa</a:t>
          </a:r>
        </a:p>
      </xdr:txBody>
    </xdr:sp>
    <xdr:clientData/>
  </xdr:twoCellAnchor>
  <xdr:twoCellAnchor>
    <xdr:from>
      <xdr:col>12</xdr:col>
      <xdr:colOff>126011</xdr:colOff>
      <xdr:row>4</xdr:row>
      <xdr:rowOff>17154</xdr:rowOff>
    </xdr:from>
    <xdr:to>
      <xdr:col>13</xdr:col>
      <xdr:colOff>184397</xdr:colOff>
      <xdr:row>5</xdr:row>
      <xdr:rowOff>110003</xdr:rowOff>
    </xdr:to>
    <xdr:sp macro="" textlink="">
      <xdr:nvSpPr>
        <xdr:cNvPr id="24" name="TextBox 31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SpPr txBox="1"/>
      </xdr:nvSpPr>
      <xdr:spPr>
        <a:xfrm>
          <a:off x="7441211" y="75375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 editAs="oneCell">
    <xdr:from>
      <xdr:col>13</xdr:col>
      <xdr:colOff>47816</xdr:colOff>
      <xdr:row>9</xdr:row>
      <xdr:rowOff>66227</xdr:rowOff>
    </xdr:from>
    <xdr:to>
      <xdr:col>18</xdr:col>
      <xdr:colOff>534773</xdr:colOff>
      <xdr:row>13</xdr:row>
      <xdr:rowOff>109307</xdr:rowOff>
    </xdr:to>
    <xdr:pic>
      <xdr:nvPicPr>
        <xdr:cNvPr id="25" name="Picture 2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77" t="62739" r="26971" b="25892"/>
        <a:stretch/>
      </xdr:blipFill>
      <xdr:spPr>
        <a:xfrm>
          <a:off x="7972616" y="1723577"/>
          <a:ext cx="3534957" cy="779680"/>
        </a:xfrm>
        <a:prstGeom prst="rect">
          <a:avLst/>
        </a:prstGeom>
      </xdr:spPr>
    </xdr:pic>
    <xdr:clientData/>
  </xdr:twoCellAnchor>
  <xdr:twoCellAnchor>
    <xdr:from>
      <xdr:col>18</xdr:col>
      <xdr:colOff>534772</xdr:colOff>
      <xdr:row>11</xdr:row>
      <xdr:rowOff>533</xdr:rowOff>
    </xdr:from>
    <xdr:to>
      <xdr:col>20</xdr:col>
      <xdr:colOff>502115</xdr:colOff>
      <xdr:row>13</xdr:row>
      <xdr:rowOff>155453</xdr:rowOff>
    </xdr:to>
    <xdr:sp macro="" textlink="">
      <xdr:nvSpPr>
        <xdr:cNvPr id="26" name="TextBox 34">
          <a:extLst>
            <a:ext uri="{FF2B5EF4-FFF2-40B4-BE49-F238E27FC236}">
              <a16:creationId xmlns:a16="http://schemas.microsoft.com/office/drawing/2014/main" id="{00000000-0008-0000-1800-00001A000000}"/>
            </a:ext>
          </a:extLst>
        </xdr:cNvPr>
        <xdr:cNvSpPr txBox="1"/>
      </xdr:nvSpPr>
      <xdr:spPr>
        <a:xfrm>
          <a:off x="11507572" y="2026183"/>
          <a:ext cx="1186543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</a:t>
          </a:r>
        </a:p>
        <a:p>
          <a:r>
            <a:rPr lang="en-IN" sz="1400" b="1"/>
            <a:t>42/47/52KDa</a:t>
          </a:r>
        </a:p>
      </xdr:txBody>
    </xdr:sp>
    <xdr:clientData/>
  </xdr:twoCellAnchor>
  <xdr:twoCellAnchor>
    <xdr:from>
      <xdr:col>12</xdr:col>
      <xdr:colOff>128832</xdr:colOff>
      <xdr:row>11</xdr:row>
      <xdr:rowOff>64564</xdr:rowOff>
    </xdr:from>
    <xdr:to>
      <xdr:col>13</xdr:col>
      <xdr:colOff>187218</xdr:colOff>
      <xdr:row>12</xdr:row>
      <xdr:rowOff>157413</xdr:rowOff>
    </xdr:to>
    <xdr:sp macro="" textlink="">
      <xdr:nvSpPr>
        <xdr:cNvPr id="27" name="TextBox 35">
          <a:extLst>
            <a:ext uri="{FF2B5EF4-FFF2-40B4-BE49-F238E27FC236}">
              <a16:creationId xmlns:a16="http://schemas.microsoft.com/office/drawing/2014/main" id="{00000000-0008-0000-1800-00001B000000}"/>
            </a:ext>
          </a:extLst>
        </xdr:cNvPr>
        <xdr:cNvSpPr txBox="1"/>
      </xdr:nvSpPr>
      <xdr:spPr>
        <a:xfrm>
          <a:off x="7444032" y="209021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124982</xdr:colOff>
      <xdr:row>9</xdr:row>
      <xdr:rowOff>89321</xdr:rowOff>
    </xdr:from>
    <xdr:to>
      <xdr:col>13</xdr:col>
      <xdr:colOff>183368</xdr:colOff>
      <xdr:row>10</xdr:row>
      <xdr:rowOff>182170</xdr:rowOff>
    </xdr:to>
    <xdr:sp macro="" textlink="">
      <xdr:nvSpPr>
        <xdr:cNvPr id="28" name="TextBox 36">
          <a:extLst>
            <a:ext uri="{FF2B5EF4-FFF2-40B4-BE49-F238E27FC236}">
              <a16:creationId xmlns:a16="http://schemas.microsoft.com/office/drawing/2014/main" id="{00000000-0008-0000-1800-00001C000000}"/>
            </a:ext>
          </a:extLst>
        </xdr:cNvPr>
        <xdr:cNvSpPr txBox="1"/>
      </xdr:nvSpPr>
      <xdr:spPr>
        <a:xfrm>
          <a:off x="7440182" y="1746671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13</xdr:col>
      <xdr:colOff>47814</xdr:colOff>
      <xdr:row>15</xdr:row>
      <xdr:rowOff>113572</xdr:rowOff>
    </xdr:from>
    <xdr:to>
      <xdr:col>18</xdr:col>
      <xdr:colOff>534771</xdr:colOff>
      <xdr:row>19</xdr:row>
      <xdr:rowOff>72816</xdr:rowOff>
    </xdr:to>
    <xdr:pic>
      <xdr:nvPicPr>
        <xdr:cNvPr id="29" name="Picture 28" descr="A white rectangular object with a black text&#10;&#10;Description automatically generated">
          <a:extLst>
            <a:ext uri="{FF2B5EF4-FFF2-40B4-BE49-F238E27FC236}">
              <a16:creationId xmlns:a16="http://schemas.microsoft.com/office/drawing/2014/main" id="{00000000-0008-0000-18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60" t="52520" r="27592" b="37333"/>
        <a:stretch/>
      </xdr:blipFill>
      <xdr:spPr>
        <a:xfrm>
          <a:off x="7972614" y="2875822"/>
          <a:ext cx="3534957" cy="695844"/>
        </a:xfrm>
        <a:prstGeom prst="rect">
          <a:avLst/>
        </a:prstGeom>
      </xdr:spPr>
    </xdr:pic>
    <xdr:clientData/>
  </xdr:twoCellAnchor>
  <xdr:twoCellAnchor>
    <xdr:from>
      <xdr:col>18</xdr:col>
      <xdr:colOff>485079</xdr:colOff>
      <xdr:row>15</xdr:row>
      <xdr:rowOff>128798</xdr:rowOff>
    </xdr:from>
    <xdr:to>
      <xdr:col>20</xdr:col>
      <xdr:colOff>502115</xdr:colOff>
      <xdr:row>17</xdr:row>
      <xdr:rowOff>68275</xdr:rowOff>
    </xdr:to>
    <xdr:sp macro="" textlink="">
      <xdr:nvSpPr>
        <xdr:cNvPr id="30" name="TextBox 39">
          <a:extLst>
            <a:ext uri="{FF2B5EF4-FFF2-40B4-BE49-F238E27FC236}">
              <a16:creationId xmlns:a16="http://schemas.microsoft.com/office/drawing/2014/main" id="{00000000-0008-0000-1800-00001E000000}"/>
            </a:ext>
          </a:extLst>
        </xdr:cNvPr>
        <xdr:cNvSpPr txBox="1"/>
      </xdr:nvSpPr>
      <xdr:spPr>
        <a:xfrm>
          <a:off x="11457879" y="2891048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 KDa</a:t>
          </a:r>
        </a:p>
      </xdr:txBody>
    </xdr:sp>
    <xdr:clientData/>
  </xdr:twoCellAnchor>
  <xdr:twoCellAnchor>
    <xdr:from>
      <xdr:col>12</xdr:col>
      <xdr:colOff>114884</xdr:colOff>
      <xdr:row>15</xdr:row>
      <xdr:rowOff>131254</xdr:rowOff>
    </xdr:from>
    <xdr:to>
      <xdr:col>13</xdr:col>
      <xdr:colOff>173270</xdr:colOff>
      <xdr:row>17</xdr:row>
      <xdr:rowOff>39953</xdr:rowOff>
    </xdr:to>
    <xdr:sp macro="" textlink="">
      <xdr:nvSpPr>
        <xdr:cNvPr id="31" name="TextBox 40">
          <a:extLst>
            <a:ext uri="{FF2B5EF4-FFF2-40B4-BE49-F238E27FC236}">
              <a16:creationId xmlns:a16="http://schemas.microsoft.com/office/drawing/2014/main" id="{00000000-0008-0000-1800-00001F000000}"/>
            </a:ext>
          </a:extLst>
        </xdr:cNvPr>
        <xdr:cNvSpPr txBox="1"/>
      </xdr:nvSpPr>
      <xdr:spPr>
        <a:xfrm>
          <a:off x="7430084" y="289350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114884</xdr:colOff>
      <xdr:row>17</xdr:row>
      <xdr:rowOff>132718</xdr:rowOff>
    </xdr:from>
    <xdr:to>
      <xdr:col>13</xdr:col>
      <xdr:colOff>173270</xdr:colOff>
      <xdr:row>19</xdr:row>
      <xdr:rowOff>41417</xdr:rowOff>
    </xdr:to>
    <xdr:sp macro="" textlink="">
      <xdr:nvSpPr>
        <xdr:cNvPr id="32" name="TextBox 41">
          <a:extLst>
            <a:ext uri="{FF2B5EF4-FFF2-40B4-BE49-F238E27FC236}">
              <a16:creationId xmlns:a16="http://schemas.microsoft.com/office/drawing/2014/main" id="{00000000-0008-0000-1800-000020000000}"/>
            </a:ext>
          </a:extLst>
        </xdr:cNvPr>
        <xdr:cNvSpPr txBox="1"/>
      </xdr:nvSpPr>
      <xdr:spPr>
        <a:xfrm>
          <a:off x="7430084" y="326326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13</xdr:col>
      <xdr:colOff>47814</xdr:colOff>
      <xdr:row>21</xdr:row>
      <xdr:rowOff>107040</xdr:rowOff>
    </xdr:from>
    <xdr:to>
      <xdr:col>18</xdr:col>
      <xdr:colOff>534772</xdr:colOff>
      <xdr:row>25</xdr:row>
      <xdr:rowOff>135240</xdr:rowOff>
    </xdr:to>
    <xdr:pic>
      <xdr:nvPicPr>
        <xdr:cNvPr id="33" name="Picture 32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24" t="55065" r="26227" b="33783"/>
        <a:stretch/>
      </xdr:blipFill>
      <xdr:spPr>
        <a:xfrm>
          <a:off x="7972614" y="3974190"/>
          <a:ext cx="3534958" cy="764800"/>
        </a:xfrm>
        <a:prstGeom prst="rect">
          <a:avLst/>
        </a:prstGeom>
      </xdr:spPr>
    </xdr:pic>
    <xdr:clientData/>
  </xdr:twoCellAnchor>
  <xdr:twoCellAnchor>
    <xdr:from>
      <xdr:col>18</xdr:col>
      <xdr:colOff>485079</xdr:colOff>
      <xdr:row>22</xdr:row>
      <xdr:rowOff>53191</xdr:rowOff>
    </xdr:from>
    <xdr:to>
      <xdr:col>20</xdr:col>
      <xdr:colOff>351433</xdr:colOff>
      <xdr:row>23</xdr:row>
      <xdr:rowOff>176818</xdr:rowOff>
    </xdr:to>
    <xdr:sp macro="" textlink="">
      <xdr:nvSpPr>
        <xdr:cNvPr id="34" name="TextBox 44">
          <a:extLst>
            <a:ext uri="{FF2B5EF4-FFF2-40B4-BE49-F238E27FC236}">
              <a16:creationId xmlns:a16="http://schemas.microsoft.com/office/drawing/2014/main" id="{00000000-0008-0000-1800-000022000000}"/>
            </a:ext>
          </a:extLst>
        </xdr:cNvPr>
        <xdr:cNvSpPr txBox="1"/>
      </xdr:nvSpPr>
      <xdr:spPr>
        <a:xfrm>
          <a:off x="11457879" y="4104491"/>
          <a:ext cx="108555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 KDa</a:t>
          </a:r>
        </a:p>
      </xdr:txBody>
    </xdr:sp>
    <xdr:clientData/>
  </xdr:twoCellAnchor>
  <xdr:twoCellAnchor>
    <xdr:from>
      <xdr:col>12</xdr:col>
      <xdr:colOff>60125</xdr:colOff>
      <xdr:row>21</xdr:row>
      <xdr:rowOff>115483</xdr:rowOff>
    </xdr:from>
    <xdr:to>
      <xdr:col>13</xdr:col>
      <xdr:colOff>118511</xdr:colOff>
      <xdr:row>23</xdr:row>
      <xdr:rowOff>24182</xdr:rowOff>
    </xdr:to>
    <xdr:sp macro="" textlink="">
      <xdr:nvSpPr>
        <xdr:cNvPr id="35" name="TextBox 45">
          <a:extLst>
            <a:ext uri="{FF2B5EF4-FFF2-40B4-BE49-F238E27FC236}">
              <a16:creationId xmlns:a16="http://schemas.microsoft.com/office/drawing/2014/main" id="{00000000-0008-0000-1800-000023000000}"/>
            </a:ext>
          </a:extLst>
        </xdr:cNvPr>
        <xdr:cNvSpPr txBox="1"/>
      </xdr:nvSpPr>
      <xdr:spPr>
        <a:xfrm>
          <a:off x="7375325" y="398263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114884</xdr:colOff>
      <xdr:row>23</xdr:row>
      <xdr:rowOff>70006</xdr:rowOff>
    </xdr:from>
    <xdr:to>
      <xdr:col>13</xdr:col>
      <xdr:colOff>173270</xdr:colOff>
      <xdr:row>24</xdr:row>
      <xdr:rowOff>162855</xdr:rowOff>
    </xdr:to>
    <xdr:sp macro="" textlink="">
      <xdr:nvSpPr>
        <xdr:cNvPr id="36" name="TextBox 46">
          <a:extLst>
            <a:ext uri="{FF2B5EF4-FFF2-40B4-BE49-F238E27FC236}">
              <a16:creationId xmlns:a16="http://schemas.microsoft.com/office/drawing/2014/main" id="{00000000-0008-0000-1800-000024000000}"/>
            </a:ext>
          </a:extLst>
        </xdr:cNvPr>
        <xdr:cNvSpPr txBox="1"/>
      </xdr:nvSpPr>
      <xdr:spPr>
        <a:xfrm>
          <a:off x="7430084" y="430545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13</xdr:col>
      <xdr:colOff>47812</xdr:colOff>
      <xdr:row>27</xdr:row>
      <xdr:rowOff>12415</xdr:rowOff>
    </xdr:from>
    <xdr:to>
      <xdr:col>18</xdr:col>
      <xdr:colOff>534771</xdr:colOff>
      <xdr:row>32</xdr:row>
      <xdr:rowOff>74798</xdr:rowOff>
    </xdr:to>
    <xdr:pic>
      <xdr:nvPicPr>
        <xdr:cNvPr id="37" name="Picture 36" descr="A rectangular object with a label&#10;&#10;Description automatically generated">
          <a:extLst>
            <a:ext uri="{FF2B5EF4-FFF2-40B4-BE49-F238E27FC236}">
              <a16:creationId xmlns:a16="http://schemas.microsoft.com/office/drawing/2014/main" id="{00000000-0008-0000-18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01" t="49495" r="26351" b="36169"/>
        <a:stretch/>
      </xdr:blipFill>
      <xdr:spPr>
        <a:xfrm>
          <a:off x="7972612" y="4984465"/>
          <a:ext cx="3534959" cy="983133"/>
        </a:xfrm>
        <a:prstGeom prst="rect">
          <a:avLst/>
        </a:prstGeom>
      </xdr:spPr>
    </xdr:pic>
    <xdr:clientData/>
  </xdr:twoCellAnchor>
  <xdr:twoCellAnchor>
    <xdr:from>
      <xdr:col>18</xdr:col>
      <xdr:colOff>485079</xdr:colOff>
      <xdr:row>28</xdr:row>
      <xdr:rowOff>87179</xdr:rowOff>
    </xdr:from>
    <xdr:to>
      <xdr:col>21</xdr:col>
      <xdr:colOff>28065</xdr:colOff>
      <xdr:row>30</xdr:row>
      <xdr:rowOff>26656</xdr:rowOff>
    </xdr:to>
    <xdr:sp macro="" textlink="">
      <xdr:nvSpPr>
        <xdr:cNvPr id="38" name="TextBox 49">
          <a:extLst>
            <a:ext uri="{FF2B5EF4-FFF2-40B4-BE49-F238E27FC236}">
              <a16:creationId xmlns:a16="http://schemas.microsoft.com/office/drawing/2014/main" id="{00000000-0008-0000-1800-000026000000}"/>
            </a:ext>
          </a:extLst>
        </xdr:cNvPr>
        <xdr:cNvSpPr txBox="1"/>
      </xdr:nvSpPr>
      <xdr:spPr>
        <a:xfrm>
          <a:off x="11457879" y="5243379"/>
          <a:ext cx="1371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cyclinD1 34 KDa</a:t>
          </a:r>
        </a:p>
      </xdr:txBody>
    </xdr:sp>
    <xdr:clientData/>
  </xdr:twoCellAnchor>
  <xdr:twoCellAnchor>
    <xdr:from>
      <xdr:col>12</xdr:col>
      <xdr:colOff>98430</xdr:colOff>
      <xdr:row>27</xdr:row>
      <xdr:rowOff>182607</xdr:rowOff>
    </xdr:from>
    <xdr:to>
      <xdr:col>13</xdr:col>
      <xdr:colOff>156816</xdr:colOff>
      <xdr:row>29</xdr:row>
      <xdr:rowOff>91306</xdr:rowOff>
    </xdr:to>
    <xdr:sp macro="" textlink="">
      <xdr:nvSpPr>
        <xdr:cNvPr id="39" name="TextBox 50">
          <a:extLst>
            <a:ext uri="{FF2B5EF4-FFF2-40B4-BE49-F238E27FC236}">
              <a16:creationId xmlns:a16="http://schemas.microsoft.com/office/drawing/2014/main" id="{00000000-0008-0000-1800-000027000000}"/>
            </a:ext>
          </a:extLst>
        </xdr:cNvPr>
        <xdr:cNvSpPr txBox="1"/>
      </xdr:nvSpPr>
      <xdr:spPr>
        <a:xfrm>
          <a:off x="7413630" y="5154657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114884</xdr:colOff>
      <xdr:row>29</xdr:row>
      <xdr:rowOff>174005</xdr:rowOff>
    </xdr:from>
    <xdr:to>
      <xdr:col>13</xdr:col>
      <xdr:colOff>173270</xdr:colOff>
      <xdr:row>31</xdr:row>
      <xdr:rowOff>82704</xdr:rowOff>
    </xdr:to>
    <xdr:sp macro="" textlink="">
      <xdr:nvSpPr>
        <xdr:cNvPr id="40" name="TextBox 51">
          <a:extLst>
            <a:ext uri="{FF2B5EF4-FFF2-40B4-BE49-F238E27FC236}">
              <a16:creationId xmlns:a16="http://schemas.microsoft.com/office/drawing/2014/main" id="{00000000-0008-0000-1800-000028000000}"/>
            </a:ext>
          </a:extLst>
        </xdr:cNvPr>
        <xdr:cNvSpPr txBox="1"/>
      </xdr:nvSpPr>
      <xdr:spPr>
        <a:xfrm>
          <a:off x="7430084" y="5514355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13</xdr:col>
      <xdr:colOff>34491</xdr:colOff>
      <xdr:row>33</xdr:row>
      <xdr:rowOff>175808</xdr:rowOff>
    </xdr:from>
    <xdr:to>
      <xdr:col>18</xdr:col>
      <xdr:colOff>471758</xdr:colOff>
      <xdr:row>37</xdr:row>
      <xdr:rowOff>51410</xdr:rowOff>
    </xdr:to>
    <xdr:pic>
      <xdr:nvPicPr>
        <xdr:cNvPr id="41" name="Picture 40" descr="A black and white photo of a bar&#10;&#10;Description automatically generated">
          <a:extLst>
            <a:ext uri="{FF2B5EF4-FFF2-40B4-BE49-F238E27FC236}">
              <a16:creationId xmlns:a16="http://schemas.microsoft.com/office/drawing/2014/main" id="{00000000-0008-0000-18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24" t="50505" r="29214" b="40568"/>
        <a:stretch/>
      </xdr:blipFill>
      <xdr:spPr>
        <a:xfrm>
          <a:off x="7959291" y="6252758"/>
          <a:ext cx="3485267" cy="612202"/>
        </a:xfrm>
        <a:prstGeom prst="rect">
          <a:avLst/>
        </a:prstGeom>
      </xdr:spPr>
    </xdr:pic>
    <xdr:clientData/>
  </xdr:twoCellAnchor>
  <xdr:twoCellAnchor>
    <xdr:from>
      <xdr:col>18</xdr:col>
      <xdr:colOff>436187</xdr:colOff>
      <xdr:row>34</xdr:row>
      <xdr:rowOff>107606</xdr:rowOff>
    </xdr:from>
    <xdr:to>
      <xdr:col>20</xdr:col>
      <xdr:colOff>551007</xdr:colOff>
      <xdr:row>36</xdr:row>
      <xdr:rowOff>47083</xdr:rowOff>
    </xdr:to>
    <xdr:sp macro="" textlink="">
      <xdr:nvSpPr>
        <xdr:cNvPr id="42" name="TextBox 55">
          <a:extLst>
            <a:ext uri="{FF2B5EF4-FFF2-40B4-BE49-F238E27FC236}">
              <a16:creationId xmlns:a16="http://schemas.microsoft.com/office/drawing/2014/main" id="{00000000-0008-0000-1800-00002A000000}"/>
            </a:ext>
          </a:extLst>
        </xdr:cNvPr>
        <xdr:cNvSpPr txBox="1"/>
      </xdr:nvSpPr>
      <xdr:spPr>
        <a:xfrm>
          <a:off x="11408987" y="6368706"/>
          <a:ext cx="133402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 37 KDa</a:t>
          </a:r>
        </a:p>
      </xdr:txBody>
    </xdr:sp>
    <xdr:clientData/>
  </xdr:twoCellAnchor>
  <xdr:twoCellAnchor>
    <xdr:from>
      <xdr:col>12</xdr:col>
      <xdr:colOff>98430</xdr:colOff>
      <xdr:row>33</xdr:row>
      <xdr:rowOff>136123</xdr:rowOff>
    </xdr:from>
    <xdr:to>
      <xdr:col>13</xdr:col>
      <xdr:colOff>156816</xdr:colOff>
      <xdr:row>35</xdr:row>
      <xdr:rowOff>44822</xdr:rowOff>
    </xdr:to>
    <xdr:sp macro="" textlink="">
      <xdr:nvSpPr>
        <xdr:cNvPr id="43" name="TextBox 56">
          <a:extLst>
            <a:ext uri="{FF2B5EF4-FFF2-40B4-BE49-F238E27FC236}">
              <a16:creationId xmlns:a16="http://schemas.microsoft.com/office/drawing/2014/main" id="{00000000-0008-0000-1800-00002B000000}"/>
            </a:ext>
          </a:extLst>
        </xdr:cNvPr>
        <xdr:cNvSpPr txBox="1"/>
      </xdr:nvSpPr>
      <xdr:spPr>
        <a:xfrm>
          <a:off x="7413630" y="621307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145575</xdr:colOff>
      <xdr:row>35</xdr:row>
      <xdr:rowOff>67364</xdr:rowOff>
    </xdr:from>
    <xdr:to>
      <xdr:col>13</xdr:col>
      <xdr:colOff>203961</xdr:colOff>
      <xdr:row>36</xdr:row>
      <xdr:rowOff>160213</xdr:rowOff>
    </xdr:to>
    <xdr:sp macro="" textlink="">
      <xdr:nvSpPr>
        <xdr:cNvPr id="44" name="TextBox 57">
          <a:extLst>
            <a:ext uri="{FF2B5EF4-FFF2-40B4-BE49-F238E27FC236}">
              <a16:creationId xmlns:a16="http://schemas.microsoft.com/office/drawing/2014/main" id="{00000000-0008-0000-1800-00002C000000}"/>
            </a:ext>
          </a:extLst>
        </xdr:cNvPr>
        <xdr:cNvSpPr txBox="1"/>
      </xdr:nvSpPr>
      <xdr:spPr>
        <a:xfrm>
          <a:off x="7460775" y="651261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 editAs="oneCell">
    <xdr:from>
      <xdr:col>1</xdr:col>
      <xdr:colOff>0</xdr:colOff>
      <xdr:row>4</xdr:row>
      <xdr:rowOff>62304</xdr:rowOff>
    </xdr:from>
    <xdr:to>
      <xdr:col>3</xdr:col>
      <xdr:colOff>500021</xdr:colOff>
      <xdr:row>19</xdr:row>
      <xdr:rowOff>37395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1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9600" y="798904"/>
          <a:ext cx="1719221" cy="2737341"/>
        </a:xfrm>
        <a:prstGeom prst="rect">
          <a:avLst/>
        </a:prstGeom>
      </xdr:spPr>
    </xdr:pic>
    <xdr:clientData/>
  </xdr:twoCellAnchor>
  <xdr:twoCellAnchor>
    <xdr:from>
      <xdr:col>5</xdr:col>
      <xdr:colOff>132606</xdr:colOff>
      <xdr:row>3</xdr:row>
      <xdr:rowOff>71092</xdr:rowOff>
    </xdr:from>
    <xdr:to>
      <xdr:col>10</xdr:col>
      <xdr:colOff>202767</xdr:colOff>
      <xdr:row>5</xdr:row>
      <xdr:rowOff>10569</xdr:rowOff>
    </xdr:to>
    <xdr:sp macro="" textlink="">
      <xdr:nvSpPr>
        <xdr:cNvPr id="46" name="TextBox 66">
          <a:extLst>
            <a:ext uri="{FF2B5EF4-FFF2-40B4-BE49-F238E27FC236}">
              <a16:creationId xmlns:a16="http://schemas.microsoft.com/office/drawing/2014/main" id="{00000000-0008-0000-1800-00002E000000}"/>
            </a:ext>
          </a:extLst>
        </xdr:cNvPr>
        <xdr:cNvSpPr txBox="1"/>
      </xdr:nvSpPr>
      <xdr:spPr>
        <a:xfrm>
          <a:off x="3180606" y="623542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1  2   3    4    5    6        7   8    9   10  11  12</a:t>
          </a:r>
        </a:p>
      </xdr:txBody>
    </xdr:sp>
    <xdr:clientData/>
  </xdr:twoCellAnchor>
  <xdr:twoCellAnchor>
    <xdr:from>
      <xdr:col>5</xdr:col>
      <xdr:colOff>87479</xdr:colOff>
      <xdr:row>10</xdr:row>
      <xdr:rowOff>172185</xdr:rowOff>
    </xdr:from>
    <xdr:to>
      <xdr:col>10</xdr:col>
      <xdr:colOff>157640</xdr:colOff>
      <xdr:row>12</xdr:row>
      <xdr:rowOff>111662</xdr:rowOff>
    </xdr:to>
    <xdr:sp macro="" textlink="">
      <xdr:nvSpPr>
        <xdr:cNvPr id="47" name="TextBox 67">
          <a:extLst>
            <a:ext uri="{FF2B5EF4-FFF2-40B4-BE49-F238E27FC236}">
              <a16:creationId xmlns:a16="http://schemas.microsoft.com/office/drawing/2014/main" id="{00000000-0008-0000-1800-00002F000000}"/>
            </a:ext>
          </a:extLst>
        </xdr:cNvPr>
        <xdr:cNvSpPr txBox="1"/>
      </xdr:nvSpPr>
      <xdr:spPr>
        <a:xfrm>
          <a:off x="3135479" y="2013685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1  2   3    4    5    6        7   8    9   10  11  12</a:t>
          </a:r>
        </a:p>
      </xdr:txBody>
    </xdr:sp>
    <xdr:clientData/>
  </xdr:twoCellAnchor>
  <xdr:twoCellAnchor>
    <xdr:from>
      <xdr:col>5</xdr:col>
      <xdr:colOff>132606</xdr:colOff>
      <xdr:row>34</xdr:row>
      <xdr:rowOff>41005</xdr:rowOff>
    </xdr:from>
    <xdr:to>
      <xdr:col>10</xdr:col>
      <xdr:colOff>363068</xdr:colOff>
      <xdr:row>35</xdr:row>
      <xdr:rowOff>164632</xdr:rowOff>
    </xdr:to>
    <xdr:sp macro="" textlink="">
      <xdr:nvSpPr>
        <xdr:cNvPr id="48" name="TextBox 69">
          <a:extLst>
            <a:ext uri="{FF2B5EF4-FFF2-40B4-BE49-F238E27FC236}">
              <a16:creationId xmlns:a16="http://schemas.microsoft.com/office/drawing/2014/main" id="{00000000-0008-0000-1800-000030000000}"/>
            </a:ext>
          </a:extLst>
        </xdr:cNvPr>
        <xdr:cNvSpPr txBox="1"/>
      </xdr:nvSpPr>
      <xdr:spPr>
        <a:xfrm>
          <a:off x="3180606" y="6302105"/>
          <a:ext cx="327846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1   2    3    4    5    6        7    8     9   10  11  12</a:t>
          </a:r>
        </a:p>
      </xdr:txBody>
    </xdr:sp>
    <xdr:clientData/>
  </xdr:twoCellAnchor>
  <xdr:twoCellAnchor>
    <xdr:from>
      <xdr:col>5</xdr:col>
      <xdr:colOff>99943</xdr:colOff>
      <xdr:row>24</xdr:row>
      <xdr:rowOff>36048</xdr:rowOff>
    </xdr:from>
    <xdr:to>
      <xdr:col>10</xdr:col>
      <xdr:colOff>330405</xdr:colOff>
      <xdr:row>25</xdr:row>
      <xdr:rowOff>159675</xdr:rowOff>
    </xdr:to>
    <xdr:sp macro="" textlink="">
      <xdr:nvSpPr>
        <xdr:cNvPr id="49" name="TextBox 71">
          <a:extLst>
            <a:ext uri="{FF2B5EF4-FFF2-40B4-BE49-F238E27FC236}">
              <a16:creationId xmlns:a16="http://schemas.microsoft.com/office/drawing/2014/main" id="{00000000-0008-0000-1800-000031000000}"/>
            </a:ext>
          </a:extLst>
        </xdr:cNvPr>
        <xdr:cNvSpPr txBox="1"/>
      </xdr:nvSpPr>
      <xdr:spPr>
        <a:xfrm>
          <a:off x="3147943" y="4455648"/>
          <a:ext cx="327846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1   2    3    4    5    6        7    8     9   10  11  12</a:t>
          </a:r>
        </a:p>
      </xdr:txBody>
    </xdr:sp>
    <xdr:clientData/>
  </xdr:twoCellAnchor>
  <xdr:twoCellAnchor>
    <xdr:from>
      <xdr:col>13</xdr:col>
      <xdr:colOff>254617</xdr:colOff>
      <xdr:row>2</xdr:row>
      <xdr:rowOff>122827</xdr:rowOff>
    </xdr:from>
    <xdr:to>
      <xdr:col>18</xdr:col>
      <xdr:colOff>324778</xdr:colOff>
      <xdr:row>4</xdr:row>
      <xdr:rowOff>62304</xdr:rowOff>
    </xdr:to>
    <xdr:sp macro="" textlink="">
      <xdr:nvSpPr>
        <xdr:cNvPr id="50" name="TextBox 72">
          <a:extLst>
            <a:ext uri="{FF2B5EF4-FFF2-40B4-BE49-F238E27FC236}">
              <a16:creationId xmlns:a16="http://schemas.microsoft.com/office/drawing/2014/main" id="{00000000-0008-0000-1800-000032000000}"/>
            </a:ext>
          </a:extLst>
        </xdr:cNvPr>
        <xdr:cNvSpPr txBox="1"/>
      </xdr:nvSpPr>
      <xdr:spPr>
        <a:xfrm>
          <a:off x="8179417" y="491127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1   2    3    4    5    6       7    8    9  10 11 12</a:t>
          </a:r>
        </a:p>
      </xdr:txBody>
    </xdr:sp>
    <xdr:clientData/>
  </xdr:twoCellAnchor>
  <xdr:twoCellAnchor>
    <xdr:from>
      <xdr:col>13</xdr:col>
      <xdr:colOff>280068</xdr:colOff>
      <xdr:row>7</xdr:row>
      <xdr:rowOff>160730</xdr:rowOff>
    </xdr:from>
    <xdr:to>
      <xdr:col>18</xdr:col>
      <xdr:colOff>109779</xdr:colOff>
      <xdr:row>9</xdr:row>
      <xdr:rowOff>100207</xdr:rowOff>
    </xdr:to>
    <xdr:sp macro="" textlink="">
      <xdr:nvSpPr>
        <xdr:cNvPr id="51" name="TextBox 73">
          <a:extLst>
            <a:ext uri="{FF2B5EF4-FFF2-40B4-BE49-F238E27FC236}">
              <a16:creationId xmlns:a16="http://schemas.microsoft.com/office/drawing/2014/main" id="{00000000-0008-0000-1800-000033000000}"/>
            </a:ext>
          </a:extLst>
        </xdr:cNvPr>
        <xdr:cNvSpPr txBox="1"/>
      </xdr:nvSpPr>
      <xdr:spPr>
        <a:xfrm>
          <a:off x="8204868" y="1449780"/>
          <a:ext cx="287771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1   2    3   4   5   6       7   8   9  10 11 12</a:t>
          </a:r>
        </a:p>
      </xdr:txBody>
    </xdr:sp>
    <xdr:clientData/>
  </xdr:twoCellAnchor>
  <xdr:twoCellAnchor>
    <xdr:from>
      <xdr:col>13</xdr:col>
      <xdr:colOff>238679</xdr:colOff>
      <xdr:row>14</xdr:row>
      <xdr:rowOff>2361</xdr:rowOff>
    </xdr:from>
    <xdr:to>
      <xdr:col>18</xdr:col>
      <xdr:colOff>228690</xdr:colOff>
      <xdr:row>15</xdr:row>
      <xdr:rowOff>125988</xdr:rowOff>
    </xdr:to>
    <xdr:sp macro="" textlink="">
      <xdr:nvSpPr>
        <xdr:cNvPr id="52" name="TextBox 74">
          <a:extLst>
            <a:ext uri="{FF2B5EF4-FFF2-40B4-BE49-F238E27FC236}">
              <a16:creationId xmlns:a16="http://schemas.microsoft.com/office/drawing/2014/main" id="{00000000-0008-0000-1800-000034000000}"/>
            </a:ext>
          </a:extLst>
        </xdr:cNvPr>
        <xdr:cNvSpPr txBox="1"/>
      </xdr:nvSpPr>
      <xdr:spPr>
        <a:xfrm>
          <a:off x="8163479" y="2580461"/>
          <a:ext cx="303801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1   2    3   4   5   6           7   8   9  10 11 12</a:t>
          </a:r>
        </a:p>
      </xdr:txBody>
    </xdr:sp>
    <xdr:clientData/>
  </xdr:twoCellAnchor>
  <xdr:twoCellAnchor>
    <xdr:from>
      <xdr:col>13</xdr:col>
      <xdr:colOff>291836</xdr:colOff>
      <xdr:row>19</xdr:row>
      <xdr:rowOff>165429</xdr:rowOff>
    </xdr:from>
    <xdr:to>
      <xdr:col>18</xdr:col>
      <xdr:colOff>161622</xdr:colOff>
      <xdr:row>21</xdr:row>
      <xdr:rowOff>104906</xdr:rowOff>
    </xdr:to>
    <xdr:sp macro="" textlink="">
      <xdr:nvSpPr>
        <xdr:cNvPr id="53" name="TextBox 75">
          <a:extLst>
            <a:ext uri="{FF2B5EF4-FFF2-40B4-BE49-F238E27FC236}">
              <a16:creationId xmlns:a16="http://schemas.microsoft.com/office/drawing/2014/main" id="{00000000-0008-0000-1800-000035000000}"/>
            </a:ext>
          </a:extLst>
        </xdr:cNvPr>
        <xdr:cNvSpPr txBox="1"/>
      </xdr:nvSpPr>
      <xdr:spPr>
        <a:xfrm>
          <a:off x="8216636" y="3664279"/>
          <a:ext cx="2917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1    2   3   4   5   6        7   8   9  10 11 12</a:t>
          </a:r>
        </a:p>
      </xdr:txBody>
    </xdr:sp>
    <xdr:clientData/>
  </xdr:twoCellAnchor>
  <xdr:twoCellAnchor>
    <xdr:from>
      <xdr:col>13</xdr:col>
      <xdr:colOff>254617</xdr:colOff>
      <xdr:row>25</xdr:row>
      <xdr:rowOff>120834</xdr:rowOff>
    </xdr:from>
    <xdr:to>
      <xdr:col>18</xdr:col>
      <xdr:colOff>124403</xdr:colOff>
      <xdr:row>27</xdr:row>
      <xdr:rowOff>60311</xdr:rowOff>
    </xdr:to>
    <xdr:sp macro="" textlink="">
      <xdr:nvSpPr>
        <xdr:cNvPr id="54" name="TextBox 76">
          <a:extLst>
            <a:ext uri="{FF2B5EF4-FFF2-40B4-BE49-F238E27FC236}">
              <a16:creationId xmlns:a16="http://schemas.microsoft.com/office/drawing/2014/main" id="{00000000-0008-0000-1800-000036000000}"/>
            </a:ext>
          </a:extLst>
        </xdr:cNvPr>
        <xdr:cNvSpPr txBox="1"/>
      </xdr:nvSpPr>
      <xdr:spPr>
        <a:xfrm>
          <a:off x="8179417" y="4724584"/>
          <a:ext cx="2917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1   2    3   4   5   6       7    8   9  10 11 12</a:t>
          </a:r>
        </a:p>
      </xdr:txBody>
    </xdr:sp>
    <xdr:clientData/>
  </xdr:twoCellAnchor>
  <xdr:twoCellAnchor>
    <xdr:from>
      <xdr:col>13</xdr:col>
      <xdr:colOff>280068</xdr:colOff>
      <xdr:row>32</xdr:row>
      <xdr:rowOff>81942</xdr:rowOff>
    </xdr:from>
    <xdr:to>
      <xdr:col>18</xdr:col>
      <xdr:colOff>109779</xdr:colOff>
      <xdr:row>34</xdr:row>
      <xdr:rowOff>21419</xdr:rowOff>
    </xdr:to>
    <xdr:sp macro="" textlink="">
      <xdr:nvSpPr>
        <xdr:cNvPr id="55" name="TextBox 77">
          <a:extLst>
            <a:ext uri="{FF2B5EF4-FFF2-40B4-BE49-F238E27FC236}">
              <a16:creationId xmlns:a16="http://schemas.microsoft.com/office/drawing/2014/main" id="{00000000-0008-0000-1800-000037000000}"/>
            </a:ext>
          </a:extLst>
        </xdr:cNvPr>
        <xdr:cNvSpPr txBox="1"/>
      </xdr:nvSpPr>
      <xdr:spPr>
        <a:xfrm>
          <a:off x="8204868" y="5974742"/>
          <a:ext cx="287771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1   2    3   4   5   6       7   8   9  10 11 12</a:t>
          </a:r>
        </a:p>
      </xdr:txBody>
    </xdr:sp>
    <xdr:clientData/>
  </xdr:twoCellAnchor>
  <xdr:twoCellAnchor>
    <xdr:from>
      <xdr:col>5</xdr:col>
      <xdr:colOff>268311</xdr:colOff>
      <xdr:row>1</xdr:row>
      <xdr:rowOff>0</xdr:rowOff>
    </xdr:from>
    <xdr:to>
      <xdr:col>10</xdr:col>
      <xdr:colOff>58204</xdr:colOff>
      <xdr:row>3</xdr:row>
      <xdr:rowOff>1032</xdr:rowOff>
    </xdr:to>
    <xdr:sp macro="" textlink="">
      <xdr:nvSpPr>
        <xdr:cNvPr id="56" name="TextBox 78">
          <a:extLst>
            <a:ext uri="{FF2B5EF4-FFF2-40B4-BE49-F238E27FC236}">
              <a16:creationId xmlns:a16="http://schemas.microsoft.com/office/drawing/2014/main" id="{00000000-0008-0000-1800-000038000000}"/>
            </a:ext>
          </a:extLst>
        </xdr:cNvPr>
        <xdr:cNvSpPr txBox="1"/>
      </xdr:nvSpPr>
      <xdr:spPr>
        <a:xfrm>
          <a:off x="3316311" y="184150"/>
          <a:ext cx="283789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Set1 – Shown in manuscript</a:t>
          </a:r>
        </a:p>
      </xdr:txBody>
    </xdr:sp>
    <xdr:clientData/>
  </xdr:twoCellAnchor>
  <xdr:twoCellAnchor>
    <xdr:from>
      <xdr:col>5</xdr:col>
      <xdr:colOff>85156</xdr:colOff>
      <xdr:row>7</xdr:row>
      <xdr:rowOff>36373</xdr:rowOff>
    </xdr:from>
    <xdr:to>
      <xdr:col>10</xdr:col>
      <xdr:colOff>85985</xdr:colOff>
      <xdr:row>9</xdr:row>
      <xdr:rowOff>104640</xdr:rowOff>
    </xdr:to>
    <xdr:sp macro="" textlink="">
      <xdr:nvSpPr>
        <xdr:cNvPr id="57" name="Rectangle 56">
          <a:extLst>
            <a:ext uri="{FF2B5EF4-FFF2-40B4-BE49-F238E27FC236}">
              <a16:creationId xmlns:a16="http://schemas.microsoft.com/office/drawing/2014/main" id="{00000000-0008-0000-1800-000039000000}"/>
            </a:ext>
          </a:extLst>
        </xdr:cNvPr>
        <xdr:cNvSpPr/>
      </xdr:nvSpPr>
      <xdr:spPr>
        <a:xfrm>
          <a:off x="3133156" y="1325423"/>
          <a:ext cx="3048829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5</xdr:col>
      <xdr:colOff>63480</xdr:colOff>
      <xdr:row>13</xdr:row>
      <xdr:rowOff>22157</xdr:rowOff>
    </xdr:from>
    <xdr:to>
      <xdr:col>10</xdr:col>
      <xdr:colOff>64309</xdr:colOff>
      <xdr:row>15</xdr:row>
      <xdr:rowOff>90424</xdr:rowOff>
    </xdr:to>
    <xdr:sp macro="" textlink="">
      <xdr:nvSpPr>
        <xdr:cNvPr id="58" name="Rectangle 57">
          <a:extLst>
            <a:ext uri="{FF2B5EF4-FFF2-40B4-BE49-F238E27FC236}">
              <a16:creationId xmlns:a16="http://schemas.microsoft.com/office/drawing/2014/main" id="{00000000-0008-0000-1800-00003A000000}"/>
            </a:ext>
          </a:extLst>
        </xdr:cNvPr>
        <xdr:cNvSpPr/>
      </xdr:nvSpPr>
      <xdr:spPr>
        <a:xfrm>
          <a:off x="3111480" y="2416107"/>
          <a:ext cx="3048829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600069</xdr:colOff>
      <xdr:row>25</xdr:row>
      <xdr:rowOff>115269</xdr:rowOff>
    </xdr:from>
    <xdr:to>
      <xdr:col>10</xdr:col>
      <xdr:colOff>264884</xdr:colOff>
      <xdr:row>27</xdr:row>
      <xdr:rowOff>183536</xdr:rowOff>
    </xdr:to>
    <xdr:sp macro="" textlink="">
      <xdr:nvSpPr>
        <xdr:cNvPr id="59" name="Rectangle 58">
          <a:extLst>
            <a:ext uri="{FF2B5EF4-FFF2-40B4-BE49-F238E27FC236}">
              <a16:creationId xmlns:a16="http://schemas.microsoft.com/office/drawing/2014/main" id="{00000000-0008-0000-1800-00003B000000}"/>
            </a:ext>
          </a:extLst>
        </xdr:cNvPr>
        <xdr:cNvSpPr/>
      </xdr:nvSpPr>
      <xdr:spPr>
        <a:xfrm>
          <a:off x="3038469" y="4719019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4</xdr:col>
      <xdr:colOff>606548</xdr:colOff>
      <xdr:row>35</xdr:row>
      <xdr:rowOff>94502</xdr:rowOff>
    </xdr:from>
    <xdr:to>
      <xdr:col>10</xdr:col>
      <xdr:colOff>271363</xdr:colOff>
      <xdr:row>37</xdr:row>
      <xdr:rowOff>162769</xdr:rowOff>
    </xdr:to>
    <xdr:sp macro="" textlink="">
      <xdr:nvSpPr>
        <xdr:cNvPr id="60" name="Rectangle 59">
          <a:extLst>
            <a:ext uri="{FF2B5EF4-FFF2-40B4-BE49-F238E27FC236}">
              <a16:creationId xmlns:a16="http://schemas.microsoft.com/office/drawing/2014/main" id="{00000000-0008-0000-1800-00003C000000}"/>
            </a:ext>
          </a:extLst>
        </xdr:cNvPr>
        <xdr:cNvSpPr/>
      </xdr:nvSpPr>
      <xdr:spPr>
        <a:xfrm>
          <a:off x="3044948" y="6539752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194630</xdr:colOff>
      <xdr:row>5</xdr:row>
      <xdr:rowOff>11521</xdr:rowOff>
    </xdr:from>
    <xdr:to>
      <xdr:col>18</xdr:col>
      <xdr:colOff>469045</xdr:colOff>
      <xdr:row>7</xdr:row>
      <xdr:rowOff>79788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00000000-0008-0000-1800-00003D000000}"/>
            </a:ext>
          </a:extLst>
        </xdr:cNvPr>
        <xdr:cNvSpPr/>
      </xdr:nvSpPr>
      <xdr:spPr>
        <a:xfrm>
          <a:off x="8119430" y="932271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241136</xdr:colOff>
      <xdr:row>10</xdr:row>
      <xdr:rowOff>177729</xdr:rowOff>
    </xdr:from>
    <xdr:to>
      <xdr:col>18</xdr:col>
      <xdr:colOff>515551</xdr:colOff>
      <xdr:row>13</xdr:row>
      <xdr:rowOff>61846</xdr:rowOff>
    </xdr:to>
    <xdr:sp macro="" textlink="">
      <xdr:nvSpPr>
        <xdr:cNvPr id="62" name="Rectangle 61">
          <a:extLst>
            <a:ext uri="{FF2B5EF4-FFF2-40B4-BE49-F238E27FC236}">
              <a16:creationId xmlns:a16="http://schemas.microsoft.com/office/drawing/2014/main" id="{00000000-0008-0000-1800-00003E000000}"/>
            </a:ext>
          </a:extLst>
        </xdr:cNvPr>
        <xdr:cNvSpPr/>
      </xdr:nvSpPr>
      <xdr:spPr>
        <a:xfrm>
          <a:off x="8165936" y="2019229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173374</xdr:colOff>
      <xdr:row>15</xdr:row>
      <xdr:rowOff>147635</xdr:rowOff>
    </xdr:from>
    <xdr:to>
      <xdr:col>18</xdr:col>
      <xdr:colOff>447789</xdr:colOff>
      <xdr:row>18</xdr:row>
      <xdr:rowOff>31752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00000000-0008-0000-1800-00003F000000}"/>
            </a:ext>
          </a:extLst>
        </xdr:cNvPr>
        <xdr:cNvSpPr/>
      </xdr:nvSpPr>
      <xdr:spPr>
        <a:xfrm>
          <a:off x="8098174" y="2909885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237585</xdr:colOff>
      <xdr:row>21</xdr:row>
      <xdr:rowOff>177843</xdr:rowOff>
    </xdr:from>
    <xdr:to>
      <xdr:col>18</xdr:col>
      <xdr:colOff>512000</xdr:colOff>
      <xdr:row>24</xdr:row>
      <xdr:rowOff>61960</xdr:rowOff>
    </xdr:to>
    <xdr:sp macro="" textlink="">
      <xdr:nvSpPr>
        <xdr:cNvPr id="64" name="Rectangle 63">
          <a:extLst>
            <a:ext uri="{FF2B5EF4-FFF2-40B4-BE49-F238E27FC236}">
              <a16:creationId xmlns:a16="http://schemas.microsoft.com/office/drawing/2014/main" id="{00000000-0008-0000-1800-000040000000}"/>
            </a:ext>
          </a:extLst>
        </xdr:cNvPr>
        <xdr:cNvSpPr/>
      </xdr:nvSpPr>
      <xdr:spPr>
        <a:xfrm>
          <a:off x="8162385" y="4044993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175479</xdr:colOff>
      <xdr:row>27</xdr:row>
      <xdr:rowOff>147777</xdr:rowOff>
    </xdr:from>
    <xdr:to>
      <xdr:col>18</xdr:col>
      <xdr:colOff>449894</xdr:colOff>
      <xdr:row>30</xdr:row>
      <xdr:rowOff>31894</xdr:rowOff>
    </xdr:to>
    <xdr:sp macro="" textlink="">
      <xdr:nvSpPr>
        <xdr:cNvPr id="65" name="Rectangle 64">
          <a:extLst>
            <a:ext uri="{FF2B5EF4-FFF2-40B4-BE49-F238E27FC236}">
              <a16:creationId xmlns:a16="http://schemas.microsoft.com/office/drawing/2014/main" id="{00000000-0008-0000-1800-000041000000}"/>
            </a:ext>
          </a:extLst>
        </xdr:cNvPr>
        <xdr:cNvSpPr/>
      </xdr:nvSpPr>
      <xdr:spPr>
        <a:xfrm>
          <a:off x="8100279" y="5119827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13</xdr:col>
      <xdr:colOff>194630</xdr:colOff>
      <xdr:row>34</xdr:row>
      <xdr:rowOff>123401</xdr:rowOff>
    </xdr:from>
    <xdr:to>
      <xdr:col>18</xdr:col>
      <xdr:colOff>469045</xdr:colOff>
      <xdr:row>37</xdr:row>
      <xdr:rowOff>7518</xdr:rowOff>
    </xdr:to>
    <xdr:sp macro="" textlink="">
      <xdr:nvSpPr>
        <xdr:cNvPr id="66" name="Rectangle 65">
          <a:extLst>
            <a:ext uri="{FF2B5EF4-FFF2-40B4-BE49-F238E27FC236}">
              <a16:creationId xmlns:a16="http://schemas.microsoft.com/office/drawing/2014/main" id="{00000000-0008-0000-1800-000042000000}"/>
            </a:ext>
          </a:extLst>
        </xdr:cNvPr>
        <xdr:cNvSpPr/>
      </xdr:nvSpPr>
      <xdr:spPr>
        <a:xfrm>
          <a:off x="8119430" y="6384501"/>
          <a:ext cx="3322415" cy="436567"/>
        </a:xfrm>
        <a:prstGeom prst="rect">
          <a:avLst/>
        </a:prstGeom>
        <a:noFill/>
        <a:ln w="38100"/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SG"/>
        </a:p>
      </xdr:txBody>
    </xdr:sp>
    <xdr:clientData/>
  </xdr:twoCellAnchor>
  <xdr:twoCellAnchor>
    <xdr:from>
      <xdr:col>1</xdr:col>
      <xdr:colOff>160201</xdr:colOff>
      <xdr:row>42</xdr:row>
      <xdr:rowOff>93150</xdr:rowOff>
    </xdr:from>
    <xdr:to>
      <xdr:col>11</xdr:col>
      <xdr:colOff>178344</xdr:colOff>
      <xdr:row>44</xdr:row>
      <xdr:rowOff>104434</xdr:rowOff>
    </xdr:to>
    <xdr:sp macro="" textlink="">
      <xdr:nvSpPr>
        <xdr:cNvPr id="67" name="TextBox 2">
          <a:extLst>
            <a:ext uri="{FF2B5EF4-FFF2-40B4-BE49-F238E27FC236}">
              <a16:creationId xmlns:a16="http://schemas.microsoft.com/office/drawing/2014/main" id="{00000000-0008-0000-1800-000043000000}"/>
            </a:ext>
          </a:extLst>
        </xdr:cNvPr>
        <xdr:cNvSpPr txBox="1"/>
      </xdr:nvSpPr>
      <xdr:spPr>
        <a:xfrm>
          <a:off x="767987" y="7713150"/>
          <a:ext cx="6096000" cy="374141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S10b</a:t>
          </a:r>
        </a:p>
      </xdr:txBody>
    </xdr:sp>
    <xdr:clientData/>
  </xdr:twoCellAnchor>
  <xdr:twoCellAnchor>
    <xdr:from>
      <xdr:col>10</xdr:col>
      <xdr:colOff>220742</xdr:colOff>
      <xdr:row>46</xdr:row>
      <xdr:rowOff>126001</xdr:rowOff>
    </xdr:from>
    <xdr:to>
      <xdr:col>11</xdr:col>
      <xdr:colOff>280942</xdr:colOff>
      <xdr:row>48</xdr:row>
      <xdr:rowOff>40143</xdr:rowOff>
    </xdr:to>
    <xdr:sp macro="" textlink="">
      <xdr:nvSpPr>
        <xdr:cNvPr id="68" name="TextBox 7">
          <a:extLst>
            <a:ext uri="{FF2B5EF4-FFF2-40B4-BE49-F238E27FC236}">
              <a16:creationId xmlns:a16="http://schemas.microsoft.com/office/drawing/2014/main" id="{00000000-0008-0000-1800-000044000000}"/>
            </a:ext>
          </a:extLst>
        </xdr:cNvPr>
        <xdr:cNvSpPr txBox="1"/>
      </xdr:nvSpPr>
      <xdr:spPr>
        <a:xfrm>
          <a:off x="6298599" y="8471715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10</xdr:col>
      <xdr:colOff>226458</xdr:colOff>
      <xdr:row>45</xdr:row>
      <xdr:rowOff>156672</xdr:rowOff>
    </xdr:from>
    <xdr:to>
      <xdr:col>12</xdr:col>
      <xdr:colOff>197621</xdr:colOff>
      <xdr:row>47</xdr:row>
      <xdr:rowOff>101592</xdr:rowOff>
    </xdr:to>
    <xdr:sp macro="" textlink="">
      <xdr:nvSpPr>
        <xdr:cNvPr id="69" name="TextBox 8">
          <a:extLst>
            <a:ext uri="{FF2B5EF4-FFF2-40B4-BE49-F238E27FC236}">
              <a16:creationId xmlns:a16="http://schemas.microsoft.com/office/drawing/2014/main" id="{00000000-0008-0000-1800-000045000000}"/>
            </a:ext>
          </a:extLst>
        </xdr:cNvPr>
        <xdr:cNvSpPr txBox="1"/>
      </xdr:nvSpPr>
      <xdr:spPr>
        <a:xfrm>
          <a:off x="6304315" y="8320958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3</xdr:col>
      <xdr:colOff>523516</xdr:colOff>
      <xdr:row>53</xdr:row>
      <xdr:rowOff>108857</xdr:rowOff>
    </xdr:from>
    <xdr:to>
      <xdr:col>4</xdr:col>
      <xdr:colOff>583716</xdr:colOff>
      <xdr:row>55</xdr:row>
      <xdr:rowOff>22999</xdr:rowOff>
    </xdr:to>
    <xdr:sp macro="" textlink="">
      <xdr:nvSpPr>
        <xdr:cNvPr id="70" name="TextBox 11">
          <a:extLst>
            <a:ext uri="{FF2B5EF4-FFF2-40B4-BE49-F238E27FC236}">
              <a16:creationId xmlns:a16="http://schemas.microsoft.com/office/drawing/2014/main" id="{00000000-0008-0000-1800-000046000000}"/>
            </a:ext>
          </a:extLst>
        </xdr:cNvPr>
        <xdr:cNvSpPr txBox="1"/>
      </xdr:nvSpPr>
      <xdr:spPr>
        <a:xfrm>
          <a:off x="2346873" y="9724571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523516</xdr:colOff>
      <xdr:row>55</xdr:row>
      <xdr:rowOff>119546</xdr:rowOff>
    </xdr:from>
    <xdr:to>
      <xdr:col>4</xdr:col>
      <xdr:colOff>583716</xdr:colOff>
      <xdr:row>57</xdr:row>
      <xdr:rowOff>33687</xdr:rowOff>
    </xdr:to>
    <xdr:sp macro="" textlink="">
      <xdr:nvSpPr>
        <xdr:cNvPr id="71" name="TextBox 12">
          <a:extLst>
            <a:ext uri="{FF2B5EF4-FFF2-40B4-BE49-F238E27FC236}">
              <a16:creationId xmlns:a16="http://schemas.microsoft.com/office/drawing/2014/main" id="{00000000-0008-0000-1800-000047000000}"/>
            </a:ext>
          </a:extLst>
        </xdr:cNvPr>
        <xdr:cNvSpPr txBox="1"/>
      </xdr:nvSpPr>
      <xdr:spPr>
        <a:xfrm>
          <a:off x="2346873" y="10098117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10</xdr:col>
      <xdr:colOff>219096</xdr:colOff>
      <xdr:row>54</xdr:row>
      <xdr:rowOff>123483</xdr:rowOff>
    </xdr:from>
    <xdr:to>
      <xdr:col>12</xdr:col>
      <xdr:colOff>222127</xdr:colOff>
      <xdr:row>56</xdr:row>
      <xdr:rowOff>68403</xdr:rowOff>
    </xdr:to>
    <xdr:sp macro="" textlink="">
      <xdr:nvSpPr>
        <xdr:cNvPr id="72" name="TextBox 13">
          <a:extLst>
            <a:ext uri="{FF2B5EF4-FFF2-40B4-BE49-F238E27FC236}">
              <a16:creationId xmlns:a16="http://schemas.microsoft.com/office/drawing/2014/main" id="{00000000-0008-0000-1800-000048000000}"/>
            </a:ext>
          </a:extLst>
        </xdr:cNvPr>
        <xdr:cNvSpPr txBox="1"/>
      </xdr:nvSpPr>
      <xdr:spPr>
        <a:xfrm>
          <a:off x="6296953" y="9920626"/>
          <a:ext cx="12186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42KDa</a:t>
          </a:r>
        </a:p>
      </xdr:txBody>
    </xdr:sp>
    <xdr:clientData/>
  </xdr:twoCellAnchor>
  <xdr:twoCellAnchor>
    <xdr:from>
      <xdr:col>10</xdr:col>
      <xdr:colOff>300802</xdr:colOff>
      <xdr:row>63</xdr:row>
      <xdr:rowOff>31794</xdr:rowOff>
    </xdr:from>
    <xdr:to>
      <xdr:col>11</xdr:col>
      <xdr:colOff>406611</xdr:colOff>
      <xdr:row>64</xdr:row>
      <xdr:rowOff>127364</xdr:rowOff>
    </xdr:to>
    <xdr:sp macro="" textlink="">
      <xdr:nvSpPr>
        <xdr:cNvPr id="73" name="TextBox 16">
          <a:extLst>
            <a:ext uri="{FF2B5EF4-FFF2-40B4-BE49-F238E27FC236}">
              <a16:creationId xmlns:a16="http://schemas.microsoft.com/office/drawing/2014/main" id="{00000000-0008-0000-1800-000049000000}"/>
            </a:ext>
          </a:extLst>
        </xdr:cNvPr>
        <xdr:cNvSpPr txBox="1"/>
      </xdr:nvSpPr>
      <xdr:spPr>
        <a:xfrm>
          <a:off x="6378659" y="11461794"/>
          <a:ext cx="71359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350KDa</a:t>
          </a:r>
        </a:p>
      </xdr:txBody>
    </xdr:sp>
    <xdr:clientData/>
  </xdr:twoCellAnchor>
  <xdr:twoCellAnchor>
    <xdr:from>
      <xdr:col>10</xdr:col>
      <xdr:colOff>310514</xdr:colOff>
      <xdr:row>65</xdr:row>
      <xdr:rowOff>28819</xdr:rowOff>
    </xdr:from>
    <xdr:to>
      <xdr:col>11</xdr:col>
      <xdr:colOff>370714</xdr:colOff>
      <xdr:row>66</xdr:row>
      <xdr:rowOff>124389</xdr:rowOff>
    </xdr:to>
    <xdr:sp macro="" textlink="">
      <xdr:nvSpPr>
        <xdr:cNvPr id="74" name="TextBox 17">
          <a:extLst>
            <a:ext uri="{FF2B5EF4-FFF2-40B4-BE49-F238E27FC236}">
              <a16:creationId xmlns:a16="http://schemas.microsoft.com/office/drawing/2014/main" id="{00000000-0008-0000-1800-00004A000000}"/>
            </a:ext>
          </a:extLst>
        </xdr:cNvPr>
        <xdr:cNvSpPr txBox="1"/>
      </xdr:nvSpPr>
      <xdr:spPr>
        <a:xfrm>
          <a:off x="6388371" y="1182167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10</xdr:col>
      <xdr:colOff>272451</xdr:colOff>
      <xdr:row>61</xdr:row>
      <xdr:rowOff>97871</xdr:rowOff>
    </xdr:from>
    <xdr:to>
      <xdr:col>12</xdr:col>
      <xdr:colOff>193729</xdr:colOff>
      <xdr:row>63</xdr:row>
      <xdr:rowOff>42791</xdr:rowOff>
    </xdr:to>
    <xdr:sp macro="" textlink="">
      <xdr:nvSpPr>
        <xdr:cNvPr id="75" name="TextBox 20">
          <a:extLst>
            <a:ext uri="{FF2B5EF4-FFF2-40B4-BE49-F238E27FC236}">
              <a16:creationId xmlns:a16="http://schemas.microsoft.com/office/drawing/2014/main" id="{00000000-0008-0000-1800-00004B000000}"/>
            </a:ext>
          </a:extLst>
        </xdr:cNvPr>
        <xdr:cNvSpPr txBox="1"/>
      </xdr:nvSpPr>
      <xdr:spPr>
        <a:xfrm>
          <a:off x="6350308" y="11165014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>
    <xdr:from>
      <xdr:col>10</xdr:col>
      <xdr:colOff>248735</xdr:colOff>
      <xdr:row>72</xdr:row>
      <xdr:rowOff>21603</xdr:rowOff>
    </xdr:from>
    <xdr:to>
      <xdr:col>12</xdr:col>
      <xdr:colOff>19330</xdr:colOff>
      <xdr:row>73</xdr:row>
      <xdr:rowOff>147951</xdr:rowOff>
    </xdr:to>
    <xdr:sp macro="" textlink="">
      <xdr:nvSpPr>
        <xdr:cNvPr id="76" name="TextBox 23">
          <a:extLst>
            <a:ext uri="{FF2B5EF4-FFF2-40B4-BE49-F238E27FC236}">
              <a16:creationId xmlns:a16="http://schemas.microsoft.com/office/drawing/2014/main" id="{00000000-0008-0000-1800-00004C000000}"/>
            </a:ext>
          </a:extLst>
        </xdr:cNvPr>
        <xdr:cNvSpPr txBox="1"/>
      </xdr:nvSpPr>
      <xdr:spPr>
        <a:xfrm>
          <a:off x="6326592" y="13084460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3</xdr:col>
      <xdr:colOff>523516</xdr:colOff>
      <xdr:row>75</xdr:row>
      <xdr:rowOff>60286</xdr:rowOff>
    </xdr:from>
    <xdr:to>
      <xdr:col>4</xdr:col>
      <xdr:colOff>583716</xdr:colOff>
      <xdr:row>76</xdr:row>
      <xdr:rowOff>155857</xdr:rowOff>
    </xdr:to>
    <xdr:sp macro="" textlink="">
      <xdr:nvSpPr>
        <xdr:cNvPr id="77" name="TextBox 24">
          <a:extLst>
            <a:ext uri="{FF2B5EF4-FFF2-40B4-BE49-F238E27FC236}">
              <a16:creationId xmlns:a16="http://schemas.microsoft.com/office/drawing/2014/main" id="{00000000-0008-0000-1800-00004D000000}"/>
            </a:ext>
          </a:extLst>
        </xdr:cNvPr>
        <xdr:cNvSpPr txBox="1"/>
      </xdr:nvSpPr>
      <xdr:spPr>
        <a:xfrm>
          <a:off x="2346873" y="13667429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523518</xdr:colOff>
      <xdr:row>77</xdr:row>
      <xdr:rowOff>16148</xdr:rowOff>
    </xdr:from>
    <xdr:to>
      <xdr:col>4</xdr:col>
      <xdr:colOff>583718</xdr:colOff>
      <xdr:row>78</xdr:row>
      <xdr:rowOff>111718</xdr:rowOff>
    </xdr:to>
    <xdr:sp macro="" textlink="">
      <xdr:nvSpPr>
        <xdr:cNvPr id="78" name="TextBox 25">
          <a:extLst>
            <a:ext uri="{FF2B5EF4-FFF2-40B4-BE49-F238E27FC236}">
              <a16:creationId xmlns:a16="http://schemas.microsoft.com/office/drawing/2014/main" id="{00000000-0008-0000-1800-00004E000000}"/>
            </a:ext>
          </a:extLst>
        </xdr:cNvPr>
        <xdr:cNvSpPr txBox="1"/>
      </xdr:nvSpPr>
      <xdr:spPr>
        <a:xfrm>
          <a:off x="2346875" y="1398614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523516</xdr:colOff>
      <xdr:row>73</xdr:row>
      <xdr:rowOff>77798</xdr:rowOff>
    </xdr:from>
    <xdr:to>
      <xdr:col>4</xdr:col>
      <xdr:colOff>583716</xdr:colOff>
      <xdr:row>74</xdr:row>
      <xdr:rowOff>173369</xdr:rowOff>
    </xdr:to>
    <xdr:sp macro="" textlink="">
      <xdr:nvSpPr>
        <xdr:cNvPr id="79" name="TextBox 26">
          <a:extLst>
            <a:ext uri="{FF2B5EF4-FFF2-40B4-BE49-F238E27FC236}">
              <a16:creationId xmlns:a16="http://schemas.microsoft.com/office/drawing/2014/main" id="{00000000-0008-0000-1800-00004F000000}"/>
            </a:ext>
          </a:extLst>
        </xdr:cNvPr>
        <xdr:cNvSpPr txBox="1"/>
      </xdr:nvSpPr>
      <xdr:spPr>
        <a:xfrm>
          <a:off x="2346873" y="1332208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3</xdr:col>
      <xdr:colOff>438460</xdr:colOff>
      <xdr:row>72</xdr:row>
      <xdr:rowOff>52381</xdr:rowOff>
    </xdr:from>
    <xdr:to>
      <xdr:col>5</xdr:col>
      <xdr:colOff>27230</xdr:colOff>
      <xdr:row>73</xdr:row>
      <xdr:rowOff>147951</xdr:rowOff>
    </xdr:to>
    <xdr:sp macro="" textlink="">
      <xdr:nvSpPr>
        <xdr:cNvPr id="80" name="TextBox 27">
          <a:extLst>
            <a:ext uri="{FF2B5EF4-FFF2-40B4-BE49-F238E27FC236}">
              <a16:creationId xmlns:a16="http://schemas.microsoft.com/office/drawing/2014/main" id="{00000000-0008-0000-1800-000050000000}"/>
            </a:ext>
          </a:extLst>
        </xdr:cNvPr>
        <xdr:cNvSpPr txBox="1"/>
      </xdr:nvSpPr>
      <xdr:spPr>
        <a:xfrm>
          <a:off x="2261817" y="13115238"/>
          <a:ext cx="80434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100KDa</a:t>
          </a:r>
        </a:p>
      </xdr:txBody>
    </xdr:sp>
    <xdr:clientData/>
  </xdr:twoCellAnchor>
  <xdr:twoCellAnchor>
    <xdr:from>
      <xdr:col>18</xdr:col>
      <xdr:colOff>482694</xdr:colOff>
      <xdr:row>44</xdr:row>
      <xdr:rowOff>53594</xdr:rowOff>
    </xdr:from>
    <xdr:to>
      <xdr:col>20</xdr:col>
      <xdr:colOff>453666</xdr:colOff>
      <xdr:row>47</xdr:row>
      <xdr:rowOff>32528</xdr:rowOff>
    </xdr:to>
    <xdr:sp macro="" textlink="">
      <xdr:nvSpPr>
        <xdr:cNvPr id="81" name="TextBox 30">
          <a:extLst>
            <a:ext uri="{FF2B5EF4-FFF2-40B4-BE49-F238E27FC236}">
              <a16:creationId xmlns:a16="http://schemas.microsoft.com/office/drawing/2014/main" id="{00000000-0008-0000-1800-000051000000}"/>
            </a:ext>
          </a:extLst>
        </xdr:cNvPr>
        <xdr:cNvSpPr txBox="1"/>
      </xdr:nvSpPr>
      <xdr:spPr>
        <a:xfrm>
          <a:off x="11422837" y="8036451"/>
          <a:ext cx="1186543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pJNK </a:t>
          </a:r>
        </a:p>
        <a:p>
          <a:r>
            <a:rPr lang="en-IN" sz="1400" b="1"/>
            <a:t>42/47/52KDa</a:t>
          </a:r>
        </a:p>
      </xdr:txBody>
    </xdr:sp>
    <xdr:clientData/>
  </xdr:twoCellAnchor>
  <xdr:twoCellAnchor>
    <xdr:from>
      <xdr:col>12</xdr:col>
      <xdr:colOff>145968</xdr:colOff>
      <xdr:row>44</xdr:row>
      <xdr:rowOff>97422</xdr:rowOff>
    </xdr:from>
    <xdr:to>
      <xdr:col>13</xdr:col>
      <xdr:colOff>206169</xdr:colOff>
      <xdr:row>46</xdr:row>
      <xdr:rowOff>11564</xdr:rowOff>
    </xdr:to>
    <xdr:sp macro="" textlink="">
      <xdr:nvSpPr>
        <xdr:cNvPr id="82" name="TextBox 31">
          <a:extLst>
            <a:ext uri="{FF2B5EF4-FFF2-40B4-BE49-F238E27FC236}">
              <a16:creationId xmlns:a16="http://schemas.microsoft.com/office/drawing/2014/main" id="{00000000-0008-0000-1800-000052000000}"/>
            </a:ext>
          </a:extLst>
        </xdr:cNvPr>
        <xdr:cNvSpPr txBox="1"/>
      </xdr:nvSpPr>
      <xdr:spPr>
        <a:xfrm>
          <a:off x="7439397" y="8080279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200250</xdr:colOff>
      <xdr:row>50</xdr:row>
      <xdr:rowOff>78725</xdr:rowOff>
    </xdr:from>
    <xdr:to>
      <xdr:col>13</xdr:col>
      <xdr:colOff>260451</xdr:colOff>
      <xdr:row>51</xdr:row>
      <xdr:rowOff>174296</xdr:rowOff>
    </xdr:to>
    <xdr:sp macro="" textlink="">
      <xdr:nvSpPr>
        <xdr:cNvPr id="83" name="TextBox 35">
          <a:extLst>
            <a:ext uri="{FF2B5EF4-FFF2-40B4-BE49-F238E27FC236}">
              <a16:creationId xmlns:a16="http://schemas.microsoft.com/office/drawing/2014/main" id="{00000000-0008-0000-1800-000053000000}"/>
            </a:ext>
          </a:extLst>
        </xdr:cNvPr>
        <xdr:cNvSpPr txBox="1"/>
      </xdr:nvSpPr>
      <xdr:spPr>
        <a:xfrm>
          <a:off x="7493679" y="915015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18</xdr:col>
      <xdr:colOff>433001</xdr:colOff>
      <xdr:row>56</xdr:row>
      <xdr:rowOff>68950</xdr:rowOff>
    </xdr:from>
    <xdr:to>
      <xdr:col>20</xdr:col>
      <xdr:colOff>453666</xdr:colOff>
      <xdr:row>58</xdr:row>
      <xdr:rowOff>13870</xdr:rowOff>
    </xdr:to>
    <xdr:sp macro="" textlink="">
      <xdr:nvSpPr>
        <xdr:cNvPr id="84" name="TextBox 39">
          <a:extLst>
            <a:ext uri="{FF2B5EF4-FFF2-40B4-BE49-F238E27FC236}">
              <a16:creationId xmlns:a16="http://schemas.microsoft.com/office/drawing/2014/main" id="{00000000-0008-0000-1800-000054000000}"/>
            </a:ext>
          </a:extLst>
        </xdr:cNvPr>
        <xdr:cNvSpPr txBox="1"/>
      </xdr:nvSpPr>
      <xdr:spPr>
        <a:xfrm>
          <a:off x="11373144" y="10228950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 KDa</a:t>
          </a:r>
        </a:p>
      </xdr:txBody>
    </xdr:sp>
    <xdr:clientData/>
  </xdr:twoCellAnchor>
  <xdr:twoCellAnchor>
    <xdr:from>
      <xdr:col>12</xdr:col>
      <xdr:colOff>134841</xdr:colOff>
      <xdr:row>56</xdr:row>
      <xdr:rowOff>60029</xdr:rowOff>
    </xdr:from>
    <xdr:to>
      <xdr:col>13</xdr:col>
      <xdr:colOff>195042</xdr:colOff>
      <xdr:row>57</xdr:row>
      <xdr:rowOff>155599</xdr:rowOff>
    </xdr:to>
    <xdr:sp macro="" textlink="">
      <xdr:nvSpPr>
        <xdr:cNvPr id="85" name="TextBox 40">
          <a:extLst>
            <a:ext uri="{FF2B5EF4-FFF2-40B4-BE49-F238E27FC236}">
              <a16:creationId xmlns:a16="http://schemas.microsoft.com/office/drawing/2014/main" id="{00000000-0008-0000-1800-000055000000}"/>
            </a:ext>
          </a:extLst>
        </xdr:cNvPr>
        <xdr:cNvSpPr txBox="1"/>
      </xdr:nvSpPr>
      <xdr:spPr>
        <a:xfrm>
          <a:off x="7428270" y="10220029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145968</xdr:colOff>
      <xdr:row>57</xdr:row>
      <xdr:rowOff>130809</xdr:rowOff>
    </xdr:from>
    <xdr:to>
      <xdr:col>13</xdr:col>
      <xdr:colOff>206169</xdr:colOff>
      <xdr:row>59</xdr:row>
      <xdr:rowOff>44951</xdr:rowOff>
    </xdr:to>
    <xdr:sp macro="" textlink="">
      <xdr:nvSpPr>
        <xdr:cNvPr id="86" name="TextBox 41">
          <a:extLst>
            <a:ext uri="{FF2B5EF4-FFF2-40B4-BE49-F238E27FC236}">
              <a16:creationId xmlns:a16="http://schemas.microsoft.com/office/drawing/2014/main" id="{00000000-0008-0000-1800-000056000000}"/>
            </a:ext>
          </a:extLst>
        </xdr:cNvPr>
        <xdr:cNvSpPr txBox="1"/>
      </xdr:nvSpPr>
      <xdr:spPr>
        <a:xfrm>
          <a:off x="7439397" y="1047223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433001</xdr:colOff>
      <xdr:row>62</xdr:row>
      <xdr:rowOff>113375</xdr:rowOff>
    </xdr:from>
    <xdr:to>
      <xdr:col>20</xdr:col>
      <xdr:colOff>302984</xdr:colOff>
      <xdr:row>64</xdr:row>
      <xdr:rowOff>58294</xdr:rowOff>
    </xdr:to>
    <xdr:sp macro="" textlink="">
      <xdr:nvSpPr>
        <xdr:cNvPr id="87" name="TextBox 44">
          <a:extLst>
            <a:ext uri="{FF2B5EF4-FFF2-40B4-BE49-F238E27FC236}">
              <a16:creationId xmlns:a16="http://schemas.microsoft.com/office/drawing/2014/main" id="{00000000-0008-0000-1800-000057000000}"/>
            </a:ext>
          </a:extLst>
        </xdr:cNvPr>
        <xdr:cNvSpPr txBox="1"/>
      </xdr:nvSpPr>
      <xdr:spPr>
        <a:xfrm>
          <a:off x="11373144" y="11361946"/>
          <a:ext cx="108555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 KDa</a:t>
          </a:r>
        </a:p>
      </xdr:txBody>
    </xdr:sp>
    <xdr:clientData/>
  </xdr:twoCellAnchor>
  <xdr:twoCellAnchor>
    <xdr:from>
      <xdr:col>12</xdr:col>
      <xdr:colOff>241639</xdr:colOff>
      <xdr:row>62</xdr:row>
      <xdr:rowOff>59299</xdr:rowOff>
    </xdr:from>
    <xdr:to>
      <xdr:col>13</xdr:col>
      <xdr:colOff>301840</xdr:colOff>
      <xdr:row>63</xdr:row>
      <xdr:rowOff>154869</xdr:rowOff>
    </xdr:to>
    <xdr:sp macro="" textlink="">
      <xdr:nvSpPr>
        <xdr:cNvPr id="88" name="TextBox 45">
          <a:extLst>
            <a:ext uri="{FF2B5EF4-FFF2-40B4-BE49-F238E27FC236}">
              <a16:creationId xmlns:a16="http://schemas.microsoft.com/office/drawing/2014/main" id="{00000000-0008-0000-1800-000058000000}"/>
            </a:ext>
          </a:extLst>
        </xdr:cNvPr>
        <xdr:cNvSpPr txBox="1"/>
      </xdr:nvSpPr>
      <xdr:spPr>
        <a:xfrm>
          <a:off x="7535068" y="11307870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205446</xdr:colOff>
      <xdr:row>64</xdr:row>
      <xdr:rowOff>73084</xdr:rowOff>
    </xdr:from>
    <xdr:to>
      <xdr:col>13</xdr:col>
      <xdr:colOff>265647</xdr:colOff>
      <xdr:row>65</xdr:row>
      <xdr:rowOff>168655</xdr:rowOff>
    </xdr:to>
    <xdr:sp macro="" textlink="">
      <xdr:nvSpPr>
        <xdr:cNvPr id="89" name="TextBox 46">
          <a:extLst>
            <a:ext uri="{FF2B5EF4-FFF2-40B4-BE49-F238E27FC236}">
              <a16:creationId xmlns:a16="http://schemas.microsoft.com/office/drawing/2014/main" id="{00000000-0008-0000-1800-000059000000}"/>
            </a:ext>
          </a:extLst>
        </xdr:cNvPr>
        <xdr:cNvSpPr txBox="1"/>
      </xdr:nvSpPr>
      <xdr:spPr>
        <a:xfrm>
          <a:off x="7498875" y="1168451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515922</xdr:colOff>
      <xdr:row>69</xdr:row>
      <xdr:rowOff>51333</xdr:rowOff>
    </xdr:from>
    <xdr:to>
      <xdr:col>21</xdr:col>
      <xdr:colOff>64351</xdr:colOff>
      <xdr:row>70</xdr:row>
      <xdr:rowOff>177681</xdr:rowOff>
    </xdr:to>
    <xdr:sp macro="" textlink="">
      <xdr:nvSpPr>
        <xdr:cNvPr id="90" name="TextBox 49">
          <a:extLst>
            <a:ext uri="{FF2B5EF4-FFF2-40B4-BE49-F238E27FC236}">
              <a16:creationId xmlns:a16="http://schemas.microsoft.com/office/drawing/2014/main" id="{00000000-0008-0000-1800-00005A000000}"/>
            </a:ext>
          </a:extLst>
        </xdr:cNvPr>
        <xdr:cNvSpPr txBox="1"/>
      </xdr:nvSpPr>
      <xdr:spPr>
        <a:xfrm>
          <a:off x="11456065" y="12569904"/>
          <a:ext cx="1371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cyclinD1 34 KDa</a:t>
          </a:r>
        </a:p>
      </xdr:txBody>
    </xdr:sp>
    <xdr:clientData/>
  </xdr:twoCellAnchor>
  <xdr:twoCellAnchor>
    <xdr:from>
      <xdr:col>12</xdr:col>
      <xdr:colOff>241639</xdr:colOff>
      <xdr:row>68</xdr:row>
      <xdr:rowOff>166463</xdr:rowOff>
    </xdr:from>
    <xdr:to>
      <xdr:col>13</xdr:col>
      <xdr:colOff>301840</xdr:colOff>
      <xdr:row>70</xdr:row>
      <xdr:rowOff>80605</xdr:rowOff>
    </xdr:to>
    <xdr:sp macro="" textlink="">
      <xdr:nvSpPr>
        <xdr:cNvPr id="91" name="TextBox 50">
          <a:extLst>
            <a:ext uri="{FF2B5EF4-FFF2-40B4-BE49-F238E27FC236}">
              <a16:creationId xmlns:a16="http://schemas.microsoft.com/office/drawing/2014/main" id="{00000000-0008-0000-1800-00005B000000}"/>
            </a:ext>
          </a:extLst>
        </xdr:cNvPr>
        <xdr:cNvSpPr txBox="1"/>
      </xdr:nvSpPr>
      <xdr:spPr>
        <a:xfrm>
          <a:off x="7535068" y="1250360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230071</xdr:colOff>
      <xdr:row>71</xdr:row>
      <xdr:rowOff>12794</xdr:rowOff>
    </xdr:from>
    <xdr:to>
      <xdr:col>13</xdr:col>
      <xdr:colOff>290272</xdr:colOff>
      <xdr:row>72</xdr:row>
      <xdr:rowOff>108365</xdr:rowOff>
    </xdr:to>
    <xdr:sp macro="" textlink="">
      <xdr:nvSpPr>
        <xdr:cNvPr id="92" name="TextBox 51">
          <a:extLst>
            <a:ext uri="{FF2B5EF4-FFF2-40B4-BE49-F238E27FC236}">
              <a16:creationId xmlns:a16="http://schemas.microsoft.com/office/drawing/2014/main" id="{00000000-0008-0000-1800-00005C000000}"/>
            </a:ext>
          </a:extLst>
        </xdr:cNvPr>
        <xdr:cNvSpPr txBox="1"/>
      </xdr:nvSpPr>
      <xdr:spPr>
        <a:xfrm>
          <a:off x="7523500" y="1289422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433001</xdr:colOff>
      <xdr:row>75</xdr:row>
      <xdr:rowOff>14003</xdr:rowOff>
    </xdr:from>
    <xdr:to>
      <xdr:col>20</xdr:col>
      <xdr:colOff>551450</xdr:colOff>
      <xdr:row>76</xdr:row>
      <xdr:rowOff>140352</xdr:rowOff>
    </xdr:to>
    <xdr:sp macro="" textlink="">
      <xdr:nvSpPr>
        <xdr:cNvPr id="93" name="TextBox 55">
          <a:extLst>
            <a:ext uri="{FF2B5EF4-FFF2-40B4-BE49-F238E27FC236}">
              <a16:creationId xmlns:a16="http://schemas.microsoft.com/office/drawing/2014/main" id="{00000000-0008-0000-1800-00005D000000}"/>
            </a:ext>
          </a:extLst>
        </xdr:cNvPr>
        <xdr:cNvSpPr txBox="1"/>
      </xdr:nvSpPr>
      <xdr:spPr>
        <a:xfrm>
          <a:off x="11373144" y="13621146"/>
          <a:ext cx="133402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 37 KDa</a:t>
          </a:r>
        </a:p>
      </xdr:txBody>
    </xdr:sp>
    <xdr:clientData/>
  </xdr:twoCellAnchor>
  <xdr:twoCellAnchor>
    <xdr:from>
      <xdr:col>12</xdr:col>
      <xdr:colOff>193729</xdr:colOff>
      <xdr:row>75</xdr:row>
      <xdr:rowOff>60285</xdr:rowOff>
    </xdr:from>
    <xdr:to>
      <xdr:col>13</xdr:col>
      <xdr:colOff>253930</xdr:colOff>
      <xdr:row>76</xdr:row>
      <xdr:rowOff>155856</xdr:rowOff>
    </xdr:to>
    <xdr:sp macro="" textlink="">
      <xdr:nvSpPr>
        <xdr:cNvPr id="94" name="TextBox 56">
          <a:extLst>
            <a:ext uri="{FF2B5EF4-FFF2-40B4-BE49-F238E27FC236}">
              <a16:creationId xmlns:a16="http://schemas.microsoft.com/office/drawing/2014/main" id="{00000000-0008-0000-1800-00005E000000}"/>
            </a:ext>
          </a:extLst>
        </xdr:cNvPr>
        <xdr:cNvSpPr txBox="1"/>
      </xdr:nvSpPr>
      <xdr:spPr>
        <a:xfrm>
          <a:off x="7487158" y="1366742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209100</xdr:colOff>
      <xdr:row>76</xdr:row>
      <xdr:rowOff>130061</xdr:rowOff>
    </xdr:from>
    <xdr:to>
      <xdr:col>13</xdr:col>
      <xdr:colOff>269301</xdr:colOff>
      <xdr:row>78</xdr:row>
      <xdr:rowOff>44202</xdr:rowOff>
    </xdr:to>
    <xdr:sp macro="" textlink="">
      <xdr:nvSpPr>
        <xdr:cNvPr id="95" name="TextBox 57">
          <a:extLst>
            <a:ext uri="{FF2B5EF4-FFF2-40B4-BE49-F238E27FC236}">
              <a16:creationId xmlns:a16="http://schemas.microsoft.com/office/drawing/2014/main" id="{00000000-0008-0000-1800-00005F000000}"/>
            </a:ext>
          </a:extLst>
        </xdr:cNvPr>
        <xdr:cNvSpPr txBox="1"/>
      </xdr:nvSpPr>
      <xdr:spPr>
        <a:xfrm>
          <a:off x="7502529" y="13918632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</xdr:col>
      <xdr:colOff>0</xdr:colOff>
      <xdr:row>44</xdr:row>
      <xdr:rowOff>142572</xdr:rowOff>
    </xdr:from>
    <xdr:to>
      <xdr:col>3</xdr:col>
      <xdr:colOff>503650</xdr:colOff>
      <xdr:row>59</xdr:row>
      <xdr:rowOff>158484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0000000-0008-0000-18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7786" y="8125429"/>
          <a:ext cx="1719221" cy="2737341"/>
        </a:xfrm>
        <a:prstGeom prst="rect">
          <a:avLst/>
        </a:prstGeom>
      </xdr:spPr>
    </xdr:pic>
    <xdr:clientData/>
  </xdr:twoCellAnchor>
  <xdr:twoCellAnchor>
    <xdr:from>
      <xdr:col>5</xdr:col>
      <xdr:colOff>139863</xdr:colOff>
      <xdr:row>43</xdr:row>
      <xdr:rowOff>148638</xdr:rowOff>
    </xdr:from>
    <xdr:to>
      <xdr:col>10</xdr:col>
      <xdr:colOff>219096</xdr:colOff>
      <xdr:row>45</xdr:row>
      <xdr:rowOff>93558</xdr:rowOff>
    </xdr:to>
    <xdr:sp macro="" textlink="">
      <xdr:nvSpPr>
        <xdr:cNvPr id="97" name="TextBox 66">
          <a:extLst>
            <a:ext uri="{FF2B5EF4-FFF2-40B4-BE49-F238E27FC236}">
              <a16:creationId xmlns:a16="http://schemas.microsoft.com/office/drawing/2014/main" id="{00000000-0008-0000-1800-000061000000}"/>
            </a:ext>
          </a:extLst>
        </xdr:cNvPr>
        <xdr:cNvSpPr txBox="1"/>
      </xdr:nvSpPr>
      <xdr:spPr>
        <a:xfrm>
          <a:off x="3178792" y="7950067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1  2   3    4    5    6        7   8    9   10  11  12</a:t>
          </a:r>
        </a:p>
      </xdr:txBody>
    </xdr:sp>
    <xdr:clientData/>
  </xdr:twoCellAnchor>
  <xdr:twoCellAnchor>
    <xdr:from>
      <xdr:col>5</xdr:col>
      <xdr:colOff>94736</xdr:colOff>
      <xdr:row>51</xdr:row>
      <xdr:rowOff>87353</xdr:rowOff>
    </xdr:from>
    <xdr:to>
      <xdr:col>10</xdr:col>
      <xdr:colOff>173969</xdr:colOff>
      <xdr:row>53</xdr:row>
      <xdr:rowOff>32273</xdr:rowOff>
    </xdr:to>
    <xdr:sp macro="" textlink="">
      <xdr:nvSpPr>
        <xdr:cNvPr id="98" name="TextBox 67">
          <a:extLst>
            <a:ext uri="{FF2B5EF4-FFF2-40B4-BE49-F238E27FC236}">
              <a16:creationId xmlns:a16="http://schemas.microsoft.com/office/drawing/2014/main" id="{00000000-0008-0000-1800-000062000000}"/>
            </a:ext>
          </a:extLst>
        </xdr:cNvPr>
        <xdr:cNvSpPr txBox="1"/>
      </xdr:nvSpPr>
      <xdr:spPr>
        <a:xfrm>
          <a:off x="3133665" y="9340210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1  2   3    4    5    6        7   8    9   10  11  12</a:t>
          </a:r>
        </a:p>
      </xdr:txBody>
    </xdr:sp>
    <xdr:clientData/>
  </xdr:twoCellAnchor>
  <xdr:twoCellAnchor>
    <xdr:from>
      <xdr:col>13</xdr:col>
      <xdr:colOff>260451</xdr:colOff>
      <xdr:row>54</xdr:row>
      <xdr:rowOff>109843</xdr:rowOff>
    </xdr:from>
    <xdr:to>
      <xdr:col>18</xdr:col>
      <xdr:colOff>139308</xdr:colOff>
      <xdr:row>56</xdr:row>
      <xdr:rowOff>54763</xdr:rowOff>
    </xdr:to>
    <xdr:sp macro="" textlink="">
      <xdr:nvSpPr>
        <xdr:cNvPr id="99" name="TextBox 74">
          <a:extLst>
            <a:ext uri="{FF2B5EF4-FFF2-40B4-BE49-F238E27FC236}">
              <a16:creationId xmlns:a16="http://schemas.microsoft.com/office/drawing/2014/main" id="{00000000-0008-0000-1800-000063000000}"/>
            </a:ext>
          </a:extLst>
        </xdr:cNvPr>
        <xdr:cNvSpPr txBox="1"/>
      </xdr:nvSpPr>
      <xdr:spPr>
        <a:xfrm>
          <a:off x="8161665" y="9906986"/>
          <a:ext cx="2917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1   2    3   4   5   6      7   8   9  10 11 12</a:t>
          </a:r>
        </a:p>
      </xdr:txBody>
    </xdr:sp>
    <xdr:clientData/>
  </xdr:twoCellAnchor>
  <xdr:twoCellAnchor>
    <xdr:from>
      <xdr:col>13</xdr:col>
      <xdr:colOff>276389</xdr:colOff>
      <xdr:row>66</xdr:row>
      <xdr:rowOff>76823</xdr:rowOff>
    </xdr:from>
    <xdr:to>
      <xdr:col>18</xdr:col>
      <xdr:colOff>195321</xdr:colOff>
      <xdr:row>68</xdr:row>
      <xdr:rowOff>21743</xdr:rowOff>
    </xdr:to>
    <xdr:sp macro="" textlink="">
      <xdr:nvSpPr>
        <xdr:cNvPr id="100" name="TextBox 76">
          <a:extLst>
            <a:ext uri="{FF2B5EF4-FFF2-40B4-BE49-F238E27FC236}">
              <a16:creationId xmlns:a16="http://schemas.microsoft.com/office/drawing/2014/main" id="{00000000-0008-0000-1800-000064000000}"/>
            </a:ext>
          </a:extLst>
        </xdr:cNvPr>
        <xdr:cNvSpPr txBox="1"/>
      </xdr:nvSpPr>
      <xdr:spPr>
        <a:xfrm>
          <a:off x="8177603" y="12051109"/>
          <a:ext cx="29578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1   2    3   4   5   6        7   8   9  10 11 12</a:t>
          </a:r>
        </a:p>
      </xdr:txBody>
    </xdr:sp>
    <xdr:clientData/>
  </xdr:twoCellAnchor>
  <xdr:twoCellAnchor>
    <xdr:from>
      <xdr:col>13</xdr:col>
      <xdr:colOff>301840</xdr:colOff>
      <xdr:row>73</xdr:row>
      <xdr:rowOff>56981</xdr:rowOff>
    </xdr:from>
    <xdr:to>
      <xdr:col>18</xdr:col>
      <xdr:colOff>140622</xdr:colOff>
      <xdr:row>75</xdr:row>
      <xdr:rowOff>1901</xdr:rowOff>
    </xdr:to>
    <xdr:sp macro="" textlink="">
      <xdr:nvSpPr>
        <xdr:cNvPr id="101" name="TextBox 77">
          <a:extLst>
            <a:ext uri="{FF2B5EF4-FFF2-40B4-BE49-F238E27FC236}">
              <a16:creationId xmlns:a16="http://schemas.microsoft.com/office/drawing/2014/main" id="{00000000-0008-0000-1800-000065000000}"/>
            </a:ext>
          </a:extLst>
        </xdr:cNvPr>
        <xdr:cNvSpPr txBox="1"/>
      </xdr:nvSpPr>
      <xdr:spPr>
        <a:xfrm>
          <a:off x="8203054" y="13301267"/>
          <a:ext cx="287771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1   2    3   4   5   6       7   8   9  10 11 12</a:t>
          </a:r>
        </a:p>
      </xdr:txBody>
    </xdr:sp>
    <xdr:clientData/>
  </xdr:twoCellAnchor>
  <xdr:twoCellAnchor>
    <xdr:from>
      <xdr:col>10</xdr:col>
      <xdr:colOff>184119</xdr:colOff>
      <xdr:row>48</xdr:row>
      <xdr:rowOff>103737</xdr:rowOff>
    </xdr:from>
    <xdr:to>
      <xdr:col>11</xdr:col>
      <xdr:colOff>244319</xdr:colOff>
      <xdr:row>50</xdr:row>
      <xdr:rowOff>17878</xdr:rowOff>
    </xdr:to>
    <xdr:sp macro="" textlink="">
      <xdr:nvSpPr>
        <xdr:cNvPr id="102" name="TextBox 9">
          <a:extLst>
            <a:ext uri="{FF2B5EF4-FFF2-40B4-BE49-F238E27FC236}">
              <a16:creationId xmlns:a16="http://schemas.microsoft.com/office/drawing/2014/main" id="{00000000-0008-0000-1800-000066000000}"/>
            </a:ext>
          </a:extLst>
        </xdr:cNvPr>
        <xdr:cNvSpPr txBox="1"/>
      </xdr:nvSpPr>
      <xdr:spPr>
        <a:xfrm>
          <a:off x="6261976" y="881230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 editAs="oneCell">
    <xdr:from>
      <xdr:col>4</xdr:col>
      <xdr:colOff>491866</xdr:colOff>
      <xdr:row>53</xdr:row>
      <xdr:rowOff>112958</xdr:rowOff>
    </xdr:from>
    <xdr:to>
      <xdr:col>10</xdr:col>
      <xdr:colOff>275298</xdr:colOff>
      <xdr:row>58</xdr:row>
      <xdr:rowOff>155077</xdr:rowOff>
    </xdr:to>
    <xdr:pic>
      <xdr:nvPicPr>
        <xdr:cNvPr id="103" name="Picture 102" descr="A close-up of a piece of paper&#10;&#10;Description automatically generated">
          <a:extLst>
            <a:ext uri="{FF2B5EF4-FFF2-40B4-BE49-F238E27FC236}">
              <a16:creationId xmlns:a16="http://schemas.microsoft.com/office/drawing/2014/main" id="{00000000-0008-0000-18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43" t="54200" r="22860" b="31958"/>
        <a:stretch/>
      </xdr:blipFill>
      <xdr:spPr>
        <a:xfrm>
          <a:off x="2923009" y="9728672"/>
          <a:ext cx="3430146" cy="949262"/>
        </a:xfrm>
        <a:prstGeom prst="rect">
          <a:avLst/>
        </a:prstGeom>
      </xdr:spPr>
    </xdr:pic>
    <xdr:clientData/>
  </xdr:twoCellAnchor>
  <xdr:twoCellAnchor editAs="oneCell">
    <xdr:from>
      <xdr:col>4</xdr:col>
      <xdr:colOff>512141</xdr:colOff>
      <xdr:row>61</xdr:row>
      <xdr:rowOff>161217</xdr:rowOff>
    </xdr:from>
    <xdr:to>
      <xdr:col>10</xdr:col>
      <xdr:colOff>332931</xdr:colOff>
      <xdr:row>68</xdr:row>
      <xdr:rowOff>88149</xdr:rowOff>
    </xdr:to>
    <xdr:pic>
      <xdr:nvPicPr>
        <xdr:cNvPr id="104" name="Picture 103" descr="A close-up of a rectangular object&#10;&#10;Description automatically generated">
          <a:extLst>
            <a:ext uri="{FF2B5EF4-FFF2-40B4-BE49-F238E27FC236}">
              <a16:creationId xmlns:a16="http://schemas.microsoft.com/office/drawing/2014/main" id="{00000000-0008-0000-18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83" t="45556" r="19699" b="36991"/>
        <a:stretch/>
      </xdr:blipFill>
      <xdr:spPr>
        <a:xfrm flipH="1">
          <a:off x="2943284" y="11228360"/>
          <a:ext cx="3467504" cy="1196932"/>
        </a:xfrm>
        <a:prstGeom prst="rect">
          <a:avLst/>
        </a:prstGeom>
      </xdr:spPr>
    </xdr:pic>
    <xdr:clientData/>
  </xdr:twoCellAnchor>
  <xdr:twoCellAnchor>
    <xdr:from>
      <xdr:col>5</xdr:col>
      <xdr:colOff>139863</xdr:colOff>
      <xdr:row>60</xdr:row>
      <xdr:rowOff>54687</xdr:rowOff>
    </xdr:from>
    <xdr:to>
      <xdr:col>10</xdr:col>
      <xdr:colOff>379397</xdr:colOff>
      <xdr:row>61</xdr:row>
      <xdr:rowOff>181035</xdr:rowOff>
    </xdr:to>
    <xdr:sp macro="" textlink="">
      <xdr:nvSpPr>
        <xdr:cNvPr id="105" name="TextBox 37">
          <a:extLst>
            <a:ext uri="{FF2B5EF4-FFF2-40B4-BE49-F238E27FC236}">
              <a16:creationId xmlns:a16="http://schemas.microsoft.com/office/drawing/2014/main" id="{00000000-0008-0000-1800-000069000000}"/>
            </a:ext>
          </a:extLst>
        </xdr:cNvPr>
        <xdr:cNvSpPr txBox="1"/>
      </xdr:nvSpPr>
      <xdr:spPr>
        <a:xfrm>
          <a:off x="3178792" y="10940401"/>
          <a:ext cx="327846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1   2    3    4    5    6        7    8    9  10 11  12</a:t>
          </a:r>
        </a:p>
      </xdr:txBody>
    </xdr:sp>
    <xdr:clientData/>
  </xdr:twoCellAnchor>
  <xdr:twoCellAnchor editAs="oneCell">
    <xdr:from>
      <xdr:col>4</xdr:col>
      <xdr:colOff>512357</xdr:colOff>
      <xdr:row>71</xdr:row>
      <xdr:rowOff>78698</xdr:rowOff>
    </xdr:from>
    <xdr:to>
      <xdr:col>10</xdr:col>
      <xdr:colOff>332930</xdr:colOff>
      <xdr:row>77</xdr:row>
      <xdr:rowOff>146138</xdr:rowOff>
    </xdr:to>
    <xdr:pic>
      <xdr:nvPicPr>
        <xdr:cNvPr id="106" name="Picture 105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56" t="43075" r="30569" b="40069"/>
        <a:stretch/>
      </xdr:blipFill>
      <xdr:spPr>
        <a:xfrm flipH="1">
          <a:off x="2943500" y="12960127"/>
          <a:ext cx="3467287" cy="1156011"/>
        </a:xfrm>
        <a:prstGeom prst="rect">
          <a:avLst/>
        </a:prstGeom>
      </xdr:spPr>
    </xdr:pic>
    <xdr:clientData/>
  </xdr:twoCellAnchor>
  <xdr:twoCellAnchor>
    <xdr:from>
      <xdr:col>5</xdr:col>
      <xdr:colOff>158915</xdr:colOff>
      <xdr:row>69</xdr:row>
      <xdr:rowOff>130096</xdr:rowOff>
    </xdr:from>
    <xdr:to>
      <xdr:col>10</xdr:col>
      <xdr:colOff>238148</xdr:colOff>
      <xdr:row>71</xdr:row>
      <xdr:rowOff>75015</xdr:rowOff>
    </xdr:to>
    <xdr:sp macro="" textlink="">
      <xdr:nvSpPr>
        <xdr:cNvPr id="107" name="TextBox 52">
          <a:extLst>
            <a:ext uri="{FF2B5EF4-FFF2-40B4-BE49-F238E27FC236}">
              <a16:creationId xmlns:a16="http://schemas.microsoft.com/office/drawing/2014/main" id="{00000000-0008-0000-1800-00006B000000}"/>
            </a:ext>
          </a:extLst>
        </xdr:cNvPr>
        <xdr:cNvSpPr txBox="1"/>
      </xdr:nvSpPr>
      <xdr:spPr>
        <a:xfrm>
          <a:off x="3197844" y="12648667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1   2    3    4    5    6      7    8    9  10 11 12</a:t>
          </a:r>
        </a:p>
      </xdr:txBody>
    </xdr:sp>
    <xdr:clientData/>
  </xdr:twoCellAnchor>
  <xdr:twoCellAnchor>
    <xdr:from>
      <xdr:col>10</xdr:col>
      <xdr:colOff>272451</xdr:colOff>
      <xdr:row>72</xdr:row>
      <xdr:rowOff>176714</xdr:rowOff>
    </xdr:from>
    <xdr:to>
      <xdr:col>11</xdr:col>
      <xdr:colOff>378260</xdr:colOff>
      <xdr:row>74</xdr:row>
      <xdr:rowOff>90856</xdr:rowOff>
    </xdr:to>
    <xdr:sp macro="" textlink="">
      <xdr:nvSpPr>
        <xdr:cNvPr id="108" name="TextBox 54">
          <a:extLst>
            <a:ext uri="{FF2B5EF4-FFF2-40B4-BE49-F238E27FC236}">
              <a16:creationId xmlns:a16="http://schemas.microsoft.com/office/drawing/2014/main" id="{00000000-0008-0000-1800-00006C000000}"/>
            </a:ext>
          </a:extLst>
        </xdr:cNvPr>
        <xdr:cNvSpPr txBox="1"/>
      </xdr:nvSpPr>
      <xdr:spPr>
        <a:xfrm>
          <a:off x="6350308" y="13239571"/>
          <a:ext cx="71359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350KDa</a:t>
          </a:r>
        </a:p>
      </xdr:txBody>
    </xdr:sp>
    <xdr:clientData/>
  </xdr:twoCellAnchor>
  <xdr:twoCellAnchor>
    <xdr:from>
      <xdr:col>10</xdr:col>
      <xdr:colOff>287037</xdr:colOff>
      <xdr:row>74</xdr:row>
      <xdr:rowOff>90856</xdr:rowOff>
    </xdr:from>
    <xdr:to>
      <xdr:col>11</xdr:col>
      <xdr:colOff>347237</xdr:colOff>
      <xdr:row>76</xdr:row>
      <xdr:rowOff>4998</xdr:rowOff>
    </xdr:to>
    <xdr:sp macro="" textlink="">
      <xdr:nvSpPr>
        <xdr:cNvPr id="109" name="TextBox 58">
          <a:extLst>
            <a:ext uri="{FF2B5EF4-FFF2-40B4-BE49-F238E27FC236}">
              <a16:creationId xmlns:a16="http://schemas.microsoft.com/office/drawing/2014/main" id="{00000000-0008-0000-1800-00006D000000}"/>
            </a:ext>
          </a:extLst>
        </xdr:cNvPr>
        <xdr:cNvSpPr txBox="1"/>
      </xdr:nvSpPr>
      <xdr:spPr>
        <a:xfrm>
          <a:off x="6364894" y="13516570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13</xdr:col>
      <xdr:colOff>87052</xdr:colOff>
      <xdr:row>43</xdr:row>
      <xdr:rowOff>90991</xdr:rowOff>
    </xdr:from>
    <xdr:to>
      <xdr:col>18</xdr:col>
      <xdr:colOff>515922</xdr:colOff>
      <xdr:row>48</xdr:row>
      <xdr:rowOff>66403</xdr:rowOff>
    </xdr:to>
    <xdr:pic>
      <xdr:nvPicPr>
        <xdr:cNvPr id="110" name="Picture 109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6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60" t="43075" r="23777" b="42470"/>
        <a:stretch/>
      </xdr:blipFill>
      <xdr:spPr>
        <a:xfrm>
          <a:off x="7988266" y="7892420"/>
          <a:ext cx="3467799" cy="882554"/>
        </a:xfrm>
        <a:prstGeom prst="rect">
          <a:avLst/>
        </a:prstGeom>
      </xdr:spPr>
    </xdr:pic>
    <xdr:clientData/>
  </xdr:twoCellAnchor>
  <xdr:twoCellAnchor>
    <xdr:from>
      <xdr:col>13</xdr:col>
      <xdr:colOff>276389</xdr:colOff>
      <xdr:row>42</xdr:row>
      <xdr:rowOff>0</xdr:rowOff>
    </xdr:from>
    <xdr:to>
      <xdr:col>18</xdr:col>
      <xdr:colOff>355621</xdr:colOff>
      <xdr:row>43</xdr:row>
      <xdr:rowOff>126348</xdr:rowOff>
    </xdr:to>
    <xdr:sp macro="" textlink="">
      <xdr:nvSpPr>
        <xdr:cNvPr id="111" name="TextBox 61">
          <a:extLst>
            <a:ext uri="{FF2B5EF4-FFF2-40B4-BE49-F238E27FC236}">
              <a16:creationId xmlns:a16="http://schemas.microsoft.com/office/drawing/2014/main" id="{00000000-0008-0000-1800-00006F000000}"/>
            </a:ext>
          </a:extLst>
        </xdr:cNvPr>
        <xdr:cNvSpPr txBox="1"/>
      </xdr:nvSpPr>
      <xdr:spPr>
        <a:xfrm>
          <a:off x="8177603" y="7620000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1   2    3    4    5    6       7    8    9  10 11 12</a:t>
          </a:r>
        </a:p>
      </xdr:txBody>
    </xdr:sp>
    <xdr:clientData/>
  </xdr:twoCellAnchor>
  <xdr:twoCellAnchor editAs="oneCell">
    <xdr:from>
      <xdr:col>13</xdr:col>
      <xdr:colOff>120148</xdr:colOff>
      <xdr:row>50</xdr:row>
      <xdr:rowOff>27779</xdr:rowOff>
    </xdr:from>
    <xdr:to>
      <xdr:col>18</xdr:col>
      <xdr:colOff>511365</xdr:colOff>
      <xdr:row>54</xdr:row>
      <xdr:rowOff>27144</xdr:rowOff>
    </xdr:to>
    <xdr:pic>
      <xdr:nvPicPr>
        <xdr:cNvPr id="112" name="Picture 111" descr="A black line on a white background&#10;&#10;Description automatically generated">
          <a:extLst>
            <a:ext uri="{FF2B5EF4-FFF2-40B4-BE49-F238E27FC236}">
              <a16:creationId xmlns:a16="http://schemas.microsoft.com/office/drawing/2014/main" id="{00000000-0008-0000-18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4" t="56508" r="29758" b="29498"/>
        <a:stretch/>
      </xdr:blipFill>
      <xdr:spPr>
        <a:xfrm>
          <a:off x="8021362" y="9099208"/>
          <a:ext cx="3430146" cy="725079"/>
        </a:xfrm>
        <a:prstGeom prst="rect">
          <a:avLst/>
        </a:prstGeom>
      </xdr:spPr>
    </xdr:pic>
    <xdr:clientData/>
  </xdr:twoCellAnchor>
  <xdr:twoCellAnchor>
    <xdr:from>
      <xdr:col>13</xdr:col>
      <xdr:colOff>276389</xdr:colOff>
      <xdr:row>50</xdr:row>
      <xdr:rowOff>9965</xdr:rowOff>
    </xdr:from>
    <xdr:to>
      <xdr:col>18</xdr:col>
      <xdr:colOff>115171</xdr:colOff>
      <xdr:row>51</xdr:row>
      <xdr:rowOff>136314</xdr:rowOff>
    </xdr:to>
    <xdr:sp macro="" textlink="">
      <xdr:nvSpPr>
        <xdr:cNvPr id="113" name="TextBox 64">
          <a:extLst>
            <a:ext uri="{FF2B5EF4-FFF2-40B4-BE49-F238E27FC236}">
              <a16:creationId xmlns:a16="http://schemas.microsoft.com/office/drawing/2014/main" id="{00000000-0008-0000-1800-000071000000}"/>
            </a:ext>
          </a:extLst>
        </xdr:cNvPr>
        <xdr:cNvSpPr txBox="1"/>
      </xdr:nvSpPr>
      <xdr:spPr>
        <a:xfrm>
          <a:off x="8177603" y="9081394"/>
          <a:ext cx="287771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1   2    3   4   5   6       7   8   9  10 11 12</a:t>
          </a:r>
        </a:p>
      </xdr:txBody>
    </xdr:sp>
    <xdr:clientData/>
  </xdr:twoCellAnchor>
  <xdr:twoCellAnchor>
    <xdr:from>
      <xdr:col>18</xdr:col>
      <xdr:colOff>115171</xdr:colOff>
      <xdr:row>51</xdr:row>
      <xdr:rowOff>118379</xdr:rowOff>
    </xdr:from>
    <xdr:to>
      <xdr:col>20</xdr:col>
      <xdr:colOff>86143</xdr:colOff>
      <xdr:row>54</xdr:row>
      <xdr:rowOff>97313</xdr:rowOff>
    </xdr:to>
    <xdr:sp macro="" textlink="">
      <xdr:nvSpPr>
        <xdr:cNvPr id="114" name="TextBox 68">
          <a:extLst>
            <a:ext uri="{FF2B5EF4-FFF2-40B4-BE49-F238E27FC236}">
              <a16:creationId xmlns:a16="http://schemas.microsoft.com/office/drawing/2014/main" id="{00000000-0008-0000-1800-000072000000}"/>
            </a:ext>
          </a:extLst>
        </xdr:cNvPr>
        <xdr:cNvSpPr txBox="1"/>
      </xdr:nvSpPr>
      <xdr:spPr>
        <a:xfrm>
          <a:off x="11055314" y="9371236"/>
          <a:ext cx="1186543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</a:t>
          </a:r>
        </a:p>
        <a:p>
          <a:r>
            <a:rPr lang="en-IN" sz="1400" b="1"/>
            <a:t>42/47/52KDa</a:t>
          </a:r>
        </a:p>
      </xdr:txBody>
    </xdr:sp>
    <xdr:clientData/>
  </xdr:twoCellAnchor>
  <xdr:twoCellAnchor editAs="oneCell">
    <xdr:from>
      <xdr:col>13</xdr:col>
      <xdr:colOff>149047</xdr:colOff>
      <xdr:row>56</xdr:row>
      <xdr:rowOff>80354</xdr:rowOff>
    </xdr:from>
    <xdr:to>
      <xdr:col>18</xdr:col>
      <xdr:colOff>467030</xdr:colOff>
      <xdr:row>61</xdr:row>
      <xdr:rowOff>62631</xdr:rowOff>
    </xdr:to>
    <xdr:pic>
      <xdr:nvPicPr>
        <xdr:cNvPr id="115" name="Picture 114" descr="A close-up of a computer screen&#10;&#10;Description automatically generated">
          <a:extLst>
            <a:ext uri="{FF2B5EF4-FFF2-40B4-BE49-F238E27FC236}">
              <a16:creationId xmlns:a16="http://schemas.microsoft.com/office/drawing/2014/main" id="{00000000-0008-0000-18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15" t="42918" r="21392" b="44113"/>
        <a:stretch/>
      </xdr:blipFill>
      <xdr:spPr>
        <a:xfrm>
          <a:off x="8050261" y="10240354"/>
          <a:ext cx="3356912" cy="889420"/>
        </a:xfrm>
        <a:prstGeom prst="rect">
          <a:avLst/>
        </a:prstGeom>
      </xdr:spPr>
    </xdr:pic>
    <xdr:clientData/>
  </xdr:twoCellAnchor>
  <xdr:twoCellAnchor editAs="oneCell">
    <xdr:from>
      <xdr:col>13</xdr:col>
      <xdr:colOff>162989</xdr:colOff>
      <xdr:row>62</xdr:row>
      <xdr:rowOff>93867</xdr:rowOff>
    </xdr:from>
    <xdr:to>
      <xdr:col>18</xdr:col>
      <xdr:colOff>467030</xdr:colOff>
      <xdr:row>66</xdr:row>
      <xdr:rowOff>104532</xdr:rowOff>
    </xdr:to>
    <xdr:pic>
      <xdr:nvPicPr>
        <xdr:cNvPr id="116" name="Picture 115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7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64" t="27941" r="24730" b="61322"/>
        <a:stretch/>
      </xdr:blipFill>
      <xdr:spPr>
        <a:xfrm>
          <a:off x="8064203" y="11342438"/>
          <a:ext cx="3342970" cy="736380"/>
        </a:xfrm>
        <a:prstGeom prst="rect">
          <a:avLst/>
        </a:prstGeom>
      </xdr:spPr>
    </xdr:pic>
    <xdr:clientData/>
  </xdr:twoCellAnchor>
  <xdr:twoCellAnchor>
    <xdr:from>
      <xdr:col>13</xdr:col>
      <xdr:colOff>317880</xdr:colOff>
      <xdr:row>61</xdr:row>
      <xdr:rowOff>10454</xdr:rowOff>
    </xdr:from>
    <xdr:to>
      <xdr:col>18</xdr:col>
      <xdr:colOff>196737</xdr:colOff>
      <xdr:row>62</xdr:row>
      <xdr:rowOff>136803</xdr:rowOff>
    </xdr:to>
    <xdr:sp macro="" textlink="">
      <xdr:nvSpPr>
        <xdr:cNvPr id="117" name="TextBox 83">
          <a:extLst>
            <a:ext uri="{FF2B5EF4-FFF2-40B4-BE49-F238E27FC236}">
              <a16:creationId xmlns:a16="http://schemas.microsoft.com/office/drawing/2014/main" id="{00000000-0008-0000-1800-000075000000}"/>
            </a:ext>
          </a:extLst>
        </xdr:cNvPr>
        <xdr:cNvSpPr txBox="1"/>
      </xdr:nvSpPr>
      <xdr:spPr>
        <a:xfrm>
          <a:off x="8219094" y="11077597"/>
          <a:ext cx="2917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1    2   3   4   5   6       7   8   9  10 11 12</a:t>
          </a:r>
        </a:p>
      </xdr:txBody>
    </xdr:sp>
    <xdr:clientData/>
  </xdr:twoCellAnchor>
  <xdr:twoCellAnchor editAs="oneCell">
    <xdr:from>
      <xdr:col>13</xdr:col>
      <xdr:colOff>178588</xdr:colOff>
      <xdr:row>68</xdr:row>
      <xdr:rowOff>10184</xdr:rowOff>
    </xdr:from>
    <xdr:to>
      <xdr:col>18</xdr:col>
      <xdr:colOff>511365</xdr:colOff>
      <xdr:row>73</xdr:row>
      <xdr:rowOff>75288</xdr:rowOff>
    </xdr:to>
    <xdr:pic>
      <xdr:nvPicPr>
        <xdr:cNvPr id="118" name="Picture 117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21" t="49560" r="25959" b="36263"/>
        <a:stretch/>
      </xdr:blipFill>
      <xdr:spPr>
        <a:xfrm>
          <a:off x="8079802" y="12347327"/>
          <a:ext cx="3371706" cy="972247"/>
        </a:xfrm>
        <a:prstGeom prst="rect">
          <a:avLst/>
        </a:prstGeom>
      </xdr:spPr>
    </xdr:pic>
    <xdr:clientData/>
  </xdr:twoCellAnchor>
  <xdr:twoCellAnchor editAs="oneCell">
    <xdr:from>
      <xdr:col>13</xdr:col>
      <xdr:colOff>162989</xdr:colOff>
      <xdr:row>74</xdr:row>
      <xdr:rowOff>129009</xdr:rowOff>
    </xdr:from>
    <xdr:to>
      <xdr:col>18</xdr:col>
      <xdr:colOff>511365</xdr:colOff>
      <xdr:row>78</xdr:row>
      <xdr:rowOff>110526</xdr:rowOff>
    </xdr:to>
    <xdr:pic>
      <xdr:nvPicPr>
        <xdr:cNvPr id="119" name="Picture 118" descr="A close-up of a computer screen&#10;&#10;Description automatically generated">
          <a:extLst>
            <a:ext uri="{FF2B5EF4-FFF2-40B4-BE49-F238E27FC236}">
              <a16:creationId xmlns:a16="http://schemas.microsoft.com/office/drawing/2014/main" id="{00000000-0008-0000-18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67" t="47208" r="32066" b="38844"/>
        <a:stretch/>
      </xdr:blipFill>
      <xdr:spPr>
        <a:xfrm>
          <a:off x="8064203" y="13554723"/>
          <a:ext cx="3387305" cy="707232"/>
        </a:xfrm>
        <a:prstGeom prst="rect">
          <a:avLst/>
        </a:prstGeom>
      </xdr:spPr>
    </xdr:pic>
    <xdr:clientData/>
  </xdr:twoCellAnchor>
  <xdr:twoCellAnchor editAs="oneCell">
    <xdr:from>
      <xdr:col>4</xdr:col>
      <xdr:colOff>512141</xdr:colOff>
      <xdr:row>45</xdr:row>
      <xdr:rowOff>74621</xdr:rowOff>
    </xdr:from>
    <xdr:to>
      <xdr:col>10</xdr:col>
      <xdr:colOff>272451</xdr:colOff>
      <xdr:row>51</xdr:row>
      <xdr:rowOff>168013</xdr:rowOff>
    </xdr:to>
    <xdr:pic>
      <xdr:nvPicPr>
        <xdr:cNvPr id="120" name="Picture 119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7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87" t="45068" r="15684" b="37697"/>
        <a:stretch/>
      </xdr:blipFill>
      <xdr:spPr>
        <a:xfrm flipH="1">
          <a:off x="2943284" y="8238907"/>
          <a:ext cx="3407024" cy="1181963"/>
        </a:xfrm>
        <a:prstGeom prst="rect">
          <a:avLst/>
        </a:prstGeom>
      </xdr:spPr>
    </xdr:pic>
    <xdr:clientData/>
  </xdr:twoCellAnchor>
  <xdr:twoCellAnchor>
    <xdr:from>
      <xdr:col>10</xdr:col>
      <xdr:colOff>235857</xdr:colOff>
      <xdr:row>40</xdr:row>
      <xdr:rowOff>18142</xdr:rowOff>
    </xdr:from>
    <xdr:to>
      <xdr:col>13</xdr:col>
      <xdr:colOff>263072</xdr:colOff>
      <xdr:row>42</xdr:row>
      <xdr:rowOff>29426</xdr:rowOff>
    </xdr:to>
    <xdr:sp macro="" textlink="">
      <xdr:nvSpPr>
        <xdr:cNvPr id="121" name="TextBox 78">
          <a:extLst>
            <a:ext uri="{FF2B5EF4-FFF2-40B4-BE49-F238E27FC236}">
              <a16:creationId xmlns:a16="http://schemas.microsoft.com/office/drawing/2014/main" id="{00000000-0008-0000-1800-000079000000}"/>
            </a:ext>
          </a:extLst>
        </xdr:cNvPr>
        <xdr:cNvSpPr txBox="1"/>
      </xdr:nvSpPr>
      <xdr:spPr>
        <a:xfrm>
          <a:off x="6313714" y="7275285"/>
          <a:ext cx="185057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Figure</a:t>
          </a:r>
          <a:r>
            <a:rPr lang="en-IN" b="1" baseline="0"/>
            <a:t> S10b </a:t>
          </a:r>
          <a:r>
            <a:rPr lang="en-IN" b="1"/>
            <a:t>Set2</a:t>
          </a:r>
        </a:p>
      </xdr:txBody>
    </xdr:sp>
    <xdr:clientData/>
  </xdr:twoCellAnchor>
  <xdr:twoCellAnchor>
    <xdr:from>
      <xdr:col>1</xdr:col>
      <xdr:colOff>160201</xdr:colOff>
      <xdr:row>84</xdr:row>
      <xdr:rowOff>21046</xdr:rowOff>
    </xdr:from>
    <xdr:to>
      <xdr:col>11</xdr:col>
      <xdr:colOff>178344</xdr:colOff>
      <xdr:row>86</xdr:row>
      <xdr:rowOff>32330</xdr:rowOff>
    </xdr:to>
    <xdr:sp macro="" textlink="">
      <xdr:nvSpPr>
        <xdr:cNvPr id="122" name="TextBox 2">
          <a:extLst>
            <a:ext uri="{FF2B5EF4-FFF2-40B4-BE49-F238E27FC236}">
              <a16:creationId xmlns:a16="http://schemas.microsoft.com/office/drawing/2014/main" id="{00000000-0008-0000-1800-00007A000000}"/>
            </a:ext>
          </a:extLst>
        </xdr:cNvPr>
        <xdr:cNvSpPr txBox="1"/>
      </xdr:nvSpPr>
      <xdr:spPr>
        <a:xfrm>
          <a:off x="767987" y="15261046"/>
          <a:ext cx="6096000" cy="374141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SG"/>
            <a:t>S10b</a:t>
          </a:r>
        </a:p>
      </xdr:txBody>
    </xdr:sp>
    <xdr:clientData/>
  </xdr:twoCellAnchor>
  <xdr:twoCellAnchor>
    <xdr:from>
      <xdr:col>3</xdr:col>
      <xdr:colOff>595541</xdr:colOff>
      <xdr:row>88</xdr:row>
      <xdr:rowOff>137596</xdr:rowOff>
    </xdr:from>
    <xdr:to>
      <xdr:col>5</xdr:col>
      <xdr:colOff>47955</xdr:colOff>
      <xdr:row>90</xdr:row>
      <xdr:rowOff>51738</xdr:rowOff>
    </xdr:to>
    <xdr:sp macro="" textlink="">
      <xdr:nvSpPr>
        <xdr:cNvPr id="123" name="TextBox 7">
          <a:extLst>
            <a:ext uri="{FF2B5EF4-FFF2-40B4-BE49-F238E27FC236}">
              <a16:creationId xmlns:a16="http://schemas.microsoft.com/office/drawing/2014/main" id="{00000000-0008-0000-1800-00007B000000}"/>
            </a:ext>
          </a:extLst>
        </xdr:cNvPr>
        <xdr:cNvSpPr txBox="1"/>
      </xdr:nvSpPr>
      <xdr:spPr>
        <a:xfrm>
          <a:off x="2418898" y="16103310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10</xdr:col>
      <xdr:colOff>192762</xdr:colOff>
      <xdr:row>88</xdr:row>
      <xdr:rowOff>102830</xdr:rowOff>
    </xdr:from>
    <xdr:to>
      <xdr:col>12</xdr:col>
      <xdr:colOff>163925</xdr:colOff>
      <xdr:row>90</xdr:row>
      <xdr:rowOff>47750</xdr:rowOff>
    </xdr:to>
    <xdr:sp macro="" textlink="">
      <xdr:nvSpPr>
        <xdr:cNvPr id="124" name="TextBox 8">
          <a:extLst>
            <a:ext uri="{FF2B5EF4-FFF2-40B4-BE49-F238E27FC236}">
              <a16:creationId xmlns:a16="http://schemas.microsoft.com/office/drawing/2014/main" id="{00000000-0008-0000-1800-00007C000000}"/>
            </a:ext>
          </a:extLst>
        </xdr:cNvPr>
        <xdr:cNvSpPr txBox="1"/>
      </xdr:nvSpPr>
      <xdr:spPr>
        <a:xfrm>
          <a:off x="6270619" y="16068544"/>
          <a:ext cx="1186735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RGS1 ~25KDa</a:t>
          </a:r>
        </a:p>
      </xdr:txBody>
    </xdr:sp>
    <xdr:clientData/>
  </xdr:twoCellAnchor>
  <xdr:twoCellAnchor>
    <xdr:from>
      <xdr:col>3</xdr:col>
      <xdr:colOff>523516</xdr:colOff>
      <xdr:row>95</xdr:row>
      <xdr:rowOff>36753</xdr:rowOff>
    </xdr:from>
    <xdr:to>
      <xdr:col>4</xdr:col>
      <xdr:colOff>583716</xdr:colOff>
      <xdr:row>96</xdr:row>
      <xdr:rowOff>132323</xdr:rowOff>
    </xdr:to>
    <xdr:sp macro="" textlink="">
      <xdr:nvSpPr>
        <xdr:cNvPr id="125" name="TextBox 11">
          <a:extLst>
            <a:ext uri="{FF2B5EF4-FFF2-40B4-BE49-F238E27FC236}">
              <a16:creationId xmlns:a16="http://schemas.microsoft.com/office/drawing/2014/main" id="{00000000-0008-0000-1800-00007D000000}"/>
            </a:ext>
          </a:extLst>
        </xdr:cNvPr>
        <xdr:cNvSpPr txBox="1"/>
      </xdr:nvSpPr>
      <xdr:spPr>
        <a:xfrm>
          <a:off x="2346873" y="17272467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523516</xdr:colOff>
      <xdr:row>97</xdr:row>
      <xdr:rowOff>47442</xdr:rowOff>
    </xdr:from>
    <xdr:to>
      <xdr:col>4</xdr:col>
      <xdr:colOff>583716</xdr:colOff>
      <xdr:row>98</xdr:row>
      <xdr:rowOff>143012</xdr:rowOff>
    </xdr:to>
    <xdr:sp macro="" textlink="">
      <xdr:nvSpPr>
        <xdr:cNvPr id="126" name="TextBox 12">
          <a:extLst>
            <a:ext uri="{FF2B5EF4-FFF2-40B4-BE49-F238E27FC236}">
              <a16:creationId xmlns:a16="http://schemas.microsoft.com/office/drawing/2014/main" id="{00000000-0008-0000-1800-00007E000000}"/>
            </a:ext>
          </a:extLst>
        </xdr:cNvPr>
        <xdr:cNvSpPr txBox="1"/>
      </xdr:nvSpPr>
      <xdr:spPr>
        <a:xfrm>
          <a:off x="2346873" y="1764601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10</xdr:col>
      <xdr:colOff>238608</xdr:colOff>
      <xdr:row>97</xdr:row>
      <xdr:rowOff>71939</xdr:rowOff>
    </xdr:from>
    <xdr:to>
      <xdr:col>12</xdr:col>
      <xdr:colOff>241639</xdr:colOff>
      <xdr:row>99</xdr:row>
      <xdr:rowOff>16858</xdr:rowOff>
    </xdr:to>
    <xdr:sp macro="" textlink="">
      <xdr:nvSpPr>
        <xdr:cNvPr id="127" name="TextBox 13">
          <a:extLst>
            <a:ext uri="{FF2B5EF4-FFF2-40B4-BE49-F238E27FC236}">
              <a16:creationId xmlns:a16="http://schemas.microsoft.com/office/drawing/2014/main" id="{00000000-0008-0000-1800-00007F000000}"/>
            </a:ext>
          </a:extLst>
        </xdr:cNvPr>
        <xdr:cNvSpPr txBox="1"/>
      </xdr:nvSpPr>
      <xdr:spPr>
        <a:xfrm>
          <a:off x="6316465" y="17670510"/>
          <a:ext cx="1218603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GRAP2 42KDa</a:t>
          </a:r>
        </a:p>
      </xdr:txBody>
    </xdr:sp>
    <xdr:clientData/>
  </xdr:twoCellAnchor>
  <xdr:twoCellAnchor>
    <xdr:from>
      <xdr:col>3</xdr:col>
      <xdr:colOff>549932</xdr:colOff>
      <xdr:row>107</xdr:row>
      <xdr:rowOff>73189</xdr:rowOff>
    </xdr:from>
    <xdr:to>
      <xdr:col>5</xdr:col>
      <xdr:colOff>47955</xdr:colOff>
      <xdr:row>108</xdr:row>
      <xdr:rowOff>168759</xdr:rowOff>
    </xdr:to>
    <xdr:sp macro="" textlink="">
      <xdr:nvSpPr>
        <xdr:cNvPr id="128" name="TextBox 16">
          <a:extLst>
            <a:ext uri="{FF2B5EF4-FFF2-40B4-BE49-F238E27FC236}">
              <a16:creationId xmlns:a16="http://schemas.microsoft.com/office/drawing/2014/main" id="{00000000-0008-0000-1800-000080000000}"/>
            </a:ext>
          </a:extLst>
        </xdr:cNvPr>
        <xdr:cNvSpPr txBox="1"/>
      </xdr:nvSpPr>
      <xdr:spPr>
        <a:xfrm>
          <a:off x="2373289" y="19486046"/>
          <a:ext cx="71359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570752</xdr:colOff>
      <xdr:row>108</xdr:row>
      <xdr:rowOff>103764</xdr:rowOff>
    </xdr:from>
    <xdr:to>
      <xdr:col>5</xdr:col>
      <xdr:colOff>23166</xdr:colOff>
      <xdr:row>110</xdr:row>
      <xdr:rowOff>17906</xdr:rowOff>
    </xdr:to>
    <xdr:sp macro="" textlink="">
      <xdr:nvSpPr>
        <xdr:cNvPr id="129" name="TextBox 17">
          <a:extLst>
            <a:ext uri="{FF2B5EF4-FFF2-40B4-BE49-F238E27FC236}">
              <a16:creationId xmlns:a16="http://schemas.microsoft.com/office/drawing/2014/main" id="{00000000-0008-0000-1800-000081000000}"/>
            </a:ext>
          </a:extLst>
        </xdr:cNvPr>
        <xdr:cNvSpPr txBox="1"/>
      </xdr:nvSpPr>
      <xdr:spPr>
        <a:xfrm>
          <a:off x="2394109" y="19698050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10</xdr:col>
      <xdr:colOff>248735</xdr:colOff>
      <xdr:row>105</xdr:row>
      <xdr:rowOff>164860</xdr:rowOff>
    </xdr:from>
    <xdr:to>
      <xdr:col>12</xdr:col>
      <xdr:colOff>170013</xdr:colOff>
      <xdr:row>107</xdr:row>
      <xdr:rowOff>109780</xdr:rowOff>
    </xdr:to>
    <xdr:sp macro="" textlink="">
      <xdr:nvSpPr>
        <xdr:cNvPr id="130" name="TextBox 20">
          <a:extLst>
            <a:ext uri="{FF2B5EF4-FFF2-40B4-BE49-F238E27FC236}">
              <a16:creationId xmlns:a16="http://schemas.microsoft.com/office/drawing/2014/main" id="{00000000-0008-0000-1800-000082000000}"/>
            </a:ext>
          </a:extLst>
        </xdr:cNvPr>
        <xdr:cNvSpPr txBox="1"/>
      </xdr:nvSpPr>
      <xdr:spPr>
        <a:xfrm>
          <a:off x="6326592" y="19214860"/>
          <a:ext cx="113685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p-p38 38KDa</a:t>
          </a:r>
        </a:p>
      </xdr:txBody>
    </xdr:sp>
    <xdr:clientData/>
  </xdr:twoCellAnchor>
  <xdr:twoCellAnchor>
    <xdr:from>
      <xdr:col>10</xdr:col>
      <xdr:colOff>226507</xdr:colOff>
      <xdr:row>115</xdr:row>
      <xdr:rowOff>59421</xdr:rowOff>
    </xdr:from>
    <xdr:to>
      <xdr:col>11</xdr:col>
      <xdr:colOff>604888</xdr:colOff>
      <xdr:row>117</xdr:row>
      <xdr:rowOff>4341</xdr:rowOff>
    </xdr:to>
    <xdr:sp macro="" textlink="">
      <xdr:nvSpPr>
        <xdr:cNvPr id="131" name="TextBox 23">
          <a:extLst>
            <a:ext uri="{FF2B5EF4-FFF2-40B4-BE49-F238E27FC236}">
              <a16:creationId xmlns:a16="http://schemas.microsoft.com/office/drawing/2014/main" id="{00000000-0008-0000-1800-000083000000}"/>
            </a:ext>
          </a:extLst>
        </xdr:cNvPr>
        <xdr:cNvSpPr txBox="1"/>
      </xdr:nvSpPr>
      <xdr:spPr>
        <a:xfrm>
          <a:off x="6304364" y="20923707"/>
          <a:ext cx="98616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p38 38KDa</a:t>
          </a:r>
        </a:p>
      </xdr:txBody>
    </xdr:sp>
    <xdr:clientData/>
  </xdr:twoCellAnchor>
  <xdr:twoCellAnchor>
    <xdr:from>
      <xdr:col>18</xdr:col>
      <xdr:colOff>344053</xdr:colOff>
      <xdr:row>85</xdr:row>
      <xdr:rowOff>113821</xdr:rowOff>
    </xdr:from>
    <xdr:to>
      <xdr:col>20</xdr:col>
      <xdr:colOff>315025</xdr:colOff>
      <xdr:row>88</xdr:row>
      <xdr:rowOff>92756</xdr:rowOff>
    </xdr:to>
    <xdr:sp macro="" textlink="">
      <xdr:nvSpPr>
        <xdr:cNvPr id="132" name="TextBox 30">
          <a:extLst>
            <a:ext uri="{FF2B5EF4-FFF2-40B4-BE49-F238E27FC236}">
              <a16:creationId xmlns:a16="http://schemas.microsoft.com/office/drawing/2014/main" id="{00000000-0008-0000-1800-000084000000}"/>
            </a:ext>
          </a:extLst>
        </xdr:cNvPr>
        <xdr:cNvSpPr txBox="1"/>
      </xdr:nvSpPr>
      <xdr:spPr>
        <a:xfrm>
          <a:off x="11284196" y="15535250"/>
          <a:ext cx="1186543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pJNK </a:t>
          </a:r>
        </a:p>
        <a:p>
          <a:r>
            <a:rPr lang="en-IN" sz="1400" b="1"/>
            <a:t>42/47/52KDa</a:t>
          </a:r>
        </a:p>
      </xdr:txBody>
    </xdr:sp>
    <xdr:clientData/>
  </xdr:twoCellAnchor>
  <xdr:twoCellAnchor>
    <xdr:from>
      <xdr:col>12</xdr:col>
      <xdr:colOff>236519</xdr:colOff>
      <xdr:row>85</xdr:row>
      <xdr:rowOff>98432</xdr:rowOff>
    </xdr:from>
    <xdr:to>
      <xdr:col>13</xdr:col>
      <xdr:colOff>296720</xdr:colOff>
      <xdr:row>87</xdr:row>
      <xdr:rowOff>12574</xdr:rowOff>
    </xdr:to>
    <xdr:sp macro="" textlink="">
      <xdr:nvSpPr>
        <xdr:cNvPr id="133" name="TextBox 31">
          <a:extLst>
            <a:ext uri="{FF2B5EF4-FFF2-40B4-BE49-F238E27FC236}">
              <a16:creationId xmlns:a16="http://schemas.microsoft.com/office/drawing/2014/main" id="{00000000-0008-0000-1800-000085000000}"/>
            </a:ext>
          </a:extLst>
        </xdr:cNvPr>
        <xdr:cNvSpPr txBox="1"/>
      </xdr:nvSpPr>
      <xdr:spPr>
        <a:xfrm>
          <a:off x="7529948" y="15519861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12</xdr:col>
      <xdr:colOff>220065</xdr:colOff>
      <xdr:row>93</xdr:row>
      <xdr:rowOff>143315</xdr:rowOff>
    </xdr:from>
    <xdr:to>
      <xdr:col>13</xdr:col>
      <xdr:colOff>280266</xdr:colOff>
      <xdr:row>95</xdr:row>
      <xdr:rowOff>57457</xdr:rowOff>
    </xdr:to>
    <xdr:sp macro="" textlink="">
      <xdr:nvSpPr>
        <xdr:cNvPr id="134" name="TextBox 35">
          <a:extLst>
            <a:ext uri="{FF2B5EF4-FFF2-40B4-BE49-F238E27FC236}">
              <a16:creationId xmlns:a16="http://schemas.microsoft.com/office/drawing/2014/main" id="{00000000-0008-0000-1800-000086000000}"/>
            </a:ext>
          </a:extLst>
        </xdr:cNvPr>
        <xdr:cNvSpPr txBox="1"/>
      </xdr:nvSpPr>
      <xdr:spPr>
        <a:xfrm>
          <a:off x="7513494" y="17016172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18</xdr:col>
      <xdr:colOff>324719</xdr:colOff>
      <xdr:row>99</xdr:row>
      <xdr:rowOff>41076</xdr:rowOff>
    </xdr:from>
    <xdr:to>
      <xdr:col>20</xdr:col>
      <xdr:colOff>345384</xdr:colOff>
      <xdr:row>100</xdr:row>
      <xdr:rowOff>167425</xdr:rowOff>
    </xdr:to>
    <xdr:sp macro="" textlink="">
      <xdr:nvSpPr>
        <xdr:cNvPr id="135" name="TextBox 39">
          <a:extLst>
            <a:ext uri="{FF2B5EF4-FFF2-40B4-BE49-F238E27FC236}">
              <a16:creationId xmlns:a16="http://schemas.microsoft.com/office/drawing/2014/main" id="{00000000-0008-0000-1800-000087000000}"/>
            </a:ext>
          </a:extLst>
        </xdr:cNvPr>
        <xdr:cNvSpPr txBox="1"/>
      </xdr:nvSpPr>
      <xdr:spPr>
        <a:xfrm>
          <a:off x="11264862" y="18002505"/>
          <a:ext cx="12362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p-cdc2 34 KDa</a:t>
          </a:r>
        </a:p>
      </xdr:txBody>
    </xdr:sp>
    <xdr:clientData/>
  </xdr:twoCellAnchor>
  <xdr:twoCellAnchor>
    <xdr:from>
      <xdr:col>12</xdr:col>
      <xdr:colOff>275691</xdr:colOff>
      <xdr:row>99</xdr:row>
      <xdr:rowOff>31187</xdr:rowOff>
    </xdr:from>
    <xdr:to>
      <xdr:col>13</xdr:col>
      <xdr:colOff>335892</xdr:colOff>
      <xdr:row>100</xdr:row>
      <xdr:rowOff>126758</xdr:rowOff>
    </xdr:to>
    <xdr:sp macro="" textlink="">
      <xdr:nvSpPr>
        <xdr:cNvPr id="136" name="TextBox 40">
          <a:extLst>
            <a:ext uri="{FF2B5EF4-FFF2-40B4-BE49-F238E27FC236}">
              <a16:creationId xmlns:a16="http://schemas.microsoft.com/office/drawing/2014/main" id="{00000000-0008-0000-1800-000088000000}"/>
            </a:ext>
          </a:extLst>
        </xdr:cNvPr>
        <xdr:cNvSpPr txBox="1"/>
      </xdr:nvSpPr>
      <xdr:spPr>
        <a:xfrm>
          <a:off x="7569120" y="1799261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230071</xdr:colOff>
      <xdr:row>100</xdr:row>
      <xdr:rowOff>71486</xdr:rowOff>
    </xdr:from>
    <xdr:to>
      <xdr:col>13</xdr:col>
      <xdr:colOff>290272</xdr:colOff>
      <xdr:row>101</xdr:row>
      <xdr:rowOff>167056</xdr:rowOff>
    </xdr:to>
    <xdr:sp macro="" textlink="">
      <xdr:nvSpPr>
        <xdr:cNvPr id="137" name="TextBox 41">
          <a:extLst>
            <a:ext uri="{FF2B5EF4-FFF2-40B4-BE49-F238E27FC236}">
              <a16:creationId xmlns:a16="http://schemas.microsoft.com/office/drawing/2014/main" id="{00000000-0008-0000-1800-000089000000}"/>
            </a:ext>
          </a:extLst>
        </xdr:cNvPr>
        <xdr:cNvSpPr txBox="1"/>
      </xdr:nvSpPr>
      <xdr:spPr>
        <a:xfrm>
          <a:off x="7523500" y="18214343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366523</xdr:colOff>
      <xdr:row>104</xdr:row>
      <xdr:rowOff>146554</xdr:rowOff>
    </xdr:from>
    <xdr:to>
      <xdr:col>20</xdr:col>
      <xdr:colOff>236506</xdr:colOff>
      <xdr:row>106</xdr:row>
      <xdr:rowOff>91473</xdr:rowOff>
    </xdr:to>
    <xdr:sp macro="" textlink="">
      <xdr:nvSpPr>
        <xdr:cNvPr id="138" name="TextBox 44">
          <a:extLst>
            <a:ext uri="{FF2B5EF4-FFF2-40B4-BE49-F238E27FC236}">
              <a16:creationId xmlns:a16="http://schemas.microsoft.com/office/drawing/2014/main" id="{00000000-0008-0000-1800-00008A000000}"/>
            </a:ext>
          </a:extLst>
        </xdr:cNvPr>
        <xdr:cNvSpPr txBox="1"/>
      </xdr:nvSpPr>
      <xdr:spPr>
        <a:xfrm>
          <a:off x="11306666" y="19015125"/>
          <a:ext cx="1085554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cdc2 34 KDa</a:t>
          </a:r>
        </a:p>
      </xdr:txBody>
    </xdr:sp>
    <xdr:clientData/>
  </xdr:twoCellAnchor>
  <xdr:twoCellAnchor>
    <xdr:from>
      <xdr:col>12</xdr:col>
      <xdr:colOff>250719</xdr:colOff>
      <xdr:row>104</xdr:row>
      <xdr:rowOff>135883</xdr:rowOff>
    </xdr:from>
    <xdr:to>
      <xdr:col>13</xdr:col>
      <xdr:colOff>310920</xdr:colOff>
      <xdr:row>106</xdr:row>
      <xdr:rowOff>50024</xdr:rowOff>
    </xdr:to>
    <xdr:sp macro="" textlink="">
      <xdr:nvSpPr>
        <xdr:cNvPr id="139" name="TextBox 45">
          <a:extLst>
            <a:ext uri="{FF2B5EF4-FFF2-40B4-BE49-F238E27FC236}">
              <a16:creationId xmlns:a16="http://schemas.microsoft.com/office/drawing/2014/main" id="{00000000-0008-0000-1800-00008B000000}"/>
            </a:ext>
          </a:extLst>
        </xdr:cNvPr>
        <xdr:cNvSpPr txBox="1"/>
      </xdr:nvSpPr>
      <xdr:spPr>
        <a:xfrm>
          <a:off x="7544148" y="1900445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259237</xdr:colOff>
      <xdr:row>106</xdr:row>
      <xdr:rowOff>1169</xdr:rowOff>
    </xdr:from>
    <xdr:to>
      <xdr:col>13</xdr:col>
      <xdr:colOff>319438</xdr:colOff>
      <xdr:row>107</xdr:row>
      <xdr:rowOff>96740</xdr:rowOff>
    </xdr:to>
    <xdr:sp macro="" textlink="">
      <xdr:nvSpPr>
        <xdr:cNvPr id="140" name="TextBox 46">
          <a:extLst>
            <a:ext uri="{FF2B5EF4-FFF2-40B4-BE49-F238E27FC236}">
              <a16:creationId xmlns:a16="http://schemas.microsoft.com/office/drawing/2014/main" id="{00000000-0008-0000-1800-00008C000000}"/>
            </a:ext>
          </a:extLst>
        </xdr:cNvPr>
        <xdr:cNvSpPr txBox="1"/>
      </xdr:nvSpPr>
      <xdr:spPr>
        <a:xfrm>
          <a:off x="7552666" y="1923259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18</xdr:col>
      <xdr:colOff>366523</xdr:colOff>
      <xdr:row>111</xdr:row>
      <xdr:rowOff>66176</xdr:rowOff>
    </xdr:from>
    <xdr:to>
      <xdr:col>20</xdr:col>
      <xdr:colOff>522738</xdr:colOff>
      <xdr:row>113</xdr:row>
      <xdr:rowOff>11095</xdr:rowOff>
    </xdr:to>
    <xdr:sp macro="" textlink="">
      <xdr:nvSpPr>
        <xdr:cNvPr id="141" name="TextBox 49">
          <a:extLst>
            <a:ext uri="{FF2B5EF4-FFF2-40B4-BE49-F238E27FC236}">
              <a16:creationId xmlns:a16="http://schemas.microsoft.com/office/drawing/2014/main" id="{00000000-0008-0000-1800-00008D000000}"/>
            </a:ext>
          </a:extLst>
        </xdr:cNvPr>
        <xdr:cNvSpPr txBox="1"/>
      </xdr:nvSpPr>
      <xdr:spPr>
        <a:xfrm>
          <a:off x="11306666" y="20204747"/>
          <a:ext cx="1371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cyclinD1 34 KDa</a:t>
          </a:r>
        </a:p>
      </xdr:txBody>
    </xdr:sp>
    <xdr:clientData/>
  </xdr:twoCellAnchor>
  <xdr:twoCellAnchor>
    <xdr:from>
      <xdr:col>12</xdr:col>
      <xdr:colOff>265685</xdr:colOff>
      <xdr:row>111</xdr:row>
      <xdr:rowOff>63148</xdr:rowOff>
    </xdr:from>
    <xdr:to>
      <xdr:col>13</xdr:col>
      <xdr:colOff>325886</xdr:colOff>
      <xdr:row>112</xdr:row>
      <xdr:rowOff>158718</xdr:rowOff>
    </xdr:to>
    <xdr:sp macro="" textlink="">
      <xdr:nvSpPr>
        <xdr:cNvPr id="142" name="TextBox 50">
          <a:extLst>
            <a:ext uri="{FF2B5EF4-FFF2-40B4-BE49-F238E27FC236}">
              <a16:creationId xmlns:a16="http://schemas.microsoft.com/office/drawing/2014/main" id="{00000000-0008-0000-1800-00008E000000}"/>
            </a:ext>
          </a:extLst>
        </xdr:cNvPr>
        <xdr:cNvSpPr txBox="1"/>
      </xdr:nvSpPr>
      <xdr:spPr>
        <a:xfrm>
          <a:off x="7559114" y="20201719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259237</xdr:colOff>
      <xdr:row>112</xdr:row>
      <xdr:rowOff>45840</xdr:rowOff>
    </xdr:from>
    <xdr:to>
      <xdr:col>13</xdr:col>
      <xdr:colOff>319438</xdr:colOff>
      <xdr:row>113</xdr:row>
      <xdr:rowOff>141410</xdr:rowOff>
    </xdr:to>
    <xdr:sp macro="" textlink="">
      <xdr:nvSpPr>
        <xdr:cNvPr id="143" name="TextBox 51">
          <a:extLst>
            <a:ext uri="{FF2B5EF4-FFF2-40B4-BE49-F238E27FC236}">
              <a16:creationId xmlns:a16="http://schemas.microsoft.com/office/drawing/2014/main" id="{00000000-0008-0000-1800-00008F000000}"/>
            </a:ext>
          </a:extLst>
        </xdr:cNvPr>
        <xdr:cNvSpPr txBox="1"/>
      </xdr:nvSpPr>
      <xdr:spPr>
        <a:xfrm>
          <a:off x="7552666" y="20365840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18</xdr:col>
      <xdr:colOff>366523</xdr:colOff>
      <xdr:row>116</xdr:row>
      <xdr:rowOff>93708</xdr:rowOff>
    </xdr:from>
    <xdr:to>
      <xdr:col>20</xdr:col>
      <xdr:colOff>484972</xdr:colOff>
      <xdr:row>118</xdr:row>
      <xdr:rowOff>38628</xdr:rowOff>
    </xdr:to>
    <xdr:sp macro="" textlink="">
      <xdr:nvSpPr>
        <xdr:cNvPr id="144" name="TextBox 55">
          <a:extLst>
            <a:ext uri="{FF2B5EF4-FFF2-40B4-BE49-F238E27FC236}">
              <a16:creationId xmlns:a16="http://schemas.microsoft.com/office/drawing/2014/main" id="{00000000-0008-0000-1800-000090000000}"/>
            </a:ext>
          </a:extLst>
        </xdr:cNvPr>
        <xdr:cNvSpPr txBox="1"/>
      </xdr:nvSpPr>
      <xdr:spPr>
        <a:xfrm>
          <a:off x="11306666" y="21139422"/>
          <a:ext cx="1334020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GAPDH  37 KDa</a:t>
          </a:r>
        </a:p>
      </xdr:txBody>
    </xdr:sp>
    <xdr:clientData/>
  </xdr:twoCellAnchor>
  <xdr:twoCellAnchor>
    <xdr:from>
      <xdr:col>12</xdr:col>
      <xdr:colOff>257527</xdr:colOff>
      <xdr:row>116</xdr:row>
      <xdr:rowOff>169610</xdr:rowOff>
    </xdr:from>
    <xdr:to>
      <xdr:col>13</xdr:col>
      <xdr:colOff>317728</xdr:colOff>
      <xdr:row>118</xdr:row>
      <xdr:rowOff>83752</xdr:rowOff>
    </xdr:to>
    <xdr:sp macro="" textlink="">
      <xdr:nvSpPr>
        <xdr:cNvPr id="145" name="TextBox 56">
          <a:extLst>
            <a:ext uri="{FF2B5EF4-FFF2-40B4-BE49-F238E27FC236}">
              <a16:creationId xmlns:a16="http://schemas.microsoft.com/office/drawing/2014/main" id="{00000000-0008-0000-1800-000091000000}"/>
            </a:ext>
          </a:extLst>
        </xdr:cNvPr>
        <xdr:cNvSpPr txBox="1"/>
      </xdr:nvSpPr>
      <xdr:spPr>
        <a:xfrm>
          <a:off x="7550956" y="2121532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262265</xdr:colOff>
      <xdr:row>118</xdr:row>
      <xdr:rowOff>57957</xdr:rowOff>
    </xdr:from>
    <xdr:to>
      <xdr:col>13</xdr:col>
      <xdr:colOff>322466</xdr:colOff>
      <xdr:row>119</xdr:row>
      <xdr:rowOff>153527</xdr:rowOff>
    </xdr:to>
    <xdr:sp macro="" textlink="">
      <xdr:nvSpPr>
        <xdr:cNvPr id="146" name="TextBox 57">
          <a:extLst>
            <a:ext uri="{FF2B5EF4-FFF2-40B4-BE49-F238E27FC236}">
              <a16:creationId xmlns:a16="http://schemas.microsoft.com/office/drawing/2014/main" id="{00000000-0008-0000-1800-000092000000}"/>
            </a:ext>
          </a:extLst>
        </xdr:cNvPr>
        <xdr:cNvSpPr txBox="1"/>
      </xdr:nvSpPr>
      <xdr:spPr>
        <a:xfrm>
          <a:off x="7555694" y="2146652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 editAs="oneCell">
    <xdr:from>
      <xdr:col>1</xdr:col>
      <xdr:colOff>0</xdr:colOff>
      <xdr:row>86</xdr:row>
      <xdr:rowOff>70468</xdr:rowOff>
    </xdr:from>
    <xdr:to>
      <xdr:col>3</xdr:col>
      <xdr:colOff>503650</xdr:colOff>
      <xdr:row>101</xdr:row>
      <xdr:rowOff>86380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00000000-0008-0000-1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07786" y="15673325"/>
          <a:ext cx="1719221" cy="2737341"/>
        </a:xfrm>
        <a:prstGeom prst="rect">
          <a:avLst/>
        </a:prstGeom>
      </xdr:spPr>
    </xdr:pic>
    <xdr:clientData/>
  </xdr:twoCellAnchor>
  <xdr:twoCellAnchor>
    <xdr:from>
      <xdr:col>5</xdr:col>
      <xdr:colOff>139863</xdr:colOff>
      <xdr:row>85</xdr:row>
      <xdr:rowOff>76534</xdr:rowOff>
    </xdr:from>
    <xdr:to>
      <xdr:col>10</xdr:col>
      <xdr:colOff>98872</xdr:colOff>
      <xdr:row>87</xdr:row>
      <xdr:rowOff>21454</xdr:rowOff>
    </xdr:to>
    <xdr:sp macro="" textlink="">
      <xdr:nvSpPr>
        <xdr:cNvPr id="148" name="TextBox 66">
          <a:extLst>
            <a:ext uri="{FF2B5EF4-FFF2-40B4-BE49-F238E27FC236}">
              <a16:creationId xmlns:a16="http://schemas.microsoft.com/office/drawing/2014/main" id="{00000000-0008-0000-1800-000094000000}"/>
            </a:ext>
          </a:extLst>
        </xdr:cNvPr>
        <xdr:cNvSpPr txBox="1"/>
      </xdr:nvSpPr>
      <xdr:spPr>
        <a:xfrm>
          <a:off x="3178792" y="15497963"/>
          <a:ext cx="2997937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1  2   3    4    5    6       7   8  9  10 11  12</a:t>
          </a:r>
        </a:p>
      </xdr:txBody>
    </xdr:sp>
    <xdr:clientData/>
  </xdr:twoCellAnchor>
  <xdr:twoCellAnchor>
    <xdr:from>
      <xdr:col>5</xdr:col>
      <xdr:colOff>94736</xdr:colOff>
      <xdr:row>93</xdr:row>
      <xdr:rowOff>15249</xdr:rowOff>
    </xdr:from>
    <xdr:to>
      <xdr:col>10</xdr:col>
      <xdr:colOff>173969</xdr:colOff>
      <xdr:row>94</xdr:row>
      <xdr:rowOff>141597</xdr:rowOff>
    </xdr:to>
    <xdr:sp macro="" textlink="">
      <xdr:nvSpPr>
        <xdr:cNvPr id="149" name="TextBox 67">
          <a:extLst>
            <a:ext uri="{FF2B5EF4-FFF2-40B4-BE49-F238E27FC236}">
              <a16:creationId xmlns:a16="http://schemas.microsoft.com/office/drawing/2014/main" id="{00000000-0008-0000-1800-000095000000}"/>
            </a:ext>
          </a:extLst>
        </xdr:cNvPr>
        <xdr:cNvSpPr txBox="1"/>
      </xdr:nvSpPr>
      <xdr:spPr>
        <a:xfrm>
          <a:off x="3133665" y="16888106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1  2   3    4    5    6        7   8    9   10  11  12</a:t>
          </a:r>
        </a:p>
      </xdr:txBody>
    </xdr:sp>
    <xdr:clientData/>
  </xdr:twoCellAnchor>
  <xdr:twoCellAnchor>
    <xdr:from>
      <xdr:col>13</xdr:col>
      <xdr:colOff>352346</xdr:colOff>
      <xdr:row>115</xdr:row>
      <xdr:rowOff>58704</xdr:rowOff>
    </xdr:from>
    <xdr:to>
      <xdr:col>18</xdr:col>
      <xdr:colOff>191128</xdr:colOff>
      <xdr:row>117</xdr:row>
      <xdr:rowOff>3624</xdr:rowOff>
    </xdr:to>
    <xdr:sp macro="" textlink="">
      <xdr:nvSpPr>
        <xdr:cNvPr id="150" name="TextBox 77">
          <a:extLst>
            <a:ext uri="{FF2B5EF4-FFF2-40B4-BE49-F238E27FC236}">
              <a16:creationId xmlns:a16="http://schemas.microsoft.com/office/drawing/2014/main" id="{00000000-0008-0000-1800-000096000000}"/>
            </a:ext>
          </a:extLst>
        </xdr:cNvPr>
        <xdr:cNvSpPr txBox="1"/>
      </xdr:nvSpPr>
      <xdr:spPr>
        <a:xfrm>
          <a:off x="8253560" y="20922990"/>
          <a:ext cx="287771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1   2    3   4   5   6       7  8  9  10 11 12</a:t>
          </a:r>
        </a:p>
      </xdr:txBody>
    </xdr:sp>
    <xdr:clientData/>
  </xdr:twoCellAnchor>
  <xdr:twoCellAnchor>
    <xdr:from>
      <xdr:col>11</xdr:col>
      <xdr:colOff>21568</xdr:colOff>
      <xdr:row>81</xdr:row>
      <xdr:rowOff>81643</xdr:rowOff>
    </xdr:from>
    <xdr:to>
      <xdr:col>14</xdr:col>
      <xdr:colOff>535214</xdr:colOff>
      <xdr:row>83</xdr:row>
      <xdr:rowOff>92927</xdr:rowOff>
    </xdr:to>
    <xdr:sp macro="" textlink="">
      <xdr:nvSpPr>
        <xdr:cNvPr id="151" name="TextBox 78">
          <a:extLst>
            <a:ext uri="{FF2B5EF4-FFF2-40B4-BE49-F238E27FC236}">
              <a16:creationId xmlns:a16="http://schemas.microsoft.com/office/drawing/2014/main" id="{00000000-0008-0000-1800-000097000000}"/>
            </a:ext>
          </a:extLst>
        </xdr:cNvPr>
        <xdr:cNvSpPr txBox="1"/>
      </xdr:nvSpPr>
      <xdr:spPr>
        <a:xfrm>
          <a:off x="6707211" y="14777357"/>
          <a:ext cx="2337003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Figure S10b Set3</a:t>
          </a:r>
        </a:p>
      </xdr:txBody>
    </xdr:sp>
    <xdr:clientData/>
  </xdr:twoCellAnchor>
  <xdr:twoCellAnchor>
    <xdr:from>
      <xdr:col>3</xdr:col>
      <xdr:colOff>580842</xdr:colOff>
      <xdr:row>90</xdr:row>
      <xdr:rowOff>155211</xdr:rowOff>
    </xdr:from>
    <xdr:to>
      <xdr:col>5</xdr:col>
      <xdr:colOff>33256</xdr:colOff>
      <xdr:row>92</xdr:row>
      <xdr:rowOff>69352</xdr:rowOff>
    </xdr:to>
    <xdr:sp macro="" textlink="">
      <xdr:nvSpPr>
        <xdr:cNvPr id="152" name="TextBox 9">
          <a:extLst>
            <a:ext uri="{FF2B5EF4-FFF2-40B4-BE49-F238E27FC236}">
              <a16:creationId xmlns:a16="http://schemas.microsoft.com/office/drawing/2014/main" id="{00000000-0008-0000-1800-000098000000}"/>
            </a:ext>
          </a:extLst>
        </xdr:cNvPr>
        <xdr:cNvSpPr txBox="1"/>
      </xdr:nvSpPr>
      <xdr:spPr>
        <a:xfrm>
          <a:off x="2404199" y="16483782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15KDa</a:t>
          </a:r>
        </a:p>
      </xdr:txBody>
    </xdr:sp>
    <xdr:clientData/>
  </xdr:twoCellAnchor>
  <xdr:twoCellAnchor>
    <xdr:from>
      <xdr:col>5</xdr:col>
      <xdr:colOff>158915</xdr:colOff>
      <xdr:row>111</xdr:row>
      <xdr:rowOff>57992</xdr:rowOff>
    </xdr:from>
    <xdr:to>
      <xdr:col>10</xdr:col>
      <xdr:colOff>238148</xdr:colOff>
      <xdr:row>113</xdr:row>
      <xdr:rowOff>2911</xdr:rowOff>
    </xdr:to>
    <xdr:sp macro="" textlink="">
      <xdr:nvSpPr>
        <xdr:cNvPr id="153" name="TextBox 52">
          <a:extLst>
            <a:ext uri="{FF2B5EF4-FFF2-40B4-BE49-F238E27FC236}">
              <a16:creationId xmlns:a16="http://schemas.microsoft.com/office/drawing/2014/main" id="{00000000-0008-0000-1800-000099000000}"/>
            </a:ext>
          </a:extLst>
        </xdr:cNvPr>
        <xdr:cNvSpPr txBox="1"/>
      </xdr:nvSpPr>
      <xdr:spPr>
        <a:xfrm>
          <a:off x="3197844" y="20196563"/>
          <a:ext cx="31181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1   2    3    4    5    6      7    8    9  10 11 12</a:t>
          </a:r>
        </a:p>
      </xdr:txBody>
    </xdr:sp>
    <xdr:clientData/>
  </xdr:twoCellAnchor>
  <xdr:twoCellAnchor editAs="oneCell">
    <xdr:from>
      <xdr:col>4</xdr:col>
      <xdr:colOff>570890</xdr:colOff>
      <xdr:row>87</xdr:row>
      <xdr:rowOff>18798</xdr:rowOff>
    </xdr:from>
    <xdr:to>
      <xdr:col>10</xdr:col>
      <xdr:colOff>272452</xdr:colOff>
      <xdr:row>93</xdr:row>
      <xdr:rowOff>11567</xdr:rowOff>
    </xdr:to>
    <xdr:pic>
      <xdr:nvPicPr>
        <xdr:cNvPr id="154" name="Picture 153" descr="A close-up of a test tube&#10;&#10;Description automatically generated">
          <a:extLst>
            <a:ext uri="{FF2B5EF4-FFF2-40B4-BE49-F238E27FC236}">
              <a16:creationId xmlns:a16="http://schemas.microsoft.com/office/drawing/2014/main" id="{00000000-0008-0000-18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85" t="47284" r="22860" b="35727"/>
        <a:stretch/>
      </xdr:blipFill>
      <xdr:spPr>
        <a:xfrm>
          <a:off x="3002033" y="15803084"/>
          <a:ext cx="3348276" cy="1081340"/>
        </a:xfrm>
        <a:prstGeom prst="rect">
          <a:avLst/>
        </a:prstGeom>
      </xdr:spPr>
    </xdr:pic>
    <xdr:clientData/>
  </xdr:twoCellAnchor>
  <xdr:twoCellAnchor editAs="oneCell">
    <xdr:from>
      <xdr:col>4</xdr:col>
      <xdr:colOff>479563</xdr:colOff>
      <xdr:row>94</xdr:row>
      <xdr:rowOff>88344</xdr:rowOff>
    </xdr:from>
    <xdr:to>
      <xdr:col>10</xdr:col>
      <xdr:colOff>332930</xdr:colOff>
      <xdr:row>100</xdr:row>
      <xdr:rowOff>149705</xdr:rowOff>
    </xdr:to>
    <xdr:pic>
      <xdr:nvPicPr>
        <xdr:cNvPr id="155" name="Picture 15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61" t="45998" r="25360" b="36584"/>
        <a:stretch/>
      </xdr:blipFill>
      <xdr:spPr>
        <a:xfrm>
          <a:off x="2910706" y="17142630"/>
          <a:ext cx="3500081" cy="1149932"/>
        </a:xfrm>
        <a:prstGeom prst="rect">
          <a:avLst/>
        </a:prstGeom>
      </xdr:spPr>
    </xdr:pic>
    <xdr:clientData/>
  </xdr:twoCellAnchor>
  <xdr:twoCellAnchor editAs="oneCell">
    <xdr:from>
      <xdr:col>4</xdr:col>
      <xdr:colOff>480121</xdr:colOff>
      <xdr:row>102</xdr:row>
      <xdr:rowOff>112348</xdr:rowOff>
    </xdr:from>
    <xdr:to>
      <xdr:col>10</xdr:col>
      <xdr:colOff>332931</xdr:colOff>
      <xdr:row>110</xdr:row>
      <xdr:rowOff>132038</xdr:rowOff>
    </xdr:to>
    <xdr:pic>
      <xdr:nvPicPr>
        <xdr:cNvPr id="156" name="Picture 155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27" t="32886" r="28088" b="38336"/>
        <a:stretch/>
      </xdr:blipFill>
      <xdr:spPr>
        <a:xfrm>
          <a:off x="2911264" y="18618062"/>
          <a:ext cx="3499524" cy="1471119"/>
        </a:xfrm>
        <a:prstGeom prst="rect">
          <a:avLst/>
        </a:prstGeom>
      </xdr:spPr>
    </xdr:pic>
    <xdr:clientData/>
  </xdr:twoCellAnchor>
  <xdr:twoCellAnchor>
    <xdr:from>
      <xdr:col>3</xdr:col>
      <xdr:colOff>549932</xdr:colOff>
      <xdr:row>106</xdr:row>
      <xdr:rowOff>1169</xdr:rowOff>
    </xdr:from>
    <xdr:to>
      <xdr:col>5</xdr:col>
      <xdr:colOff>2346</xdr:colOff>
      <xdr:row>107</xdr:row>
      <xdr:rowOff>96740</xdr:rowOff>
    </xdr:to>
    <xdr:sp macro="" textlink="">
      <xdr:nvSpPr>
        <xdr:cNvPr id="157" name="TextBox 18">
          <a:extLst>
            <a:ext uri="{FF2B5EF4-FFF2-40B4-BE49-F238E27FC236}">
              <a16:creationId xmlns:a16="http://schemas.microsoft.com/office/drawing/2014/main" id="{00000000-0008-0000-1800-00009D000000}"/>
            </a:ext>
          </a:extLst>
        </xdr:cNvPr>
        <xdr:cNvSpPr txBox="1"/>
      </xdr:nvSpPr>
      <xdr:spPr>
        <a:xfrm>
          <a:off x="2373289" y="1923259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545596</xdr:colOff>
      <xdr:row>104</xdr:row>
      <xdr:rowOff>142324</xdr:rowOff>
    </xdr:from>
    <xdr:to>
      <xdr:col>4</xdr:col>
      <xdr:colOff>605796</xdr:colOff>
      <xdr:row>106</xdr:row>
      <xdr:rowOff>56465</xdr:rowOff>
    </xdr:to>
    <xdr:sp macro="" textlink="">
      <xdr:nvSpPr>
        <xdr:cNvPr id="158" name="TextBox 19">
          <a:extLst>
            <a:ext uri="{FF2B5EF4-FFF2-40B4-BE49-F238E27FC236}">
              <a16:creationId xmlns:a16="http://schemas.microsoft.com/office/drawing/2014/main" id="{00000000-0008-0000-1800-00009E000000}"/>
            </a:ext>
          </a:extLst>
        </xdr:cNvPr>
        <xdr:cNvSpPr txBox="1"/>
      </xdr:nvSpPr>
      <xdr:spPr>
        <a:xfrm>
          <a:off x="2368953" y="19010895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553616</xdr:colOff>
      <xdr:row>103</xdr:row>
      <xdr:rowOff>56903</xdr:rowOff>
    </xdr:from>
    <xdr:to>
      <xdr:col>5</xdr:col>
      <xdr:colOff>6030</xdr:colOff>
      <xdr:row>104</xdr:row>
      <xdr:rowOff>152474</xdr:rowOff>
    </xdr:to>
    <xdr:sp macro="" textlink="">
      <xdr:nvSpPr>
        <xdr:cNvPr id="159" name="TextBox 22">
          <a:extLst>
            <a:ext uri="{FF2B5EF4-FFF2-40B4-BE49-F238E27FC236}">
              <a16:creationId xmlns:a16="http://schemas.microsoft.com/office/drawing/2014/main" id="{00000000-0008-0000-1800-00009F000000}"/>
            </a:ext>
          </a:extLst>
        </xdr:cNvPr>
        <xdr:cNvSpPr txBox="1"/>
      </xdr:nvSpPr>
      <xdr:spPr>
        <a:xfrm>
          <a:off x="2376973" y="1874404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5</xdr:col>
      <xdr:colOff>33256</xdr:colOff>
      <xdr:row>104</xdr:row>
      <xdr:rowOff>78254</xdr:rowOff>
    </xdr:from>
    <xdr:to>
      <xdr:col>10</xdr:col>
      <xdr:colOff>272790</xdr:colOff>
      <xdr:row>106</xdr:row>
      <xdr:rowOff>23173</xdr:rowOff>
    </xdr:to>
    <xdr:sp macro="" textlink="">
      <xdr:nvSpPr>
        <xdr:cNvPr id="160" name="TextBox 28">
          <a:extLst>
            <a:ext uri="{FF2B5EF4-FFF2-40B4-BE49-F238E27FC236}">
              <a16:creationId xmlns:a16="http://schemas.microsoft.com/office/drawing/2014/main" id="{00000000-0008-0000-1800-0000A0000000}"/>
            </a:ext>
          </a:extLst>
        </xdr:cNvPr>
        <xdr:cNvSpPr txBox="1"/>
      </xdr:nvSpPr>
      <xdr:spPr>
        <a:xfrm>
          <a:off x="3072185" y="18946825"/>
          <a:ext cx="3278462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1   2    3    4    5    6        7    8    9  10 11  12</a:t>
          </a:r>
        </a:p>
      </xdr:txBody>
    </xdr:sp>
    <xdr:clientData/>
  </xdr:twoCellAnchor>
  <xdr:twoCellAnchor editAs="oneCell">
    <xdr:from>
      <xdr:col>4</xdr:col>
      <xdr:colOff>512062</xdr:colOff>
      <xdr:row>112</xdr:row>
      <xdr:rowOff>108290</xdr:rowOff>
    </xdr:from>
    <xdr:to>
      <xdr:col>10</xdr:col>
      <xdr:colOff>297243</xdr:colOff>
      <xdr:row>120</xdr:row>
      <xdr:rowOff>127980</xdr:rowOff>
    </xdr:to>
    <xdr:pic>
      <xdr:nvPicPr>
        <xdr:cNvPr id="161" name="Picture 160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A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23" t="36471" r="25608" b="34140"/>
        <a:stretch/>
      </xdr:blipFill>
      <xdr:spPr>
        <a:xfrm>
          <a:off x="2943205" y="20428290"/>
          <a:ext cx="3431895" cy="1471119"/>
        </a:xfrm>
        <a:prstGeom prst="rect">
          <a:avLst/>
        </a:prstGeom>
      </xdr:spPr>
    </xdr:pic>
    <xdr:clientData/>
  </xdr:twoCellAnchor>
  <xdr:twoCellAnchor>
    <xdr:from>
      <xdr:col>3</xdr:col>
      <xdr:colOff>564783</xdr:colOff>
      <xdr:row>116</xdr:row>
      <xdr:rowOff>81705</xdr:rowOff>
    </xdr:from>
    <xdr:to>
      <xdr:col>5</xdr:col>
      <xdr:colOff>62806</xdr:colOff>
      <xdr:row>117</xdr:row>
      <xdr:rowOff>177275</xdr:rowOff>
    </xdr:to>
    <xdr:sp macro="" textlink="">
      <xdr:nvSpPr>
        <xdr:cNvPr id="162" name="TextBox 34">
          <a:extLst>
            <a:ext uri="{FF2B5EF4-FFF2-40B4-BE49-F238E27FC236}">
              <a16:creationId xmlns:a16="http://schemas.microsoft.com/office/drawing/2014/main" id="{00000000-0008-0000-1800-0000A2000000}"/>
            </a:ext>
          </a:extLst>
        </xdr:cNvPr>
        <xdr:cNvSpPr txBox="1"/>
      </xdr:nvSpPr>
      <xdr:spPr>
        <a:xfrm>
          <a:off x="2388140" y="21127419"/>
          <a:ext cx="71359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3</xdr:col>
      <xdr:colOff>545596</xdr:colOff>
      <xdr:row>117</xdr:row>
      <xdr:rowOff>69049</xdr:rowOff>
    </xdr:from>
    <xdr:to>
      <xdr:col>4</xdr:col>
      <xdr:colOff>605796</xdr:colOff>
      <xdr:row>118</xdr:row>
      <xdr:rowOff>164620</xdr:rowOff>
    </xdr:to>
    <xdr:sp macro="" textlink="">
      <xdr:nvSpPr>
        <xdr:cNvPr id="163" name="TextBox 36">
          <a:extLst>
            <a:ext uri="{FF2B5EF4-FFF2-40B4-BE49-F238E27FC236}">
              <a16:creationId xmlns:a16="http://schemas.microsoft.com/office/drawing/2014/main" id="{00000000-0008-0000-1800-0000A3000000}"/>
            </a:ext>
          </a:extLst>
        </xdr:cNvPr>
        <xdr:cNvSpPr txBox="1"/>
      </xdr:nvSpPr>
      <xdr:spPr>
        <a:xfrm>
          <a:off x="2368953" y="21296192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25KDa</a:t>
          </a:r>
        </a:p>
      </xdr:txBody>
    </xdr:sp>
    <xdr:clientData/>
  </xdr:twoCellAnchor>
  <xdr:twoCellAnchor>
    <xdr:from>
      <xdr:col>3</xdr:col>
      <xdr:colOff>545596</xdr:colOff>
      <xdr:row>115</xdr:row>
      <xdr:rowOff>61680</xdr:rowOff>
    </xdr:from>
    <xdr:to>
      <xdr:col>4</xdr:col>
      <xdr:colOff>605796</xdr:colOff>
      <xdr:row>116</xdr:row>
      <xdr:rowOff>157251</xdr:rowOff>
    </xdr:to>
    <xdr:sp macro="" textlink="">
      <xdr:nvSpPr>
        <xdr:cNvPr id="164" name="TextBox 38">
          <a:extLst>
            <a:ext uri="{FF2B5EF4-FFF2-40B4-BE49-F238E27FC236}">
              <a16:creationId xmlns:a16="http://schemas.microsoft.com/office/drawing/2014/main" id="{00000000-0008-0000-1800-0000A4000000}"/>
            </a:ext>
          </a:extLst>
        </xdr:cNvPr>
        <xdr:cNvSpPr txBox="1"/>
      </xdr:nvSpPr>
      <xdr:spPr>
        <a:xfrm>
          <a:off x="2368953" y="2092596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3</xdr:col>
      <xdr:colOff>539248</xdr:colOff>
      <xdr:row>114</xdr:row>
      <xdr:rowOff>53984</xdr:rowOff>
    </xdr:from>
    <xdr:to>
      <xdr:col>4</xdr:col>
      <xdr:colOff>599448</xdr:colOff>
      <xdr:row>115</xdr:row>
      <xdr:rowOff>149554</xdr:rowOff>
    </xdr:to>
    <xdr:sp macro="" textlink="">
      <xdr:nvSpPr>
        <xdr:cNvPr id="165" name="TextBox 42">
          <a:extLst>
            <a:ext uri="{FF2B5EF4-FFF2-40B4-BE49-F238E27FC236}">
              <a16:creationId xmlns:a16="http://schemas.microsoft.com/office/drawing/2014/main" id="{00000000-0008-0000-1800-0000A5000000}"/>
            </a:ext>
          </a:extLst>
        </xdr:cNvPr>
        <xdr:cNvSpPr txBox="1"/>
      </xdr:nvSpPr>
      <xdr:spPr>
        <a:xfrm>
          <a:off x="2362605" y="20736841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3</xdr:col>
      <xdr:colOff>547268</xdr:colOff>
      <xdr:row>113</xdr:row>
      <xdr:rowOff>11095</xdr:rowOff>
    </xdr:from>
    <xdr:to>
      <xdr:col>4</xdr:col>
      <xdr:colOff>607468</xdr:colOff>
      <xdr:row>114</xdr:row>
      <xdr:rowOff>106666</xdr:rowOff>
    </xdr:to>
    <xdr:sp macro="" textlink="">
      <xdr:nvSpPr>
        <xdr:cNvPr id="166" name="TextBox 43">
          <a:extLst>
            <a:ext uri="{FF2B5EF4-FFF2-40B4-BE49-F238E27FC236}">
              <a16:creationId xmlns:a16="http://schemas.microsoft.com/office/drawing/2014/main" id="{00000000-0008-0000-1800-0000A6000000}"/>
            </a:ext>
          </a:extLst>
        </xdr:cNvPr>
        <xdr:cNvSpPr txBox="1"/>
      </xdr:nvSpPr>
      <xdr:spPr>
        <a:xfrm>
          <a:off x="2370625" y="20512524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13</xdr:col>
      <xdr:colOff>167020</xdr:colOff>
      <xdr:row>84</xdr:row>
      <xdr:rowOff>137121</xdr:rowOff>
    </xdr:from>
    <xdr:to>
      <xdr:col>18</xdr:col>
      <xdr:colOff>366523</xdr:colOff>
      <xdr:row>90</xdr:row>
      <xdr:rowOff>41904</xdr:rowOff>
    </xdr:to>
    <xdr:pic>
      <xdr:nvPicPr>
        <xdr:cNvPr id="167" name="Picture 166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61" t="45778" r="24107" b="32312"/>
        <a:stretch/>
      </xdr:blipFill>
      <xdr:spPr>
        <a:xfrm>
          <a:off x="8068234" y="15377121"/>
          <a:ext cx="3238432" cy="993354"/>
        </a:xfrm>
        <a:prstGeom prst="rect">
          <a:avLst/>
        </a:prstGeom>
      </xdr:spPr>
    </xdr:pic>
    <xdr:clientData/>
  </xdr:twoCellAnchor>
  <xdr:twoCellAnchor>
    <xdr:from>
      <xdr:col>12</xdr:col>
      <xdr:colOff>265685</xdr:colOff>
      <xdr:row>86</xdr:row>
      <xdr:rowOff>90022</xdr:rowOff>
    </xdr:from>
    <xdr:to>
      <xdr:col>13</xdr:col>
      <xdr:colOff>325886</xdr:colOff>
      <xdr:row>88</xdr:row>
      <xdr:rowOff>4164</xdr:rowOff>
    </xdr:to>
    <xdr:sp macro="" textlink="">
      <xdr:nvSpPr>
        <xdr:cNvPr id="168" name="TextBox 59">
          <a:extLst>
            <a:ext uri="{FF2B5EF4-FFF2-40B4-BE49-F238E27FC236}">
              <a16:creationId xmlns:a16="http://schemas.microsoft.com/office/drawing/2014/main" id="{00000000-0008-0000-1800-0000A8000000}"/>
            </a:ext>
          </a:extLst>
        </xdr:cNvPr>
        <xdr:cNvSpPr txBox="1"/>
      </xdr:nvSpPr>
      <xdr:spPr>
        <a:xfrm>
          <a:off x="7559114" y="15692879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12</xdr:col>
      <xdr:colOff>251102</xdr:colOff>
      <xdr:row>87</xdr:row>
      <xdr:rowOff>122270</xdr:rowOff>
    </xdr:from>
    <xdr:to>
      <xdr:col>13</xdr:col>
      <xdr:colOff>311303</xdr:colOff>
      <xdr:row>89</xdr:row>
      <xdr:rowOff>36412</xdr:rowOff>
    </xdr:to>
    <xdr:sp macro="" textlink="">
      <xdr:nvSpPr>
        <xdr:cNvPr id="169" name="TextBox 62">
          <a:extLst>
            <a:ext uri="{FF2B5EF4-FFF2-40B4-BE49-F238E27FC236}">
              <a16:creationId xmlns:a16="http://schemas.microsoft.com/office/drawing/2014/main" id="{00000000-0008-0000-1800-0000A9000000}"/>
            </a:ext>
          </a:extLst>
        </xdr:cNvPr>
        <xdr:cNvSpPr txBox="1"/>
      </xdr:nvSpPr>
      <xdr:spPr>
        <a:xfrm>
          <a:off x="7544531" y="1590655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35KDa</a:t>
          </a:r>
        </a:p>
      </xdr:txBody>
    </xdr:sp>
    <xdr:clientData/>
  </xdr:twoCellAnchor>
  <xdr:twoCellAnchor>
    <xdr:from>
      <xdr:col>12</xdr:col>
      <xdr:colOff>230071</xdr:colOff>
      <xdr:row>84</xdr:row>
      <xdr:rowOff>123798</xdr:rowOff>
    </xdr:from>
    <xdr:to>
      <xdr:col>13</xdr:col>
      <xdr:colOff>290272</xdr:colOff>
      <xdr:row>86</xdr:row>
      <xdr:rowOff>37940</xdr:rowOff>
    </xdr:to>
    <xdr:sp macro="" textlink="">
      <xdr:nvSpPr>
        <xdr:cNvPr id="170" name="TextBox 69">
          <a:extLst>
            <a:ext uri="{FF2B5EF4-FFF2-40B4-BE49-F238E27FC236}">
              <a16:creationId xmlns:a16="http://schemas.microsoft.com/office/drawing/2014/main" id="{00000000-0008-0000-1800-0000AA000000}"/>
            </a:ext>
          </a:extLst>
        </xdr:cNvPr>
        <xdr:cNvSpPr txBox="1"/>
      </xdr:nvSpPr>
      <xdr:spPr>
        <a:xfrm>
          <a:off x="7523500" y="15363798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 editAs="oneCell">
    <xdr:from>
      <xdr:col>13</xdr:col>
      <xdr:colOff>178588</xdr:colOff>
      <xdr:row>90</xdr:row>
      <xdr:rowOff>108979</xdr:rowOff>
    </xdr:from>
    <xdr:to>
      <xdr:col>18</xdr:col>
      <xdr:colOff>327284</xdr:colOff>
      <xdr:row>96</xdr:row>
      <xdr:rowOff>132323</xdr:rowOff>
    </xdr:to>
    <xdr:pic>
      <xdr:nvPicPr>
        <xdr:cNvPr id="171" name="Picture 170" descr="A close-up of several images of dna&#10;&#10;Description automatically generated">
          <a:extLst>
            <a:ext uri="{FF2B5EF4-FFF2-40B4-BE49-F238E27FC236}">
              <a16:creationId xmlns:a16="http://schemas.microsoft.com/office/drawing/2014/main" id="{00000000-0008-0000-18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82" t="22291" r="27246" b="59606"/>
        <a:stretch/>
      </xdr:blipFill>
      <xdr:spPr>
        <a:xfrm>
          <a:off x="8079802" y="16437550"/>
          <a:ext cx="3187625" cy="1111916"/>
        </a:xfrm>
        <a:prstGeom prst="rect">
          <a:avLst/>
        </a:prstGeom>
      </xdr:spPr>
    </xdr:pic>
    <xdr:clientData/>
  </xdr:twoCellAnchor>
  <xdr:twoCellAnchor>
    <xdr:from>
      <xdr:col>18</xdr:col>
      <xdr:colOff>295200</xdr:colOff>
      <xdr:row>93</xdr:row>
      <xdr:rowOff>100189</xdr:rowOff>
    </xdr:from>
    <xdr:to>
      <xdr:col>20</xdr:col>
      <xdr:colOff>266172</xdr:colOff>
      <xdr:row>96</xdr:row>
      <xdr:rowOff>79123</xdr:rowOff>
    </xdr:to>
    <xdr:sp macro="" textlink="">
      <xdr:nvSpPr>
        <xdr:cNvPr id="172" name="TextBox 72">
          <a:extLst>
            <a:ext uri="{FF2B5EF4-FFF2-40B4-BE49-F238E27FC236}">
              <a16:creationId xmlns:a16="http://schemas.microsoft.com/office/drawing/2014/main" id="{00000000-0008-0000-1800-0000AC000000}"/>
            </a:ext>
          </a:extLst>
        </xdr:cNvPr>
        <xdr:cNvSpPr txBox="1"/>
      </xdr:nvSpPr>
      <xdr:spPr>
        <a:xfrm>
          <a:off x="11235343" y="16973046"/>
          <a:ext cx="1186543" cy="52322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 b="1"/>
            <a:t>JNK </a:t>
          </a:r>
        </a:p>
        <a:p>
          <a:r>
            <a:rPr lang="en-IN" sz="1400" b="1"/>
            <a:t>42/47/52KDa</a:t>
          </a:r>
        </a:p>
      </xdr:txBody>
    </xdr:sp>
    <xdr:clientData/>
  </xdr:twoCellAnchor>
  <xdr:twoCellAnchor>
    <xdr:from>
      <xdr:col>12</xdr:col>
      <xdr:colOff>249231</xdr:colOff>
      <xdr:row>91</xdr:row>
      <xdr:rowOff>167345</xdr:rowOff>
    </xdr:from>
    <xdr:to>
      <xdr:col>13</xdr:col>
      <xdr:colOff>309432</xdr:colOff>
      <xdr:row>93</xdr:row>
      <xdr:rowOff>81487</xdr:rowOff>
    </xdr:to>
    <xdr:sp macro="" textlink="">
      <xdr:nvSpPr>
        <xdr:cNvPr id="173" name="TextBox 73">
          <a:extLst>
            <a:ext uri="{FF2B5EF4-FFF2-40B4-BE49-F238E27FC236}">
              <a16:creationId xmlns:a16="http://schemas.microsoft.com/office/drawing/2014/main" id="{00000000-0008-0000-1800-0000AD000000}"/>
            </a:ext>
          </a:extLst>
        </xdr:cNvPr>
        <xdr:cNvSpPr txBox="1"/>
      </xdr:nvSpPr>
      <xdr:spPr>
        <a:xfrm>
          <a:off x="7542660" y="16677345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70KDa</a:t>
          </a:r>
        </a:p>
      </xdr:txBody>
    </xdr:sp>
    <xdr:clientData/>
  </xdr:twoCellAnchor>
  <xdr:twoCellAnchor>
    <xdr:from>
      <xdr:col>12</xdr:col>
      <xdr:colOff>213617</xdr:colOff>
      <xdr:row>95</xdr:row>
      <xdr:rowOff>49942</xdr:rowOff>
    </xdr:from>
    <xdr:to>
      <xdr:col>13</xdr:col>
      <xdr:colOff>273818</xdr:colOff>
      <xdr:row>96</xdr:row>
      <xdr:rowOff>145512</xdr:rowOff>
    </xdr:to>
    <xdr:sp macro="" textlink="">
      <xdr:nvSpPr>
        <xdr:cNvPr id="174" name="TextBox 75">
          <a:extLst>
            <a:ext uri="{FF2B5EF4-FFF2-40B4-BE49-F238E27FC236}">
              <a16:creationId xmlns:a16="http://schemas.microsoft.com/office/drawing/2014/main" id="{00000000-0008-0000-1800-0000AE000000}"/>
            </a:ext>
          </a:extLst>
        </xdr:cNvPr>
        <xdr:cNvSpPr txBox="1"/>
      </xdr:nvSpPr>
      <xdr:spPr>
        <a:xfrm>
          <a:off x="7507046" y="17285656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13</xdr:col>
      <xdr:colOff>310889</xdr:colOff>
      <xdr:row>91</xdr:row>
      <xdr:rowOff>151955</xdr:rowOff>
    </xdr:from>
    <xdr:to>
      <xdr:col>18</xdr:col>
      <xdr:colOff>69521</xdr:colOff>
      <xdr:row>93</xdr:row>
      <xdr:rowOff>96875</xdr:rowOff>
    </xdr:to>
    <xdr:sp macro="" textlink="">
      <xdr:nvSpPr>
        <xdr:cNvPr id="175" name="TextBox 80">
          <a:extLst>
            <a:ext uri="{FF2B5EF4-FFF2-40B4-BE49-F238E27FC236}">
              <a16:creationId xmlns:a16="http://schemas.microsoft.com/office/drawing/2014/main" id="{00000000-0008-0000-1800-0000AF000000}"/>
            </a:ext>
          </a:extLst>
        </xdr:cNvPr>
        <xdr:cNvSpPr txBox="1"/>
      </xdr:nvSpPr>
      <xdr:spPr>
        <a:xfrm>
          <a:off x="8212103" y="16661955"/>
          <a:ext cx="27975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1   2   3   4   5   6      7   8   9  10 11 12</a:t>
          </a:r>
        </a:p>
      </xdr:txBody>
    </xdr:sp>
    <xdr:clientData/>
  </xdr:twoCellAnchor>
  <xdr:twoCellAnchor editAs="oneCell">
    <xdr:from>
      <xdr:col>13</xdr:col>
      <xdr:colOff>188594</xdr:colOff>
      <xdr:row>97</xdr:row>
      <xdr:rowOff>41522</xdr:rowOff>
    </xdr:from>
    <xdr:to>
      <xdr:col>18</xdr:col>
      <xdr:colOff>376529</xdr:colOff>
      <xdr:row>102</xdr:row>
      <xdr:rowOff>67318</xdr:rowOff>
    </xdr:to>
    <xdr:pic>
      <xdr:nvPicPr>
        <xdr:cNvPr id="176" name="Picture 175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B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06" t="44432" r="25359" b="35447"/>
        <a:stretch/>
      </xdr:blipFill>
      <xdr:spPr>
        <a:xfrm>
          <a:off x="8089808" y="17640093"/>
          <a:ext cx="3226864" cy="932939"/>
        </a:xfrm>
        <a:prstGeom prst="rect">
          <a:avLst/>
        </a:prstGeom>
      </xdr:spPr>
    </xdr:pic>
    <xdr:clientData/>
  </xdr:twoCellAnchor>
  <xdr:twoCellAnchor>
    <xdr:from>
      <xdr:col>12</xdr:col>
      <xdr:colOff>259237</xdr:colOff>
      <xdr:row>98</xdr:row>
      <xdr:rowOff>3067</xdr:rowOff>
    </xdr:from>
    <xdr:to>
      <xdr:col>13</xdr:col>
      <xdr:colOff>319438</xdr:colOff>
      <xdr:row>99</xdr:row>
      <xdr:rowOff>98637</xdr:rowOff>
    </xdr:to>
    <xdr:sp macro="" textlink="">
      <xdr:nvSpPr>
        <xdr:cNvPr id="177" name="TextBox 86">
          <a:extLst>
            <a:ext uri="{FF2B5EF4-FFF2-40B4-BE49-F238E27FC236}">
              <a16:creationId xmlns:a16="http://schemas.microsoft.com/office/drawing/2014/main" id="{00000000-0008-0000-1800-0000B1000000}"/>
            </a:ext>
          </a:extLst>
        </xdr:cNvPr>
        <xdr:cNvSpPr txBox="1"/>
      </xdr:nvSpPr>
      <xdr:spPr>
        <a:xfrm>
          <a:off x="7552666" y="17783067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13</xdr:col>
      <xdr:colOff>352346</xdr:colOff>
      <xdr:row>98</xdr:row>
      <xdr:rowOff>25761</xdr:rowOff>
    </xdr:from>
    <xdr:to>
      <xdr:col>18</xdr:col>
      <xdr:colOff>231203</xdr:colOff>
      <xdr:row>99</xdr:row>
      <xdr:rowOff>152109</xdr:rowOff>
    </xdr:to>
    <xdr:sp macro="" textlink="">
      <xdr:nvSpPr>
        <xdr:cNvPr id="178" name="TextBox 88">
          <a:extLst>
            <a:ext uri="{FF2B5EF4-FFF2-40B4-BE49-F238E27FC236}">
              <a16:creationId xmlns:a16="http://schemas.microsoft.com/office/drawing/2014/main" id="{00000000-0008-0000-1800-0000B2000000}"/>
            </a:ext>
          </a:extLst>
        </xdr:cNvPr>
        <xdr:cNvSpPr txBox="1"/>
      </xdr:nvSpPr>
      <xdr:spPr>
        <a:xfrm>
          <a:off x="8253560" y="17805761"/>
          <a:ext cx="291778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1   2    3   4    5   6       7   8   9  10 11 12</a:t>
          </a:r>
        </a:p>
      </xdr:txBody>
    </xdr:sp>
    <xdr:clientData/>
  </xdr:twoCellAnchor>
  <xdr:twoCellAnchor editAs="oneCell">
    <xdr:from>
      <xdr:col>13</xdr:col>
      <xdr:colOff>184875</xdr:colOff>
      <xdr:row>102</xdr:row>
      <xdr:rowOff>112193</xdr:rowOff>
    </xdr:from>
    <xdr:to>
      <xdr:col>18</xdr:col>
      <xdr:colOff>396808</xdr:colOff>
      <xdr:row>108</xdr:row>
      <xdr:rowOff>73715</xdr:rowOff>
    </xdr:to>
    <xdr:pic>
      <xdr:nvPicPr>
        <xdr:cNvPr id="179" name="Picture 178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B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95" t="42609" r="23003" b="31758"/>
        <a:stretch/>
      </xdr:blipFill>
      <xdr:spPr>
        <a:xfrm>
          <a:off x="8086089" y="18617907"/>
          <a:ext cx="3250862" cy="1050094"/>
        </a:xfrm>
        <a:prstGeom prst="rect">
          <a:avLst/>
        </a:prstGeom>
      </xdr:spPr>
    </xdr:pic>
    <xdr:clientData/>
  </xdr:twoCellAnchor>
  <xdr:twoCellAnchor>
    <xdr:from>
      <xdr:col>12</xdr:col>
      <xdr:colOff>236519</xdr:colOff>
      <xdr:row>103</xdr:row>
      <xdr:rowOff>56902</xdr:rowOff>
    </xdr:from>
    <xdr:to>
      <xdr:col>13</xdr:col>
      <xdr:colOff>296720</xdr:colOff>
      <xdr:row>104</xdr:row>
      <xdr:rowOff>152473</xdr:rowOff>
    </xdr:to>
    <xdr:sp macro="" textlink="">
      <xdr:nvSpPr>
        <xdr:cNvPr id="180" name="TextBox 91">
          <a:extLst>
            <a:ext uri="{FF2B5EF4-FFF2-40B4-BE49-F238E27FC236}">
              <a16:creationId xmlns:a16="http://schemas.microsoft.com/office/drawing/2014/main" id="{00000000-0008-0000-1800-0000B4000000}"/>
            </a:ext>
          </a:extLst>
        </xdr:cNvPr>
        <xdr:cNvSpPr txBox="1"/>
      </xdr:nvSpPr>
      <xdr:spPr>
        <a:xfrm>
          <a:off x="7529948" y="18744045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40KDa</a:t>
          </a:r>
        </a:p>
      </xdr:txBody>
    </xdr:sp>
    <xdr:clientData/>
  </xdr:twoCellAnchor>
  <xdr:twoCellAnchor>
    <xdr:from>
      <xdr:col>13</xdr:col>
      <xdr:colOff>325886</xdr:colOff>
      <xdr:row>103</xdr:row>
      <xdr:rowOff>139345</xdr:rowOff>
    </xdr:from>
    <xdr:to>
      <xdr:col>18</xdr:col>
      <xdr:colOff>244818</xdr:colOff>
      <xdr:row>105</xdr:row>
      <xdr:rowOff>84265</xdr:rowOff>
    </xdr:to>
    <xdr:sp macro="" textlink="">
      <xdr:nvSpPr>
        <xdr:cNvPr id="181" name="TextBox 92">
          <a:extLst>
            <a:ext uri="{FF2B5EF4-FFF2-40B4-BE49-F238E27FC236}">
              <a16:creationId xmlns:a16="http://schemas.microsoft.com/office/drawing/2014/main" id="{00000000-0008-0000-1800-0000B5000000}"/>
            </a:ext>
          </a:extLst>
        </xdr:cNvPr>
        <xdr:cNvSpPr txBox="1"/>
      </xdr:nvSpPr>
      <xdr:spPr>
        <a:xfrm>
          <a:off x="8227100" y="18826488"/>
          <a:ext cx="2957861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1   2    3   4   5   6        7   8   9  10 11 12</a:t>
          </a:r>
        </a:p>
      </xdr:txBody>
    </xdr:sp>
    <xdr:clientData/>
  </xdr:twoCellAnchor>
  <xdr:twoCellAnchor editAs="oneCell">
    <xdr:from>
      <xdr:col>13</xdr:col>
      <xdr:colOff>178588</xdr:colOff>
      <xdr:row>108</xdr:row>
      <xdr:rowOff>154670</xdr:rowOff>
    </xdr:from>
    <xdr:to>
      <xdr:col>18</xdr:col>
      <xdr:colOff>390521</xdr:colOff>
      <xdr:row>114</xdr:row>
      <xdr:rowOff>154663</xdr:rowOff>
    </xdr:to>
    <xdr:pic>
      <xdr:nvPicPr>
        <xdr:cNvPr id="182" name="Picture 181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B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61" t="46529" r="22506" b="18796"/>
        <a:stretch/>
      </xdr:blipFill>
      <xdr:spPr>
        <a:xfrm>
          <a:off x="8079802" y="19748956"/>
          <a:ext cx="3250862" cy="1088564"/>
        </a:xfrm>
        <a:prstGeom prst="rect">
          <a:avLst/>
        </a:prstGeom>
      </xdr:spPr>
    </xdr:pic>
    <xdr:clientData/>
  </xdr:twoCellAnchor>
  <xdr:twoCellAnchor>
    <xdr:from>
      <xdr:col>12</xdr:col>
      <xdr:colOff>276213</xdr:colOff>
      <xdr:row>110</xdr:row>
      <xdr:rowOff>58439</xdr:rowOff>
    </xdr:from>
    <xdr:to>
      <xdr:col>13</xdr:col>
      <xdr:colOff>336414</xdr:colOff>
      <xdr:row>111</xdr:row>
      <xdr:rowOff>154010</xdr:rowOff>
    </xdr:to>
    <xdr:sp macro="" textlink="">
      <xdr:nvSpPr>
        <xdr:cNvPr id="183" name="TextBox 96">
          <a:extLst>
            <a:ext uri="{FF2B5EF4-FFF2-40B4-BE49-F238E27FC236}">
              <a16:creationId xmlns:a16="http://schemas.microsoft.com/office/drawing/2014/main" id="{00000000-0008-0000-1800-0000B7000000}"/>
            </a:ext>
          </a:extLst>
        </xdr:cNvPr>
        <xdr:cNvSpPr txBox="1"/>
      </xdr:nvSpPr>
      <xdr:spPr>
        <a:xfrm>
          <a:off x="7569642" y="20015582"/>
          <a:ext cx="66798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200" b="1"/>
            <a:t>50KDa</a:t>
          </a:r>
        </a:p>
      </xdr:txBody>
    </xdr:sp>
    <xdr:clientData/>
  </xdr:twoCellAnchor>
  <xdr:twoCellAnchor>
    <xdr:from>
      <xdr:col>13</xdr:col>
      <xdr:colOff>403050</xdr:colOff>
      <xdr:row>109</xdr:row>
      <xdr:rowOff>59936</xdr:rowOff>
    </xdr:from>
    <xdr:to>
      <xdr:col>18</xdr:col>
      <xdr:colOff>201757</xdr:colOff>
      <xdr:row>111</xdr:row>
      <xdr:rowOff>4856</xdr:rowOff>
    </xdr:to>
    <xdr:sp macro="" textlink="">
      <xdr:nvSpPr>
        <xdr:cNvPr id="184" name="TextBox 98">
          <a:extLst>
            <a:ext uri="{FF2B5EF4-FFF2-40B4-BE49-F238E27FC236}">
              <a16:creationId xmlns:a16="http://schemas.microsoft.com/office/drawing/2014/main" id="{00000000-0008-0000-1800-0000B8000000}"/>
            </a:ext>
          </a:extLst>
        </xdr:cNvPr>
        <xdr:cNvSpPr txBox="1"/>
      </xdr:nvSpPr>
      <xdr:spPr>
        <a:xfrm>
          <a:off x="8304264" y="19835650"/>
          <a:ext cx="283763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sz="1400"/>
            <a:t>1   2   3   4   5   6        7   8  9 10 11 12</a:t>
          </a:r>
        </a:p>
      </xdr:txBody>
    </xdr:sp>
    <xdr:clientData/>
  </xdr:twoCellAnchor>
  <xdr:twoCellAnchor editAs="oneCell">
    <xdr:from>
      <xdr:col>13</xdr:col>
      <xdr:colOff>188594</xdr:colOff>
      <xdr:row>116</xdr:row>
      <xdr:rowOff>111226</xdr:rowOff>
    </xdr:from>
    <xdr:to>
      <xdr:col>18</xdr:col>
      <xdr:colOff>400527</xdr:colOff>
      <xdr:row>120</xdr:row>
      <xdr:rowOff>127980</xdr:rowOff>
    </xdr:to>
    <xdr:pic>
      <xdr:nvPicPr>
        <xdr:cNvPr id="185" name="Picture 184" descr="A close-up of a test&#10;&#10;Description automatically generated">
          <a:extLst>
            <a:ext uri="{FF2B5EF4-FFF2-40B4-BE49-F238E27FC236}">
              <a16:creationId xmlns:a16="http://schemas.microsoft.com/office/drawing/2014/main" id="{00000000-0008-0000-1800-0000B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0" t="71062" r="40077" b="11528"/>
        <a:stretch/>
      </xdr:blipFill>
      <xdr:spPr>
        <a:xfrm>
          <a:off x="8089808" y="21156940"/>
          <a:ext cx="3250862" cy="742469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#DANIEL ARON ANG#" id="{6D320323-140F-4292-9F69-EDFA749EAE39}" userId="S::DANI0045@e.ntu.edu.sg::a3b83b59-3329-49b0-86a1-b07de508870c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E1" dT="2023-12-14T10:01:51.63" personId="{6D320323-140F-4292-9F69-EDFA749EAE39}" id="{75839BE2-7D2C-42CB-9CCC-6E973B2956D2}">
    <text xml:space="preserve">To be filled
</text>
  </threadedComment>
</ThreadedComments>
</file>

<file path=xl/worksheets/_rels/sheet13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1.xml"/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C74D8E-0E8C-4A01-8CF2-1D8BD2055C05}">
  <dimension ref="B2:K20"/>
  <sheetViews>
    <sheetView topLeftCell="A7" workbookViewId="0">
      <selection activeCell="B20" sqref="B20"/>
    </sheetView>
  </sheetViews>
  <sheetFormatPr defaultRowHeight="14.4" x14ac:dyDescent="0.3"/>
  <cols>
    <col min="1" max="2" width="16.33203125" bestFit="1" customWidth="1"/>
    <col min="3" max="4" width="11.109375" bestFit="1" customWidth="1"/>
  </cols>
  <sheetData>
    <row r="2" spans="2:11" x14ac:dyDescent="0.3">
      <c r="B2" s="6" t="s">
        <v>29</v>
      </c>
      <c r="C2" s="6"/>
      <c r="D2" s="6"/>
      <c r="E2" s="6"/>
      <c r="F2" s="6" t="s">
        <v>34</v>
      </c>
      <c r="G2" s="6"/>
      <c r="H2" s="6"/>
      <c r="I2" s="6"/>
      <c r="J2" s="6"/>
      <c r="K2" s="6" t="s">
        <v>34</v>
      </c>
    </row>
    <row r="3" spans="2:11" x14ac:dyDescent="0.3">
      <c r="F3" s="2" t="s">
        <v>27</v>
      </c>
      <c r="K3" s="2" t="s">
        <v>28</v>
      </c>
    </row>
    <row r="4" spans="2:11" x14ac:dyDescent="0.3">
      <c r="B4" t="s">
        <v>30</v>
      </c>
      <c r="C4">
        <v>0.26989999413490295</v>
      </c>
      <c r="D4">
        <v>0.23210000991821289</v>
      </c>
      <c r="E4">
        <v>0.2701999843120575</v>
      </c>
      <c r="F4" s="3">
        <v>0.25740000000000002</v>
      </c>
      <c r="H4">
        <v>0.20266667008399963</v>
      </c>
      <c r="I4">
        <v>0.18586666464805596</v>
      </c>
      <c r="J4">
        <v>0.19256667375564596</v>
      </c>
      <c r="K4" s="3">
        <v>0.19370000000000001</v>
      </c>
    </row>
    <row r="5" spans="2:11" x14ac:dyDescent="0.3">
      <c r="B5" t="s">
        <v>31</v>
      </c>
      <c r="C5">
        <v>0.27770000696182251</v>
      </c>
      <c r="D5">
        <v>0.28619998693466187</v>
      </c>
      <c r="E5">
        <v>0.28049999475479126</v>
      </c>
      <c r="F5" s="3">
        <v>0.28146700000000002</v>
      </c>
      <c r="H5">
        <v>0.21626666188240051</v>
      </c>
      <c r="I5">
        <v>0.21466666460037231</v>
      </c>
      <c r="J5">
        <v>0.20186667799949598</v>
      </c>
      <c r="K5" s="3">
        <v>0.21093300000000001</v>
      </c>
    </row>
    <row r="6" spans="2:11" x14ac:dyDescent="0.3">
      <c r="B6" t="s">
        <v>32</v>
      </c>
      <c r="C6">
        <v>0.27770000696182251</v>
      </c>
      <c r="D6">
        <v>0.28619998693466187</v>
      </c>
      <c r="E6">
        <v>0.28049999475479126</v>
      </c>
      <c r="F6" s="3">
        <v>0.28146700000000002</v>
      </c>
      <c r="H6">
        <v>0.20600000341733324</v>
      </c>
      <c r="I6">
        <v>0.18919999798138956</v>
      </c>
      <c r="J6">
        <v>0.19590000708897956</v>
      </c>
      <c r="K6" s="3">
        <v>0.19703300000000001</v>
      </c>
    </row>
    <row r="8" spans="2:11" x14ac:dyDescent="0.3">
      <c r="B8" t="s">
        <v>33</v>
      </c>
    </row>
    <row r="9" spans="2:11" x14ac:dyDescent="0.3">
      <c r="F9" s="2" t="s">
        <v>27</v>
      </c>
      <c r="K9" s="2" t="s">
        <v>28</v>
      </c>
    </row>
    <row r="10" spans="2:11" x14ac:dyDescent="0.3">
      <c r="B10" t="s">
        <v>30</v>
      </c>
      <c r="C10">
        <v>0.22596665223439535</v>
      </c>
      <c r="D10">
        <v>0.20986666282018027</v>
      </c>
      <c r="E10">
        <v>0.22516666849454245</v>
      </c>
      <c r="F10" s="3">
        <v>0.220333</v>
      </c>
      <c r="H10">
        <v>0.18426666160424551</v>
      </c>
      <c r="I10">
        <v>0.13836667438348135</v>
      </c>
      <c r="J10">
        <v>0.16166666646798453</v>
      </c>
      <c r="K10" s="3">
        <v>0.16143299999999999</v>
      </c>
    </row>
    <row r="11" spans="2:11" x14ac:dyDescent="0.3">
      <c r="B11" t="s">
        <v>31</v>
      </c>
      <c r="C11">
        <v>0.2296666701634725</v>
      </c>
      <c r="D11">
        <v>0.2296666701634725</v>
      </c>
      <c r="E11">
        <v>0.20406665404637656</v>
      </c>
      <c r="F11" s="3">
        <v>0.221133</v>
      </c>
      <c r="H11">
        <v>0.16716665526231131</v>
      </c>
      <c r="I11">
        <v>0.16116667290528616</v>
      </c>
      <c r="J11">
        <v>0.13416666289170584</v>
      </c>
      <c r="K11" s="3">
        <v>0.154167</v>
      </c>
    </row>
    <row r="12" spans="2:11" x14ac:dyDescent="0.3">
      <c r="B12" t="s">
        <v>32</v>
      </c>
      <c r="C12">
        <v>0.25746667273842327</v>
      </c>
      <c r="D12">
        <v>0.26968766339622918</v>
      </c>
      <c r="E12">
        <v>0.2510266620715752</v>
      </c>
      <c r="F12" s="3">
        <v>0.25939400000000001</v>
      </c>
      <c r="H12">
        <v>0.19093332827091425</v>
      </c>
      <c r="I12">
        <v>0.14503334105015009</v>
      </c>
      <c r="J12">
        <v>0.16833333313465326</v>
      </c>
      <c r="K12" s="3">
        <v>0.1681</v>
      </c>
    </row>
    <row r="18" spans="2:2" x14ac:dyDescent="0.3">
      <c r="B18" t="s">
        <v>35</v>
      </c>
    </row>
    <row r="19" spans="2:2" x14ac:dyDescent="0.3">
      <c r="B19" t="s">
        <v>36</v>
      </c>
    </row>
    <row r="20" spans="2:2" x14ac:dyDescent="0.3">
      <c r="B20" t="s">
        <v>197</v>
      </c>
    </row>
  </sheetData>
  <phoneticPr fontId="3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A77E1C-AAB3-4165-94B1-88EED9D2D220}">
  <dimension ref="B4:E28"/>
  <sheetViews>
    <sheetView topLeftCell="A16" workbookViewId="0">
      <selection activeCell="B28" sqref="B28"/>
    </sheetView>
  </sheetViews>
  <sheetFormatPr defaultRowHeight="14.4" x14ac:dyDescent="0.3"/>
  <cols>
    <col min="2" max="2" width="40.77734375" bestFit="1" customWidth="1"/>
  </cols>
  <sheetData>
    <row r="4" spans="2:5" x14ac:dyDescent="0.3">
      <c r="B4" t="s">
        <v>39</v>
      </c>
      <c r="C4" t="s">
        <v>30</v>
      </c>
      <c r="D4" t="s">
        <v>31</v>
      </c>
      <c r="E4" t="s">
        <v>32</v>
      </c>
    </row>
    <row r="5" spans="2:5" x14ac:dyDescent="0.3">
      <c r="B5" s="4" t="s">
        <v>37</v>
      </c>
      <c r="C5" s="3">
        <v>41.1</v>
      </c>
      <c r="D5" s="3">
        <v>49.5</v>
      </c>
      <c r="E5" s="3">
        <v>51.8</v>
      </c>
    </row>
    <row r="6" spans="2:5" x14ac:dyDescent="0.3">
      <c r="B6" s="4" t="s">
        <v>38</v>
      </c>
      <c r="C6" s="3">
        <v>53.4</v>
      </c>
      <c r="D6" s="3">
        <v>48.85</v>
      </c>
      <c r="E6" s="3">
        <v>45.7</v>
      </c>
    </row>
    <row r="7" spans="2:5" x14ac:dyDescent="0.3">
      <c r="B7" t="s">
        <v>40</v>
      </c>
    </row>
    <row r="8" spans="2:5" x14ac:dyDescent="0.3">
      <c r="B8" s="4" t="s">
        <v>37</v>
      </c>
      <c r="C8" s="3">
        <v>7.65</v>
      </c>
      <c r="D8" s="3">
        <v>5.33</v>
      </c>
      <c r="E8" s="3">
        <v>8.67</v>
      </c>
    </row>
    <row r="9" spans="2:5" x14ac:dyDescent="0.3">
      <c r="B9" s="4" t="s">
        <v>38</v>
      </c>
      <c r="C9" s="3">
        <v>90.24</v>
      </c>
      <c r="D9" s="3">
        <v>93.88</v>
      </c>
      <c r="E9" s="3">
        <v>89.7</v>
      </c>
    </row>
    <row r="11" spans="2:5" x14ac:dyDescent="0.3">
      <c r="B11" t="s">
        <v>41</v>
      </c>
      <c r="C11" t="s">
        <v>30</v>
      </c>
      <c r="D11" t="s">
        <v>31</v>
      </c>
      <c r="E11" t="s">
        <v>32</v>
      </c>
    </row>
    <row r="12" spans="2:5" x14ac:dyDescent="0.3">
      <c r="B12" s="4" t="s">
        <v>37</v>
      </c>
      <c r="C12" s="3">
        <v>85.3</v>
      </c>
      <c r="D12" s="3">
        <v>91</v>
      </c>
      <c r="E12" s="3">
        <v>82.1</v>
      </c>
    </row>
    <row r="13" spans="2:5" x14ac:dyDescent="0.3">
      <c r="B13" s="4" t="s">
        <v>38</v>
      </c>
      <c r="C13" s="3">
        <v>14.7</v>
      </c>
      <c r="D13" s="3">
        <v>9.02</v>
      </c>
      <c r="E13" s="3">
        <v>17.100000000000001</v>
      </c>
    </row>
    <row r="14" spans="2:5" x14ac:dyDescent="0.3">
      <c r="B14" t="s">
        <v>42</v>
      </c>
    </row>
    <row r="15" spans="2:5" x14ac:dyDescent="0.3">
      <c r="B15" s="4" t="s">
        <v>37</v>
      </c>
      <c r="C15" s="3">
        <v>61.1</v>
      </c>
      <c r="D15" s="3">
        <v>60.5</v>
      </c>
      <c r="E15" s="3">
        <v>52.3</v>
      </c>
    </row>
    <row r="16" spans="2:5" x14ac:dyDescent="0.3">
      <c r="B16" s="4" t="s">
        <v>38</v>
      </c>
      <c r="C16" s="3">
        <v>38.799999999999997</v>
      </c>
      <c r="D16" s="3">
        <v>39.6</v>
      </c>
      <c r="E16" s="3">
        <v>47.6</v>
      </c>
    </row>
    <row r="18" spans="2:5" x14ac:dyDescent="0.3">
      <c r="B18" t="s">
        <v>43</v>
      </c>
      <c r="C18" t="s">
        <v>30</v>
      </c>
      <c r="D18" t="s">
        <v>31</v>
      </c>
      <c r="E18" t="s">
        <v>32</v>
      </c>
    </row>
    <row r="19" spans="2:5" x14ac:dyDescent="0.3">
      <c r="B19" s="4" t="s">
        <v>37</v>
      </c>
      <c r="C19" s="3">
        <v>83.2</v>
      </c>
      <c r="D19" s="3">
        <v>78.400000000000006</v>
      </c>
      <c r="E19" s="3">
        <v>74.2</v>
      </c>
    </row>
    <row r="20" spans="2:5" x14ac:dyDescent="0.3">
      <c r="B20" s="4" t="s">
        <v>38</v>
      </c>
      <c r="C20" s="3">
        <v>17.600000000000001</v>
      </c>
      <c r="D20" s="3">
        <v>22.6</v>
      </c>
      <c r="E20" s="3">
        <v>25.9</v>
      </c>
    </row>
    <row r="21" spans="2:5" x14ac:dyDescent="0.3">
      <c r="B21" t="s">
        <v>44</v>
      </c>
    </row>
    <row r="22" spans="2:5" x14ac:dyDescent="0.3">
      <c r="B22" s="4" t="s">
        <v>37</v>
      </c>
      <c r="C22" s="3">
        <v>74.400000000000006</v>
      </c>
      <c r="D22" s="3">
        <v>72.099999999999994</v>
      </c>
      <c r="E22" s="3">
        <v>51.9</v>
      </c>
    </row>
    <row r="23" spans="2:5" x14ac:dyDescent="0.3">
      <c r="B23" s="4" t="s">
        <v>38</v>
      </c>
      <c r="C23" s="3">
        <v>25.6</v>
      </c>
      <c r="D23" s="3">
        <v>26.8</v>
      </c>
      <c r="E23" s="3">
        <v>48</v>
      </c>
    </row>
    <row r="25" spans="2:5" x14ac:dyDescent="0.3">
      <c r="B25" s="4" t="s">
        <v>46</v>
      </c>
    </row>
    <row r="26" spans="2:5" ht="40.200000000000003" x14ac:dyDescent="0.3">
      <c r="B26" s="7" t="s">
        <v>47</v>
      </c>
    </row>
    <row r="27" spans="2:5" ht="40.200000000000003" x14ac:dyDescent="0.3">
      <c r="B27" s="7" t="s">
        <v>48</v>
      </c>
    </row>
    <row r="28" spans="2:5" ht="40.200000000000003" x14ac:dyDescent="0.3">
      <c r="B28" s="7" t="s">
        <v>49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26C054-BF10-44D7-B7E3-C94FE9A50AE7}">
  <dimension ref="B1:I36"/>
  <sheetViews>
    <sheetView workbookViewId="0">
      <selection activeCell="B36" sqref="B36"/>
    </sheetView>
  </sheetViews>
  <sheetFormatPr defaultRowHeight="14.4" x14ac:dyDescent="0.3"/>
  <cols>
    <col min="2" max="2" width="40.77734375" bestFit="1" customWidth="1"/>
  </cols>
  <sheetData>
    <row r="1" spans="2:9" x14ac:dyDescent="0.3">
      <c r="B1" t="s">
        <v>39</v>
      </c>
      <c r="C1" t="s">
        <v>62</v>
      </c>
      <c r="D1" t="s">
        <v>63</v>
      </c>
      <c r="E1" t="s">
        <v>64</v>
      </c>
      <c r="G1" t="s">
        <v>30</v>
      </c>
      <c r="H1" t="s">
        <v>31</v>
      </c>
      <c r="I1" t="s">
        <v>32</v>
      </c>
    </row>
    <row r="2" spans="2:9" x14ac:dyDescent="0.3">
      <c r="B2" s="4" t="s">
        <v>50</v>
      </c>
      <c r="C2">
        <v>39377</v>
      </c>
      <c r="D2" s="3">
        <v>35226</v>
      </c>
      <c r="E2" s="3">
        <v>36847</v>
      </c>
      <c r="G2" s="3">
        <v>0</v>
      </c>
      <c r="H2" s="3">
        <v>0</v>
      </c>
      <c r="I2" s="3">
        <v>0</v>
      </c>
    </row>
    <row r="3" spans="2:9" x14ac:dyDescent="0.3">
      <c r="B3" s="4" t="s">
        <v>51</v>
      </c>
      <c r="C3">
        <v>10557</v>
      </c>
      <c r="D3">
        <v>7000</v>
      </c>
      <c r="E3">
        <v>6367</v>
      </c>
      <c r="G3" s="3">
        <v>2.7299419999999999</v>
      </c>
      <c r="H3" s="3">
        <v>4.032286</v>
      </c>
      <c r="I3" s="3">
        <v>4.7871839999999999</v>
      </c>
    </row>
    <row r="4" spans="2:9" x14ac:dyDescent="0.3">
      <c r="B4" t="s">
        <v>52</v>
      </c>
      <c r="C4">
        <v>4901</v>
      </c>
      <c r="D4">
        <v>3390</v>
      </c>
      <c r="E4">
        <v>2915</v>
      </c>
      <c r="G4" s="3">
        <v>7.0344829999999998</v>
      </c>
      <c r="H4" s="3">
        <v>9.3911499999999997</v>
      </c>
      <c r="I4" s="3">
        <v>11.64048</v>
      </c>
    </row>
    <row r="5" spans="2:9" x14ac:dyDescent="0.3">
      <c r="B5" s="4" t="s">
        <v>53</v>
      </c>
      <c r="C5">
        <v>1228</v>
      </c>
      <c r="D5">
        <v>1764</v>
      </c>
      <c r="E5">
        <v>1540</v>
      </c>
      <c r="G5" s="3">
        <v>31.06596</v>
      </c>
      <c r="H5" s="3">
        <v>18.969390000000001</v>
      </c>
      <c r="I5" s="3">
        <v>22.92662</v>
      </c>
    </row>
    <row r="6" spans="2:9" x14ac:dyDescent="0.3">
      <c r="B6" s="4"/>
    </row>
    <row r="7" spans="2:9" x14ac:dyDescent="0.3">
      <c r="B7" t="s">
        <v>54</v>
      </c>
    </row>
    <row r="8" spans="2:9" x14ac:dyDescent="0.3">
      <c r="B8" s="4" t="s">
        <v>50</v>
      </c>
      <c r="C8">
        <v>41241</v>
      </c>
      <c r="D8" s="3">
        <v>40245</v>
      </c>
      <c r="E8" s="3">
        <v>39453</v>
      </c>
      <c r="G8" s="3">
        <v>0</v>
      </c>
      <c r="H8" s="3">
        <v>0</v>
      </c>
      <c r="I8" s="3">
        <v>0</v>
      </c>
    </row>
    <row r="9" spans="2:9" x14ac:dyDescent="0.3">
      <c r="B9" s="4" t="s">
        <v>51</v>
      </c>
      <c r="C9">
        <v>23470</v>
      </c>
      <c r="D9">
        <v>25229</v>
      </c>
      <c r="E9">
        <v>23443</v>
      </c>
      <c r="G9" s="3">
        <v>0.75717900000000005</v>
      </c>
      <c r="H9" s="3">
        <v>0.59518800000000005</v>
      </c>
      <c r="I9" s="3">
        <v>0.68293300000000001</v>
      </c>
    </row>
    <row r="10" spans="2:9" x14ac:dyDescent="0.3">
      <c r="B10" t="s">
        <v>52</v>
      </c>
      <c r="C10">
        <v>16878</v>
      </c>
      <c r="D10" s="3">
        <v>17239</v>
      </c>
      <c r="E10" s="3">
        <v>16014</v>
      </c>
      <c r="G10" s="3">
        <v>1.4434769999999999</v>
      </c>
      <c r="H10" s="3">
        <v>1.3345320000000001</v>
      </c>
      <c r="I10" s="3">
        <v>1.463657</v>
      </c>
    </row>
    <row r="11" spans="2:9" x14ac:dyDescent="0.3">
      <c r="B11" s="4" t="s">
        <v>53</v>
      </c>
      <c r="C11">
        <v>16569</v>
      </c>
      <c r="D11" s="3">
        <v>13494</v>
      </c>
      <c r="E11" s="3">
        <v>3723</v>
      </c>
      <c r="G11" s="3">
        <v>1.4890460000000001</v>
      </c>
      <c r="H11" s="3">
        <v>1.982437</v>
      </c>
      <c r="I11" s="3">
        <v>9.597099</v>
      </c>
    </row>
    <row r="12" spans="2:9" x14ac:dyDescent="0.3">
      <c r="B12" s="4"/>
      <c r="C12" s="3"/>
      <c r="D12" s="3"/>
      <c r="E12" s="3"/>
    </row>
    <row r="13" spans="2:9" x14ac:dyDescent="0.3">
      <c r="B13" t="s">
        <v>41</v>
      </c>
      <c r="C13" s="3"/>
      <c r="D13" s="3"/>
      <c r="E13" s="3"/>
    </row>
    <row r="14" spans="2:9" x14ac:dyDescent="0.3">
      <c r="B14" s="4" t="s">
        <v>50</v>
      </c>
      <c r="C14">
        <v>34169</v>
      </c>
      <c r="D14">
        <v>30797</v>
      </c>
      <c r="E14">
        <v>22937</v>
      </c>
      <c r="G14" s="3">
        <v>0</v>
      </c>
      <c r="H14" s="3">
        <v>0</v>
      </c>
      <c r="I14" s="3">
        <v>0</v>
      </c>
    </row>
    <row r="15" spans="2:9" x14ac:dyDescent="0.3">
      <c r="B15" s="4" t="s">
        <v>55</v>
      </c>
      <c r="C15">
        <v>9282</v>
      </c>
      <c r="D15">
        <v>11250</v>
      </c>
      <c r="E15">
        <v>6183</v>
      </c>
      <c r="G15" s="3">
        <v>2.6812109999999998</v>
      </c>
      <c r="H15" s="3">
        <v>1.737511</v>
      </c>
      <c r="I15" s="3">
        <v>2.2093609999999999</v>
      </c>
    </row>
    <row r="16" spans="2:9" x14ac:dyDescent="0.3">
      <c r="B16" t="s">
        <v>56</v>
      </c>
      <c r="C16">
        <v>5857</v>
      </c>
      <c r="D16">
        <v>4102</v>
      </c>
      <c r="E16">
        <v>2804</v>
      </c>
      <c r="G16" s="3">
        <v>4.8338739999999998</v>
      </c>
      <c r="H16" s="3">
        <v>6.5078009999999997</v>
      </c>
      <c r="I16" s="3">
        <v>5.6708379999999998</v>
      </c>
    </row>
    <row r="17" spans="2:9" x14ac:dyDescent="0.3">
      <c r="B17" s="4"/>
      <c r="C17" s="3"/>
      <c r="D17" s="3"/>
      <c r="E17" s="3"/>
    </row>
    <row r="18" spans="2:9" x14ac:dyDescent="0.3">
      <c r="B18" t="s">
        <v>57</v>
      </c>
      <c r="C18" s="3"/>
      <c r="D18" s="3"/>
      <c r="E18" s="3"/>
    </row>
    <row r="19" spans="2:9" x14ac:dyDescent="0.3">
      <c r="B19" s="4" t="s">
        <v>50</v>
      </c>
      <c r="C19">
        <v>36392</v>
      </c>
      <c r="D19">
        <v>32546</v>
      </c>
      <c r="E19">
        <v>19347</v>
      </c>
      <c r="G19" s="3">
        <v>0</v>
      </c>
      <c r="H19" s="3">
        <v>0</v>
      </c>
      <c r="I19" s="3">
        <v>0</v>
      </c>
    </row>
    <row r="20" spans="2:9" x14ac:dyDescent="0.3">
      <c r="B20" s="4" t="s">
        <v>55</v>
      </c>
      <c r="C20">
        <v>19291</v>
      </c>
      <c r="D20">
        <v>19450</v>
      </c>
      <c r="E20">
        <v>11455</v>
      </c>
      <c r="G20" s="3">
        <v>0.88647600000000004</v>
      </c>
      <c r="H20" s="3">
        <v>0.67331600000000003</v>
      </c>
      <c r="I20" s="3">
        <v>0.77989600000000003</v>
      </c>
    </row>
    <row r="21" spans="2:9" x14ac:dyDescent="0.3">
      <c r="B21" t="s">
        <v>56</v>
      </c>
      <c r="C21">
        <v>13621</v>
      </c>
      <c r="D21">
        <v>11600</v>
      </c>
      <c r="E21">
        <v>3894</v>
      </c>
      <c r="G21" s="3">
        <v>1.6717569999999999</v>
      </c>
      <c r="H21" s="3">
        <v>1.80569</v>
      </c>
      <c r="I21" s="3">
        <v>1.738723</v>
      </c>
    </row>
    <row r="22" spans="2:9" x14ac:dyDescent="0.3">
      <c r="C22" s="3"/>
      <c r="D22" s="3"/>
      <c r="E22" s="3"/>
    </row>
    <row r="23" spans="2:9" x14ac:dyDescent="0.3">
      <c r="B23" t="s">
        <v>43</v>
      </c>
      <c r="C23" s="3"/>
      <c r="D23" s="3"/>
      <c r="E23" s="3"/>
    </row>
    <row r="24" spans="2:9" x14ac:dyDescent="0.3">
      <c r="B24" s="4" t="s">
        <v>50</v>
      </c>
      <c r="C24">
        <v>29810</v>
      </c>
      <c r="D24">
        <v>31450</v>
      </c>
      <c r="E24">
        <v>15076</v>
      </c>
      <c r="G24" s="3">
        <v>0</v>
      </c>
      <c r="H24" s="3">
        <v>0</v>
      </c>
      <c r="I24" s="3">
        <v>0</v>
      </c>
    </row>
    <row r="25" spans="2:9" x14ac:dyDescent="0.3">
      <c r="B25" s="4" t="s">
        <v>55</v>
      </c>
      <c r="C25">
        <v>10085</v>
      </c>
      <c r="D25">
        <v>11546</v>
      </c>
      <c r="E25">
        <v>4364</v>
      </c>
      <c r="G25" s="3">
        <v>1.955875</v>
      </c>
      <c r="H25" s="3">
        <v>1.7238869999999999</v>
      </c>
      <c r="I25" s="3">
        <v>1.8398810000000001</v>
      </c>
    </row>
    <row r="26" spans="2:9" x14ac:dyDescent="0.3">
      <c r="B26" t="s">
        <v>56</v>
      </c>
      <c r="C26">
        <v>5059</v>
      </c>
      <c r="D26">
        <v>5103</v>
      </c>
      <c r="E26">
        <v>2497</v>
      </c>
      <c r="G26" s="3">
        <v>4.8924690000000002</v>
      </c>
      <c r="H26" s="3">
        <v>5.1630409999999998</v>
      </c>
      <c r="I26" s="3">
        <v>5.027755</v>
      </c>
    </row>
    <row r="27" spans="2:9" x14ac:dyDescent="0.3">
      <c r="B27" s="4"/>
      <c r="C27" s="3"/>
      <c r="D27" s="3"/>
      <c r="E27" s="3"/>
    </row>
    <row r="28" spans="2:9" x14ac:dyDescent="0.3">
      <c r="B28" t="s">
        <v>58</v>
      </c>
      <c r="C28" s="3"/>
      <c r="D28" s="3"/>
      <c r="E28" s="3"/>
    </row>
    <row r="29" spans="2:9" x14ac:dyDescent="0.3">
      <c r="B29" s="4" t="s">
        <v>50</v>
      </c>
      <c r="C29">
        <v>29622</v>
      </c>
      <c r="D29">
        <v>32282</v>
      </c>
      <c r="E29">
        <v>14638</v>
      </c>
      <c r="G29" s="3">
        <v>0</v>
      </c>
      <c r="H29" s="3">
        <v>0</v>
      </c>
      <c r="I29">
        <f>(E29-E29)/E29</f>
        <v>0</v>
      </c>
    </row>
    <row r="30" spans="2:9" x14ac:dyDescent="0.3">
      <c r="B30" s="4" t="s">
        <v>55</v>
      </c>
      <c r="C30">
        <v>18347</v>
      </c>
      <c r="D30">
        <v>18787</v>
      </c>
      <c r="E30">
        <v>6611</v>
      </c>
      <c r="G30" s="3">
        <v>0.61454200000000003</v>
      </c>
      <c r="H30" s="3">
        <v>0.71831599999999995</v>
      </c>
      <c r="I30">
        <f>(E29-E30)/E30</f>
        <v>1.2141884737558615</v>
      </c>
    </row>
    <row r="31" spans="2:9" x14ac:dyDescent="0.3">
      <c r="B31" t="s">
        <v>56</v>
      </c>
      <c r="C31">
        <v>13346</v>
      </c>
      <c r="D31">
        <v>11610</v>
      </c>
      <c r="E31">
        <v>3018</v>
      </c>
      <c r="G31" s="3">
        <v>1.219541</v>
      </c>
      <c r="H31" s="3">
        <v>1.7805340000000001</v>
      </c>
      <c r="I31">
        <f>(E29-E31)/E31</f>
        <v>3.850231941683234</v>
      </c>
    </row>
    <row r="32" spans="2:9" x14ac:dyDescent="0.3">
      <c r="C32" s="3"/>
      <c r="D32" s="3"/>
      <c r="E32" s="3"/>
      <c r="G32" s="3"/>
      <c r="H32" s="3"/>
      <c r="I32" s="3"/>
    </row>
    <row r="33" spans="2:2" x14ac:dyDescent="0.3">
      <c r="B33" s="4" t="s">
        <v>46</v>
      </c>
    </row>
    <row r="34" spans="2:2" ht="27" x14ac:dyDescent="0.3">
      <c r="B34" s="7" t="s">
        <v>59</v>
      </c>
    </row>
    <row r="35" spans="2:2" ht="27" x14ac:dyDescent="0.3">
      <c r="B35" s="7" t="s">
        <v>60</v>
      </c>
    </row>
    <row r="36" spans="2:2" ht="27" x14ac:dyDescent="0.3">
      <c r="B36" s="7" t="s">
        <v>61</v>
      </c>
    </row>
  </sheetData>
  <phoneticPr fontId="3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331CC3-768D-48B3-ABE6-06D735A523A2}">
  <dimension ref="A1:P26"/>
  <sheetViews>
    <sheetView topLeftCell="A16" workbookViewId="0">
      <selection activeCell="D30" sqref="D30"/>
    </sheetView>
  </sheetViews>
  <sheetFormatPr defaultRowHeight="14.4" x14ac:dyDescent="0.3"/>
  <cols>
    <col min="1" max="1" width="15.6640625" customWidth="1"/>
    <col min="2" max="2" width="14.6640625" customWidth="1"/>
  </cols>
  <sheetData>
    <row r="1" spans="1:16" x14ac:dyDescent="0.3">
      <c r="A1" s="5" t="s">
        <v>17</v>
      </c>
      <c r="B1" s="2" t="s">
        <v>3</v>
      </c>
      <c r="C1" s="2"/>
      <c r="D1" s="2"/>
      <c r="F1" s="2" t="s">
        <v>4</v>
      </c>
      <c r="G1" s="2"/>
      <c r="H1" s="2"/>
      <c r="J1" s="2" t="s">
        <v>5</v>
      </c>
      <c r="K1" s="2"/>
      <c r="L1" s="2"/>
      <c r="N1" s="2" t="s">
        <v>6</v>
      </c>
      <c r="O1" s="2"/>
      <c r="P1" s="2"/>
    </row>
    <row r="2" spans="1:16" x14ac:dyDescent="0.3">
      <c r="B2" t="s">
        <v>0</v>
      </c>
      <c r="C2" t="s">
        <v>1</v>
      </c>
      <c r="D2" t="s">
        <v>2</v>
      </c>
      <c r="F2" t="s">
        <v>0</v>
      </c>
      <c r="G2" t="s">
        <v>1</v>
      </c>
      <c r="H2" t="s">
        <v>2</v>
      </c>
      <c r="J2" t="s">
        <v>0</v>
      </c>
      <c r="K2" t="s">
        <v>1</v>
      </c>
      <c r="L2" t="s">
        <v>2</v>
      </c>
      <c r="N2" t="s">
        <v>0</v>
      </c>
      <c r="O2" t="s">
        <v>1</v>
      </c>
      <c r="P2" t="s">
        <v>2</v>
      </c>
    </row>
    <row r="3" spans="1:16" x14ac:dyDescent="0.3">
      <c r="A3" s="4" t="s">
        <v>7</v>
      </c>
      <c r="B3">
        <v>1.0571550000000001</v>
      </c>
      <c r="C3">
        <v>1.08821021</v>
      </c>
      <c r="D3">
        <v>1.0999821000000001</v>
      </c>
      <c r="F3">
        <v>1.372509</v>
      </c>
      <c r="G3">
        <v>1.5200362000000001</v>
      </c>
      <c r="H3">
        <v>1.4609209999999999</v>
      </c>
      <c r="J3">
        <v>0.443052</v>
      </c>
      <c r="K3">
        <v>0.50020100000000001</v>
      </c>
      <c r="L3">
        <v>0.202345</v>
      </c>
      <c r="N3">
        <v>1.3127899999999999</v>
      </c>
      <c r="O3">
        <v>1.6100319999999999</v>
      </c>
      <c r="P3">
        <v>1.5902780999999999</v>
      </c>
    </row>
    <row r="4" spans="1:16" x14ac:dyDescent="0.3">
      <c r="A4" s="4" t="s">
        <v>8</v>
      </c>
      <c r="B4">
        <v>1.1199110000000001</v>
      </c>
      <c r="C4">
        <v>1.1902159999999999</v>
      </c>
      <c r="D4">
        <v>1.092176</v>
      </c>
      <c r="F4">
        <v>0.71317699999999995</v>
      </c>
      <c r="G4">
        <v>0.61001941000000004</v>
      </c>
      <c r="H4">
        <v>0.54901200000000006</v>
      </c>
      <c r="J4">
        <v>1.268718</v>
      </c>
      <c r="K4">
        <v>1.4020010000000001</v>
      </c>
      <c r="L4">
        <v>1.3803201</v>
      </c>
      <c r="N4">
        <v>0.66439899999999996</v>
      </c>
      <c r="O4">
        <v>0.56091002000000001</v>
      </c>
      <c r="P4">
        <v>0.66200431000000004</v>
      </c>
    </row>
    <row r="5" spans="1:16" x14ac:dyDescent="0.3">
      <c r="A5" s="4" t="s">
        <v>9</v>
      </c>
      <c r="B5">
        <v>0.77615400000000001</v>
      </c>
      <c r="C5">
        <v>0.58621000000000001</v>
      </c>
      <c r="D5">
        <v>0.85321009999999997</v>
      </c>
      <c r="F5">
        <v>1.114511</v>
      </c>
      <c r="G5">
        <v>1.3200129</v>
      </c>
      <c r="H5">
        <v>1.23011</v>
      </c>
      <c r="J5">
        <v>0.67783000000000004</v>
      </c>
      <c r="K5">
        <v>0.42990099999999998</v>
      </c>
      <c r="L5">
        <v>0.54023100000000002</v>
      </c>
      <c r="N5">
        <v>1.2922709999999999</v>
      </c>
      <c r="O5">
        <v>1.38002851</v>
      </c>
      <c r="P5">
        <v>1.420054631</v>
      </c>
    </row>
    <row r="6" spans="1:16" x14ac:dyDescent="0.3">
      <c r="A6" s="4" t="s">
        <v>10</v>
      </c>
      <c r="B6">
        <v>0.90839000000000003</v>
      </c>
      <c r="C6">
        <v>1.0290125999999999</v>
      </c>
      <c r="D6">
        <v>1.1672009999999999</v>
      </c>
      <c r="F6">
        <v>1.054778</v>
      </c>
      <c r="G6">
        <v>1.1300612000000001</v>
      </c>
      <c r="H6">
        <v>1.239012</v>
      </c>
      <c r="J6">
        <v>0.69900399999999996</v>
      </c>
      <c r="K6">
        <v>0.72000781000000003</v>
      </c>
      <c r="L6">
        <v>0.58099270999999997</v>
      </c>
      <c r="N6">
        <v>0.86199800000000004</v>
      </c>
      <c r="O6">
        <v>0.86732010000000004</v>
      </c>
      <c r="P6">
        <v>0.90432100000000004</v>
      </c>
    </row>
    <row r="7" spans="1:16" x14ac:dyDescent="0.3">
      <c r="A7" s="4" t="s">
        <v>11</v>
      </c>
      <c r="B7">
        <v>1.396244</v>
      </c>
      <c r="C7">
        <v>1.49021768</v>
      </c>
      <c r="D7">
        <v>1.309412</v>
      </c>
      <c r="F7">
        <v>1.504912</v>
      </c>
      <c r="G7">
        <v>1.6100032099999999</v>
      </c>
      <c r="H7">
        <v>1.63012</v>
      </c>
      <c r="J7">
        <v>0.661026</v>
      </c>
      <c r="K7">
        <v>0.67100022000000004</v>
      </c>
      <c r="L7">
        <v>0.73028910000000002</v>
      </c>
      <c r="N7">
        <v>1.323493</v>
      </c>
      <c r="O7">
        <v>1.3900231000000001</v>
      </c>
      <c r="P7">
        <v>1.3990210000000001</v>
      </c>
    </row>
    <row r="8" spans="1:16" x14ac:dyDescent="0.3">
      <c r="A8" s="4" t="s">
        <v>12</v>
      </c>
      <c r="B8">
        <v>0.67727999999999999</v>
      </c>
      <c r="C8">
        <v>0.70291199999999998</v>
      </c>
      <c r="D8">
        <v>0.64002170999999997</v>
      </c>
      <c r="F8">
        <v>0.58311500000000005</v>
      </c>
      <c r="G8">
        <v>0.42130043</v>
      </c>
      <c r="H8">
        <v>0.40012809999999999</v>
      </c>
      <c r="J8">
        <v>1.2056819999999999</v>
      </c>
      <c r="K8">
        <v>1.3500209999999999</v>
      </c>
      <c r="L8">
        <v>1.478021</v>
      </c>
      <c r="N8">
        <v>0.92025999999999997</v>
      </c>
      <c r="O8">
        <v>0.82301899999999995</v>
      </c>
      <c r="P8">
        <v>0.78902099999999997</v>
      </c>
    </row>
    <row r="9" spans="1:16" x14ac:dyDescent="0.3">
      <c r="A9" s="4" t="s">
        <v>13</v>
      </c>
      <c r="B9">
        <v>1.2612680000000001</v>
      </c>
      <c r="C9">
        <v>1.291002</v>
      </c>
      <c r="D9">
        <v>1.3500011999999999</v>
      </c>
      <c r="F9">
        <v>1.4070689999999999</v>
      </c>
      <c r="G9">
        <v>1.5300218299999999</v>
      </c>
      <c r="H9">
        <v>1.4820120000000001</v>
      </c>
      <c r="J9">
        <v>0.82371399999999995</v>
      </c>
      <c r="K9">
        <v>0.68003210000000003</v>
      </c>
      <c r="L9">
        <v>0.80012099999999997</v>
      </c>
      <c r="N9">
        <v>1.4047350000000001</v>
      </c>
      <c r="O9">
        <v>1.48990231</v>
      </c>
      <c r="P9">
        <v>1.5550935400000001</v>
      </c>
    </row>
    <row r="10" spans="1:16" x14ac:dyDescent="0.3">
      <c r="A10" s="4" t="s">
        <v>14</v>
      </c>
      <c r="B10">
        <v>0.84090600000000004</v>
      </c>
      <c r="C10">
        <v>0.90000126999999996</v>
      </c>
      <c r="D10">
        <v>0.70228100000000004</v>
      </c>
      <c r="F10">
        <v>1.0567770000000001</v>
      </c>
      <c r="G10">
        <v>1.09592</v>
      </c>
      <c r="H10">
        <v>1.2032099999999999</v>
      </c>
      <c r="J10">
        <v>0.55331799999999998</v>
      </c>
      <c r="K10">
        <v>0.48001261000000001</v>
      </c>
      <c r="L10">
        <v>0.42009200000000002</v>
      </c>
      <c r="N10">
        <v>1.1600060000000001</v>
      </c>
      <c r="O10">
        <v>1.3901272</v>
      </c>
      <c r="P10">
        <v>1.3672789999999999</v>
      </c>
    </row>
    <row r="11" spans="1:16" x14ac:dyDescent="0.3">
      <c r="A11" s="4" t="s">
        <v>15</v>
      </c>
      <c r="B11">
        <v>0.51157600000000003</v>
      </c>
      <c r="C11">
        <v>0.40001289000000001</v>
      </c>
      <c r="D11">
        <v>0.34100001200000002</v>
      </c>
      <c r="F11">
        <v>0.58081899999999997</v>
      </c>
      <c r="G11">
        <v>0.48000281</v>
      </c>
      <c r="H11">
        <v>0.38900119999999999</v>
      </c>
      <c r="J11">
        <v>1.4201079999999999</v>
      </c>
      <c r="K11">
        <v>1.5700213000000001</v>
      </c>
      <c r="L11">
        <v>1.67021</v>
      </c>
      <c r="N11">
        <v>0.87545600000000001</v>
      </c>
      <c r="O11">
        <v>0.60231000000000001</v>
      </c>
      <c r="P11">
        <v>0.65798820000000002</v>
      </c>
    </row>
    <row r="12" spans="1:16" x14ac:dyDescent="0.3">
      <c r="A12" s="5" t="s">
        <v>16</v>
      </c>
      <c r="B12" s="2" t="s">
        <v>3</v>
      </c>
      <c r="C12" s="2"/>
      <c r="D12" s="2"/>
      <c r="F12" s="2" t="s">
        <v>4</v>
      </c>
      <c r="G12" s="2"/>
      <c r="H12" s="2"/>
      <c r="J12" s="2" t="s">
        <v>5</v>
      </c>
      <c r="K12" s="2"/>
      <c r="L12" s="2"/>
      <c r="N12" s="2" t="s">
        <v>6</v>
      </c>
      <c r="O12" s="2"/>
      <c r="P12" s="2"/>
    </row>
    <row r="13" spans="1:16" x14ac:dyDescent="0.3">
      <c r="B13" t="s">
        <v>0</v>
      </c>
      <c r="C13" t="s">
        <v>1</v>
      </c>
      <c r="D13" t="s">
        <v>2</v>
      </c>
      <c r="F13" t="s">
        <v>0</v>
      </c>
      <c r="G13" t="s">
        <v>1</v>
      </c>
      <c r="H13" t="s">
        <v>2</v>
      </c>
      <c r="J13" t="s">
        <v>0</v>
      </c>
      <c r="K13" t="s">
        <v>1</v>
      </c>
      <c r="L13" t="s">
        <v>2</v>
      </c>
      <c r="N13" t="s">
        <v>0</v>
      </c>
      <c r="O13" t="s">
        <v>1</v>
      </c>
      <c r="P13" t="s">
        <v>2</v>
      </c>
    </row>
    <row r="14" spans="1:16" x14ac:dyDescent="0.3">
      <c r="A14" s="4" t="s">
        <v>7</v>
      </c>
      <c r="B14">
        <v>0.35430800000000001</v>
      </c>
      <c r="C14">
        <v>1.0900121</v>
      </c>
      <c r="D14">
        <v>1.1000209999999999</v>
      </c>
      <c r="F14">
        <v>1.441176</v>
      </c>
      <c r="G14" s="3">
        <v>1.5730459000000001</v>
      </c>
      <c r="H14" s="3">
        <v>1.4726429999999999</v>
      </c>
      <c r="J14" s="3">
        <v>0.50454900000000003</v>
      </c>
      <c r="K14" s="3">
        <v>0.520428</v>
      </c>
      <c r="L14" s="3">
        <v>6.3625000000000001E-2</v>
      </c>
      <c r="N14" s="3">
        <v>1.4177740000000001</v>
      </c>
      <c r="O14" s="3">
        <v>1.5401001999999999</v>
      </c>
      <c r="P14" s="3">
        <v>1.6002099999999999</v>
      </c>
    </row>
    <row r="15" spans="1:16" x14ac:dyDescent="0.3">
      <c r="A15" s="4" t="s">
        <v>8</v>
      </c>
      <c r="B15">
        <v>1.084811</v>
      </c>
      <c r="C15">
        <v>1.210021</v>
      </c>
      <c r="D15">
        <v>1.1000319999999999</v>
      </c>
      <c r="F15">
        <v>0.47963099999999997</v>
      </c>
      <c r="G15" s="3">
        <v>0.64941000000000004</v>
      </c>
      <c r="H15" s="3">
        <v>0.56532099999999996</v>
      </c>
      <c r="J15" s="3">
        <v>1.4554069999999999</v>
      </c>
      <c r="K15" s="3">
        <v>1.42424</v>
      </c>
      <c r="L15" s="3">
        <v>1.3308690000000001</v>
      </c>
      <c r="N15" s="3">
        <v>0.79861400000000005</v>
      </c>
      <c r="O15" s="3">
        <v>0.54100519999999996</v>
      </c>
      <c r="P15" s="3">
        <v>0.69110009999999999</v>
      </c>
    </row>
    <row r="16" spans="1:16" x14ac:dyDescent="0.3">
      <c r="A16" s="4" t="s">
        <v>9</v>
      </c>
      <c r="B16">
        <v>0.65379500000000002</v>
      </c>
      <c r="C16">
        <v>0.60024129999999998</v>
      </c>
      <c r="D16">
        <v>0.79000320000000002</v>
      </c>
      <c r="F16">
        <v>1.179136</v>
      </c>
      <c r="G16" s="3">
        <v>1.3493375000000001</v>
      </c>
      <c r="H16" s="3">
        <v>1.2419681</v>
      </c>
      <c r="J16" s="3">
        <v>0.62856900000000004</v>
      </c>
      <c r="K16" s="3">
        <v>0.42003299999999999</v>
      </c>
      <c r="L16" s="3">
        <v>0.55767500000000003</v>
      </c>
      <c r="N16" s="3">
        <v>1.4358169999999999</v>
      </c>
      <c r="O16" s="3">
        <v>1.4000123</v>
      </c>
      <c r="P16" s="3">
        <v>1.4320126</v>
      </c>
    </row>
    <row r="17" spans="1:16" x14ac:dyDescent="0.3">
      <c r="A17" s="4" t="s">
        <v>10</v>
      </c>
      <c r="B17">
        <v>0.72189000000000003</v>
      </c>
      <c r="C17">
        <v>1.1000011999999999</v>
      </c>
      <c r="D17">
        <v>1.001271</v>
      </c>
      <c r="F17">
        <v>1.063005</v>
      </c>
      <c r="G17" s="3">
        <v>1.1329981</v>
      </c>
      <c r="H17" s="3">
        <v>1.2499886</v>
      </c>
      <c r="J17" s="3">
        <v>0.44317200000000001</v>
      </c>
      <c r="K17" s="3">
        <v>0.72179000000000004</v>
      </c>
      <c r="L17" s="3">
        <v>0.60484199999999999</v>
      </c>
      <c r="N17" s="3">
        <v>0.96647300000000003</v>
      </c>
      <c r="O17" s="3">
        <v>0.89102099999999995</v>
      </c>
      <c r="P17" s="3">
        <v>0.92000009999999999</v>
      </c>
    </row>
    <row r="18" spans="1:16" x14ac:dyDescent="0.3">
      <c r="A18" s="4" t="s">
        <v>11</v>
      </c>
      <c r="B18">
        <v>1.3130710000000001</v>
      </c>
      <c r="C18">
        <v>1.4800021000000001</v>
      </c>
      <c r="D18">
        <v>1.5100260000000001</v>
      </c>
      <c r="F18">
        <v>1.008456</v>
      </c>
      <c r="G18" s="3">
        <v>1.6298244399999999</v>
      </c>
      <c r="H18" s="3">
        <v>1.6437200000000001</v>
      </c>
      <c r="J18" s="3">
        <v>0.84093799999999996</v>
      </c>
      <c r="K18" s="3">
        <v>0.69162000000000001</v>
      </c>
      <c r="L18" s="3">
        <v>0.72319823900000002</v>
      </c>
      <c r="N18" s="3">
        <v>1.290427</v>
      </c>
      <c r="O18" s="3">
        <v>1.4002612000000001</v>
      </c>
      <c r="P18" s="3">
        <v>1.3810020999999999</v>
      </c>
    </row>
    <row r="19" spans="1:16" x14ac:dyDescent="0.3">
      <c r="A19" s="4" t="s">
        <v>12</v>
      </c>
      <c r="B19">
        <v>1.407257</v>
      </c>
      <c r="C19">
        <v>1.6720241</v>
      </c>
      <c r="D19">
        <v>1.6500026000000001</v>
      </c>
      <c r="F19">
        <v>1.203328</v>
      </c>
      <c r="G19" s="3">
        <v>1.143214</v>
      </c>
      <c r="H19" s="3">
        <v>1.0400012000000001</v>
      </c>
      <c r="J19" s="3">
        <v>1.685629</v>
      </c>
      <c r="K19" s="3">
        <v>1.6800021000000001</v>
      </c>
      <c r="L19" s="3">
        <v>1.7000251</v>
      </c>
      <c r="N19" s="3">
        <v>1.157753</v>
      </c>
      <c r="O19" s="3">
        <v>1.08311001</v>
      </c>
      <c r="P19" s="3">
        <v>1.280052</v>
      </c>
    </row>
    <row r="20" spans="1:16" x14ac:dyDescent="0.3">
      <c r="A20" s="4" t="s">
        <v>13</v>
      </c>
      <c r="B20">
        <v>0.97940099999999997</v>
      </c>
      <c r="C20">
        <v>0.83002149999999997</v>
      </c>
      <c r="D20">
        <v>0.73210019999999998</v>
      </c>
      <c r="F20">
        <v>1.4360042</v>
      </c>
      <c r="G20" s="3">
        <v>1.5300210000000001</v>
      </c>
      <c r="H20" s="3">
        <v>1.5021</v>
      </c>
      <c r="J20" s="3">
        <v>0.47114</v>
      </c>
      <c r="K20" s="3">
        <v>0.67231099999999999</v>
      </c>
      <c r="L20" s="3">
        <v>0.57200209999999996</v>
      </c>
      <c r="N20" s="3">
        <v>1.5396000000000001</v>
      </c>
      <c r="O20" s="3">
        <v>1.5000211999999999</v>
      </c>
      <c r="P20" s="3">
        <v>1.5300419999999999</v>
      </c>
    </row>
    <row r="21" spans="1:16" x14ac:dyDescent="0.3">
      <c r="A21" s="4" t="s">
        <v>14</v>
      </c>
      <c r="B21">
        <v>1.069787</v>
      </c>
      <c r="C21">
        <v>0.90002099999999996</v>
      </c>
      <c r="D21">
        <v>0.80002152000000004</v>
      </c>
      <c r="F21">
        <v>1.328328</v>
      </c>
      <c r="G21" s="3">
        <v>1.1021000000000001</v>
      </c>
      <c r="H21" s="3">
        <v>1.2300009999999999</v>
      </c>
      <c r="J21" s="3">
        <v>0.56998400000000005</v>
      </c>
      <c r="K21" s="3">
        <v>0.43032110000000001</v>
      </c>
      <c r="L21" s="3">
        <v>0.4810026</v>
      </c>
      <c r="N21" s="3">
        <v>1.3906639999999999</v>
      </c>
      <c r="O21" s="3">
        <v>1.3720021</v>
      </c>
      <c r="P21" s="3">
        <v>1.3792409999999999</v>
      </c>
    </row>
    <row r="22" spans="1:16" x14ac:dyDescent="0.3">
      <c r="A22" s="4" t="s">
        <v>15</v>
      </c>
      <c r="B22">
        <v>0.787829</v>
      </c>
      <c r="C22">
        <v>0.50000215000000003</v>
      </c>
      <c r="D22">
        <v>0.38000001</v>
      </c>
      <c r="F22">
        <v>0.52354699999999998</v>
      </c>
      <c r="G22" s="3">
        <v>0.48021000000000003</v>
      </c>
      <c r="H22" s="3">
        <v>0.40053100000000003</v>
      </c>
      <c r="J22" s="3">
        <v>2.6068380000000002</v>
      </c>
      <c r="K22" s="3">
        <v>1.9200021</v>
      </c>
      <c r="L22" s="3">
        <v>2.2600020999999999</v>
      </c>
      <c r="N22" s="3">
        <v>0.59533199999999997</v>
      </c>
      <c r="O22" s="3">
        <v>0.6200021</v>
      </c>
      <c r="P22" s="3">
        <v>0.71275200000000005</v>
      </c>
    </row>
    <row r="24" spans="1:16" x14ac:dyDescent="0.3">
      <c r="A24" t="s">
        <v>200</v>
      </c>
    </row>
    <row r="25" spans="1:16" x14ac:dyDescent="0.3">
      <c r="A25" s="4" t="s">
        <v>202</v>
      </c>
    </row>
    <row r="26" spans="1:16" x14ac:dyDescent="0.3">
      <c r="A26" s="4" t="s">
        <v>201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280CAA-3305-4CE2-8352-458356871BAE}">
  <dimension ref="A2:H15"/>
  <sheetViews>
    <sheetView workbookViewId="0">
      <selection activeCell="C19" sqref="C19"/>
    </sheetView>
  </sheetViews>
  <sheetFormatPr defaultRowHeight="14.4" x14ac:dyDescent="0.3"/>
  <cols>
    <col min="2" max="2" width="47.77734375" bestFit="1" customWidth="1"/>
    <col min="3" max="3" width="14.88671875" bestFit="1" customWidth="1"/>
  </cols>
  <sheetData>
    <row r="2" spans="1:8" x14ac:dyDescent="0.3">
      <c r="A2" t="s">
        <v>65</v>
      </c>
    </row>
    <row r="5" spans="1:8" x14ac:dyDescent="0.3">
      <c r="C5" t="s">
        <v>66</v>
      </c>
      <c r="D5" t="s">
        <v>67</v>
      </c>
      <c r="E5" t="s">
        <v>68</v>
      </c>
      <c r="F5" t="s">
        <v>69</v>
      </c>
      <c r="G5" t="s">
        <v>70</v>
      </c>
      <c r="H5" t="s">
        <v>34</v>
      </c>
    </row>
    <row r="6" spans="1:8" x14ac:dyDescent="0.3">
      <c r="B6" t="s">
        <v>71</v>
      </c>
      <c r="C6">
        <f>((12*10.32^2)/2)</f>
        <v>639.01440000000002</v>
      </c>
      <c r="D6">
        <f>(12.43*10.58^2)/2</f>
        <v>695.68472600000007</v>
      </c>
      <c r="E6">
        <f>(10.84*8.57^2)/2</f>
        <v>398.07135800000003</v>
      </c>
      <c r="F6">
        <f>(12.46*10.69^2)/2</f>
        <v>711.94010299999991</v>
      </c>
      <c r="G6">
        <f>(11.93*10.56^2)/2</f>
        <v>665.17862400000001</v>
      </c>
      <c r="H6">
        <f>AVERAGE(C6:G6)</f>
        <v>621.97784220000005</v>
      </c>
    </row>
    <row r="7" spans="1:8" x14ac:dyDescent="0.3">
      <c r="B7" t="s">
        <v>72</v>
      </c>
      <c r="C7">
        <f>(6.28*5.37^2)/2</f>
        <v>90.547865999999999</v>
      </c>
      <c r="D7">
        <f>(7.81*7.09^2)/2</f>
        <v>196.29693049999997</v>
      </c>
      <c r="E7">
        <f>(11.35*8.36^2)/2</f>
        <v>396.62347999999992</v>
      </c>
      <c r="F7">
        <f>(10.25*9.24^2)/2</f>
        <v>437.56020000000001</v>
      </c>
      <c r="G7">
        <f>(10.67*8.17^2)/2</f>
        <v>356.10538149999996</v>
      </c>
      <c r="H7">
        <f t="shared" ref="H7:H8" si="0">AVERAGE(C7:G7)</f>
        <v>295.4267716</v>
      </c>
    </row>
    <row r="8" spans="1:8" x14ac:dyDescent="0.3">
      <c r="B8" t="s">
        <v>73</v>
      </c>
      <c r="C8">
        <f>(13.57*12.29^2)/2</f>
        <v>1024.8342184999999</v>
      </c>
      <c r="D8">
        <f>(12.53*11.08^2)/2</f>
        <v>769.13149599999997</v>
      </c>
      <c r="E8">
        <f>(11.51*10.65^2)/2</f>
        <v>652.74648750000006</v>
      </c>
      <c r="F8">
        <f>(12.12*10.34^2)/2</f>
        <v>647.90853599999991</v>
      </c>
      <c r="G8">
        <f>(12.29*9.65^2)/2</f>
        <v>572.23776250000003</v>
      </c>
      <c r="H8">
        <f t="shared" si="0"/>
        <v>733.37170009999988</v>
      </c>
    </row>
    <row r="12" spans="1:8" x14ac:dyDescent="0.3">
      <c r="B12" t="s">
        <v>77</v>
      </c>
      <c r="C12" s="3"/>
    </row>
    <row r="13" spans="1:8" x14ac:dyDescent="0.3">
      <c r="B13" s="4" t="s">
        <v>74</v>
      </c>
      <c r="C13" s="3"/>
    </row>
    <row r="14" spans="1:8" x14ac:dyDescent="0.3">
      <c r="B14" s="4" t="s">
        <v>75</v>
      </c>
      <c r="C14" s="3"/>
    </row>
    <row r="15" spans="1:8" x14ac:dyDescent="0.3">
      <c r="B15" s="4" t="s">
        <v>76</v>
      </c>
      <c r="C15" s="3"/>
    </row>
  </sheetData>
  <phoneticPr fontId="3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D94842-545C-4058-907A-3F55328B0D43}">
  <dimension ref="A1:V27"/>
  <sheetViews>
    <sheetView zoomScaleNormal="100" workbookViewId="0">
      <selection activeCell="N23" sqref="N23"/>
    </sheetView>
  </sheetViews>
  <sheetFormatPr defaultRowHeight="14.4" x14ac:dyDescent="0.3"/>
  <cols>
    <col min="19" max="19" width="12.77734375" bestFit="1" customWidth="1"/>
    <col min="20" max="20" width="10.21875" bestFit="1" customWidth="1"/>
    <col min="21" max="21" width="15.88671875" bestFit="1" customWidth="1"/>
    <col min="22" max="22" width="17" bestFit="1" customWidth="1"/>
  </cols>
  <sheetData>
    <row r="1" spans="1:22" x14ac:dyDescent="0.3">
      <c r="A1" t="s">
        <v>78</v>
      </c>
      <c r="B1" t="s">
        <v>79</v>
      </c>
      <c r="G1" t="s">
        <v>80</v>
      </c>
      <c r="L1" t="s">
        <v>81</v>
      </c>
      <c r="R1" s="1" t="s">
        <v>102</v>
      </c>
    </row>
    <row r="2" spans="1:22" x14ac:dyDescent="0.3">
      <c r="A2">
        <v>0</v>
      </c>
      <c r="B2">
        <v>0</v>
      </c>
      <c r="C2">
        <v>0</v>
      </c>
      <c r="D2">
        <v>0</v>
      </c>
      <c r="E2">
        <v>0</v>
      </c>
      <c r="F2">
        <v>0</v>
      </c>
      <c r="G2">
        <v>0</v>
      </c>
      <c r="H2">
        <v>0</v>
      </c>
      <c r="I2">
        <v>0</v>
      </c>
      <c r="J2">
        <v>0</v>
      </c>
      <c r="K2">
        <v>0</v>
      </c>
      <c r="L2">
        <v>0</v>
      </c>
      <c r="M2">
        <v>0</v>
      </c>
      <c r="N2">
        <v>0</v>
      </c>
      <c r="O2">
        <v>0</v>
      </c>
      <c r="P2">
        <v>0</v>
      </c>
      <c r="R2" t="s">
        <v>103</v>
      </c>
      <c r="S2" t="s">
        <v>104</v>
      </c>
      <c r="T2" s="2" t="s">
        <v>105</v>
      </c>
      <c r="U2" s="2" t="s">
        <v>106</v>
      </c>
      <c r="V2" s="2" t="s">
        <v>107</v>
      </c>
    </row>
    <row r="3" spans="1:22" x14ac:dyDescent="0.3">
      <c r="A3">
        <v>4</v>
      </c>
      <c r="B3">
        <v>0</v>
      </c>
      <c r="C3">
        <v>0</v>
      </c>
      <c r="D3">
        <v>0</v>
      </c>
      <c r="E3">
        <v>0</v>
      </c>
      <c r="F3">
        <v>0</v>
      </c>
      <c r="G3">
        <v>0</v>
      </c>
      <c r="H3">
        <v>0</v>
      </c>
      <c r="I3">
        <v>0</v>
      </c>
      <c r="J3">
        <v>0</v>
      </c>
      <c r="K3">
        <v>0</v>
      </c>
      <c r="L3">
        <v>0</v>
      </c>
      <c r="M3">
        <v>0</v>
      </c>
      <c r="N3">
        <v>0</v>
      </c>
      <c r="O3">
        <v>0</v>
      </c>
      <c r="P3">
        <v>0</v>
      </c>
      <c r="R3" s="4" t="s">
        <v>87</v>
      </c>
      <c r="S3" s="3">
        <v>33</v>
      </c>
      <c r="T3" s="3">
        <v>1</v>
      </c>
      <c r="U3" s="3"/>
      <c r="V3" s="3"/>
    </row>
    <row r="4" spans="1:22" x14ac:dyDescent="0.3">
      <c r="A4">
        <v>7</v>
      </c>
      <c r="B4">
        <f>((7.39*4.32^2)/2)</f>
        <v>68.957568000000009</v>
      </c>
      <c r="C4">
        <f>((5.68*4.52^2)/2)</f>
        <v>58.022335999999981</v>
      </c>
      <c r="D4">
        <f>((6.61*5.16^2)/2)</f>
        <v>87.997608000000014</v>
      </c>
      <c r="E4">
        <f>((5.57*4.72^2)/2)</f>
        <v>62.045344</v>
      </c>
      <c r="F4">
        <f>((6.94*5.32^2)/2)</f>
        <v>98.209328000000014</v>
      </c>
      <c r="G4">
        <v>0</v>
      </c>
      <c r="H4">
        <v>0</v>
      </c>
      <c r="I4">
        <f>((5.49*4.12^2)/2)</f>
        <v>46.594727999999996</v>
      </c>
      <c r="J4">
        <f>((4.51*4.44^2)/2)</f>
        <v>44.454168000000003</v>
      </c>
      <c r="K4">
        <f>((4.12*4.12^2)/2)</f>
        <v>34.967264</v>
      </c>
      <c r="L4">
        <f>((6.02*5.32^2)/2)</f>
        <v>85.190224000000001</v>
      </c>
      <c r="M4">
        <f>((6.58*5.12^2)/2)</f>
        <v>86.245376000000007</v>
      </c>
      <c r="N4">
        <f>((5.79*4.99^2)/2)</f>
        <v>72.085789500000004</v>
      </c>
      <c r="O4">
        <f>((5.39*5.18^2)/2)</f>
        <v>72.313317999999981</v>
      </c>
      <c r="P4">
        <f>((5.54*4.87^2)/2)</f>
        <v>65.695813000000001</v>
      </c>
      <c r="R4" s="4" t="s">
        <v>88</v>
      </c>
      <c r="S4" s="3">
        <v>33</v>
      </c>
      <c r="T4" s="3">
        <v>1</v>
      </c>
      <c r="U4" s="3"/>
      <c r="V4" s="3"/>
    </row>
    <row r="5" spans="1:22" x14ac:dyDescent="0.3">
      <c r="A5">
        <v>10</v>
      </c>
      <c r="B5">
        <f>((7.2*5.19^2)/2)</f>
        <v>96.969960000000015</v>
      </c>
      <c r="C5">
        <f>((7.22*4.96^2)/2)</f>
        <v>88.811775999999995</v>
      </c>
      <c r="D5">
        <f>((7.75*5.42^2)/2)</f>
        <v>113.83355</v>
      </c>
      <c r="E5">
        <f>((5.2*4.11^2)/2)</f>
        <v>43.919460000000008</v>
      </c>
      <c r="F5">
        <f>((7.3*5.96^2)/2)</f>
        <v>129.65384</v>
      </c>
      <c r="G5">
        <v>0</v>
      </c>
      <c r="H5">
        <f>((4.1*4.01^2)/2)</f>
        <v>32.964204999999993</v>
      </c>
      <c r="I5">
        <f>((6.04*4.36^2)/2)</f>
        <v>57.408992000000005</v>
      </c>
      <c r="J5">
        <f>((5.02*5^2)/2)</f>
        <v>62.749999999999993</v>
      </c>
      <c r="K5">
        <f>((5.66*4.96^2)/2)</f>
        <v>69.622528000000003</v>
      </c>
      <c r="L5">
        <f>((6.81*5.96^2)/2)</f>
        <v>120.95104799999999</v>
      </c>
      <c r="M5">
        <f>((6.75*5.84^2)/2)</f>
        <v>115.10639999999998</v>
      </c>
      <c r="N5">
        <f>((6.3*5.11^2)/2)</f>
        <v>82.253115000000008</v>
      </c>
      <c r="O5">
        <f>((6.44*5.62^2)/2)</f>
        <v>101.70176800000002</v>
      </c>
      <c r="P5">
        <f>((6.63*5.48^2)/2)</f>
        <v>99.550776000000013</v>
      </c>
      <c r="R5" s="4" t="s">
        <v>89</v>
      </c>
      <c r="S5" s="3">
        <v>33</v>
      </c>
      <c r="T5" s="3">
        <v>1</v>
      </c>
      <c r="U5" s="3"/>
      <c r="V5" s="3"/>
    </row>
    <row r="6" spans="1:22" x14ac:dyDescent="0.3">
      <c r="A6">
        <v>12</v>
      </c>
      <c r="B6">
        <f>((7.25*6.01^2)/2)</f>
        <v>130.9353625</v>
      </c>
      <c r="C6">
        <f>((7.5*5.67^2)/2)</f>
        <v>120.55837499999998</v>
      </c>
      <c r="D6">
        <f>((7.41*6.04^2)/2)</f>
        <v>135.16432800000001</v>
      </c>
      <c r="E6">
        <f>((7.84*4.82^2)/2)</f>
        <v>91.071008000000006</v>
      </c>
      <c r="F6">
        <f>((7.76*6.11^2)/2)</f>
        <v>144.84854800000002</v>
      </c>
      <c r="G6">
        <f>((4.26*4.16^2)/2)</f>
        <v>36.860928000000001</v>
      </c>
      <c r="H6">
        <f>((4.97*4.55^2)/2)</f>
        <v>51.445712499999992</v>
      </c>
      <c r="I6">
        <f>((6.52*5.13^2)/2)</f>
        <v>85.793093999999996</v>
      </c>
      <c r="J6">
        <f>((6.04*5.12^2)/2)</f>
        <v>79.167488000000006</v>
      </c>
      <c r="K6">
        <f>((6.55*5.26^2)/2)</f>
        <v>90.611389999999986</v>
      </c>
      <c r="L6">
        <f>((7.81*5.97^2)/2)</f>
        <v>139.17771449999998</v>
      </c>
      <c r="M6">
        <f>((7.23*5.94^2)/2)</f>
        <v>127.55021400000004</v>
      </c>
      <c r="N6">
        <f>((7.03*5.12^2)/2)</f>
        <v>92.143616000000009</v>
      </c>
      <c r="O6">
        <f>((7.54*5.46^2)/2)</f>
        <v>112.389732</v>
      </c>
      <c r="P6">
        <f>((7.1*4.91^2)/2)</f>
        <v>85.583754999999996</v>
      </c>
      <c r="R6" s="4" t="s">
        <v>90</v>
      </c>
      <c r="S6" s="3">
        <v>31</v>
      </c>
      <c r="T6" s="3">
        <v>1</v>
      </c>
      <c r="U6" s="3"/>
      <c r="V6" s="3"/>
    </row>
    <row r="7" spans="1:22" x14ac:dyDescent="0.3">
      <c r="A7">
        <v>14</v>
      </c>
      <c r="B7">
        <f>((7.82*6.14^2)/2)</f>
        <v>147.40543599999998</v>
      </c>
      <c r="C7">
        <f>((7.85*6.19^2)/2)</f>
        <v>150.39069250000003</v>
      </c>
      <c r="D7">
        <f>((7.88*6.52^2)/2)</f>
        <v>167.49097599999999</v>
      </c>
      <c r="E7">
        <f>((8.41*5.22^2)/2)</f>
        <v>114.57952199999998</v>
      </c>
      <c r="F7">
        <f>((7.97*6.96^2)/2)</f>
        <v>193.03977599999999</v>
      </c>
      <c r="G7">
        <f>((4.84*4.33^2)/2)</f>
        <v>45.372337999999999</v>
      </c>
      <c r="H7">
        <f>((5.68*5.06^2)/2)</f>
        <v>72.714223999999987</v>
      </c>
      <c r="I7">
        <f>((6.59*5.56^2)/2)</f>
        <v>101.86031199999998</v>
      </c>
      <c r="J7">
        <f>((6.72*5.39^2)/2)</f>
        <v>97.615055999999981</v>
      </c>
      <c r="K7">
        <f>((7.16*5.97^2)/2)</f>
        <v>127.59442199999998</v>
      </c>
      <c r="L7">
        <f>((8.56*6.74^2)/2)</f>
        <v>194.43012800000002</v>
      </c>
      <c r="M7">
        <f>((7.42*6.12^2)/2)</f>
        <v>138.95582400000001</v>
      </c>
      <c r="N7">
        <f>((7.74*5.67^2)/2)</f>
        <v>124.41624299999999</v>
      </c>
      <c r="O7">
        <f>((8.78*5.96^2)/2)</f>
        <v>155.93982399999999</v>
      </c>
      <c r="P7">
        <f>((8.13*5.11^2)/2)</f>
        <v>106.14568650000001</v>
      </c>
      <c r="R7" s="4" t="s">
        <v>91</v>
      </c>
      <c r="S7" s="3">
        <v>31</v>
      </c>
      <c r="T7" s="3">
        <v>1</v>
      </c>
      <c r="U7" s="3"/>
      <c r="V7" s="3"/>
    </row>
    <row r="8" spans="1:22" x14ac:dyDescent="0.3">
      <c r="A8">
        <v>17</v>
      </c>
      <c r="B8">
        <f>((7.93*6.92^2)/2)</f>
        <v>189.869576</v>
      </c>
      <c r="C8">
        <f>((8.13*6.77^2)/2)</f>
        <v>186.31073849999999</v>
      </c>
      <c r="D8">
        <f>((8.97*5.94^2)/2)</f>
        <v>158.24694600000004</v>
      </c>
      <c r="E8">
        <f>((5.2*4.11^2)/2)</f>
        <v>43.919460000000008</v>
      </c>
      <c r="F8">
        <f>((9.16*7.08^2)/2)</f>
        <v>229.57891200000003</v>
      </c>
      <c r="G8">
        <f>((5.74*5.07^2)/2)</f>
        <v>73.773063000000008</v>
      </c>
      <c r="H8">
        <f>((6.1*5.62^2)/2)</f>
        <v>96.332419999999999</v>
      </c>
      <c r="I8">
        <f>((7.81*6.14^2)/2)</f>
        <v>147.21693799999997</v>
      </c>
      <c r="J8">
        <f>((7.69*5.89^2)/2)</f>
        <v>133.39112449999999</v>
      </c>
      <c r="K8">
        <f>((7.38*6.36^2)/2)</f>
        <v>149.25902400000001</v>
      </c>
      <c r="L8">
        <f>((9.48*7.84^2)/2)</f>
        <v>291.34694400000001</v>
      </c>
      <c r="M8">
        <f>((8.4*7.11^2)/2)</f>
        <v>212.31882000000002</v>
      </c>
      <c r="N8">
        <f>((7.93*6.39^2)/2)</f>
        <v>161.89927649999998</v>
      </c>
      <c r="O8">
        <f>((9.26*6.14^2)/2)</f>
        <v>174.54914799999997</v>
      </c>
      <c r="P8">
        <f>((8.58*5.56^2)/2)</f>
        <v>132.61934399999998</v>
      </c>
      <c r="R8" s="4" t="s">
        <v>92</v>
      </c>
      <c r="S8" s="3">
        <v>40</v>
      </c>
      <c r="T8" s="3"/>
      <c r="U8" s="3">
        <v>1</v>
      </c>
      <c r="V8" s="3"/>
    </row>
    <row r="9" spans="1:22" x14ac:dyDescent="0.3">
      <c r="A9">
        <v>19</v>
      </c>
      <c r="B9">
        <f>((9.24*7.42^2)/2)</f>
        <v>254.360568</v>
      </c>
      <c r="C9">
        <f>((10.25*7.18^2)/2)</f>
        <v>264.20605</v>
      </c>
      <c r="D9">
        <f>((9.36*6.97^2)/2)</f>
        <v>227.35861199999999</v>
      </c>
      <c r="E9">
        <f>((10.53*6.66^2)/2)</f>
        <v>233.53223399999999</v>
      </c>
      <c r="F9">
        <f>((9.57*7.93^2)/2)</f>
        <v>300.9042465</v>
      </c>
      <c r="G9">
        <f>((6.04*5.94^2)/2)</f>
        <v>106.55647200000003</v>
      </c>
      <c r="H9">
        <f>((6.24*6.1^2)/2)</f>
        <v>116.09519999999999</v>
      </c>
      <c r="I9">
        <f>((8.84*6.38^2)/2)</f>
        <v>179.91344799999999</v>
      </c>
      <c r="J9">
        <f>((9.75*6.92^2)/2)</f>
        <v>233.4462</v>
      </c>
      <c r="K9">
        <f>((8.84*7.82^2)/2)</f>
        <v>270.29360800000001</v>
      </c>
      <c r="L9">
        <f>((11.39*8.63^2)/2)</f>
        <v>424.1459455000001</v>
      </c>
      <c r="M9">
        <f>((9.72*8.77^2)/2)</f>
        <v>373.796694</v>
      </c>
      <c r="N9">
        <f>((9.47*8.56^2)/2)</f>
        <v>346.95049600000004</v>
      </c>
      <c r="O9">
        <f>((11*7.91^2)/2)</f>
        <v>344.12455</v>
      </c>
      <c r="P9">
        <f>((9.98*6.92^2)/2)</f>
        <v>238.95313600000003</v>
      </c>
      <c r="R9" s="4" t="s">
        <v>93</v>
      </c>
      <c r="S9" s="3">
        <v>38</v>
      </c>
      <c r="T9" s="3"/>
      <c r="U9" s="3">
        <v>1</v>
      </c>
      <c r="V9" s="3"/>
    </row>
    <row r="10" spans="1:22" x14ac:dyDescent="0.3">
      <c r="A10">
        <v>21</v>
      </c>
      <c r="B10">
        <f>((12*10.32^2)/2)</f>
        <v>639.01440000000002</v>
      </c>
      <c r="C10">
        <f>(12.43*10.58^2)/2</f>
        <v>695.68472600000007</v>
      </c>
      <c r="D10">
        <f>(10.84*8.57^2)/2</f>
        <v>398.07135800000003</v>
      </c>
      <c r="E10">
        <f>(12.46*10.69^2)/2</f>
        <v>711.94010299999991</v>
      </c>
      <c r="F10">
        <f>(11.93*10.56^2)/2</f>
        <v>665.17862400000001</v>
      </c>
      <c r="G10">
        <f>(6.28*5.37^2)/2</f>
        <v>90.547865999999999</v>
      </c>
      <c r="H10">
        <f>(7.81*7.09^2)/2</f>
        <v>196.29693049999997</v>
      </c>
      <c r="I10">
        <f>(11.35*8.36^2)/2</f>
        <v>396.62347999999992</v>
      </c>
      <c r="J10">
        <f>(10.25*9.24^2)/2</f>
        <v>437.56020000000001</v>
      </c>
      <c r="K10">
        <f>(10.67*8.17^2)/2</f>
        <v>356.10538149999996</v>
      </c>
      <c r="L10">
        <f>(13.57*12.29^2)/2</f>
        <v>1024.8342184999999</v>
      </c>
      <c r="M10">
        <f>(12.53*11.08^2)/2</f>
        <v>769.13149599999997</v>
      </c>
      <c r="N10">
        <f>(11.51*10.65^2)/2</f>
        <v>652.74648750000006</v>
      </c>
      <c r="O10">
        <f>(12.12*10.34^2)/2</f>
        <v>647.90853599999991</v>
      </c>
      <c r="P10">
        <f>(12.29*9.65^2)/2</f>
        <v>572.23776250000003</v>
      </c>
      <c r="R10" s="4" t="s">
        <v>94</v>
      </c>
      <c r="S10" s="3">
        <v>33</v>
      </c>
      <c r="T10" s="3"/>
      <c r="U10" s="3">
        <v>1</v>
      </c>
      <c r="V10" s="3"/>
    </row>
    <row r="11" spans="1:22" x14ac:dyDescent="0.3">
      <c r="A11">
        <v>24</v>
      </c>
      <c r="B11">
        <f>((14.27*10.51^2)/2)</f>
        <v>788.1328135</v>
      </c>
      <c r="C11">
        <f>(13.87*12.51^2)/2</f>
        <v>1085.3281935</v>
      </c>
      <c r="D11">
        <f>(12.09*11.06^2)/2</f>
        <v>739.44616200000007</v>
      </c>
      <c r="E11">
        <f>(12.87*11.06^2)/2</f>
        <v>787.15236600000003</v>
      </c>
      <c r="F11">
        <f>(12.74*11.67^2)/2</f>
        <v>867.52329299999997</v>
      </c>
      <c r="G11">
        <f>(6.88*5.94^2)/2</f>
        <v>121.37558400000002</v>
      </c>
      <c r="H11">
        <f>(8.16*7.58^2)/2</f>
        <v>234.42211200000003</v>
      </c>
      <c r="I11">
        <f>(11.99*9.83^2)/2</f>
        <v>579.29025550000006</v>
      </c>
      <c r="J11">
        <f>(12.99*9.02^2)/2</f>
        <v>528.43579799999998</v>
      </c>
      <c r="K11">
        <f>(11.66*10.33^2)/2</f>
        <v>622.112887</v>
      </c>
      <c r="L11">
        <f>(15.64*15.45^2)/2</f>
        <v>1866.65355</v>
      </c>
      <c r="M11">
        <f>(13.78*11.95^2)/2</f>
        <v>983.90922499999976</v>
      </c>
      <c r="N11">
        <f>(12.45*11.27^2)/2</f>
        <v>790.65530249999983</v>
      </c>
      <c r="O11">
        <f>(15.01*12^2)/2</f>
        <v>1080.72</v>
      </c>
      <c r="P11">
        <f>(12.81*12.58^2)/2</f>
        <v>1013.6322420000001</v>
      </c>
      <c r="R11" s="4" t="s">
        <v>95</v>
      </c>
      <c r="S11" s="3">
        <v>35</v>
      </c>
      <c r="T11" s="3"/>
      <c r="U11" s="3">
        <v>1</v>
      </c>
      <c r="V11" s="3"/>
    </row>
    <row r="12" spans="1:22" x14ac:dyDescent="0.3">
      <c r="A12">
        <v>26</v>
      </c>
      <c r="B12">
        <f>((16*11.9^2)/2)</f>
        <v>1132.8800000000001</v>
      </c>
      <c r="C12">
        <f>(14.57*12.9^2)/2</f>
        <v>1212.2968499999999</v>
      </c>
      <c r="D12">
        <f>(12.28*11.33^2)/2</f>
        <v>788.18504599999994</v>
      </c>
      <c r="E12">
        <f>(13.97*12.91^2)/2</f>
        <v>1164.1766785000002</v>
      </c>
      <c r="F12">
        <f>(13.69*12.25^2)/2</f>
        <v>1027.1778125000001</v>
      </c>
      <c r="G12">
        <f>(7.56*7.13^2)/2</f>
        <v>192.16348199999999</v>
      </c>
      <c r="H12">
        <f>(9.81*9.31^2)/2</f>
        <v>425.14627050000007</v>
      </c>
      <c r="I12">
        <f>(12.83*11.51^2)/2</f>
        <v>849.85984150000002</v>
      </c>
      <c r="J12">
        <f>(14.23*11.32^2)/2</f>
        <v>911.73317600000007</v>
      </c>
      <c r="K12">
        <f>(12.66*10.71^2)/2</f>
        <v>726.07695300000012</v>
      </c>
      <c r="L12">
        <f>(17.46*16.41^2)/2</f>
        <v>2350.8851129999998</v>
      </c>
      <c r="M12">
        <f>(13.9*13.14^2)/2</f>
        <v>1199.9842200000001</v>
      </c>
      <c r="N12">
        <f>(15.23*13.77^2)/2</f>
        <v>1443.9022335</v>
      </c>
      <c r="O12">
        <f>(16.55*14.78^2)/2</f>
        <v>1807.6605099999999</v>
      </c>
      <c r="P12">
        <f>(14.36*13.82^2)/2</f>
        <v>1371.3254319999999</v>
      </c>
      <c r="R12" s="4" t="s">
        <v>96</v>
      </c>
      <c r="S12" s="3">
        <v>35</v>
      </c>
      <c r="T12" s="3"/>
      <c r="U12" s="3">
        <v>1</v>
      </c>
      <c r="V12" s="3"/>
    </row>
    <row r="13" spans="1:22" x14ac:dyDescent="0.3">
      <c r="A13">
        <v>28</v>
      </c>
      <c r="B13">
        <f>((15.97*13.04^2)/2)</f>
        <v>1357.7821759999999</v>
      </c>
      <c r="C13">
        <f>(14.27*13.35^2)/2</f>
        <v>1271.6175375</v>
      </c>
      <c r="D13">
        <f>(13.21*12.87^2)/2</f>
        <v>1094.0317244999999</v>
      </c>
      <c r="E13">
        <f>(15.46*12.64^2)/2</f>
        <v>1235.0190080000002</v>
      </c>
      <c r="F13">
        <f>(15.02*15.01^2)/2</f>
        <v>1692.0037509999997</v>
      </c>
      <c r="G13">
        <f>(9.2*7.92^2)/2</f>
        <v>288.54143999999997</v>
      </c>
      <c r="H13">
        <f>(9.88*9.74^2)/2</f>
        <v>468.6459440000001</v>
      </c>
      <c r="I13">
        <f>(13.37*12.22^2)/2</f>
        <v>998.26035400000001</v>
      </c>
      <c r="J13">
        <f>(14.08*13.2^2)/2</f>
        <v>1226.6496</v>
      </c>
      <c r="K13">
        <f>(13.48*12.61^2)/2</f>
        <v>1071.741554</v>
      </c>
      <c r="M13">
        <f>(15.19*14.05^2)/2</f>
        <v>1499.2719875000003</v>
      </c>
      <c r="N13">
        <f>(16.03*14.07^2)/2</f>
        <v>1586.6886735</v>
      </c>
      <c r="O13">
        <f>(17.73*16.21^2)/2</f>
        <v>2329.4037465000006</v>
      </c>
      <c r="P13">
        <f>(15.61*14.72^2)/2</f>
        <v>1691.1749119999999</v>
      </c>
      <c r="R13" s="4" t="s">
        <v>97</v>
      </c>
      <c r="S13" s="3">
        <v>26</v>
      </c>
      <c r="T13" s="3"/>
      <c r="U13" s="3"/>
      <c r="V13" s="3">
        <v>1</v>
      </c>
    </row>
    <row r="14" spans="1:22" x14ac:dyDescent="0.3">
      <c r="A14">
        <v>31</v>
      </c>
      <c r="B14">
        <f>((16.62*13.11^2)/2)</f>
        <v>1428.257151</v>
      </c>
      <c r="C14">
        <f>(16*14.41^2)/2</f>
        <v>1661.1848</v>
      </c>
      <c r="D14">
        <f>(16.01*15.42^2)/2</f>
        <v>1903.4000820000001</v>
      </c>
      <c r="E14">
        <f>(18.14*14.91^2)/2</f>
        <v>2016.3344670000001</v>
      </c>
      <c r="F14">
        <f>(17.18*15.27^2)/2</f>
        <v>2002.955211</v>
      </c>
      <c r="G14">
        <f>(10.53*8.85^2)/2</f>
        <v>412.36796249999992</v>
      </c>
      <c r="H14">
        <f>(12.92*11.63^2)/2</f>
        <v>873.75957400000016</v>
      </c>
      <c r="I14">
        <f>(15.03*14.05^2)/2</f>
        <v>1483.4797875000002</v>
      </c>
      <c r="J14">
        <f>(15.92*13.98^2)/2</f>
        <v>1555.705584</v>
      </c>
      <c r="K14">
        <f>(15.27*13.52^2)/2</f>
        <v>1395.6047039999999</v>
      </c>
      <c r="M14">
        <f>(16.67*16.12^2)/2</f>
        <v>2165.8864240000007</v>
      </c>
      <c r="N14">
        <f>(18.33*16.18^2)/2</f>
        <v>2399.3273459999996</v>
      </c>
      <c r="P14">
        <f>(17.23*17.41^2)/2</f>
        <v>2611.2762815000001</v>
      </c>
      <c r="R14" s="4" t="s">
        <v>98</v>
      </c>
      <c r="S14" s="3">
        <v>31</v>
      </c>
      <c r="T14" s="3"/>
      <c r="U14" s="3"/>
      <c r="V14" s="3">
        <v>1</v>
      </c>
    </row>
    <row r="15" spans="1:22" x14ac:dyDescent="0.3">
      <c r="A15">
        <v>33</v>
      </c>
      <c r="B15">
        <f>((17.49*15.85^2)/2)</f>
        <v>2196.9407624999999</v>
      </c>
      <c r="C15">
        <f>(17*16.18^2)/2</f>
        <v>2225.2354</v>
      </c>
      <c r="D15">
        <f>(17.43*15.76^2)/2</f>
        <v>2164.610784</v>
      </c>
      <c r="G15">
        <f>(13.79*10.58^2)/2</f>
        <v>771.80147799999997</v>
      </c>
      <c r="H15">
        <f>(13.25*12.43^2)/2</f>
        <v>1023.5949625</v>
      </c>
      <c r="I15">
        <f>(18.72*15^2)/2</f>
        <v>2106</v>
      </c>
      <c r="J15">
        <f>(18.31*13.36^2)/2</f>
        <v>1634.0722879999998</v>
      </c>
      <c r="K15">
        <f>(17.96*14.65^2)/2</f>
        <v>1927.31005</v>
      </c>
      <c r="R15" s="4" t="s">
        <v>99</v>
      </c>
      <c r="S15" s="3">
        <v>31</v>
      </c>
      <c r="T15" s="3"/>
      <c r="U15" s="3"/>
      <c r="V15" s="3">
        <v>1</v>
      </c>
    </row>
    <row r="16" spans="1:22" x14ac:dyDescent="0.3">
      <c r="A16">
        <v>35</v>
      </c>
      <c r="G16">
        <f>(15.79*10.47^2)/2</f>
        <v>865.45700550000015</v>
      </c>
      <c r="H16">
        <f>(14.6*13.72^2)/2</f>
        <v>1374.14032</v>
      </c>
      <c r="J16">
        <f>(18.33*15.46^2)/2</f>
        <v>2190.5413140000001</v>
      </c>
      <c r="K16">
        <f>(19.4*15.12^2)/2</f>
        <v>2217.5596799999998</v>
      </c>
      <c r="R16" s="4" t="s">
        <v>100</v>
      </c>
      <c r="S16" s="3">
        <v>28</v>
      </c>
      <c r="T16" s="3"/>
      <c r="U16" s="3"/>
      <c r="V16" s="3">
        <v>1</v>
      </c>
    </row>
    <row r="17" spans="1:22" x14ac:dyDescent="0.3">
      <c r="A17">
        <v>38</v>
      </c>
      <c r="G17">
        <f>(17.21*13.57^2)/2</f>
        <v>1584.5668645000001</v>
      </c>
      <c r="H17">
        <f>(16.6*15.6^2)/2</f>
        <v>2019.8880000000001</v>
      </c>
      <c r="R17" s="4" t="s">
        <v>101</v>
      </c>
      <c r="S17" s="3">
        <v>31</v>
      </c>
      <c r="T17" s="3"/>
      <c r="U17" s="3"/>
      <c r="V17" s="3">
        <v>1</v>
      </c>
    </row>
    <row r="18" spans="1:22" x14ac:dyDescent="0.3">
      <c r="A18">
        <v>40</v>
      </c>
      <c r="G18">
        <f>(20.4*14.53^2)/2</f>
        <v>2153.4331799999995</v>
      </c>
    </row>
    <row r="23" spans="1:22" x14ac:dyDescent="0.3">
      <c r="C23" t="s">
        <v>83</v>
      </c>
    </row>
    <row r="24" spans="1:22" x14ac:dyDescent="0.3">
      <c r="C24" t="s">
        <v>82</v>
      </c>
    </row>
    <row r="25" spans="1:22" x14ac:dyDescent="0.3">
      <c r="C25" s="4" t="s">
        <v>84</v>
      </c>
    </row>
    <row r="26" spans="1:22" x14ac:dyDescent="0.3">
      <c r="C26" s="4" t="s">
        <v>85</v>
      </c>
    </row>
    <row r="27" spans="1:22" x14ac:dyDescent="0.3">
      <c r="C27" s="4" t="s">
        <v>86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8DEF88-0062-45DC-8940-3101FE06F856}">
  <dimension ref="A1:R35"/>
  <sheetViews>
    <sheetView zoomScale="85" zoomScaleNormal="85" workbookViewId="0">
      <selection activeCell="M23" sqref="M23"/>
    </sheetView>
  </sheetViews>
  <sheetFormatPr defaultRowHeight="14.4" x14ac:dyDescent="0.3"/>
  <cols>
    <col min="2" max="2" width="12.77734375" bestFit="1" customWidth="1"/>
    <col min="9" max="9" width="22.5546875" bestFit="1" customWidth="1"/>
    <col min="10" max="10" width="12.77734375" bestFit="1" customWidth="1"/>
    <col min="11" max="11" width="71.44140625" bestFit="1" customWidth="1"/>
  </cols>
  <sheetData>
    <row r="1" spans="1:18" x14ac:dyDescent="0.3">
      <c r="A1" t="s">
        <v>30</v>
      </c>
      <c r="B1" t="s">
        <v>122</v>
      </c>
      <c r="C1" t="s">
        <v>112</v>
      </c>
      <c r="F1" t="s">
        <v>117</v>
      </c>
      <c r="I1" s="8" t="s">
        <v>128</v>
      </c>
      <c r="J1" s="9" t="s">
        <v>112</v>
      </c>
      <c r="K1" s="9" t="s">
        <v>30</v>
      </c>
      <c r="L1" s="9" t="s">
        <v>31</v>
      </c>
      <c r="M1" s="10" t="s">
        <v>32</v>
      </c>
      <c r="O1" s="8" t="s">
        <v>118</v>
      </c>
      <c r="P1" s="9" t="s">
        <v>119</v>
      </c>
      <c r="Q1" s="9" t="s">
        <v>120</v>
      </c>
      <c r="R1" s="10" t="s">
        <v>121</v>
      </c>
    </row>
    <row r="2" spans="1:18" x14ac:dyDescent="0.3">
      <c r="B2" t="s">
        <v>113</v>
      </c>
      <c r="C2">
        <v>568206.5</v>
      </c>
      <c r="D2">
        <v>645476.5</v>
      </c>
      <c r="E2">
        <v>675921.5</v>
      </c>
      <c r="F2">
        <v>378324</v>
      </c>
      <c r="G2">
        <v>410601.5</v>
      </c>
      <c r="H2">
        <v>463886</v>
      </c>
      <c r="I2" s="11"/>
      <c r="J2" t="s">
        <v>113</v>
      </c>
      <c r="K2">
        <v>0.20786166076779558</v>
      </c>
      <c r="L2">
        <v>0.76157224101936505</v>
      </c>
      <c r="M2" s="12">
        <v>0.37821999971245629</v>
      </c>
      <c r="O2" s="11">
        <v>1</v>
      </c>
      <c r="P2">
        <v>1</v>
      </c>
      <c r="Q2">
        <v>1</v>
      </c>
      <c r="R2" s="12">
        <v>1</v>
      </c>
    </row>
    <row r="3" spans="1:18" x14ac:dyDescent="0.3">
      <c r="B3" t="s">
        <v>114</v>
      </c>
      <c r="C3">
        <v>850335</v>
      </c>
      <c r="D3">
        <v>859444</v>
      </c>
      <c r="F3">
        <v>865319</v>
      </c>
      <c r="G3">
        <v>896777</v>
      </c>
      <c r="I3" s="11"/>
      <c r="J3" t="s">
        <v>114</v>
      </c>
      <c r="K3">
        <v>169.22830297995131</v>
      </c>
      <c r="L3">
        <v>24.070049848471175</v>
      </c>
      <c r="M3" s="12">
        <v>45.726947515885328</v>
      </c>
      <c r="O3" s="11">
        <v>1</v>
      </c>
      <c r="P3">
        <v>1</v>
      </c>
      <c r="Q3">
        <v>1</v>
      </c>
      <c r="R3" s="12">
        <v>1</v>
      </c>
    </row>
    <row r="4" spans="1:18" x14ac:dyDescent="0.3">
      <c r="B4" t="s">
        <v>115</v>
      </c>
      <c r="C4">
        <v>76850</v>
      </c>
      <c r="D4">
        <v>77592.5</v>
      </c>
      <c r="E4">
        <v>77347.5</v>
      </c>
      <c r="F4">
        <v>52179</v>
      </c>
      <c r="G4">
        <v>48506.5</v>
      </c>
      <c r="H4">
        <v>55982</v>
      </c>
      <c r="I4" s="11"/>
      <c r="J4" t="s">
        <v>115</v>
      </c>
      <c r="K4">
        <v>0.32174387321537479</v>
      </c>
      <c r="L4">
        <v>0.6035193429264506</v>
      </c>
      <c r="M4" s="12">
        <v>0.57988245895926738</v>
      </c>
      <c r="O4" s="11">
        <v>1</v>
      </c>
      <c r="P4">
        <v>1</v>
      </c>
      <c r="Q4">
        <v>1</v>
      </c>
      <c r="R4" s="12">
        <v>1</v>
      </c>
    </row>
    <row r="5" spans="1:18" x14ac:dyDescent="0.3">
      <c r="B5" t="s">
        <v>116</v>
      </c>
      <c r="C5">
        <v>128168</v>
      </c>
      <c r="D5">
        <v>128602</v>
      </c>
      <c r="F5">
        <v>196889</v>
      </c>
      <c r="G5">
        <v>199619</v>
      </c>
      <c r="I5" s="11"/>
      <c r="J5" t="s">
        <v>116</v>
      </c>
      <c r="K5">
        <v>0.15339231981017276</v>
      </c>
      <c r="L5">
        <v>0.2084717469753819</v>
      </c>
      <c r="M5" s="12">
        <v>0.20681781743207778</v>
      </c>
      <c r="O5" s="11">
        <v>1</v>
      </c>
      <c r="P5">
        <v>1</v>
      </c>
      <c r="Q5">
        <v>1</v>
      </c>
      <c r="R5" s="12">
        <v>1</v>
      </c>
    </row>
    <row r="6" spans="1:18" x14ac:dyDescent="0.3">
      <c r="I6" s="11"/>
      <c r="M6" s="12"/>
      <c r="O6" s="11"/>
      <c r="R6" s="12"/>
    </row>
    <row r="7" spans="1:18" x14ac:dyDescent="0.3">
      <c r="B7" t="s">
        <v>123</v>
      </c>
      <c r="C7" t="s">
        <v>112</v>
      </c>
      <c r="F7" t="s">
        <v>117</v>
      </c>
      <c r="I7" s="11"/>
      <c r="M7" s="12"/>
      <c r="O7" s="11"/>
      <c r="R7" s="12"/>
    </row>
    <row r="8" spans="1:18" x14ac:dyDescent="0.3">
      <c r="B8" t="s">
        <v>113</v>
      </c>
      <c r="C8">
        <v>2888100</v>
      </c>
      <c r="D8">
        <v>3102355</v>
      </c>
      <c r="E8">
        <v>3089443.5</v>
      </c>
      <c r="F8">
        <v>1373100</v>
      </c>
      <c r="G8">
        <v>1392719.5</v>
      </c>
      <c r="H8">
        <v>1550328.5</v>
      </c>
      <c r="I8" s="11"/>
      <c r="M8" s="12"/>
      <c r="O8" s="11"/>
      <c r="R8" s="12"/>
    </row>
    <row r="9" spans="1:18" x14ac:dyDescent="0.3">
      <c r="B9" t="s">
        <v>114</v>
      </c>
      <c r="C9">
        <v>7542</v>
      </c>
      <c r="D9">
        <v>7304</v>
      </c>
      <c r="F9">
        <v>3506</v>
      </c>
      <c r="G9">
        <v>3444</v>
      </c>
      <c r="I9" s="11"/>
      <c r="J9" t="s">
        <v>117</v>
      </c>
      <c r="K9" t="s">
        <v>30</v>
      </c>
      <c r="L9" t="s">
        <v>31</v>
      </c>
      <c r="M9" s="12" t="s">
        <v>32</v>
      </c>
      <c r="O9" s="11"/>
      <c r="R9" s="12"/>
    </row>
    <row r="10" spans="1:18" x14ac:dyDescent="0.3">
      <c r="B10" t="s">
        <v>115</v>
      </c>
      <c r="C10">
        <v>248181</v>
      </c>
      <c r="D10">
        <v>227243.5</v>
      </c>
      <c r="E10">
        <v>246229.5</v>
      </c>
      <c r="F10">
        <v>107355.5</v>
      </c>
      <c r="G10">
        <v>96743</v>
      </c>
      <c r="H10">
        <v>103561.5</v>
      </c>
      <c r="I10" s="11"/>
      <c r="J10" t="s">
        <v>113</v>
      </c>
      <c r="K10">
        <v>0.28985442785434429</v>
      </c>
      <c r="L10">
        <v>1.019063699457146</v>
      </c>
      <c r="M10" s="12">
        <v>0.52197720195118047</v>
      </c>
      <c r="O10" s="11">
        <f t="shared" ref="O10:Q13" si="0">K10/K2</f>
        <v>1.3944583468816969</v>
      </c>
      <c r="P10">
        <f t="shared" si="0"/>
        <v>1.3381050996463952</v>
      </c>
      <c r="Q10">
        <f t="shared" si="0"/>
        <v>1.3800888433927776</v>
      </c>
      <c r="R10" s="12">
        <f>AVERAGE(O10:Q10)</f>
        <v>1.37088409664029</v>
      </c>
    </row>
    <row r="11" spans="1:18" x14ac:dyDescent="0.3">
      <c r="B11" t="s">
        <v>116</v>
      </c>
      <c r="C11">
        <v>908089</v>
      </c>
      <c r="D11">
        <v>765854</v>
      </c>
      <c r="F11">
        <v>570821</v>
      </c>
      <c r="G11">
        <v>580226</v>
      </c>
      <c r="I11" s="11"/>
      <c r="J11" t="s">
        <v>114</v>
      </c>
      <c r="K11">
        <v>386.60907973621102</v>
      </c>
      <c r="L11">
        <v>47.244697238336983</v>
      </c>
      <c r="M11" s="12">
        <v>65.268404046956675</v>
      </c>
      <c r="O11" s="11">
        <f t="shared" si="0"/>
        <v>2.2845414917504261</v>
      </c>
      <c r="P11">
        <f t="shared" si="0"/>
        <v>1.9628001410781357</v>
      </c>
      <c r="Q11">
        <f t="shared" si="0"/>
        <v>1.4273509952590371</v>
      </c>
      <c r="R11" s="12">
        <f t="shared" ref="R11:R13" si="1">AVERAGE(O11:Q11)</f>
        <v>1.8915642093625327</v>
      </c>
    </row>
    <row r="12" spans="1:18" x14ac:dyDescent="0.3">
      <c r="I12" s="11"/>
      <c r="J12" t="s">
        <v>115</v>
      </c>
      <c r="K12">
        <v>0.50933416855379476</v>
      </c>
      <c r="L12">
        <v>1.082214794710074</v>
      </c>
      <c r="M12" s="12">
        <v>1.1155424870208008</v>
      </c>
      <c r="O12" s="11">
        <f t="shared" si="0"/>
        <v>1.5830423232732309</v>
      </c>
      <c r="P12">
        <f t="shared" si="0"/>
        <v>1.7931733380117376</v>
      </c>
      <c r="Q12">
        <f t="shared" si="0"/>
        <v>1.9237389746585865</v>
      </c>
      <c r="R12" s="12">
        <f t="shared" si="1"/>
        <v>1.7666515453145184</v>
      </c>
    </row>
    <row r="13" spans="1:18" x14ac:dyDescent="0.3">
      <c r="A13" t="s">
        <v>31</v>
      </c>
      <c r="B13" t="s">
        <v>122</v>
      </c>
      <c r="C13" t="s">
        <v>112</v>
      </c>
      <c r="F13" t="s">
        <v>117</v>
      </c>
      <c r="I13" s="13"/>
      <c r="J13" s="14" t="s">
        <v>116</v>
      </c>
      <c r="K13" s="14">
        <v>0.34447594233771517</v>
      </c>
      <c r="L13" s="14">
        <v>0.41248489782910724</v>
      </c>
      <c r="M13" s="15">
        <v>0.49048508238949068</v>
      </c>
      <c r="O13" s="13">
        <f t="shared" si="0"/>
        <v>2.2457183173447905</v>
      </c>
      <c r="P13" s="14">
        <f t="shared" si="0"/>
        <v>1.9786129478629875</v>
      </c>
      <c r="Q13" s="14">
        <f t="shared" si="0"/>
        <v>2.371580400951546</v>
      </c>
      <c r="R13" s="15">
        <f t="shared" si="1"/>
        <v>2.1986372220531081</v>
      </c>
    </row>
    <row r="14" spans="1:18" x14ac:dyDescent="0.3">
      <c r="B14" t="s">
        <v>113</v>
      </c>
      <c r="C14">
        <v>21343</v>
      </c>
      <c r="D14">
        <v>20973</v>
      </c>
      <c r="F14">
        <v>103943</v>
      </c>
      <c r="G14">
        <v>103679</v>
      </c>
    </row>
    <row r="15" spans="1:18" x14ac:dyDescent="0.3">
      <c r="B15" t="s">
        <v>114</v>
      </c>
      <c r="C15">
        <v>686743</v>
      </c>
      <c r="D15">
        <v>737270</v>
      </c>
      <c r="E15">
        <v>794258</v>
      </c>
      <c r="F15">
        <v>209708</v>
      </c>
      <c r="G15">
        <v>177001</v>
      </c>
      <c r="H15">
        <v>178911</v>
      </c>
    </row>
    <row r="16" spans="1:18" x14ac:dyDescent="0.3">
      <c r="B16" t="s">
        <v>115</v>
      </c>
      <c r="C16">
        <v>488338</v>
      </c>
      <c r="D16">
        <v>499801</v>
      </c>
      <c r="F16">
        <v>566662</v>
      </c>
    </row>
    <row r="17" spans="1:11" x14ac:dyDescent="0.3">
      <c r="B17" t="s">
        <v>116</v>
      </c>
      <c r="C17">
        <v>781976</v>
      </c>
      <c r="D17">
        <v>780370</v>
      </c>
      <c r="F17">
        <v>474186</v>
      </c>
      <c r="G17">
        <v>442073</v>
      </c>
    </row>
    <row r="19" spans="1:11" x14ac:dyDescent="0.3">
      <c r="B19" t="s">
        <v>123</v>
      </c>
      <c r="C19" t="s">
        <v>112</v>
      </c>
      <c r="F19" t="s">
        <v>117</v>
      </c>
    </row>
    <row r="20" spans="1:11" x14ac:dyDescent="0.3">
      <c r="B20" t="s">
        <v>113</v>
      </c>
      <c r="C20">
        <v>27994</v>
      </c>
      <c r="D20">
        <v>27570</v>
      </c>
      <c r="F20">
        <v>105166</v>
      </c>
      <c r="G20">
        <v>98572</v>
      </c>
      <c r="K20" t="s">
        <v>125</v>
      </c>
    </row>
    <row r="21" spans="1:11" x14ac:dyDescent="0.3">
      <c r="B21" t="s">
        <v>114</v>
      </c>
      <c r="C21">
        <v>26458</v>
      </c>
      <c r="D21">
        <v>30181</v>
      </c>
      <c r="E21">
        <v>36390</v>
      </c>
      <c r="F21">
        <v>3861</v>
      </c>
      <c r="G21">
        <v>3791.5</v>
      </c>
      <c r="H21">
        <v>4392</v>
      </c>
      <c r="K21" t="s">
        <v>126</v>
      </c>
    </row>
    <row r="22" spans="1:11" x14ac:dyDescent="0.3">
      <c r="B22" t="s">
        <v>115</v>
      </c>
      <c r="C22">
        <v>290327</v>
      </c>
      <c r="D22">
        <v>306034</v>
      </c>
      <c r="F22">
        <v>600928</v>
      </c>
      <c r="G22">
        <v>625572</v>
      </c>
      <c r="K22" t="s">
        <v>127</v>
      </c>
    </row>
    <row r="23" spans="1:11" ht="79.8" x14ac:dyDescent="0.3">
      <c r="B23" t="s">
        <v>116</v>
      </c>
      <c r="C23">
        <v>162630</v>
      </c>
      <c r="D23">
        <v>163075</v>
      </c>
      <c r="F23">
        <v>189950</v>
      </c>
      <c r="G23">
        <v>187993</v>
      </c>
      <c r="K23" s="7" t="s">
        <v>130</v>
      </c>
    </row>
    <row r="24" spans="1:11" ht="66.599999999999994" x14ac:dyDescent="0.3">
      <c r="K24" s="7" t="s">
        <v>131</v>
      </c>
    </row>
    <row r="25" spans="1:11" x14ac:dyDescent="0.3">
      <c r="A25" t="s">
        <v>32</v>
      </c>
      <c r="B25" t="s">
        <v>122</v>
      </c>
      <c r="C25" t="s">
        <v>112</v>
      </c>
      <c r="F25" t="s">
        <v>117</v>
      </c>
    </row>
    <row r="26" spans="1:11" x14ac:dyDescent="0.3">
      <c r="B26" t="s">
        <v>113</v>
      </c>
      <c r="C26">
        <v>295576</v>
      </c>
      <c r="D26">
        <v>283177</v>
      </c>
      <c r="F26">
        <v>365959</v>
      </c>
      <c r="G26">
        <v>365009</v>
      </c>
      <c r="K26" s="4"/>
    </row>
    <row r="27" spans="1:11" x14ac:dyDescent="0.3">
      <c r="B27" t="s">
        <v>114</v>
      </c>
      <c r="C27">
        <v>920476</v>
      </c>
      <c r="D27">
        <v>907413</v>
      </c>
      <c r="F27">
        <v>2582097</v>
      </c>
      <c r="G27">
        <v>2649753</v>
      </c>
      <c r="K27" s="4"/>
    </row>
    <row r="28" spans="1:11" x14ac:dyDescent="0.3">
      <c r="B28" t="s">
        <v>115</v>
      </c>
      <c r="C28">
        <v>332568</v>
      </c>
      <c r="D28">
        <v>334730</v>
      </c>
      <c r="F28">
        <v>353451</v>
      </c>
      <c r="G28">
        <v>361972</v>
      </c>
      <c r="K28" s="4"/>
    </row>
    <row r="29" spans="1:11" x14ac:dyDescent="0.3">
      <c r="B29" t="s">
        <v>116</v>
      </c>
      <c r="C29">
        <v>146759</v>
      </c>
      <c r="D29">
        <v>147350</v>
      </c>
      <c r="F29">
        <v>201229</v>
      </c>
      <c r="G29">
        <v>198764</v>
      </c>
    </row>
    <row r="31" spans="1:11" x14ac:dyDescent="0.3">
      <c r="B31" t="s">
        <v>123</v>
      </c>
      <c r="C31" t="s">
        <v>112</v>
      </c>
      <c r="F31" t="s">
        <v>117</v>
      </c>
    </row>
    <row r="32" spans="1:11" x14ac:dyDescent="0.3">
      <c r="B32" t="s">
        <v>113</v>
      </c>
      <c r="C32">
        <v>763492</v>
      </c>
      <c r="D32">
        <v>766710</v>
      </c>
      <c r="F32">
        <v>726822</v>
      </c>
      <c r="G32">
        <v>673561</v>
      </c>
    </row>
    <row r="33" spans="2:7" x14ac:dyDescent="0.3">
      <c r="B33" t="s">
        <v>114</v>
      </c>
      <c r="C33">
        <v>19939</v>
      </c>
      <c r="D33">
        <v>20035</v>
      </c>
      <c r="F33">
        <v>39962</v>
      </c>
      <c r="G33">
        <v>40197</v>
      </c>
    </row>
    <row r="34" spans="2:7" x14ac:dyDescent="0.3">
      <c r="B34" t="s">
        <v>115</v>
      </c>
      <c r="C34">
        <v>561974</v>
      </c>
      <c r="D34">
        <v>588773</v>
      </c>
      <c r="F34">
        <v>487636</v>
      </c>
      <c r="G34">
        <v>501090</v>
      </c>
    </row>
    <row r="35" spans="2:7" x14ac:dyDescent="0.3">
      <c r="B35" t="s">
        <v>116</v>
      </c>
      <c r="C35">
        <v>762868</v>
      </c>
      <c r="D35">
        <v>659200</v>
      </c>
      <c r="F35">
        <v>839946</v>
      </c>
      <c r="G35">
        <v>801309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0933F6-EAB0-4F1B-A256-1160CBF0F357}">
  <dimension ref="A2:K21"/>
  <sheetViews>
    <sheetView topLeftCell="A10" workbookViewId="0">
      <selection activeCell="B19" sqref="B19:J21"/>
    </sheetView>
  </sheetViews>
  <sheetFormatPr defaultRowHeight="14.4" x14ac:dyDescent="0.3"/>
  <cols>
    <col min="6" max="6" width="9.77734375" customWidth="1"/>
    <col min="7" max="7" width="10.109375" customWidth="1"/>
    <col min="8" max="8" width="10.77734375" customWidth="1"/>
    <col min="9" max="9" width="9.77734375" customWidth="1"/>
  </cols>
  <sheetData>
    <row r="2" spans="1:11" x14ac:dyDescent="0.3">
      <c r="A2" t="s">
        <v>25</v>
      </c>
      <c r="C2" t="s">
        <v>0</v>
      </c>
      <c r="D2" t="s">
        <v>1</v>
      </c>
      <c r="E2" t="s">
        <v>2</v>
      </c>
      <c r="F2" t="s">
        <v>0</v>
      </c>
      <c r="G2" t="s">
        <v>1</v>
      </c>
      <c r="H2" t="s">
        <v>2</v>
      </c>
      <c r="I2" t="s">
        <v>0</v>
      </c>
      <c r="J2" t="s">
        <v>1</v>
      </c>
      <c r="K2" t="s">
        <v>2</v>
      </c>
    </row>
    <row r="3" spans="1:11" x14ac:dyDescent="0.3">
      <c r="C3" t="s">
        <v>22</v>
      </c>
      <c r="D3" t="s">
        <v>18</v>
      </c>
      <c r="E3" t="s">
        <v>18</v>
      </c>
      <c r="F3" t="s">
        <v>19</v>
      </c>
      <c r="G3" t="s">
        <v>19</v>
      </c>
      <c r="H3" t="s">
        <v>19</v>
      </c>
      <c r="I3" t="s">
        <v>23</v>
      </c>
      <c r="J3" t="s">
        <v>23</v>
      </c>
      <c r="K3" t="s">
        <v>23</v>
      </c>
    </row>
    <row r="4" spans="1:11" x14ac:dyDescent="0.3">
      <c r="B4" t="s">
        <v>7</v>
      </c>
      <c r="C4">
        <v>1</v>
      </c>
      <c r="D4">
        <v>1</v>
      </c>
      <c r="E4">
        <v>1</v>
      </c>
      <c r="F4">
        <v>0.53284600000000004</v>
      </c>
      <c r="G4">
        <v>0.73045899999999997</v>
      </c>
      <c r="H4">
        <v>7.2642999999999999E-2</v>
      </c>
      <c r="I4">
        <v>0.33151799999999998</v>
      </c>
      <c r="J4">
        <v>0.520428</v>
      </c>
      <c r="K4">
        <v>6.3625000000000001E-2</v>
      </c>
    </row>
    <row r="5" spans="1:11" x14ac:dyDescent="0.3">
      <c r="B5" t="s">
        <v>8</v>
      </c>
      <c r="C5">
        <v>1</v>
      </c>
      <c r="D5">
        <v>1</v>
      </c>
      <c r="E5">
        <v>1</v>
      </c>
      <c r="F5">
        <v>4.4608800000000004</v>
      </c>
      <c r="G5">
        <v>5.6494099999999996</v>
      </c>
      <c r="H5">
        <v>3.565321</v>
      </c>
      <c r="I5">
        <v>4.8737899999999996</v>
      </c>
      <c r="J5">
        <v>6.0242399999999998</v>
      </c>
      <c r="K5">
        <v>3.3308689999999999</v>
      </c>
    </row>
    <row r="6" spans="1:11" x14ac:dyDescent="0.3">
      <c r="B6" t="s">
        <v>9</v>
      </c>
      <c r="C6">
        <v>1</v>
      </c>
      <c r="D6">
        <v>1</v>
      </c>
      <c r="E6">
        <v>1</v>
      </c>
      <c r="F6">
        <v>0.67210899999999996</v>
      </c>
      <c r="G6">
        <v>0.49337500000000001</v>
      </c>
      <c r="H6">
        <v>0.41968100000000003</v>
      </c>
      <c r="I6">
        <v>0.64408799999999999</v>
      </c>
      <c r="J6">
        <v>0.42003299999999999</v>
      </c>
      <c r="K6">
        <v>0.25767499999999999</v>
      </c>
    </row>
    <row r="7" spans="1:11" x14ac:dyDescent="0.3">
      <c r="B7" t="s">
        <v>10</v>
      </c>
      <c r="C7">
        <v>1</v>
      </c>
      <c r="D7">
        <v>1</v>
      </c>
      <c r="E7">
        <v>1</v>
      </c>
      <c r="F7">
        <v>0.55385200000000001</v>
      </c>
      <c r="G7">
        <v>0.32998100000000002</v>
      </c>
      <c r="H7">
        <v>0.499886</v>
      </c>
      <c r="I7">
        <v>0.45678999999999997</v>
      </c>
      <c r="J7">
        <v>0.272179</v>
      </c>
      <c r="K7">
        <v>0.304842</v>
      </c>
    </row>
    <row r="8" spans="1:11" x14ac:dyDescent="0.3">
      <c r="B8" t="s">
        <v>13</v>
      </c>
      <c r="C8">
        <v>1</v>
      </c>
      <c r="D8">
        <v>1</v>
      </c>
      <c r="E8">
        <v>1</v>
      </c>
      <c r="F8">
        <v>0.39587299999999997</v>
      </c>
      <c r="G8">
        <v>0.19905700000000001</v>
      </c>
      <c r="H8">
        <v>0.305699</v>
      </c>
      <c r="I8">
        <v>0.328901</v>
      </c>
      <c r="J8">
        <v>0.136683</v>
      </c>
      <c r="K8">
        <v>0.33510800000000002</v>
      </c>
    </row>
    <row r="9" spans="1:11" x14ac:dyDescent="0.3">
      <c r="B9" t="s">
        <v>21</v>
      </c>
      <c r="C9">
        <v>1</v>
      </c>
      <c r="D9">
        <v>1</v>
      </c>
      <c r="E9">
        <v>1</v>
      </c>
      <c r="F9">
        <v>0.226299</v>
      </c>
      <c r="G9">
        <v>9.8244399999999996E-2</v>
      </c>
      <c r="H9">
        <v>0.15437200000000001</v>
      </c>
      <c r="I9">
        <v>0.327316</v>
      </c>
      <c r="J9">
        <v>0.16916200000000001</v>
      </c>
      <c r="K9">
        <v>0.23198239000000001</v>
      </c>
    </row>
    <row r="10" spans="1:11" x14ac:dyDescent="0.3">
      <c r="A10" t="s">
        <v>26</v>
      </c>
      <c r="C10" t="s">
        <v>0</v>
      </c>
      <c r="D10" t="s">
        <v>1</v>
      </c>
      <c r="E10" t="s">
        <v>2</v>
      </c>
      <c r="F10" t="s">
        <v>0</v>
      </c>
      <c r="G10" t="s">
        <v>1</v>
      </c>
      <c r="H10" t="s">
        <v>2</v>
      </c>
      <c r="I10" t="s">
        <v>0</v>
      </c>
      <c r="J10" t="s">
        <v>1</v>
      </c>
      <c r="K10" t="s">
        <v>2</v>
      </c>
    </row>
    <row r="11" spans="1:11" x14ac:dyDescent="0.3">
      <c r="C11" t="s">
        <v>18</v>
      </c>
      <c r="D11" t="s">
        <v>18</v>
      </c>
      <c r="E11" t="s">
        <v>18</v>
      </c>
      <c r="F11" t="s">
        <v>19</v>
      </c>
      <c r="G11" t="s">
        <v>19</v>
      </c>
      <c r="H11" t="s">
        <v>19</v>
      </c>
      <c r="I11" t="s">
        <v>20</v>
      </c>
      <c r="J11" t="s">
        <v>20</v>
      </c>
      <c r="K11" t="s">
        <v>20</v>
      </c>
    </row>
    <row r="12" spans="1:11" x14ac:dyDescent="0.3">
      <c r="B12" t="s">
        <v>7</v>
      </c>
      <c r="C12">
        <v>1</v>
      </c>
      <c r="D12">
        <v>1</v>
      </c>
      <c r="E12">
        <v>1</v>
      </c>
      <c r="F12">
        <v>0.47299799999999997</v>
      </c>
      <c r="G12">
        <v>0.248893</v>
      </c>
      <c r="H12">
        <v>5.4947999999999997E-2</v>
      </c>
      <c r="I12">
        <v>0.38309599999999999</v>
      </c>
      <c r="J12">
        <v>0.11168500000000001</v>
      </c>
      <c r="K12">
        <v>1.7118999999999999E-2</v>
      </c>
    </row>
    <row r="13" spans="1:11" x14ac:dyDescent="0.3">
      <c r="B13" t="s">
        <v>8</v>
      </c>
      <c r="C13">
        <v>1</v>
      </c>
      <c r="D13">
        <v>1</v>
      </c>
      <c r="E13">
        <v>1</v>
      </c>
      <c r="F13">
        <v>4.9962169999999997</v>
      </c>
      <c r="G13">
        <v>7.0892999999999997</v>
      </c>
      <c r="H13">
        <v>4.3422130000000001</v>
      </c>
      <c r="I13">
        <v>3.6384780000000001</v>
      </c>
      <c r="J13">
        <v>7.61198</v>
      </c>
      <c r="K13">
        <v>4.2176450000000001</v>
      </c>
    </row>
    <row r="14" spans="1:11" x14ac:dyDescent="0.3">
      <c r="B14" t="s">
        <v>9</v>
      </c>
      <c r="C14">
        <v>1</v>
      </c>
      <c r="D14">
        <v>1</v>
      </c>
      <c r="E14">
        <v>1</v>
      </c>
      <c r="F14">
        <v>0.46729399999999999</v>
      </c>
      <c r="G14">
        <v>0.491035</v>
      </c>
      <c r="H14">
        <v>0.26280500000000001</v>
      </c>
      <c r="I14">
        <v>0.25330399999999997</v>
      </c>
      <c r="J14">
        <v>0.30258299999999999</v>
      </c>
      <c r="K14">
        <v>0.18477199999999999</v>
      </c>
    </row>
    <row r="15" spans="1:11" x14ac:dyDescent="0.3">
      <c r="B15" t="s">
        <v>10</v>
      </c>
      <c r="C15">
        <v>1</v>
      </c>
      <c r="D15">
        <v>1</v>
      </c>
      <c r="E15">
        <v>1</v>
      </c>
      <c r="F15">
        <v>0.68816600000000006</v>
      </c>
      <c r="G15">
        <v>0.29638999999999999</v>
      </c>
      <c r="H15">
        <v>0.301458</v>
      </c>
      <c r="I15">
        <v>0.42719099999999999</v>
      </c>
      <c r="J15">
        <v>0.22072800000000001</v>
      </c>
      <c r="K15">
        <v>0.22953599999999999</v>
      </c>
    </row>
    <row r="16" spans="1:11" x14ac:dyDescent="0.3">
      <c r="B16" t="s">
        <v>13</v>
      </c>
      <c r="C16">
        <v>1</v>
      </c>
      <c r="D16">
        <v>1</v>
      </c>
      <c r="E16">
        <v>1</v>
      </c>
      <c r="F16">
        <v>0.352491</v>
      </c>
      <c r="G16">
        <v>7.0341000000000001E-2</v>
      </c>
      <c r="H16">
        <v>7.2707999999999995E-2</v>
      </c>
      <c r="I16">
        <v>0.46890199999999999</v>
      </c>
      <c r="J16">
        <v>1.5075E-2</v>
      </c>
      <c r="K16">
        <v>0.29427999999999999</v>
      </c>
    </row>
    <row r="17" spans="2:11" x14ac:dyDescent="0.3">
      <c r="B17" t="s">
        <v>21</v>
      </c>
      <c r="C17">
        <v>1</v>
      </c>
      <c r="D17">
        <v>1</v>
      </c>
      <c r="E17">
        <v>1</v>
      </c>
      <c r="F17">
        <v>0.17142399999999999</v>
      </c>
      <c r="G17">
        <v>9.4002000000000002E-2</v>
      </c>
      <c r="H17">
        <v>0.132713</v>
      </c>
      <c r="I17">
        <v>0.18729599999999999</v>
      </c>
      <c r="J17">
        <v>6.9214999999999999E-2</v>
      </c>
      <c r="K17">
        <v>0.12825600000000001</v>
      </c>
    </row>
    <row r="19" spans="2:11" x14ac:dyDescent="0.3">
      <c r="B19" t="s">
        <v>24</v>
      </c>
    </row>
    <row r="20" spans="2:11" x14ac:dyDescent="0.3">
      <c r="B20" s="4" t="s">
        <v>45</v>
      </c>
    </row>
    <row r="21" spans="2:11" x14ac:dyDescent="0.3">
      <c r="B21" s="4" t="s">
        <v>124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35F39C-8A0A-4D8F-8B2E-E3C2A2032EC3}">
  <dimension ref="A1:D52"/>
  <sheetViews>
    <sheetView workbookViewId="0">
      <selection activeCell="B50" sqref="B50"/>
    </sheetView>
  </sheetViews>
  <sheetFormatPr defaultRowHeight="14.4" x14ac:dyDescent="0.3"/>
  <cols>
    <col min="1" max="1" width="18.33203125" bestFit="1" customWidth="1"/>
    <col min="2" max="2" width="18.77734375" bestFit="1" customWidth="1"/>
    <col min="3" max="3" width="18.21875" customWidth="1"/>
    <col min="4" max="4" width="20.77734375" customWidth="1"/>
  </cols>
  <sheetData>
    <row r="1" spans="1:4" x14ac:dyDescent="0.3">
      <c r="A1" t="s">
        <v>39</v>
      </c>
      <c r="B1" t="s">
        <v>138</v>
      </c>
      <c r="C1" t="s">
        <v>139</v>
      </c>
      <c r="D1" t="s">
        <v>140</v>
      </c>
    </row>
    <row r="2" spans="1:4" x14ac:dyDescent="0.3">
      <c r="A2" s="4" t="s">
        <v>50</v>
      </c>
      <c r="B2">
        <v>32725</v>
      </c>
      <c r="C2">
        <v>23587</v>
      </c>
      <c r="D2">
        <v>18015</v>
      </c>
    </row>
    <row r="3" spans="1:4" x14ac:dyDescent="0.3">
      <c r="A3" s="4" t="s">
        <v>55</v>
      </c>
      <c r="B3">
        <v>2957</v>
      </c>
      <c r="C3">
        <v>1913</v>
      </c>
      <c r="D3">
        <v>2228</v>
      </c>
    </row>
    <row r="4" spans="1:4" x14ac:dyDescent="0.3">
      <c r="A4" s="4" t="s">
        <v>52</v>
      </c>
      <c r="B4">
        <v>1605</v>
      </c>
      <c r="C4">
        <v>1011</v>
      </c>
      <c r="D4">
        <v>1007</v>
      </c>
    </row>
    <row r="5" spans="1:4" x14ac:dyDescent="0.3">
      <c r="A5" s="4"/>
    </row>
    <row r="6" spans="1:4" x14ac:dyDescent="0.3">
      <c r="A6" t="s">
        <v>132</v>
      </c>
    </row>
    <row r="7" spans="1:4" x14ac:dyDescent="0.3">
      <c r="A7" s="4" t="s">
        <v>50</v>
      </c>
      <c r="B7">
        <v>55726</v>
      </c>
      <c r="C7">
        <v>22926</v>
      </c>
      <c r="D7">
        <v>35980</v>
      </c>
    </row>
    <row r="8" spans="1:4" x14ac:dyDescent="0.3">
      <c r="A8" s="4" t="s">
        <v>55</v>
      </c>
      <c r="B8">
        <v>12820</v>
      </c>
      <c r="C8">
        <v>4584</v>
      </c>
      <c r="D8">
        <v>9051</v>
      </c>
    </row>
    <row r="9" spans="1:4" x14ac:dyDescent="0.3">
      <c r="A9" s="4" t="s">
        <v>52</v>
      </c>
      <c r="B9">
        <v>6104</v>
      </c>
      <c r="C9">
        <v>3630</v>
      </c>
      <c r="D9">
        <v>5245</v>
      </c>
    </row>
    <row r="10" spans="1:4" x14ac:dyDescent="0.3">
      <c r="A10" s="4"/>
    </row>
    <row r="11" spans="1:4" x14ac:dyDescent="0.3">
      <c r="A11" t="s">
        <v>133</v>
      </c>
    </row>
    <row r="12" spans="1:4" x14ac:dyDescent="0.3">
      <c r="A12" s="4" t="s">
        <v>50</v>
      </c>
      <c r="B12">
        <v>72914</v>
      </c>
      <c r="C12">
        <v>23853</v>
      </c>
      <c r="D12">
        <v>24089</v>
      </c>
    </row>
    <row r="13" spans="1:4" x14ac:dyDescent="0.3">
      <c r="A13" s="4" t="s">
        <v>55</v>
      </c>
      <c r="B13">
        <v>22927</v>
      </c>
      <c r="C13">
        <v>4646</v>
      </c>
      <c r="D13">
        <v>5536</v>
      </c>
    </row>
    <row r="14" spans="1:4" x14ac:dyDescent="0.3">
      <c r="A14" s="4" t="s">
        <v>52</v>
      </c>
      <c r="B14">
        <v>10642</v>
      </c>
      <c r="C14">
        <v>2687</v>
      </c>
      <c r="D14">
        <v>3643</v>
      </c>
    </row>
    <row r="16" spans="1:4" x14ac:dyDescent="0.3">
      <c r="A16" t="s">
        <v>41</v>
      </c>
      <c r="B16" t="s">
        <v>138</v>
      </c>
      <c r="C16" t="s">
        <v>139</v>
      </c>
      <c r="D16" t="s">
        <v>140</v>
      </c>
    </row>
    <row r="17" spans="1:4" x14ac:dyDescent="0.3">
      <c r="A17" s="4" t="s">
        <v>50</v>
      </c>
      <c r="B17">
        <v>13556</v>
      </c>
      <c r="C17">
        <v>21301</v>
      </c>
      <c r="D17">
        <v>12672</v>
      </c>
    </row>
    <row r="18" spans="1:4" x14ac:dyDescent="0.3">
      <c r="A18" s="4" t="s">
        <v>55</v>
      </c>
      <c r="B18">
        <v>2281</v>
      </c>
      <c r="C18">
        <v>3300</v>
      </c>
      <c r="D18">
        <v>1822</v>
      </c>
    </row>
    <row r="19" spans="1:4" x14ac:dyDescent="0.3">
      <c r="A19" s="4" t="s">
        <v>52</v>
      </c>
      <c r="B19">
        <v>1278</v>
      </c>
      <c r="C19">
        <v>1909</v>
      </c>
      <c r="D19">
        <v>1090</v>
      </c>
    </row>
    <row r="20" spans="1:4" x14ac:dyDescent="0.3">
      <c r="A20" s="4"/>
    </row>
    <row r="21" spans="1:4" x14ac:dyDescent="0.3">
      <c r="A21" t="s">
        <v>134</v>
      </c>
    </row>
    <row r="22" spans="1:4" x14ac:dyDescent="0.3">
      <c r="A22" s="4" t="s">
        <v>50</v>
      </c>
      <c r="B22">
        <v>26771</v>
      </c>
      <c r="C22">
        <v>23137</v>
      </c>
      <c r="D22">
        <v>32753</v>
      </c>
    </row>
    <row r="23" spans="1:4" x14ac:dyDescent="0.3">
      <c r="A23" s="4" t="s">
        <v>55</v>
      </c>
      <c r="B23">
        <v>6691</v>
      </c>
      <c r="C23">
        <v>7132</v>
      </c>
      <c r="D23">
        <v>6231</v>
      </c>
    </row>
    <row r="24" spans="1:4" x14ac:dyDescent="0.3">
      <c r="A24" s="4" t="s">
        <v>52</v>
      </c>
      <c r="B24">
        <v>4889</v>
      </c>
      <c r="C24">
        <v>4854</v>
      </c>
      <c r="D24">
        <v>4615</v>
      </c>
    </row>
    <row r="25" spans="1:4" x14ac:dyDescent="0.3">
      <c r="A25" s="4"/>
    </row>
    <row r="26" spans="1:4" x14ac:dyDescent="0.3">
      <c r="A26" t="s">
        <v>135</v>
      </c>
    </row>
    <row r="27" spans="1:4" x14ac:dyDescent="0.3">
      <c r="A27" s="4" t="s">
        <v>50</v>
      </c>
      <c r="B27">
        <v>25139</v>
      </c>
      <c r="C27">
        <v>29558</v>
      </c>
      <c r="D27">
        <v>33241</v>
      </c>
    </row>
    <row r="28" spans="1:4" x14ac:dyDescent="0.3">
      <c r="A28" s="4" t="s">
        <v>55</v>
      </c>
      <c r="B28">
        <v>8474</v>
      </c>
      <c r="C28">
        <v>7856</v>
      </c>
      <c r="D28">
        <v>8330</v>
      </c>
    </row>
    <row r="29" spans="1:4" x14ac:dyDescent="0.3">
      <c r="A29" s="4" t="s">
        <v>52</v>
      </c>
      <c r="B29">
        <v>5211</v>
      </c>
      <c r="C29">
        <v>5198</v>
      </c>
      <c r="D29">
        <v>6106</v>
      </c>
    </row>
    <row r="30" spans="1:4" x14ac:dyDescent="0.3">
      <c r="A30" s="4"/>
    </row>
    <row r="31" spans="1:4" x14ac:dyDescent="0.3">
      <c r="A31" t="s">
        <v>43</v>
      </c>
      <c r="B31" t="s">
        <v>138</v>
      </c>
      <c r="C31" t="s">
        <v>139</v>
      </c>
      <c r="D31" t="s">
        <v>140</v>
      </c>
    </row>
    <row r="32" spans="1:4" x14ac:dyDescent="0.3">
      <c r="A32" s="4" t="s">
        <v>50</v>
      </c>
      <c r="B32">
        <v>7869</v>
      </c>
      <c r="C32">
        <v>7471</v>
      </c>
      <c r="D32">
        <v>19345</v>
      </c>
    </row>
    <row r="33" spans="1:4" x14ac:dyDescent="0.3">
      <c r="A33" s="4" t="s">
        <v>55</v>
      </c>
      <c r="B33">
        <v>903</v>
      </c>
      <c r="C33">
        <v>867</v>
      </c>
      <c r="D33">
        <v>1721</v>
      </c>
    </row>
    <row r="34" spans="1:4" x14ac:dyDescent="0.3">
      <c r="A34" s="4" t="s">
        <v>52</v>
      </c>
      <c r="B34">
        <v>480</v>
      </c>
      <c r="C34">
        <v>428</v>
      </c>
      <c r="D34">
        <v>984</v>
      </c>
    </row>
    <row r="35" spans="1:4" x14ac:dyDescent="0.3">
      <c r="A35" s="4"/>
    </row>
    <row r="36" spans="1:4" x14ac:dyDescent="0.3">
      <c r="A36" t="s">
        <v>136</v>
      </c>
    </row>
    <row r="37" spans="1:4" x14ac:dyDescent="0.3">
      <c r="A37" s="4" t="s">
        <v>50</v>
      </c>
      <c r="B37">
        <v>19062</v>
      </c>
      <c r="C37">
        <v>17993</v>
      </c>
      <c r="D37">
        <v>33709</v>
      </c>
    </row>
    <row r="38" spans="1:4" x14ac:dyDescent="0.3">
      <c r="A38" s="4" t="s">
        <v>55</v>
      </c>
      <c r="B38">
        <v>3075</v>
      </c>
      <c r="C38">
        <v>3143</v>
      </c>
      <c r="D38">
        <v>8116</v>
      </c>
    </row>
    <row r="39" spans="1:4" x14ac:dyDescent="0.3">
      <c r="A39" s="4" t="s">
        <v>52</v>
      </c>
      <c r="B39">
        <v>1973</v>
      </c>
      <c r="C39">
        <v>1742</v>
      </c>
      <c r="D39">
        <v>6752</v>
      </c>
    </row>
    <row r="40" spans="1:4" x14ac:dyDescent="0.3">
      <c r="A40" s="4"/>
    </row>
    <row r="41" spans="1:4" x14ac:dyDescent="0.3">
      <c r="A41" t="s">
        <v>137</v>
      </c>
    </row>
    <row r="42" spans="1:4" x14ac:dyDescent="0.3">
      <c r="A42" s="4" t="s">
        <v>50</v>
      </c>
      <c r="B42">
        <v>16447</v>
      </c>
      <c r="C42">
        <v>15677</v>
      </c>
      <c r="D42">
        <v>23397</v>
      </c>
    </row>
    <row r="43" spans="1:4" x14ac:dyDescent="0.3">
      <c r="A43" s="4" t="s">
        <v>55</v>
      </c>
      <c r="B43">
        <v>2953</v>
      </c>
      <c r="C43">
        <v>3076</v>
      </c>
      <c r="D43">
        <v>4943</v>
      </c>
    </row>
    <row r="44" spans="1:4" x14ac:dyDescent="0.3">
      <c r="A44" s="4" t="s">
        <v>52</v>
      </c>
      <c r="B44">
        <v>2411</v>
      </c>
      <c r="C44">
        <v>2098</v>
      </c>
      <c r="D44">
        <v>4253</v>
      </c>
    </row>
    <row r="49" spans="2:4" x14ac:dyDescent="0.3">
      <c r="B49" t="s">
        <v>45</v>
      </c>
    </row>
    <row r="50" spans="2:4" x14ac:dyDescent="0.3">
      <c r="B50" t="s">
        <v>129</v>
      </c>
    </row>
    <row r="52" spans="2:4" ht="144" x14ac:dyDescent="0.3">
      <c r="B52" s="16" t="s">
        <v>145</v>
      </c>
      <c r="C52" s="16" t="s">
        <v>146</v>
      </c>
      <c r="D52" s="16" t="s">
        <v>147</v>
      </c>
    </row>
  </sheetData>
  <phoneticPr fontId="3" type="noConversion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75341F-22E7-490C-AB3D-9E3D6910A0C2}">
  <dimension ref="A1:E36"/>
  <sheetViews>
    <sheetView topLeftCell="A30" workbookViewId="0">
      <selection activeCell="A21" sqref="A21:D29"/>
    </sheetView>
  </sheetViews>
  <sheetFormatPr defaultRowHeight="14.4" x14ac:dyDescent="0.3"/>
  <cols>
    <col min="1" max="1" width="18.33203125" bestFit="1" customWidth="1"/>
    <col min="3" max="3" width="18.77734375" bestFit="1" customWidth="1"/>
  </cols>
  <sheetData>
    <row r="1" spans="1:4" x14ac:dyDescent="0.3">
      <c r="A1" t="s">
        <v>39</v>
      </c>
      <c r="B1" t="s">
        <v>30</v>
      </c>
      <c r="C1" t="s">
        <v>31</v>
      </c>
      <c r="D1" t="s">
        <v>32</v>
      </c>
    </row>
    <row r="2" spans="1:4" x14ac:dyDescent="0.3">
      <c r="A2" s="4" t="s">
        <v>37</v>
      </c>
      <c r="B2">
        <v>81.599999999999994</v>
      </c>
      <c r="C2">
        <v>79.599999999999994</v>
      </c>
      <c r="D2">
        <v>77.5</v>
      </c>
    </row>
    <row r="3" spans="1:4" x14ac:dyDescent="0.3">
      <c r="A3" s="4" t="s">
        <v>38</v>
      </c>
      <c r="B3">
        <v>16.55</v>
      </c>
      <c r="C3">
        <v>18.630000000000003</v>
      </c>
      <c r="D3">
        <v>18.899999999999999</v>
      </c>
    </row>
    <row r="4" spans="1:4" x14ac:dyDescent="0.3">
      <c r="A4" t="s">
        <v>132</v>
      </c>
    </row>
    <row r="5" spans="1:4" x14ac:dyDescent="0.3">
      <c r="A5" s="4" t="s">
        <v>37</v>
      </c>
      <c r="B5">
        <v>48.5</v>
      </c>
      <c r="C5">
        <v>44</v>
      </c>
      <c r="D5">
        <v>48</v>
      </c>
    </row>
    <row r="6" spans="1:4" x14ac:dyDescent="0.3">
      <c r="A6" s="4" t="s">
        <v>38</v>
      </c>
      <c r="B6">
        <v>46.97</v>
      </c>
      <c r="C6">
        <v>52.01</v>
      </c>
      <c r="D6">
        <v>42.21</v>
      </c>
    </row>
    <row r="7" spans="1:4" x14ac:dyDescent="0.3">
      <c r="A7" t="s">
        <v>133</v>
      </c>
    </row>
    <row r="8" spans="1:4" x14ac:dyDescent="0.3">
      <c r="A8" s="4" t="s">
        <v>37</v>
      </c>
      <c r="B8">
        <v>55.6</v>
      </c>
      <c r="C8">
        <v>45.5</v>
      </c>
      <c r="D8">
        <v>51.2</v>
      </c>
    </row>
    <row r="9" spans="1:4" x14ac:dyDescent="0.3">
      <c r="A9" s="4" t="s">
        <v>38</v>
      </c>
      <c r="B9">
        <v>41.26</v>
      </c>
      <c r="C9">
        <v>52.4</v>
      </c>
      <c r="D9">
        <v>44.3</v>
      </c>
    </row>
    <row r="11" spans="1:4" x14ac:dyDescent="0.3">
      <c r="A11" t="s">
        <v>41</v>
      </c>
      <c r="B11" t="s">
        <v>30</v>
      </c>
      <c r="C11" t="s">
        <v>31</v>
      </c>
      <c r="D11" t="s">
        <v>32</v>
      </c>
    </row>
    <row r="12" spans="1:4" x14ac:dyDescent="0.3">
      <c r="A12" s="4" t="s">
        <v>37</v>
      </c>
      <c r="B12">
        <v>78.3</v>
      </c>
      <c r="C12">
        <v>77</v>
      </c>
      <c r="D12">
        <v>66.099999999999994</v>
      </c>
    </row>
    <row r="13" spans="1:4" x14ac:dyDescent="0.3">
      <c r="A13" s="4" t="s">
        <v>38</v>
      </c>
      <c r="B13">
        <v>18.91</v>
      </c>
      <c r="C13">
        <v>18.170000000000002</v>
      </c>
      <c r="D13">
        <v>18.82</v>
      </c>
    </row>
    <row r="14" spans="1:4" x14ac:dyDescent="0.3">
      <c r="A14" t="s">
        <v>134</v>
      </c>
    </row>
    <row r="15" spans="1:4" x14ac:dyDescent="0.3">
      <c r="A15" s="4" t="s">
        <v>37</v>
      </c>
      <c r="B15">
        <v>52.8</v>
      </c>
      <c r="C15">
        <v>45.7</v>
      </c>
      <c r="D15">
        <v>50.8</v>
      </c>
    </row>
    <row r="16" spans="1:4" x14ac:dyDescent="0.3">
      <c r="A16" s="4" t="s">
        <v>38</v>
      </c>
      <c r="B16">
        <v>41.84</v>
      </c>
      <c r="C16">
        <v>46.43</v>
      </c>
      <c r="D16">
        <v>35.6</v>
      </c>
    </row>
    <row r="17" spans="1:4" x14ac:dyDescent="0.3">
      <c r="A17" t="s">
        <v>135</v>
      </c>
    </row>
    <row r="18" spans="1:4" x14ac:dyDescent="0.3">
      <c r="A18" s="4" t="s">
        <v>37</v>
      </c>
      <c r="B18">
        <v>59.3</v>
      </c>
      <c r="C18">
        <v>60.7</v>
      </c>
      <c r="D18">
        <v>50.3</v>
      </c>
    </row>
    <row r="19" spans="1:4" x14ac:dyDescent="0.3">
      <c r="A19" s="4" t="s">
        <v>38</v>
      </c>
      <c r="B19">
        <v>38.04</v>
      </c>
      <c r="C19">
        <v>35.380000000000003</v>
      </c>
      <c r="D19">
        <v>30.590000000000003</v>
      </c>
    </row>
    <row r="21" spans="1:4" x14ac:dyDescent="0.3">
      <c r="A21" t="s">
        <v>43</v>
      </c>
      <c r="B21" t="s">
        <v>30</v>
      </c>
      <c r="C21" t="s">
        <v>31</v>
      </c>
      <c r="D21" t="s">
        <v>32</v>
      </c>
    </row>
    <row r="22" spans="1:4" x14ac:dyDescent="0.3">
      <c r="A22" s="4" t="s">
        <v>37</v>
      </c>
      <c r="B22">
        <v>65</v>
      </c>
      <c r="C22">
        <v>61</v>
      </c>
      <c r="D22">
        <v>63.2</v>
      </c>
    </row>
    <row r="23" spans="1:4" x14ac:dyDescent="0.3">
      <c r="A23" s="4" t="s">
        <v>38</v>
      </c>
      <c r="B23">
        <v>23.8</v>
      </c>
      <c r="C23">
        <v>23.5</v>
      </c>
      <c r="D23">
        <v>22.92</v>
      </c>
    </row>
    <row r="24" spans="1:4" x14ac:dyDescent="0.3">
      <c r="A24" t="s">
        <v>136</v>
      </c>
    </row>
    <row r="25" spans="1:4" x14ac:dyDescent="0.3">
      <c r="A25" s="4" t="s">
        <v>37</v>
      </c>
      <c r="B25">
        <v>36.5</v>
      </c>
      <c r="C25">
        <v>40.5</v>
      </c>
      <c r="D25">
        <v>49.4</v>
      </c>
    </row>
    <row r="26" spans="1:4" x14ac:dyDescent="0.3">
      <c r="A26" s="4" t="s">
        <v>38</v>
      </c>
      <c r="B26">
        <v>54.25</v>
      </c>
      <c r="C26">
        <v>36.26</v>
      </c>
      <c r="D26">
        <v>35.01</v>
      </c>
    </row>
    <row r="27" spans="1:4" x14ac:dyDescent="0.3">
      <c r="A27" t="s">
        <v>137</v>
      </c>
    </row>
    <row r="28" spans="1:4" x14ac:dyDescent="0.3">
      <c r="A28" s="4" t="s">
        <v>37</v>
      </c>
      <c r="B28">
        <v>39.299999999999997</v>
      </c>
      <c r="C28">
        <v>44.7</v>
      </c>
      <c r="D28">
        <v>52.2</v>
      </c>
    </row>
    <row r="29" spans="1:4" x14ac:dyDescent="0.3">
      <c r="A29" s="4" t="s">
        <v>38</v>
      </c>
      <c r="B29">
        <v>49.379999999999995</v>
      </c>
      <c r="C29">
        <v>36.15</v>
      </c>
      <c r="D29">
        <v>33.36</v>
      </c>
    </row>
    <row r="33" spans="3:5" x14ac:dyDescent="0.3">
      <c r="C33" t="s">
        <v>45</v>
      </c>
    </row>
    <row r="34" spans="3:5" x14ac:dyDescent="0.3">
      <c r="C34" t="s">
        <v>156</v>
      </c>
    </row>
    <row r="36" spans="3:5" ht="259.2" x14ac:dyDescent="0.3">
      <c r="C36" s="16" t="s">
        <v>142</v>
      </c>
      <c r="D36" s="16" t="s">
        <v>143</v>
      </c>
      <c r="E36" s="16" t="s">
        <v>144</v>
      </c>
    </row>
  </sheetData>
  <phoneticPr fontId="3" type="noConversion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1E1580-A401-43B2-BE48-0A746AF7C65E}">
  <dimension ref="A1:M17"/>
  <sheetViews>
    <sheetView workbookViewId="0">
      <selection activeCell="C14" sqref="C14:C15"/>
    </sheetView>
  </sheetViews>
  <sheetFormatPr defaultRowHeight="14.4" x14ac:dyDescent="0.3"/>
  <sheetData>
    <row r="1" spans="1:13" x14ac:dyDescent="0.3">
      <c r="A1" t="s">
        <v>25</v>
      </c>
      <c r="B1" t="s">
        <v>30</v>
      </c>
      <c r="E1" t="s">
        <v>31</v>
      </c>
      <c r="H1" t="s">
        <v>32</v>
      </c>
      <c r="K1" t="s">
        <v>160</v>
      </c>
    </row>
    <row r="2" spans="1:13" x14ac:dyDescent="0.3">
      <c r="A2" t="s">
        <v>157</v>
      </c>
      <c r="B2">
        <v>0.18533332645893097</v>
      </c>
      <c r="C2">
        <v>0.22033332288265228</v>
      </c>
      <c r="D2">
        <v>0.1799333244562149</v>
      </c>
      <c r="E2">
        <v>0.10779999196529388</v>
      </c>
      <c r="F2">
        <v>0.13520000874996185</v>
      </c>
      <c r="G2">
        <v>0.15859998762607574</v>
      </c>
      <c r="H2">
        <v>0.12993333240350088</v>
      </c>
      <c r="I2">
        <v>0.12383333345254263</v>
      </c>
      <c r="J2">
        <v>0.13133332629998526</v>
      </c>
      <c r="K2">
        <v>0.10579999287923177</v>
      </c>
      <c r="L2">
        <v>0.13659999271233875</v>
      </c>
      <c r="M2">
        <v>0.14900000890096027</v>
      </c>
    </row>
    <row r="3" spans="1:13" x14ac:dyDescent="0.3">
      <c r="A3" t="s">
        <v>158</v>
      </c>
      <c r="B3">
        <v>6.613333523273468E-2</v>
      </c>
      <c r="C3">
        <v>5.353333055973053E-2</v>
      </c>
      <c r="D3">
        <v>6.613333523273468E-2</v>
      </c>
      <c r="E3">
        <v>5.589999258518219E-2</v>
      </c>
      <c r="F3">
        <v>5.0500005483627319E-2</v>
      </c>
      <c r="G3">
        <v>4.8899993300437927E-2</v>
      </c>
      <c r="H3">
        <v>2.493332823117575E-2</v>
      </c>
      <c r="I3">
        <v>3.1433333953221648E-2</v>
      </c>
      <c r="J3">
        <v>6.0433333118756621E-2</v>
      </c>
      <c r="K3">
        <v>0.15440001090367633</v>
      </c>
      <c r="L3">
        <v>0.12879999478658039</v>
      </c>
      <c r="M3">
        <v>9.4699998696645096E-2</v>
      </c>
    </row>
    <row r="4" spans="1:13" x14ac:dyDescent="0.3">
      <c r="A4" t="s">
        <v>159</v>
      </c>
      <c r="B4">
        <v>5.7833343744277954E-2</v>
      </c>
      <c r="C4">
        <v>6.2033340334892273E-2</v>
      </c>
      <c r="D4">
        <v>7.7233344316482544E-2</v>
      </c>
      <c r="E4">
        <v>5.8799996972084045E-2</v>
      </c>
      <c r="F4">
        <v>8.6999982595443726E-3</v>
      </c>
      <c r="G4">
        <v>5.4399996995925903E-2</v>
      </c>
      <c r="H4">
        <v>4.6533336242040008E-2</v>
      </c>
      <c r="I4">
        <v>4.693332811196646E-2</v>
      </c>
      <c r="J4">
        <v>6.1733325322469085E-2</v>
      </c>
      <c r="K4">
        <v>4.7300000985463456E-2</v>
      </c>
      <c r="L4">
        <v>4.4000004728635148E-2</v>
      </c>
      <c r="M4">
        <v>4.2300005753835038E-2</v>
      </c>
    </row>
    <row r="6" spans="1:13" x14ac:dyDescent="0.3">
      <c r="A6" t="s">
        <v>26</v>
      </c>
      <c r="B6" t="s">
        <v>30</v>
      </c>
      <c r="E6" t="s">
        <v>31</v>
      </c>
      <c r="H6" t="s">
        <v>32</v>
      </c>
      <c r="K6" t="s">
        <v>160</v>
      </c>
    </row>
    <row r="7" spans="1:13" x14ac:dyDescent="0.3">
      <c r="A7" t="s">
        <v>157</v>
      </c>
      <c r="B7">
        <v>0.36709998548030853</v>
      </c>
      <c r="D7">
        <v>0.39949999749660492</v>
      </c>
      <c r="E7">
        <v>0.36783332129319513</v>
      </c>
      <c r="F7">
        <v>0.32293332119782769</v>
      </c>
      <c r="G7">
        <v>0.33643332620461786</v>
      </c>
      <c r="H7">
        <v>0.33759999523560202</v>
      </c>
      <c r="I7">
        <v>0.38360002885262168</v>
      </c>
      <c r="J7">
        <v>0.37280002484718955</v>
      </c>
      <c r="K7">
        <v>0.30166666666666669</v>
      </c>
      <c r="L7">
        <v>0.34166666666666667</v>
      </c>
      <c r="M7">
        <v>0.34566666666666668</v>
      </c>
    </row>
    <row r="8" spans="1:13" x14ac:dyDescent="0.3">
      <c r="A8" t="s">
        <v>158</v>
      </c>
      <c r="B8">
        <v>0.3361000269651413</v>
      </c>
      <c r="C8">
        <v>0.28879998624324799</v>
      </c>
      <c r="E8">
        <v>0.25743333001931512</v>
      </c>
      <c r="F8">
        <v>0.28003332515557611</v>
      </c>
      <c r="H8">
        <v>0.2437999869386355</v>
      </c>
      <c r="I8">
        <v>0.22170001516739526</v>
      </c>
      <c r="J8">
        <v>0.23550001035133997</v>
      </c>
      <c r="K8">
        <v>0.14566666666666667</v>
      </c>
      <c r="L8">
        <v>0.14566666666666667</v>
      </c>
      <c r="M8">
        <v>0.15066666666666667</v>
      </c>
    </row>
    <row r="9" spans="1:13" x14ac:dyDescent="0.3">
      <c r="A9" t="s">
        <v>159</v>
      </c>
      <c r="B9">
        <v>0.21559999883174896</v>
      </c>
      <c r="C9">
        <v>0.16540001332759857</v>
      </c>
      <c r="D9">
        <v>0.23950000107288361</v>
      </c>
      <c r="E9">
        <v>0.23373333116372427</v>
      </c>
      <c r="F9">
        <v>0.20973334213097891</v>
      </c>
      <c r="G9">
        <v>0.1941333164771398</v>
      </c>
      <c r="H9">
        <v>9.3200000623861939E-2</v>
      </c>
      <c r="I9">
        <v>0.1001999999086062</v>
      </c>
      <c r="J9">
        <v>0.11440000186363855</v>
      </c>
      <c r="K9">
        <v>0.19366666666666665</v>
      </c>
      <c r="L9">
        <v>0.22866666666666668</v>
      </c>
      <c r="M9">
        <v>0.19566666666666666</v>
      </c>
    </row>
    <row r="14" spans="1:13" x14ac:dyDescent="0.3">
      <c r="C14" t="s">
        <v>161</v>
      </c>
    </row>
    <row r="15" spans="1:13" x14ac:dyDescent="0.3">
      <c r="C15" t="s">
        <v>156</v>
      </c>
    </row>
    <row r="17" spans="3:4" ht="144" x14ac:dyDescent="0.3">
      <c r="C17" s="16" t="s">
        <v>162</v>
      </c>
      <c r="D17" s="16" t="s">
        <v>163</v>
      </c>
    </row>
  </sheetData>
  <phoneticPr fontId="3" type="noConversion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E3346B-6F9B-4324-AF76-7EE7B826D12A}">
  <dimension ref="A1:J12"/>
  <sheetViews>
    <sheetView workbookViewId="0">
      <selection activeCell="H11" sqref="H11"/>
    </sheetView>
  </sheetViews>
  <sheetFormatPr defaultRowHeight="14.4" x14ac:dyDescent="0.3"/>
  <cols>
    <col min="1" max="1" width="18.77734375" bestFit="1" customWidth="1"/>
  </cols>
  <sheetData>
    <row r="1" spans="1:10" x14ac:dyDescent="0.3">
      <c r="B1" t="s">
        <v>30</v>
      </c>
      <c r="E1" t="s">
        <v>31</v>
      </c>
      <c r="H1" t="s">
        <v>32</v>
      </c>
    </row>
    <row r="2" spans="1:10" x14ac:dyDescent="0.3">
      <c r="A2" t="s">
        <v>166</v>
      </c>
      <c r="B2">
        <v>0.19220001250505447</v>
      </c>
      <c r="C2">
        <v>0.19834900021552992</v>
      </c>
      <c r="D2">
        <v>0.14733000040054295</v>
      </c>
      <c r="E2">
        <v>0.12705400019884094</v>
      </c>
      <c r="F2">
        <v>0.16691000044345794</v>
      </c>
      <c r="G2">
        <v>0.17706230035424192</v>
      </c>
      <c r="H2">
        <v>0.16610625423490982</v>
      </c>
      <c r="I2">
        <v>0.10820623673498585</v>
      </c>
      <c r="J2">
        <v>0.10970623768866082</v>
      </c>
    </row>
    <row r="3" spans="1:10" x14ac:dyDescent="0.3">
      <c r="A3" t="s">
        <v>167</v>
      </c>
      <c r="B3">
        <v>0.47466668238242465</v>
      </c>
      <c r="C3">
        <v>0.45176663746436435</v>
      </c>
      <c r="D3">
        <v>0.48336669554313022</v>
      </c>
      <c r="E3">
        <v>0.47916665424903232</v>
      </c>
      <c r="F3">
        <v>0.50516667713721597</v>
      </c>
      <c r="G3">
        <v>0.51676669468482339</v>
      </c>
      <c r="H3">
        <v>0.32820624746382182</v>
      </c>
      <c r="I3">
        <v>0.31680626310408083</v>
      </c>
      <c r="J3">
        <v>0.28240624107420426</v>
      </c>
    </row>
    <row r="4" spans="1:10" x14ac:dyDescent="0.3">
      <c r="A4" t="s">
        <v>168</v>
      </c>
      <c r="B4">
        <v>0.12466503554781214</v>
      </c>
      <c r="C4">
        <v>0.1655733348925901</v>
      </c>
      <c r="D4">
        <v>0.16703334947427115</v>
      </c>
      <c r="E4">
        <v>0.18980333646138511</v>
      </c>
      <c r="F4">
        <v>0.10491143555839813</v>
      </c>
      <c r="G4">
        <v>0.12219963553746513</v>
      </c>
      <c r="H4">
        <v>9.6906245127320115E-2</v>
      </c>
      <c r="I4">
        <v>7.9906255379319016E-2</v>
      </c>
      <c r="J4">
        <v>0.11170624233782274</v>
      </c>
    </row>
    <row r="5" spans="1:10" x14ac:dyDescent="0.3">
      <c r="A5" t="s">
        <v>169</v>
      </c>
      <c r="B5">
        <v>0.32559999326864875</v>
      </c>
      <c r="C5">
        <v>0.38299998144308722</v>
      </c>
      <c r="D5">
        <v>0.37189998726050055</v>
      </c>
      <c r="E5">
        <v>0.40360000232855475</v>
      </c>
      <c r="F5">
        <v>0.43039997915426886</v>
      </c>
      <c r="G5">
        <v>0.61840000251928962</v>
      </c>
      <c r="H5">
        <v>0.37310624577104984</v>
      </c>
      <c r="I5">
        <v>0.39760625697672386</v>
      </c>
      <c r="J5">
        <v>0.43310630358755681</v>
      </c>
    </row>
    <row r="9" spans="1:10" x14ac:dyDescent="0.3">
      <c r="B9" t="s">
        <v>164</v>
      </c>
    </row>
    <row r="10" spans="1:10" x14ac:dyDescent="0.3">
      <c r="B10" t="s">
        <v>165</v>
      </c>
    </row>
    <row r="11" spans="1:10" x14ac:dyDescent="0.3">
      <c r="B11" t="s">
        <v>170</v>
      </c>
    </row>
    <row r="12" spans="1:10" x14ac:dyDescent="0.3">
      <c r="B12" t="s">
        <v>171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11132-E222-4ED5-BCD8-19B3A5AC97DD}">
  <dimension ref="B1:E20"/>
  <sheetViews>
    <sheetView workbookViewId="0">
      <selection activeCell="D17" sqref="D17:E20"/>
    </sheetView>
  </sheetViews>
  <sheetFormatPr defaultRowHeight="14.4" x14ac:dyDescent="0.3"/>
  <cols>
    <col min="2" max="2" width="30.6640625" bestFit="1" customWidth="1"/>
    <col min="4" max="4" width="22.21875" customWidth="1"/>
    <col min="5" max="5" width="24.21875" customWidth="1"/>
  </cols>
  <sheetData>
    <row r="1" spans="2:5" x14ac:dyDescent="0.3">
      <c r="C1" t="s">
        <v>138</v>
      </c>
      <c r="D1" t="s">
        <v>139</v>
      </c>
      <c r="E1" t="s">
        <v>140</v>
      </c>
    </row>
    <row r="2" spans="2:5" x14ac:dyDescent="0.3">
      <c r="B2" t="s">
        <v>175</v>
      </c>
      <c r="C2">
        <v>23349</v>
      </c>
      <c r="D2">
        <v>25489</v>
      </c>
    </row>
    <row r="3" spans="2:5" x14ac:dyDescent="0.3">
      <c r="B3" t="s">
        <v>176</v>
      </c>
      <c r="C3">
        <v>17913</v>
      </c>
      <c r="D3">
        <v>27341</v>
      </c>
    </row>
    <row r="4" spans="2:5" x14ac:dyDescent="0.3">
      <c r="B4" t="s">
        <v>177</v>
      </c>
      <c r="C4">
        <v>9664</v>
      </c>
      <c r="D4">
        <v>9912</v>
      </c>
    </row>
    <row r="5" spans="2:5" x14ac:dyDescent="0.3">
      <c r="B5" t="s">
        <v>178</v>
      </c>
      <c r="C5">
        <v>2203</v>
      </c>
      <c r="D5">
        <v>3201</v>
      </c>
    </row>
    <row r="6" spans="2:5" x14ac:dyDescent="0.3">
      <c r="B6" t="s">
        <v>179</v>
      </c>
      <c r="C6">
        <v>2140</v>
      </c>
      <c r="D6">
        <v>4632</v>
      </c>
    </row>
    <row r="7" spans="2:5" x14ac:dyDescent="0.3">
      <c r="B7" t="s">
        <v>180</v>
      </c>
      <c r="C7">
        <v>486</v>
      </c>
      <c r="D7">
        <v>1001</v>
      </c>
    </row>
    <row r="9" spans="2:5" x14ac:dyDescent="0.3">
      <c r="B9" t="s">
        <v>181</v>
      </c>
      <c r="C9">
        <v>20101</v>
      </c>
      <c r="D9">
        <v>24761</v>
      </c>
    </row>
    <row r="10" spans="2:5" x14ac:dyDescent="0.3">
      <c r="B10" t="s">
        <v>182</v>
      </c>
      <c r="C10">
        <v>24992</v>
      </c>
      <c r="D10">
        <v>24992</v>
      </c>
    </row>
    <row r="11" spans="2:5" x14ac:dyDescent="0.3">
      <c r="B11" t="s">
        <v>183</v>
      </c>
      <c r="C11">
        <v>9609</v>
      </c>
      <c r="D11">
        <v>10102</v>
      </c>
    </row>
    <row r="12" spans="2:5" x14ac:dyDescent="0.3">
      <c r="B12" t="s">
        <v>184</v>
      </c>
      <c r="C12">
        <v>2637</v>
      </c>
      <c r="D12">
        <v>3143</v>
      </c>
    </row>
    <row r="13" spans="2:5" x14ac:dyDescent="0.3">
      <c r="B13" t="s">
        <v>185</v>
      </c>
      <c r="C13">
        <v>1707</v>
      </c>
      <c r="D13">
        <v>2398</v>
      </c>
    </row>
    <row r="14" spans="2:5" x14ac:dyDescent="0.3">
      <c r="B14" t="s">
        <v>186</v>
      </c>
      <c r="C14">
        <v>749</v>
      </c>
      <c r="D14">
        <v>1032</v>
      </c>
    </row>
    <row r="17" spans="4:5" x14ac:dyDescent="0.3">
      <c r="D17" t="s">
        <v>45</v>
      </c>
    </row>
    <row r="18" spans="4:5" x14ac:dyDescent="0.3">
      <c r="D18" t="s">
        <v>172</v>
      </c>
    </row>
    <row r="20" spans="4:5" ht="100.8" x14ac:dyDescent="0.3">
      <c r="D20" s="17" t="s">
        <v>173</v>
      </c>
      <c r="E20" s="17" t="s">
        <v>174</v>
      </c>
    </row>
  </sheetData>
  <phoneticPr fontId="3" type="noConversion"/>
  <pageMargins left="0.7" right="0.7" top="0.75" bottom="0.75" header="0.3" footer="0.3"/>
  <legacy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8788C-4826-4311-8F08-BFB391FC9FB9}">
  <dimension ref="A1:D19"/>
  <sheetViews>
    <sheetView topLeftCell="A2" workbookViewId="0">
      <selection activeCell="K8" sqref="K8"/>
    </sheetView>
  </sheetViews>
  <sheetFormatPr defaultRowHeight="14.4" x14ac:dyDescent="0.3"/>
  <cols>
    <col min="1" max="1" width="21.33203125" bestFit="1" customWidth="1"/>
  </cols>
  <sheetData>
    <row r="1" spans="1:4" x14ac:dyDescent="0.3">
      <c r="A1" t="s">
        <v>187</v>
      </c>
      <c r="B1" t="s">
        <v>30</v>
      </c>
      <c r="C1" t="s">
        <v>31</v>
      </c>
      <c r="D1" t="s">
        <v>32</v>
      </c>
    </row>
    <row r="2" spans="1:4" x14ac:dyDescent="0.3">
      <c r="A2" s="4" t="s">
        <v>37</v>
      </c>
      <c r="B2" s="3">
        <v>52.4</v>
      </c>
      <c r="C2" s="3">
        <v>50.9</v>
      </c>
      <c r="D2" s="3">
        <v>51.65</v>
      </c>
    </row>
    <row r="3" spans="1:4" x14ac:dyDescent="0.3">
      <c r="A3" s="4" t="s">
        <v>38</v>
      </c>
      <c r="B3" s="3">
        <v>47.6</v>
      </c>
      <c r="C3" s="3">
        <v>49.1</v>
      </c>
      <c r="D3" s="3">
        <v>48.35</v>
      </c>
    </row>
    <row r="4" spans="1:4" x14ac:dyDescent="0.3">
      <c r="A4" t="s">
        <v>188</v>
      </c>
    </row>
    <row r="5" spans="1:4" x14ac:dyDescent="0.3">
      <c r="A5" s="4" t="s">
        <v>37</v>
      </c>
      <c r="B5" s="3">
        <v>68.5</v>
      </c>
      <c r="C5" s="3">
        <v>69.2</v>
      </c>
      <c r="D5" s="3">
        <v>68.849999999999994</v>
      </c>
    </row>
    <row r="6" spans="1:4" x14ac:dyDescent="0.3">
      <c r="A6" s="4" t="s">
        <v>38</v>
      </c>
      <c r="B6" s="3">
        <v>31.4</v>
      </c>
      <c r="C6" s="3">
        <v>30.9</v>
      </c>
      <c r="D6" s="3">
        <v>31.15</v>
      </c>
    </row>
    <row r="7" spans="1:4" x14ac:dyDescent="0.3">
      <c r="A7" t="s">
        <v>189</v>
      </c>
      <c r="B7" t="s">
        <v>30</v>
      </c>
      <c r="C7" t="s">
        <v>31</v>
      </c>
      <c r="D7" t="s">
        <v>32</v>
      </c>
    </row>
    <row r="8" spans="1:4" x14ac:dyDescent="0.3">
      <c r="A8" s="4" t="s">
        <v>37</v>
      </c>
      <c r="B8" s="3">
        <v>53.1</v>
      </c>
      <c r="C8" s="3">
        <v>46.7</v>
      </c>
      <c r="D8" s="3">
        <v>49.9</v>
      </c>
    </row>
    <row r="9" spans="1:4" x14ac:dyDescent="0.3">
      <c r="A9" s="4" t="s">
        <v>38</v>
      </c>
      <c r="B9" s="3">
        <v>46.9</v>
      </c>
      <c r="C9" s="3">
        <v>53.2</v>
      </c>
      <c r="D9" s="3">
        <v>50.05</v>
      </c>
    </row>
    <row r="10" spans="1:4" x14ac:dyDescent="0.3">
      <c r="A10" t="s">
        <v>190</v>
      </c>
    </row>
    <row r="11" spans="1:4" x14ac:dyDescent="0.3">
      <c r="A11" s="4" t="s">
        <v>37</v>
      </c>
      <c r="B11" s="3">
        <v>78.5</v>
      </c>
      <c r="C11" s="3">
        <v>79.3</v>
      </c>
      <c r="D11" s="3">
        <v>78.900000000000006</v>
      </c>
    </row>
    <row r="12" spans="1:4" x14ac:dyDescent="0.3">
      <c r="A12" s="4" t="s">
        <v>38</v>
      </c>
      <c r="B12" s="3">
        <v>21.5</v>
      </c>
      <c r="C12" s="3">
        <v>20.7</v>
      </c>
      <c r="D12" s="3">
        <v>21.1</v>
      </c>
    </row>
    <row r="16" spans="1:4" x14ac:dyDescent="0.3">
      <c r="B16" t="s">
        <v>45</v>
      </c>
    </row>
    <row r="17" spans="2:3" x14ac:dyDescent="0.3">
      <c r="B17" t="s">
        <v>191</v>
      </c>
    </row>
    <row r="19" spans="2:3" ht="244.8" x14ac:dyDescent="0.3">
      <c r="B19" s="17" t="s">
        <v>192</v>
      </c>
      <c r="C19" s="17" t="s">
        <v>193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8E0066-208F-446A-BD17-A06CFA3CD41A}">
  <dimension ref="A1:P26"/>
  <sheetViews>
    <sheetView topLeftCell="A10" workbookViewId="0">
      <selection activeCell="L20" sqref="L20"/>
    </sheetView>
  </sheetViews>
  <sheetFormatPr defaultRowHeight="14.4" x14ac:dyDescent="0.3"/>
  <sheetData>
    <row r="1" spans="1:16" x14ac:dyDescent="0.3">
      <c r="A1" t="s">
        <v>78</v>
      </c>
      <c r="B1" t="s">
        <v>79</v>
      </c>
      <c r="G1" t="s">
        <v>80</v>
      </c>
      <c r="L1" t="s">
        <v>81</v>
      </c>
    </row>
    <row r="2" spans="1:16" x14ac:dyDescent="0.3">
      <c r="A2">
        <v>0</v>
      </c>
      <c r="B2">
        <v>0</v>
      </c>
      <c r="C2">
        <v>0</v>
      </c>
      <c r="D2">
        <v>0</v>
      </c>
      <c r="E2">
        <v>0</v>
      </c>
      <c r="F2">
        <v>0</v>
      </c>
      <c r="G2">
        <v>0</v>
      </c>
      <c r="H2">
        <v>0</v>
      </c>
      <c r="I2">
        <v>0</v>
      </c>
      <c r="J2">
        <v>0</v>
      </c>
      <c r="K2">
        <v>0</v>
      </c>
      <c r="L2">
        <v>0</v>
      </c>
      <c r="M2">
        <v>0</v>
      </c>
      <c r="N2">
        <v>0</v>
      </c>
      <c r="O2">
        <v>0</v>
      </c>
      <c r="P2">
        <v>0</v>
      </c>
    </row>
    <row r="3" spans="1:16" x14ac:dyDescent="0.3">
      <c r="A3">
        <v>4</v>
      </c>
      <c r="B3">
        <v>0</v>
      </c>
      <c r="C3">
        <v>0</v>
      </c>
      <c r="D3">
        <v>0</v>
      </c>
      <c r="E3">
        <v>0</v>
      </c>
      <c r="F3">
        <v>0</v>
      </c>
      <c r="G3">
        <v>0</v>
      </c>
      <c r="H3">
        <v>0</v>
      </c>
      <c r="I3">
        <v>0</v>
      </c>
      <c r="J3">
        <v>0</v>
      </c>
      <c r="K3">
        <v>0</v>
      </c>
      <c r="L3">
        <v>0</v>
      </c>
      <c r="M3">
        <v>0</v>
      </c>
      <c r="N3">
        <v>0</v>
      </c>
      <c r="O3">
        <v>0</v>
      </c>
      <c r="P3">
        <v>0</v>
      </c>
    </row>
    <row r="4" spans="1:16" x14ac:dyDescent="0.3">
      <c r="A4">
        <v>7</v>
      </c>
      <c r="B4">
        <f>((7.39*4.32^2)/2)</f>
        <v>68.957568000000009</v>
      </c>
      <c r="C4">
        <f>((5.68*4.52^2)/2)</f>
        <v>58.022335999999981</v>
      </c>
      <c r="D4">
        <f>((6.61*5.16^2)/2)</f>
        <v>87.997608000000014</v>
      </c>
      <c r="E4">
        <f>((5.57*4.72^2)/2)</f>
        <v>62.045344</v>
      </c>
      <c r="F4">
        <f>((6.94*5.32^2)/2)</f>
        <v>98.209328000000014</v>
      </c>
      <c r="G4">
        <v>0</v>
      </c>
      <c r="H4">
        <v>0</v>
      </c>
      <c r="I4">
        <f>((5.49*4.12^2)/2)</f>
        <v>46.594727999999996</v>
      </c>
      <c r="J4">
        <f>((4.51*4.44^2)/2)</f>
        <v>44.454168000000003</v>
      </c>
      <c r="K4">
        <f>((4.12*4.12^2)/2)</f>
        <v>34.967264</v>
      </c>
      <c r="L4">
        <f>((6.02*5.32^2)/2)</f>
        <v>85.190224000000001</v>
      </c>
      <c r="M4">
        <f>((6.58*5.12^2)/2)</f>
        <v>86.245376000000007</v>
      </c>
      <c r="N4">
        <f>((5.79*4.99^2)/2)</f>
        <v>72.085789500000004</v>
      </c>
      <c r="O4">
        <f>((5.39*5.18^2)/2)</f>
        <v>72.313317999999981</v>
      </c>
      <c r="P4">
        <f>((5.54*4.87^2)/2)</f>
        <v>65.695813000000001</v>
      </c>
    </row>
    <row r="5" spans="1:16" x14ac:dyDescent="0.3">
      <c r="A5">
        <v>10</v>
      </c>
      <c r="B5">
        <f>((7.2*5.19^2)/2)</f>
        <v>96.969960000000015</v>
      </c>
      <c r="C5">
        <f>((7.22*4.96^2)/2)</f>
        <v>88.811775999999995</v>
      </c>
      <c r="D5">
        <f>((7.75*5.42^2)/2)</f>
        <v>113.83355</v>
      </c>
      <c r="E5">
        <f>((5.2*4.11^2)/2)</f>
        <v>43.919460000000008</v>
      </c>
      <c r="F5">
        <f>((7.3*5.96^2)/2)</f>
        <v>129.65384</v>
      </c>
      <c r="G5">
        <v>0</v>
      </c>
      <c r="H5">
        <f>((4.1*4.01^2)/2)</f>
        <v>32.964204999999993</v>
      </c>
      <c r="I5">
        <f>((6.04*4.36^2)/2)</f>
        <v>57.408992000000005</v>
      </c>
      <c r="J5">
        <f>((5.02*5^2)/2)</f>
        <v>62.749999999999993</v>
      </c>
      <c r="K5">
        <f>((5.66*4.96^2)/2)</f>
        <v>69.622528000000003</v>
      </c>
      <c r="L5">
        <f>((6.81*5.96^2)/2)</f>
        <v>120.95104799999999</v>
      </c>
      <c r="M5">
        <f>((6.75*5.84^2)/2)</f>
        <v>115.10639999999998</v>
      </c>
      <c r="N5">
        <f>((6.3*5.11^2)/2)</f>
        <v>82.253115000000008</v>
      </c>
      <c r="O5">
        <f>((6.44*5.62^2)/2)</f>
        <v>101.70176800000002</v>
      </c>
      <c r="P5">
        <f>((6.63*5.48^2)/2)</f>
        <v>99.550776000000013</v>
      </c>
    </row>
    <row r="6" spans="1:16" x14ac:dyDescent="0.3">
      <c r="A6">
        <v>12</v>
      </c>
      <c r="B6">
        <f>((7.25*6.01^2)/2)</f>
        <v>130.9353625</v>
      </c>
      <c r="C6">
        <f>((7.5*5.67^2)/2)</f>
        <v>120.55837499999998</v>
      </c>
      <c r="D6">
        <f>((7.41*6.04^2)/2)</f>
        <v>135.16432800000001</v>
      </c>
      <c r="E6">
        <f>((7.84*4.82^2)/2)</f>
        <v>91.071008000000006</v>
      </c>
      <c r="F6">
        <f>((7.76*6.11^2)/2)</f>
        <v>144.84854800000002</v>
      </c>
      <c r="G6">
        <f>((4.26*4.16^2)/2)</f>
        <v>36.860928000000001</v>
      </c>
      <c r="H6">
        <f>((4.97*4.55^2)/2)</f>
        <v>51.445712499999992</v>
      </c>
      <c r="I6">
        <f>((6.52*5.13^2)/2)</f>
        <v>85.793093999999996</v>
      </c>
      <c r="J6">
        <f>((6.04*5.12^2)/2)</f>
        <v>79.167488000000006</v>
      </c>
      <c r="K6">
        <f>((6.55*5.26^2)/2)</f>
        <v>90.611389999999986</v>
      </c>
      <c r="L6">
        <f>((7.81*5.97^2)/2)</f>
        <v>139.17771449999998</v>
      </c>
      <c r="M6">
        <f>((7.23*5.94^2)/2)</f>
        <v>127.55021400000004</v>
      </c>
      <c r="N6">
        <f>((7.03*5.12^2)/2)</f>
        <v>92.143616000000009</v>
      </c>
      <c r="O6">
        <f>((7.54*5.46^2)/2)</f>
        <v>112.389732</v>
      </c>
      <c r="P6">
        <f>((7.1*4.91^2)/2)</f>
        <v>85.583754999999996</v>
      </c>
    </row>
    <row r="7" spans="1:16" x14ac:dyDescent="0.3">
      <c r="A7">
        <v>14</v>
      </c>
      <c r="B7">
        <f>((7.82*6.14^2)/2)</f>
        <v>147.40543599999998</v>
      </c>
      <c r="C7">
        <f>((7.85*6.19^2)/2)</f>
        <v>150.39069250000003</v>
      </c>
      <c r="D7">
        <f>((7.88*6.52^2)/2)</f>
        <v>167.49097599999999</v>
      </c>
      <c r="E7">
        <f>((8.41*5.22^2)/2)</f>
        <v>114.57952199999998</v>
      </c>
      <c r="F7">
        <f>((7.97*6.96^2)/2)</f>
        <v>193.03977599999999</v>
      </c>
      <c r="G7">
        <f>((4.84*4.33^2)/2)</f>
        <v>45.372337999999999</v>
      </c>
      <c r="H7">
        <f>((5.68*5.06^2)/2)</f>
        <v>72.714223999999987</v>
      </c>
      <c r="I7">
        <f>((6.59*5.56^2)/2)</f>
        <v>101.86031199999998</v>
      </c>
      <c r="J7">
        <f>((6.72*5.39^2)/2)</f>
        <v>97.615055999999981</v>
      </c>
      <c r="K7">
        <f>((7.16*5.97^2)/2)</f>
        <v>127.59442199999998</v>
      </c>
      <c r="L7">
        <f>((8.56*6.74^2)/2)</f>
        <v>194.43012800000002</v>
      </c>
      <c r="M7">
        <f>((7.42*6.12^2)/2)</f>
        <v>138.95582400000001</v>
      </c>
      <c r="N7">
        <f>((7.74*5.67^2)/2)</f>
        <v>124.41624299999999</v>
      </c>
      <c r="O7">
        <f>((8.78*5.96^2)/2)</f>
        <v>155.93982399999999</v>
      </c>
      <c r="P7">
        <f>((8.13*5.11^2)/2)</f>
        <v>106.14568650000001</v>
      </c>
    </row>
    <row r="8" spans="1:16" x14ac:dyDescent="0.3">
      <c r="A8">
        <v>17</v>
      </c>
      <c r="B8">
        <f>((7.93*6.92^2)/2)</f>
        <v>189.869576</v>
      </c>
      <c r="C8">
        <f>((8.13*6.77^2)/2)</f>
        <v>186.31073849999999</v>
      </c>
      <c r="D8">
        <f>((8.97*5.94^2)/2)</f>
        <v>158.24694600000004</v>
      </c>
      <c r="E8">
        <f>((5.2*4.11^2)/2)</f>
        <v>43.919460000000008</v>
      </c>
      <c r="F8">
        <f>((9.16*7.08^2)/2)</f>
        <v>229.57891200000003</v>
      </c>
      <c r="G8">
        <f>((5.74*5.07^2)/2)</f>
        <v>73.773063000000008</v>
      </c>
      <c r="H8">
        <f>((6.1*5.62^2)/2)</f>
        <v>96.332419999999999</v>
      </c>
      <c r="I8">
        <f>((7.81*6.14^2)/2)</f>
        <v>147.21693799999997</v>
      </c>
      <c r="J8">
        <f>((7.69*5.89^2)/2)</f>
        <v>133.39112449999999</v>
      </c>
      <c r="K8">
        <f>((7.38*6.36^2)/2)</f>
        <v>149.25902400000001</v>
      </c>
      <c r="L8">
        <f>((9.48*7.84^2)/2)</f>
        <v>291.34694400000001</v>
      </c>
      <c r="M8">
        <f>((8.4*7.11^2)/2)</f>
        <v>212.31882000000002</v>
      </c>
      <c r="N8">
        <f>((7.93*6.39^2)/2)</f>
        <v>161.89927649999998</v>
      </c>
      <c r="O8">
        <f>((9.26*6.14^2)/2)</f>
        <v>174.54914799999997</v>
      </c>
      <c r="P8">
        <f>((8.58*5.56^2)/2)</f>
        <v>132.61934399999998</v>
      </c>
    </row>
    <row r="9" spans="1:16" x14ac:dyDescent="0.3">
      <c r="A9">
        <v>19</v>
      </c>
      <c r="B9">
        <f>((9.24*7.42^2)/2)</f>
        <v>254.360568</v>
      </c>
      <c r="C9">
        <f>((10.25*7.18^2)/2)</f>
        <v>264.20605</v>
      </c>
      <c r="D9">
        <f>((9.36*6.97^2)/2)</f>
        <v>227.35861199999999</v>
      </c>
      <c r="E9">
        <f>((10.53*6.66^2)/2)</f>
        <v>233.53223399999999</v>
      </c>
      <c r="F9">
        <f>((9.57*7.93^2)/2)</f>
        <v>300.9042465</v>
      </c>
      <c r="G9">
        <f>((6.04*5.94^2)/2)</f>
        <v>106.55647200000003</v>
      </c>
      <c r="H9">
        <f>((6.24*6.1^2)/2)</f>
        <v>116.09519999999999</v>
      </c>
      <c r="I9">
        <f>((8.84*6.38^2)/2)</f>
        <v>179.91344799999999</v>
      </c>
      <c r="J9">
        <f>((9.75*6.92^2)/2)</f>
        <v>233.4462</v>
      </c>
      <c r="K9">
        <f>((8.84*7.82^2)/2)</f>
        <v>270.29360800000001</v>
      </c>
      <c r="L9">
        <f>((11.39*8.63^2)/2)</f>
        <v>424.1459455000001</v>
      </c>
      <c r="M9">
        <f>((9.72*8.77^2)/2)</f>
        <v>373.796694</v>
      </c>
      <c r="N9">
        <f>((9.47*8.56^2)/2)</f>
        <v>346.95049600000004</v>
      </c>
      <c r="O9">
        <f>((11*7.91^2)/2)</f>
        <v>344.12455</v>
      </c>
      <c r="P9">
        <f>((9.98*6.92^2)/2)</f>
        <v>238.95313600000003</v>
      </c>
    </row>
    <row r="10" spans="1:16" x14ac:dyDescent="0.3">
      <c r="A10">
        <v>21</v>
      </c>
      <c r="B10">
        <f>((12*10.32^2)/2)</f>
        <v>639.01440000000002</v>
      </c>
      <c r="C10">
        <f>(12.43*10.58^2)/2</f>
        <v>695.68472600000007</v>
      </c>
      <c r="D10">
        <f>(10.84*8.57^2)/2</f>
        <v>398.07135800000003</v>
      </c>
      <c r="E10">
        <f>(12.46*10.69^2)/2</f>
        <v>711.94010299999991</v>
      </c>
      <c r="F10">
        <f>(11.93*10.56^2)/2</f>
        <v>665.17862400000001</v>
      </c>
      <c r="G10">
        <f>(6.28*5.37^2)/2</f>
        <v>90.547865999999999</v>
      </c>
      <c r="H10">
        <f>(7.81*7.09^2)/2</f>
        <v>196.29693049999997</v>
      </c>
      <c r="I10">
        <f>(11.35*8.36^2)/2</f>
        <v>396.62347999999992</v>
      </c>
      <c r="J10">
        <f>(10.25*9.24^2)/2</f>
        <v>437.56020000000001</v>
      </c>
      <c r="K10">
        <f>(10.67*8.17^2)/2</f>
        <v>356.10538149999996</v>
      </c>
      <c r="L10">
        <f>(13.57*12.29^2)/2</f>
        <v>1024.8342184999999</v>
      </c>
      <c r="M10">
        <f>(12.53*11.08^2)/2</f>
        <v>769.13149599999997</v>
      </c>
      <c r="N10">
        <f>(11.51*10.65^2)/2</f>
        <v>652.74648750000006</v>
      </c>
      <c r="O10">
        <f>(12.12*10.34^2)/2</f>
        <v>647.90853599999991</v>
      </c>
      <c r="P10">
        <f>(12.29*9.65^2)/2</f>
        <v>572.23776250000003</v>
      </c>
    </row>
    <row r="11" spans="1:16" x14ac:dyDescent="0.3">
      <c r="A11">
        <v>24</v>
      </c>
      <c r="B11">
        <f>((14.27*10.51^2)/2)</f>
        <v>788.1328135</v>
      </c>
      <c r="C11">
        <f>(13.87*12.51^2)/2</f>
        <v>1085.3281935</v>
      </c>
      <c r="D11">
        <f>(12.09*11.06^2)/2</f>
        <v>739.44616200000007</v>
      </c>
      <c r="E11">
        <f>(12.87*11.06^2)/2</f>
        <v>787.15236600000003</v>
      </c>
      <c r="F11">
        <f>(12.74*11.67^2)/2</f>
        <v>867.52329299999997</v>
      </c>
      <c r="G11">
        <f>(6.88*5.94^2)/2</f>
        <v>121.37558400000002</v>
      </c>
      <c r="H11">
        <f>(8.16*7.58^2)/2</f>
        <v>234.42211200000003</v>
      </c>
      <c r="I11">
        <f>(11.99*9.83^2)/2</f>
        <v>579.29025550000006</v>
      </c>
      <c r="J11">
        <f>(12.99*9.02^2)/2</f>
        <v>528.43579799999998</v>
      </c>
      <c r="K11">
        <f>(11.66*10.33^2)/2</f>
        <v>622.112887</v>
      </c>
      <c r="L11">
        <f>(15.64*15.45^2)/2</f>
        <v>1866.65355</v>
      </c>
      <c r="M11">
        <f>(13.78*11.95^2)/2</f>
        <v>983.90922499999976</v>
      </c>
      <c r="N11">
        <f>(12.45*11.27^2)/2</f>
        <v>790.65530249999983</v>
      </c>
      <c r="O11">
        <f>(15.01*12^2)/2</f>
        <v>1080.72</v>
      </c>
      <c r="P11">
        <f>(12.81*12.58^2)/2</f>
        <v>1013.6322420000001</v>
      </c>
    </row>
    <row r="12" spans="1:16" x14ac:dyDescent="0.3">
      <c r="A12">
        <v>26</v>
      </c>
      <c r="B12">
        <f>((16*11.9^2)/2)</f>
        <v>1132.8800000000001</v>
      </c>
      <c r="C12">
        <f>(14.57*12.9^2)/2</f>
        <v>1212.2968499999999</v>
      </c>
      <c r="D12">
        <f>(12.28*11.33^2)/2</f>
        <v>788.18504599999994</v>
      </c>
      <c r="E12">
        <f>(13.97*12.91^2)/2</f>
        <v>1164.1766785000002</v>
      </c>
      <c r="F12">
        <f>(13.69*12.25^2)/2</f>
        <v>1027.1778125000001</v>
      </c>
      <c r="G12">
        <f>(7.56*7.13^2)/2</f>
        <v>192.16348199999999</v>
      </c>
      <c r="H12">
        <f>(9.81*9.31^2)/2</f>
        <v>425.14627050000007</v>
      </c>
      <c r="I12">
        <f>(12.83*11.51^2)/2</f>
        <v>849.85984150000002</v>
      </c>
      <c r="J12">
        <f>(14.23*11.32^2)/2</f>
        <v>911.73317600000007</v>
      </c>
      <c r="K12">
        <f>(12.66*10.71^2)/2</f>
        <v>726.07695300000012</v>
      </c>
      <c r="L12">
        <f>(17.46*16.41^2)/2</f>
        <v>2350.8851129999998</v>
      </c>
      <c r="M12">
        <f>(13.9*13.14^2)/2</f>
        <v>1199.9842200000001</v>
      </c>
      <c r="N12">
        <f>(15.23*13.77^2)/2</f>
        <v>1443.9022335</v>
      </c>
      <c r="O12">
        <f>(16.55*14.78^2)/2</f>
        <v>1807.6605099999999</v>
      </c>
      <c r="P12">
        <f>(14.36*13.82^2)/2</f>
        <v>1371.3254319999999</v>
      </c>
    </row>
    <row r="13" spans="1:16" x14ac:dyDescent="0.3">
      <c r="A13">
        <v>28</v>
      </c>
      <c r="B13">
        <f>((15.97*13.04^2)/2)</f>
        <v>1357.7821759999999</v>
      </c>
      <c r="C13">
        <f>(14.27*13.35^2)/2</f>
        <v>1271.6175375</v>
      </c>
      <c r="D13">
        <f>(13.21*12.87^2)/2</f>
        <v>1094.0317244999999</v>
      </c>
      <c r="E13">
        <f>(15.46*12.64^2)/2</f>
        <v>1235.0190080000002</v>
      </c>
      <c r="F13">
        <f>(15.02*15.01^2)/2</f>
        <v>1692.0037509999997</v>
      </c>
      <c r="G13">
        <f>(9.2*7.92^2)/2</f>
        <v>288.54143999999997</v>
      </c>
      <c r="H13">
        <f>(9.88*9.74^2)/2</f>
        <v>468.6459440000001</v>
      </c>
      <c r="I13">
        <f>(13.37*12.22^2)/2</f>
        <v>998.26035400000001</v>
      </c>
      <c r="J13">
        <f>(14.08*13.2^2)/2</f>
        <v>1226.6496</v>
      </c>
      <c r="K13">
        <f>(13.48*12.61^2)/2</f>
        <v>1071.741554</v>
      </c>
      <c r="M13">
        <f>(15.19*14.05^2)/2</f>
        <v>1499.2719875000003</v>
      </c>
      <c r="N13">
        <f>(16.03*14.07^2)/2</f>
        <v>1586.6886735</v>
      </c>
      <c r="O13">
        <f>(17.73*16.21^2)/2</f>
        <v>2329.4037465000006</v>
      </c>
      <c r="P13">
        <f>(15.61*14.72^2)/2</f>
        <v>1691.1749119999999</v>
      </c>
    </row>
    <row r="14" spans="1:16" x14ac:dyDescent="0.3">
      <c r="A14">
        <v>31</v>
      </c>
      <c r="B14">
        <f>((16.62*13.11^2)/2)</f>
        <v>1428.257151</v>
      </c>
      <c r="C14">
        <f>(16*14.41^2)/2</f>
        <v>1661.1848</v>
      </c>
      <c r="D14">
        <f>(16.01*15.42^2)/2</f>
        <v>1903.4000820000001</v>
      </c>
      <c r="E14">
        <f>(18.14*14.91^2)/2</f>
        <v>2016.3344670000001</v>
      </c>
      <c r="F14">
        <f>(17.18*15.27^2)/2</f>
        <v>2002.955211</v>
      </c>
      <c r="G14">
        <f>(10.53*8.85^2)/2</f>
        <v>412.36796249999992</v>
      </c>
      <c r="H14">
        <f>(12.92*11.63^2)/2</f>
        <v>873.75957400000016</v>
      </c>
      <c r="I14">
        <f>(15.03*14.05^2)/2</f>
        <v>1483.4797875000002</v>
      </c>
      <c r="J14">
        <f>(15.92*13.98^2)/2</f>
        <v>1555.705584</v>
      </c>
      <c r="K14">
        <f>(15.27*13.52^2)/2</f>
        <v>1395.6047039999999</v>
      </c>
      <c r="M14">
        <f>(16.67*16.12^2)/2</f>
        <v>2165.8864240000007</v>
      </c>
      <c r="N14">
        <f>(18.33*16.18^2)/2</f>
        <v>2399.3273459999996</v>
      </c>
      <c r="P14">
        <f>(17.23*17.41^2)/2</f>
        <v>2611.2762815000001</v>
      </c>
    </row>
    <row r="15" spans="1:16" x14ac:dyDescent="0.3">
      <c r="A15">
        <v>33</v>
      </c>
      <c r="B15">
        <f>((17.49*15.85^2)/2)</f>
        <v>2196.9407624999999</v>
      </c>
      <c r="C15">
        <f>(17*16.18^2)/2</f>
        <v>2225.2354</v>
      </c>
      <c r="D15">
        <f>(17.43*15.76^2)/2</f>
        <v>2164.610784</v>
      </c>
      <c r="G15">
        <f>(13.79*10.58^2)/2</f>
        <v>771.80147799999997</v>
      </c>
      <c r="H15">
        <f>(13.25*12.43^2)/2</f>
        <v>1023.5949625</v>
      </c>
      <c r="I15">
        <f>(18.72*15^2)/2</f>
        <v>2106</v>
      </c>
      <c r="J15">
        <f>(18.31*13.36^2)/2</f>
        <v>1634.0722879999998</v>
      </c>
      <c r="K15">
        <f>(17.96*14.65^2)/2</f>
        <v>1927.31005</v>
      </c>
    </row>
    <row r="16" spans="1:16" x14ac:dyDescent="0.3">
      <c r="A16">
        <v>35</v>
      </c>
      <c r="G16">
        <f>(15.79*10.47^2)/2</f>
        <v>865.45700550000015</v>
      </c>
      <c r="H16">
        <f>(14.6*13.72^2)/2</f>
        <v>1374.14032</v>
      </c>
      <c r="J16">
        <f>(18.33*15.46^2)/2</f>
        <v>2190.5413140000001</v>
      </c>
      <c r="K16">
        <f>(19.4*15.12^2)/2</f>
        <v>2217.5596799999998</v>
      </c>
    </row>
    <row r="17" spans="1:8" x14ac:dyDescent="0.3">
      <c r="A17">
        <v>38</v>
      </c>
      <c r="G17">
        <f>(17.21*13.57^2)/2</f>
        <v>1584.5668645000001</v>
      </c>
      <c r="H17">
        <f>(16.6*15.6^2)/2</f>
        <v>2019.8880000000001</v>
      </c>
    </row>
    <row r="18" spans="1:8" x14ac:dyDescent="0.3">
      <c r="A18">
        <v>40</v>
      </c>
      <c r="G18">
        <f>(20.4*14.53^2)/2</f>
        <v>2153.4331799999995</v>
      </c>
    </row>
    <row r="22" spans="1:8" x14ac:dyDescent="0.3">
      <c r="C22" t="s">
        <v>108</v>
      </c>
    </row>
    <row r="23" spans="1:8" x14ac:dyDescent="0.3">
      <c r="C23" t="s">
        <v>82</v>
      </c>
    </row>
    <row r="24" spans="1:8" x14ac:dyDescent="0.3">
      <c r="C24" s="4" t="s">
        <v>109</v>
      </c>
    </row>
    <row r="25" spans="1:8" x14ac:dyDescent="0.3">
      <c r="C25" s="4" t="s">
        <v>110</v>
      </c>
    </row>
    <row r="26" spans="1:8" x14ac:dyDescent="0.3">
      <c r="C26" s="4" t="s">
        <v>111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BEF44-7628-45C6-AE24-1946A14C0142}">
  <dimension ref="A1:H89"/>
  <sheetViews>
    <sheetView topLeftCell="A76" zoomScale="85" zoomScaleNormal="85" workbookViewId="0">
      <selection activeCell="G95" sqref="G95"/>
    </sheetView>
  </sheetViews>
  <sheetFormatPr defaultRowHeight="14.4" x14ac:dyDescent="0.3"/>
  <cols>
    <col min="1" max="1" width="13.6640625" customWidth="1"/>
    <col min="2" max="2" width="13.33203125" customWidth="1"/>
  </cols>
  <sheetData>
    <row r="1" spans="1:8" x14ac:dyDescent="0.3">
      <c r="A1" s="1" t="s">
        <v>141</v>
      </c>
    </row>
    <row r="2" spans="1:8" x14ac:dyDescent="0.3">
      <c r="B2" s="6" t="s">
        <v>7</v>
      </c>
    </row>
    <row r="3" spans="1:8" x14ac:dyDescent="0.3">
      <c r="C3" t="s">
        <v>0</v>
      </c>
      <c r="D3" t="s">
        <v>1</v>
      </c>
      <c r="E3" t="s">
        <v>2</v>
      </c>
      <c r="F3" t="s">
        <v>194</v>
      </c>
      <c r="G3" t="s">
        <v>195</v>
      </c>
      <c r="H3" t="s">
        <v>196</v>
      </c>
    </row>
    <row r="4" spans="1:8" x14ac:dyDescent="0.3">
      <c r="A4" t="s">
        <v>25</v>
      </c>
      <c r="B4" t="s">
        <v>148</v>
      </c>
      <c r="C4">
        <v>1.0617876424715058</v>
      </c>
      <c r="D4">
        <v>1.0338802058052616</v>
      </c>
      <c r="E4">
        <v>0.67142857142857137</v>
      </c>
      <c r="F4">
        <f>AVERAGE(C4:E4)</f>
        <v>0.92236547323511298</v>
      </c>
      <c r="G4">
        <f>STDEV(C4:E4)</f>
        <v>0.21776524693237753</v>
      </c>
      <c r="H4">
        <f>G4/SQRT(3)</f>
        <v>0.12572682393655349</v>
      </c>
    </row>
    <row r="5" spans="1:8" x14ac:dyDescent="0.3">
      <c r="A5" t="s">
        <v>25</v>
      </c>
      <c r="B5" t="s">
        <v>149</v>
      </c>
      <c r="C5" s="18">
        <v>2.9789940000000001</v>
      </c>
      <c r="D5" s="18">
        <v>2.7241040000000001</v>
      </c>
      <c r="E5" s="18">
        <v>1.8260689999999999</v>
      </c>
      <c r="F5">
        <f t="shared" ref="F5:F68" si="0">AVERAGE(C5:E5)</f>
        <v>2.5097223333333338</v>
      </c>
      <c r="G5">
        <f t="shared" ref="G5:G68" si="1">STDEV(C5:E5)</f>
        <v>0.6056225211782762</v>
      </c>
      <c r="H5">
        <f t="shared" ref="H5:H68" si="2">G5/SQRT(3)</f>
        <v>0.3496563256295776</v>
      </c>
    </row>
    <row r="6" spans="1:8" x14ac:dyDescent="0.3">
      <c r="A6" t="s">
        <v>25</v>
      </c>
      <c r="B6" t="s">
        <v>150</v>
      </c>
      <c r="C6" s="18">
        <v>0.79397799999999996</v>
      </c>
      <c r="D6" s="18">
        <v>1.9920789999999999</v>
      </c>
      <c r="E6" s="18">
        <v>0.55165299999999995</v>
      </c>
      <c r="F6">
        <f t="shared" si="0"/>
        <v>1.1125700000000001</v>
      </c>
      <c r="G6">
        <f t="shared" si="1"/>
        <v>0.77125379235177838</v>
      </c>
      <c r="H6">
        <f t="shared" si="2"/>
        <v>0.44528358462781903</v>
      </c>
    </row>
    <row r="7" spans="1:8" x14ac:dyDescent="0.3">
      <c r="A7" t="s">
        <v>25</v>
      </c>
      <c r="B7" t="s">
        <v>151</v>
      </c>
      <c r="C7" s="18">
        <v>2.7451099999999999</v>
      </c>
      <c r="D7" s="18">
        <v>2.0794890000000001</v>
      </c>
      <c r="E7" s="18">
        <v>1.911424</v>
      </c>
      <c r="F7">
        <f t="shared" si="0"/>
        <v>2.2453410000000003</v>
      </c>
      <c r="G7">
        <f t="shared" si="1"/>
        <v>0.44089482995040902</v>
      </c>
      <c r="H7">
        <f t="shared" si="2"/>
        <v>0.25455074875618294</v>
      </c>
    </row>
    <row r="8" spans="1:8" x14ac:dyDescent="0.3">
      <c r="A8" t="s">
        <v>25</v>
      </c>
      <c r="B8" t="s">
        <v>152</v>
      </c>
      <c r="C8" s="18">
        <v>0.94095600000000001</v>
      </c>
      <c r="D8" s="18">
        <v>1.052135</v>
      </c>
      <c r="E8" s="18">
        <v>0.66730699999999998</v>
      </c>
      <c r="F8">
        <f t="shared" si="0"/>
        <v>0.88679933333333338</v>
      </c>
      <c r="G8">
        <f t="shared" si="1"/>
        <v>0.19804760994350082</v>
      </c>
      <c r="H8">
        <f t="shared" si="2"/>
        <v>0.11434284091324221</v>
      </c>
    </row>
    <row r="9" spans="1:8" x14ac:dyDescent="0.3">
      <c r="A9" t="s">
        <v>25</v>
      </c>
      <c r="B9" t="s">
        <v>153</v>
      </c>
      <c r="C9" s="18">
        <v>2.5626709999999999</v>
      </c>
      <c r="D9" s="18">
        <v>3.2277849999999999</v>
      </c>
      <c r="E9" s="18">
        <v>1.9930000000000001</v>
      </c>
      <c r="F9">
        <f t="shared" si="0"/>
        <v>2.5944853333333335</v>
      </c>
      <c r="G9">
        <f t="shared" si="1"/>
        <v>0.61800696833476976</v>
      </c>
      <c r="H9">
        <f t="shared" si="2"/>
        <v>0.35680648952914384</v>
      </c>
    </row>
    <row r="10" spans="1:8" x14ac:dyDescent="0.3">
      <c r="A10" t="s">
        <v>26</v>
      </c>
      <c r="B10" t="s">
        <v>148</v>
      </c>
      <c r="C10" s="18">
        <v>2.8580999999999999E-2</v>
      </c>
      <c r="D10" s="18">
        <v>0.54602300000000004</v>
      </c>
      <c r="E10" s="18">
        <v>0.52081900000000003</v>
      </c>
      <c r="F10">
        <f t="shared" si="0"/>
        <v>0.36514099999999999</v>
      </c>
      <c r="G10">
        <f t="shared" si="1"/>
        <v>0.2917418132596013</v>
      </c>
      <c r="H10">
        <f t="shared" si="2"/>
        <v>0.16843721441930035</v>
      </c>
    </row>
    <row r="11" spans="1:8" x14ac:dyDescent="0.3">
      <c r="A11" t="s">
        <v>26</v>
      </c>
      <c r="B11" t="s">
        <v>149</v>
      </c>
      <c r="C11" s="18">
        <v>1.358071</v>
      </c>
      <c r="D11" s="18">
        <v>1.829118</v>
      </c>
      <c r="E11" s="18">
        <v>1.568424</v>
      </c>
      <c r="F11">
        <f t="shared" si="0"/>
        <v>1.5852043333333334</v>
      </c>
      <c r="G11">
        <f t="shared" si="1"/>
        <v>0.23597140450133611</v>
      </c>
      <c r="H11">
        <f t="shared" si="2"/>
        <v>0.13623815390990049</v>
      </c>
    </row>
    <row r="12" spans="1:8" x14ac:dyDescent="0.3">
      <c r="A12" t="s">
        <v>26</v>
      </c>
      <c r="B12" t="s">
        <v>150</v>
      </c>
      <c r="C12" s="18">
        <v>2.4209000000000001E-2</v>
      </c>
      <c r="D12" s="18">
        <v>0.389658</v>
      </c>
      <c r="E12" s="18">
        <v>0.43279400000000001</v>
      </c>
      <c r="F12">
        <f t="shared" si="0"/>
        <v>0.28222033333333335</v>
      </c>
      <c r="G12">
        <f t="shared" si="1"/>
        <v>0.22448288291166732</v>
      </c>
      <c r="H12">
        <f t="shared" si="2"/>
        <v>0.12960525287751437</v>
      </c>
    </row>
    <row r="13" spans="1:8" x14ac:dyDescent="0.3">
      <c r="A13" t="s">
        <v>26</v>
      </c>
      <c r="B13" t="s">
        <v>151</v>
      </c>
      <c r="C13" s="18">
        <v>1.2472289999999999</v>
      </c>
      <c r="D13" s="18">
        <v>1.865075</v>
      </c>
      <c r="E13" s="18">
        <v>1.3691800000000001</v>
      </c>
      <c r="F13">
        <f t="shared" si="0"/>
        <v>1.4938279999999999</v>
      </c>
      <c r="G13">
        <f t="shared" si="1"/>
        <v>0.3272403747354527</v>
      </c>
      <c r="H13">
        <f t="shared" si="2"/>
        <v>0.18893231844322764</v>
      </c>
    </row>
    <row r="14" spans="1:8" x14ac:dyDescent="0.3">
      <c r="A14" t="s">
        <v>26</v>
      </c>
      <c r="B14" t="s">
        <v>152</v>
      </c>
      <c r="C14" s="18">
        <v>8.9370000000000005E-3</v>
      </c>
      <c r="D14" s="18">
        <v>0.46398499999999998</v>
      </c>
      <c r="E14" s="18">
        <v>0.76441400000000004</v>
      </c>
      <c r="F14">
        <f t="shared" si="0"/>
        <v>0.41244533333333333</v>
      </c>
      <c r="G14">
        <f t="shared" si="1"/>
        <v>0.38036643820444166</v>
      </c>
      <c r="H14">
        <f t="shared" si="2"/>
        <v>0.21960466548803356</v>
      </c>
    </row>
    <row r="15" spans="1:8" x14ac:dyDescent="0.3">
      <c r="A15" t="s">
        <v>26</v>
      </c>
      <c r="B15" t="s">
        <v>153</v>
      </c>
      <c r="C15" s="18">
        <v>1.7658149999999999</v>
      </c>
      <c r="D15" s="18">
        <v>1.905411</v>
      </c>
      <c r="E15" s="18">
        <v>1.4081790000000001</v>
      </c>
      <c r="F15">
        <f t="shared" si="0"/>
        <v>1.6931349999999998</v>
      </c>
      <c r="G15">
        <f t="shared" si="1"/>
        <v>0.25645994279029366</v>
      </c>
      <c r="H15">
        <f t="shared" si="2"/>
        <v>0.14806721700633207</v>
      </c>
    </row>
    <row r="17" spans="1:8" x14ac:dyDescent="0.3">
      <c r="B17" s="6" t="s">
        <v>9</v>
      </c>
    </row>
    <row r="18" spans="1:8" x14ac:dyDescent="0.3">
      <c r="A18" t="s">
        <v>25</v>
      </c>
      <c r="B18" t="s">
        <v>148</v>
      </c>
      <c r="C18" s="18">
        <v>1.4705060000000001</v>
      </c>
      <c r="D18" s="18">
        <v>1.320746</v>
      </c>
      <c r="E18" s="18">
        <v>1.6937009999999999</v>
      </c>
      <c r="F18">
        <f t="shared" si="0"/>
        <v>1.4949843333333332</v>
      </c>
      <c r="G18">
        <f t="shared" si="1"/>
        <v>0.18767858057949324</v>
      </c>
      <c r="H18">
        <f t="shared" si="2"/>
        <v>0.10835627901869729</v>
      </c>
    </row>
    <row r="19" spans="1:8" x14ac:dyDescent="0.3">
      <c r="A19" t="s">
        <v>25</v>
      </c>
      <c r="B19" t="s">
        <v>149</v>
      </c>
      <c r="C19" s="18">
        <v>4.2886680000000004</v>
      </c>
      <c r="D19" s="18">
        <v>4.9713149999999997</v>
      </c>
      <c r="E19" s="18">
        <v>2.9355690000000001</v>
      </c>
      <c r="F19">
        <f t="shared" si="0"/>
        <v>4.0651839999999995</v>
      </c>
      <c r="G19">
        <f t="shared" si="1"/>
        <v>1.0361101620102986</v>
      </c>
      <c r="H19">
        <f t="shared" si="2"/>
        <v>0.59819848094675265</v>
      </c>
    </row>
    <row r="20" spans="1:8" x14ac:dyDescent="0.3">
      <c r="A20" t="s">
        <v>25</v>
      </c>
      <c r="B20" t="s">
        <v>150</v>
      </c>
      <c r="C20" s="18">
        <v>9.2219999999999996E-2</v>
      </c>
      <c r="D20" s="18">
        <v>0.14461599999999999</v>
      </c>
      <c r="E20" s="18">
        <v>0.88154299999999997</v>
      </c>
      <c r="F20">
        <f t="shared" si="0"/>
        <v>0.37279299999999999</v>
      </c>
      <c r="G20">
        <f t="shared" si="1"/>
        <v>0.44136861814021161</v>
      </c>
      <c r="H20">
        <f t="shared" si="2"/>
        <v>0.25482429049510436</v>
      </c>
    </row>
    <row r="21" spans="1:8" x14ac:dyDescent="0.3">
      <c r="A21" t="s">
        <v>25</v>
      </c>
      <c r="B21" t="s">
        <v>151</v>
      </c>
      <c r="C21" s="18">
        <v>0.114813</v>
      </c>
      <c r="D21" s="18">
        <v>0.101729</v>
      </c>
      <c r="E21" s="18">
        <v>0.72138000000000002</v>
      </c>
      <c r="F21">
        <f t="shared" si="0"/>
        <v>0.31264066666666668</v>
      </c>
      <c r="G21">
        <f t="shared" si="1"/>
        <v>0.35403909349722013</v>
      </c>
      <c r="H21">
        <f t="shared" si="2"/>
        <v>0.20440456593427114</v>
      </c>
    </row>
    <row r="22" spans="1:8" x14ac:dyDescent="0.3">
      <c r="A22" t="s">
        <v>25</v>
      </c>
      <c r="B22" t="s">
        <v>152</v>
      </c>
      <c r="C22" s="18">
        <v>9.3700000000000006E-2</v>
      </c>
      <c r="D22" s="18">
        <v>0.110003</v>
      </c>
      <c r="E22" s="18">
        <v>0.967835</v>
      </c>
      <c r="F22">
        <f t="shared" si="0"/>
        <v>0.39051266666666667</v>
      </c>
      <c r="G22">
        <f t="shared" si="1"/>
        <v>0.50004225259105195</v>
      </c>
      <c r="H22">
        <f t="shared" si="2"/>
        <v>0.28869952913963071</v>
      </c>
    </row>
    <row r="23" spans="1:8" x14ac:dyDescent="0.3">
      <c r="A23" t="s">
        <v>25</v>
      </c>
      <c r="B23" t="s">
        <v>153</v>
      </c>
      <c r="C23" s="18">
        <v>0.14047299999999999</v>
      </c>
      <c r="D23" s="18">
        <v>0.10163</v>
      </c>
      <c r="E23" s="18">
        <v>0.242976</v>
      </c>
      <c r="F23">
        <f t="shared" si="0"/>
        <v>0.161693</v>
      </c>
      <c r="G23">
        <f t="shared" si="1"/>
        <v>7.3023210207440251E-2</v>
      </c>
      <c r="H23">
        <f t="shared" si="2"/>
        <v>4.215997007035626E-2</v>
      </c>
    </row>
    <row r="24" spans="1:8" x14ac:dyDescent="0.3">
      <c r="A24" t="s">
        <v>26</v>
      </c>
      <c r="B24" t="s">
        <v>148</v>
      </c>
      <c r="C24" s="18">
        <v>1.0686629999999999</v>
      </c>
      <c r="D24" s="18">
        <v>1.272446</v>
      </c>
      <c r="E24" s="18">
        <v>1.8197509999999999</v>
      </c>
      <c r="F24">
        <f t="shared" si="0"/>
        <v>1.3869533333333333</v>
      </c>
      <c r="G24">
        <f t="shared" si="1"/>
        <v>0.38841632686633298</v>
      </c>
      <c r="H24">
        <f t="shared" si="2"/>
        <v>0.22425227087392302</v>
      </c>
    </row>
    <row r="25" spans="1:8" x14ac:dyDescent="0.3">
      <c r="A25" t="s">
        <v>26</v>
      </c>
      <c r="B25" t="s">
        <v>149</v>
      </c>
      <c r="C25" s="18">
        <v>4.427073</v>
      </c>
      <c r="D25" s="18">
        <v>3.4733749999999999</v>
      </c>
      <c r="E25" s="18">
        <v>2.9226239999999999</v>
      </c>
      <c r="F25">
        <f t="shared" si="0"/>
        <v>3.6076906666666666</v>
      </c>
      <c r="G25">
        <f t="shared" si="1"/>
        <v>0.76116504263814433</v>
      </c>
      <c r="H25">
        <f t="shared" si="2"/>
        <v>0.43945884226486565</v>
      </c>
    </row>
    <row r="26" spans="1:8" x14ac:dyDescent="0.3">
      <c r="A26" t="s">
        <v>26</v>
      </c>
      <c r="B26" t="s">
        <v>150</v>
      </c>
      <c r="C26" s="18">
        <v>0.154362</v>
      </c>
      <c r="D26" s="18">
        <v>0.106545</v>
      </c>
      <c r="E26" s="18">
        <v>0.260712</v>
      </c>
      <c r="F26">
        <f t="shared" si="0"/>
        <v>0.17387300000000003</v>
      </c>
      <c r="G26">
        <f t="shared" si="1"/>
        <v>7.8913720689117187E-2</v>
      </c>
      <c r="H26">
        <f t="shared" si="2"/>
        <v>4.5560857882616754E-2</v>
      </c>
    </row>
    <row r="27" spans="1:8" x14ac:dyDescent="0.3">
      <c r="A27" t="s">
        <v>26</v>
      </c>
      <c r="B27" t="s">
        <v>151</v>
      </c>
      <c r="C27" s="18">
        <v>5.6881000000000001E-2</v>
      </c>
      <c r="D27" s="18">
        <v>0.14374700000000001</v>
      </c>
      <c r="E27" s="18">
        <v>0.23696999999999999</v>
      </c>
      <c r="F27">
        <f t="shared" si="0"/>
        <v>0.14586600000000002</v>
      </c>
      <c r="G27">
        <f t="shared" si="1"/>
        <v>9.0063197816866322E-2</v>
      </c>
      <c r="H27">
        <f t="shared" si="2"/>
        <v>5.1998011503646288E-2</v>
      </c>
    </row>
    <row r="28" spans="1:8" x14ac:dyDescent="0.3">
      <c r="A28" t="s">
        <v>26</v>
      </c>
      <c r="B28" t="s">
        <v>152</v>
      </c>
      <c r="C28" s="18">
        <v>4.2180000000000002E-2</v>
      </c>
      <c r="D28" s="18">
        <v>0.103559</v>
      </c>
      <c r="E28" s="18">
        <v>0.305975</v>
      </c>
      <c r="F28">
        <f t="shared" si="0"/>
        <v>0.15057133333333333</v>
      </c>
      <c r="G28">
        <f t="shared" si="1"/>
        <v>0.13803829222477845</v>
      </c>
      <c r="H28">
        <f t="shared" si="2"/>
        <v>7.9696445174452069E-2</v>
      </c>
    </row>
    <row r="29" spans="1:8" x14ac:dyDescent="0.3">
      <c r="A29" t="s">
        <v>26</v>
      </c>
      <c r="B29" t="s">
        <v>153</v>
      </c>
      <c r="C29" s="18">
        <v>9.4052999999999998E-2</v>
      </c>
      <c r="D29" s="18">
        <v>6.9566000000000003E-2</v>
      </c>
      <c r="E29" s="18">
        <v>0.21826499999999999</v>
      </c>
      <c r="F29">
        <f t="shared" si="0"/>
        <v>0.12729466666666667</v>
      </c>
      <c r="G29">
        <f t="shared" si="1"/>
        <v>7.9728316502565941E-2</v>
      </c>
      <c r="H29">
        <f t="shared" si="2"/>
        <v>4.603116499479213E-2</v>
      </c>
    </row>
    <row r="31" spans="1:8" x14ac:dyDescent="0.3">
      <c r="B31" s="6" t="s">
        <v>8</v>
      </c>
    </row>
    <row r="32" spans="1:8" x14ac:dyDescent="0.3">
      <c r="A32" t="s">
        <v>25</v>
      </c>
      <c r="B32" t="s">
        <v>148</v>
      </c>
      <c r="C32" s="18">
        <v>1.1965250000000001</v>
      </c>
      <c r="D32" s="18">
        <v>1.1392899999999999</v>
      </c>
      <c r="E32" s="18">
        <v>1.4284939999999999</v>
      </c>
      <c r="F32">
        <f t="shared" si="0"/>
        <v>1.2547696666666666</v>
      </c>
      <c r="G32">
        <f t="shared" si="1"/>
        <v>0.15314721447134888</v>
      </c>
      <c r="H32">
        <f t="shared" si="2"/>
        <v>8.8419585500674636E-2</v>
      </c>
    </row>
    <row r="33" spans="1:8" x14ac:dyDescent="0.3">
      <c r="A33" t="s">
        <v>25</v>
      </c>
      <c r="B33" t="s">
        <v>149</v>
      </c>
      <c r="C33" s="18">
        <v>0.2</v>
      </c>
      <c r="D33" s="18">
        <v>0.54251099999999997</v>
      </c>
      <c r="E33" s="18">
        <v>0.59163200000000005</v>
      </c>
      <c r="F33">
        <f t="shared" si="0"/>
        <v>0.44471433333333338</v>
      </c>
      <c r="G33">
        <f t="shared" si="1"/>
        <v>0.21334724480136447</v>
      </c>
      <c r="H33">
        <f t="shared" si="2"/>
        <v>0.12317608921693277</v>
      </c>
    </row>
    <row r="34" spans="1:8" x14ac:dyDescent="0.3">
      <c r="A34" t="s">
        <v>25</v>
      </c>
      <c r="B34" t="s">
        <v>150</v>
      </c>
      <c r="C34" s="18">
        <v>1.8742080000000001</v>
      </c>
      <c r="D34" s="18">
        <v>1.37645</v>
      </c>
      <c r="E34" s="18">
        <v>0.92531099999999999</v>
      </c>
      <c r="F34">
        <f t="shared" si="0"/>
        <v>1.3919896666666667</v>
      </c>
      <c r="G34">
        <f t="shared" si="1"/>
        <v>0.47463932631244632</v>
      </c>
      <c r="H34">
        <f t="shared" si="2"/>
        <v>0.2740331428144735</v>
      </c>
    </row>
    <row r="35" spans="1:8" x14ac:dyDescent="0.3">
      <c r="A35" t="s">
        <v>25</v>
      </c>
      <c r="B35" t="s">
        <v>151</v>
      </c>
      <c r="C35" s="18">
        <v>0.516208</v>
      </c>
      <c r="D35" s="18">
        <v>0.60461200000000004</v>
      </c>
      <c r="E35" s="18">
        <v>0.25166699999999997</v>
      </c>
      <c r="F35">
        <f t="shared" si="0"/>
        <v>0.45749566666666669</v>
      </c>
      <c r="G35">
        <f t="shared" si="1"/>
        <v>0.18365156362071447</v>
      </c>
      <c r="H35">
        <f t="shared" si="2"/>
        <v>0.10603127969351518</v>
      </c>
    </row>
    <row r="36" spans="1:8" x14ac:dyDescent="0.3">
      <c r="A36" t="s">
        <v>25</v>
      </c>
      <c r="B36" t="s">
        <v>152</v>
      </c>
      <c r="C36" s="18">
        <v>1.5039940000000001</v>
      </c>
      <c r="D36" s="18">
        <v>1.3535740000000001</v>
      </c>
      <c r="E36" s="18">
        <v>1.5657190000000001</v>
      </c>
      <c r="F36">
        <f t="shared" si="0"/>
        <v>1.474429</v>
      </c>
      <c r="G36">
        <f t="shared" si="1"/>
        <v>0.10911893591398333</v>
      </c>
      <c r="H36">
        <f t="shared" si="2"/>
        <v>6.2999847023623809E-2</v>
      </c>
    </row>
    <row r="37" spans="1:8" x14ac:dyDescent="0.3">
      <c r="A37" t="s">
        <v>25</v>
      </c>
      <c r="B37" t="s">
        <v>153</v>
      </c>
      <c r="C37" s="18">
        <v>0.11307399999999999</v>
      </c>
      <c r="D37" s="18">
        <v>0.39379599999999998</v>
      </c>
      <c r="E37" s="18">
        <v>0.39964699999999997</v>
      </c>
      <c r="F37">
        <f t="shared" si="0"/>
        <v>0.30217233333333332</v>
      </c>
      <c r="G37">
        <f t="shared" si="1"/>
        <v>0.1637900891456297</v>
      </c>
      <c r="H37">
        <f t="shared" si="2"/>
        <v>9.4564252058822115E-2</v>
      </c>
    </row>
    <row r="38" spans="1:8" x14ac:dyDescent="0.3">
      <c r="A38" t="s">
        <v>26</v>
      </c>
      <c r="B38" t="s">
        <v>148</v>
      </c>
      <c r="C38" s="18">
        <v>1.6908110000000001</v>
      </c>
      <c r="D38" s="18">
        <v>1.3248329999999999</v>
      </c>
      <c r="E38" s="18">
        <v>1.6525369999999999</v>
      </c>
      <c r="F38">
        <f t="shared" si="0"/>
        <v>1.5560603333333332</v>
      </c>
      <c r="G38">
        <f t="shared" si="1"/>
        <v>0.20116109099260038</v>
      </c>
      <c r="H38">
        <f t="shared" si="2"/>
        <v>0.11614041003505664</v>
      </c>
    </row>
    <row r="39" spans="1:8" x14ac:dyDescent="0.3">
      <c r="A39" t="s">
        <v>26</v>
      </c>
      <c r="B39" t="s">
        <v>149</v>
      </c>
      <c r="C39" s="18">
        <v>0.189189</v>
      </c>
      <c r="D39" s="18">
        <v>0.47262900000000002</v>
      </c>
      <c r="E39" s="18">
        <v>0.63315500000000002</v>
      </c>
      <c r="F39">
        <f t="shared" si="0"/>
        <v>0.43165766666666672</v>
      </c>
      <c r="G39">
        <f t="shared" si="1"/>
        <v>0.22480088946739796</v>
      </c>
      <c r="H39">
        <f t="shared" si="2"/>
        <v>0.12978885404806953</v>
      </c>
    </row>
    <row r="40" spans="1:8" x14ac:dyDescent="0.3">
      <c r="A40" t="s">
        <v>26</v>
      </c>
      <c r="B40" t="s">
        <v>150</v>
      </c>
      <c r="C40" s="18">
        <v>1.959754</v>
      </c>
      <c r="D40" s="18">
        <v>1.22828</v>
      </c>
      <c r="E40" s="18">
        <v>1.1874526000000001</v>
      </c>
      <c r="F40">
        <f t="shared" si="0"/>
        <v>1.4584955333333334</v>
      </c>
      <c r="G40">
        <f t="shared" si="1"/>
        <v>0.43458227869006849</v>
      </c>
      <c r="H40">
        <f t="shared" si="2"/>
        <v>0.25090619558675203</v>
      </c>
    </row>
    <row r="41" spans="1:8" x14ac:dyDescent="0.3">
      <c r="A41" t="s">
        <v>26</v>
      </c>
      <c r="B41" t="s">
        <v>151</v>
      </c>
      <c r="C41" s="18">
        <v>0.242672</v>
      </c>
      <c r="D41" s="18">
        <v>0.30747999999999998</v>
      </c>
      <c r="E41" s="18">
        <v>0.31178699999999998</v>
      </c>
      <c r="F41">
        <f t="shared" si="0"/>
        <v>0.28731299999999999</v>
      </c>
      <c r="G41">
        <f t="shared" si="1"/>
        <v>3.8720172042489155E-2</v>
      </c>
      <c r="H41">
        <f t="shared" si="2"/>
        <v>2.2355101751799736E-2</v>
      </c>
    </row>
    <row r="42" spans="1:8" x14ac:dyDescent="0.3">
      <c r="A42" t="s">
        <v>26</v>
      </c>
      <c r="B42" t="s">
        <v>152</v>
      </c>
      <c r="C42" s="18">
        <v>1.8287599999999999</v>
      </c>
      <c r="D42" s="18">
        <v>1.665767</v>
      </c>
      <c r="E42" s="18">
        <v>1.558986</v>
      </c>
      <c r="F42">
        <f t="shared" si="0"/>
        <v>1.6845043333333332</v>
      </c>
      <c r="G42">
        <f t="shared" si="1"/>
        <v>0.13585955437264369</v>
      </c>
      <c r="H42">
        <f t="shared" si="2"/>
        <v>7.8438550289028436E-2</v>
      </c>
    </row>
    <row r="43" spans="1:8" x14ac:dyDescent="0.3">
      <c r="A43" t="s">
        <v>26</v>
      </c>
      <c r="B43" t="s">
        <v>153</v>
      </c>
      <c r="C43" s="18">
        <v>0.604128</v>
      </c>
      <c r="D43" s="18">
        <v>0.56968399999999997</v>
      </c>
      <c r="E43" s="18">
        <v>0.60549399999999998</v>
      </c>
      <c r="F43">
        <f t="shared" si="0"/>
        <v>0.59310199999999991</v>
      </c>
      <c r="G43">
        <f t="shared" si="1"/>
        <v>2.0292080524184811E-2</v>
      </c>
      <c r="H43">
        <f t="shared" si="2"/>
        <v>1.1715638153055664E-2</v>
      </c>
    </row>
    <row r="45" spans="1:8" x14ac:dyDescent="0.3">
      <c r="B45" s="6" t="s">
        <v>154</v>
      </c>
    </row>
    <row r="46" spans="1:8" x14ac:dyDescent="0.3">
      <c r="A46" t="s">
        <v>25</v>
      </c>
      <c r="B46" t="s">
        <v>148</v>
      </c>
      <c r="C46" s="18">
        <v>2.167462</v>
      </c>
      <c r="D46" s="18">
        <v>1.7741750000000001</v>
      </c>
      <c r="E46" s="18">
        <v>1.379257</v>
      </c>
      <c r="F46">
        <f t="shared" si="0"/>
        <v>1.7736313333333333</v>
      </c>
      <c r="G46">
        <f t="shared" si="1"/>
        <v>0.394102781246635</v>
      </c>
      <c r="H46">
        <f t="shared" si="2"/>
        <v>0.22753534684112492</v>
      </c>
    </row>
    <row r="47" spans="1:8" x14ac:dyDescent="0.3">
      <c r="A47" t="s">
        <v>25</v>
      </c>
      <c r="B47" t="s">
        <v>149</v>
      </c>
      <c r="C47" s="18">
        <v>3.1147960000000001</v>
      </c>
      <c r="D47" s="18">
        <v>2.8504200000000002</v>
      </c>
      <c r="E47" s="18">
        <v>2.0409929999999998</v>
      </c>
      <c r="F47">
        <f t="shared" si="0"/>
        <v>2.6687363333333334</v>
      </c>
      <c r="G47">
        <f t="shared" si="1"/>
        <v>0.55948184666916134</v>
      </c>
      <c r="H47">
        <f t="shared" si="2"/>
        <v>0.32301699478114926</v>
      </c>
    </row>
    <row r="48" spans="1:8" x14ac:dyDescent="0.3">
      <c r="A48" t="s">
        <v>25</v>
      </c>
      <c r="B48" t="s">
        <v>150</v>
      </c>
      <c r="C48" s="18">
        <v>0.10059700000000001</v>
      </c>
      <c r="D48" s="18">
        <v>6.7181000000000005E-2</v>
      </c>
      <c r="E48" s="18">
        <v>0.254741</v>
      </c>
      <c r="F48">
        <f t="shared" si="0"/>
        <v>0.14083966666666667</v>
      </c>
      <c r="G48">
        <f t="shared" si="1"/>
        <v>0.10004645203770765</v>
      </c>
      <c r="H48">
        <f t="shared" si="2"/>
        <v>5.7761846015437497E-2</v>
      </c>
    </row>
    <row r="49" spans="1:8" x14ac:dyDescent="0.3">
      <c r="A49" t="s">
        <v>25</v>
      </c>
      <c r="B49" t="s">
        <v>151</v>
      </c>
      <c r="C49" s="18">
        <v>6.8657999999999997E-2</v>
      </c>
      <c r="D49" s="18">
        <v>4.2550999999999999E-2</v>
      </c>
      <c r="E49" s="18">
        <v>0.17211099999999999</v>
      </c>
      <c r="F49">
        <f t="shared" si="0"/>
        <v>9.444000000000001E-2</v>
      </c>
      <c r="G49">
        <f t="shared" si="1"/>
        <v>6.8519939017777837E-2</v>
      </c>
      <c r="H49">
        <f t="shared" si="2"/>
        <v>3.9560005236770779E-2</v>
      </c>
    </row>
    <row r="50" spans="1:8" x14ac:dyDescent="0.3">
      <c r="A50" t="s">
        <v>25</v>
      </c>
      <c r="B50" t="s">
        <v>152</v>
      </c>
      <c r="C50" s="18">
        <v>0.14807000000000001</v>
      </c>
      <c r="D50" s="18">
        <v>7.5468999999999994E-2</v>
      </c>
      <c r="E50" s="18">
        <v>0.21007100000000001</v>
      </c>
      <c r="F50">
        <f t="shared" si="0"/>
        <v>0.14453666666666667</v>
      </c>
      <c r="G50">
        <f t="shared" si="1"/>
        <v>6.7370527193523835E-2</v>
      </c>
      <c r="H50">
        <f t="shared" si="2"/>
        <v>3.8896392010627993E-2</v>
      </c>
    </row>
    <row r="51" spans="1:8" x14ac:dyDescent="0.3">
      <c r="A51" t="s">
        <v>25</v>
      </c>
      <c r="B51" t="s">
        <v>153</v>
      </c>
      <c r="C51" s="18">
        <v>0.115437</v>
      </c>
      <c r="D51" s="18">
        <v>7.2888999999999995E-2</v>
      </c>
      <c r="E51" s="18">
        <v>0.41018700000000002</v>
      </c>
      <c r="F51">
        <f t="shared" si="0"/>
        <v>0.19950433333333337</v>
      </c>
      <c r="G51">
        <f t="shared" si="1"/>
        <v>0.18369260355641251</v>
      </c>
      <c r="H51">
        <f t="shared" si="2"/>
        <v>0.10605497411143798</v>
      </c>
    </row>
    <row r="52" spans="1:8" x14ac:dyDescent="0.3">
      <c r="A52" t="s">
        <v>26</v>
      </c>
      <c r="B52" t="s">
        <v>148</v>
      </c>
      <c r="C52" s="18">
        <v>1.440221</v>
      </c>
      <c r="D52" s="18">
        <v>2.4934820000000002</v>
      </c>
      <c r="E52" s="18">
        <v>1.4394769999999999</v>
      </c>
      <c r="F52">
        <f t="shared" si="0"/>
        <v>1.7910600000000001</v>
      </c>
      <c r="G52">
        <f t="shared" si="1"/>
        <v>0.60831540992070854</v>
      </c>
      <c r="H52">
        <f t="shared" si="2"/>
        <v>0.35121106566991867</v>
      </c>
    </row>
    <row r="53" spans="1:8" x14ac:dyDescent="0.3">
      <c r="A53" t="s">
        <v>26</v>
      </c>
      <c r="B53" t="s">
        <v>149</v>
      </c>
      <c r="C53" s="18">
        <v>2.4745659999999998</v>
      </c>
      <c r="D53" s="18">
        <v>3.8402759999999998</v>
      </c>
      <c r="E53" s="18">
        <v>2.0814309999999998</v>
      </c>
      <c r="F53">
        <f t="shared" si="0"/>
        <v>2.7987576666666665</v>
      </c>
      <c r="G53">
        <f t="shared" si="1"/>
        <v>0.9231517269974282</v>
      </c>
      <c r="H53">
        <f t="shared" si="2"/>
        <v>0.53298189808483309</v>
      </c>
    </row>
    <row r="54" spans="1:8" x14ac:dyDescent="0.3">
      <c r="A54" t="s">
        <v>26</v>
      </c>
      <c r="B54" t="s">
        <v>150</v>
      </c>
      <c r="C54" s="18">
        <v>0.26860000000000001</v>
      </c>
      <c r="D54" s="18">
        <v>0.38220399999999999</v>
      </c>
      <c r="E54" s="18">
        <v>0.46753699999999998</v>
      </c>
      <c r="F54">
        <f t="shared" si="0"/>
        <v>0.37278033333333332</v>
      </c>
      <c r="G54">
        <f t="shared" si="1"/>
        <v>9.9802738501171981E-2</v>
      </c>
      <c r="H54">
        <f t="shared" si="2"/>
        <v>5.7621137939513477E-2</v>
      </c>
    </row>
    <row r="55" spans="1:8" x14ac:dyDescent="0.3">
      <c r="A55" t="s">
        <v>26</v>
      </c>
      <c r="B55" t="s">
        <v>151</v>
      </c>
      <c r="C55" s="18">
        <v>0.17114799999999999</v>
      </c>
      <c r="D55" s="18">
        <v>0.14344599999999999</v>
      </c>
      <c r="E55" s="18">
        <v>0.30769099999999999</v>
      </c>
      <c r="F55">
        <f t="shared" si="0"/>
        <v>0.20742833333333333</v>
      </c>
      <c r="G55">
        <f t="shared" si="1"/>
        <v>8.7927822367742783E-2</v>
      </c>
      <c r="H55">
        <f t="shared" si="2"/>
        <v>5.0765151913273895E-2</v>
      </c>
    </row>
    <row r="56" spans="1:8" x14ac:dyDescent="0.3">
      <c r="A56" t="s">
        <v>26</v>
      </c>
      <c r="B56" t="s">
        <v>152</v>
      </c>
      <c r="C56" s="18">
        <v>0.12768199999999999</v>
      </c>
      <c r="D56" s="18">
        <v>0.168846</v>
      </c>
      <c r="E56" s="18">
        <v>0.368531</v>
      </c>
      <c r="F56">
        <f t="shared" si="0"/>
        <v>0.22168633333333335</v>
      </c>
      <c r="G56">
        <f t="shared" si="1"/>
        <v>0.12882599046905602</v>
      </c>
      <c r="H56">
        <f t="shared" si="2"/>
        <v>7.4377720275929662E-2</v>
      </c>
    </row>
    <row r="57" spans="1:8" x14ac:dyDescent="0.3">
      <c r="A57" t="s">
        <v>26</v>
      </c>
      <c r="B57" t="s">
        <v>153</v>
      </c>
      <c r="C57" s="18">
        <v>0.15896299999999999</v>
      </c>
      <c r="D57" s="18">
        <v>0.15459000000000001</v>
      </c>
      <c r="E57" s="18">
        <v>0.385079</v>
      </c>
      <c r="F57">
        <f t="shared" si="0"/>
        <v>0.2328773333333333</v>
      </c>
      <c r="G57">
        <f t="shared" si="1"/>
        <v>0.13182864364140803</v>
      </c>
      <c r="H57">
        <f t="shared" si="2"/>
        <v>7.6111302893270186E-2</v>
      </c>
    </row>
    <row r="59" spans="1:8" x14ac:dyDescent="0.3">
      <c r="B59" s="6" t="s">
        <v>13</v>
      </c>
    </row>
    <row r="60" spans="1:8" x14ac:dyDescent="0.3">
      <c r="A60" t="s">
        <v>25</v>
      </c>
      <c r="B60" t="s">
        <v>148</v>
      </c>
      <c r="C60" s="18">
        <v>1.603864</v>
      </c>
      <c r="D60" s="18">
        <v>1.146698</v>
      </c>
      <c r="E60" s="18">
        <v>1.843294</v>
      </c>
      <c r="F60">
        <f t="shared" si="0"/>
        <v>1.5312853333333332</v>
      </c>
      <c r="G60">
        <f t="shared" si="1"/>
        <v>0.35392406522492009</v>
      </c>
      <c r="H60">
        <f t="shared" si="2"/>
        <v>0.20433815433029429</v>
      </c>
    </row>
    <row r="61" spans="1:8" x14ac:dyDescent="0.3">
      <c r="A61" t="s">
        <v>25</v>
      </c>
      <c r="B61" t="s">
        <v>149</v>
      </c>
      <c r="C61" s="18">
        <v>2.409068</v>
      </c>
      <c r="D61" s="18">
        <v>4.1874560000000001</v>
      </c>
      <c r="E61" s="18">
        <v>2.0582760000000002</v>
      </c>
      <c r="F61">
        <f t="shared" si="0"/>
        <v>2.884933333333334</v>
      </c>
      <c r="G61">
        <f t="shared" si="1"/>
        <v>1.1415724811422743</v>
      </c>
      <c r="H61">
        <f t="shared" si="2"/>
        <v>0.65908717928696103</v>
      </c>
    </row>
    <row r="62" spans="1:8" x14ac:dyDescent="0.3">
      <c r="A62" t="s">
        <v>25</v>
      </c>
      <c r="B62" t="s">
        <v>150</v>
      </c>
      <c r="C62" s="18">
        <v>0.426929</v>
      </c>
      <c r="D62" s="18">
        <v>0.86812699999999998</v>
      </c>
      <c r="E62" s="18">
        <v>0.71527600000000002</v>
      </c>
      <c r="F62">
        <f t="shared" si="0"/>
        <v>0.67011066666666663</v>
      </c>
      <c r="G62">
        <f t="shared" si="1"/>
        <v>0.22403983865003427</v>
      </c>
      <c r="H62">
        <f t="shared" si="2"/>
        <v>0.12934946115379761</v>
      </c>
    </row>
    <row r="63" spans="1:8" x14ac:dyDescent="0.3">
      <c r="A63" t="s">
        <v>25</v>
      </c>
      <c r="B63" t="s">
        <v>151</v>
      </c>
      <c r="C63" s="18">
        <v>0.23497699999999999</v>
      </c>
      <c r="D63" s="18">
        <v>0.13023699999999999</v>
      </c>
      <c r="E63" s="18">
        <v>0.85519400000000001</v>
      </c>
      <c r="F63">
        <f t="shared" si="0"/>
        <v>0.40680266666666665</v>
      </c>
      <c r="G63">
        <f t="shared" si="1"/>
        <v>0.39183377567067057</v>
      </c>
      <c r="H63">
        <f t="shared" si="2"/>
        <v>0.22622533586104909</v>
      </c>
    </row>
    <row r="64" spans="1:8" x14ac:dyDescent="0.3">
      <c r="A64" t="s">
        <v>25</v>
      </c>
      <c r="B64" t="s">
        <v>152</v>
      </c>
      <c r="C64" s="18">
        <v>0.169184</v>
      </c>
      <c r="D64" s="18">
        <v>3.9281999999999997E-2</v>
      </c>
      <c r="E64" s="18">
        <v>0.92445200000000005</v>
      </c>
      <c r="F64">
        <f t="shared" si="0"/>
        <v>0.37763933333333338</v>
      </c>
      <c r="G64">
        <f t="shared" si="1"/>
        <v>0.47798713551865946</v>
      </c>
      <c r="H64">
        <f t="shared" si="2"/>
        <v>0.27596600136087618</v>
      </c>
    </row>
    <row r="65" spans="1:8" x14ac:dyDescent="0.3">
      <c r="A65" t="s">
        <v>25</v>
      </c>
      <c r="B65" t="s">
        <v>153</v>
      </c>
      <c r="C65" s="18">
        <v>0.12306300000000001</v>
      </c>
      <c r="D65" s="18">
        <v>8.2244999999999999E-2</v>
      </c>
      <c r="E65" s="18">
        <v>0.56156600000000001</v>
      </c>
      <c r="F65">
        <f t="shared" si="0"/>
        <v>0.25562466666666667</v>
      </c>
      <c r="G65">
        <f t="shared" si="1"/>
        <v>0.26573784424190194</v>
      </c>
      <c r="H65">
        <f t="shared" si="2"/>
        <v>0.15342381590693294</v>
      </c>
    </row>
    <row r="66" spans="1:8" x14ac:dyDescent="0.3">
      <c r="A66" t="s">
        <v>26</v>
      </c>
      <c r="B66" t="s">
        <v>148</v>
      </c>
      <c r="C66" s="18">
        <v>2.4090039999999999</v>
      </c>
      <c r="D66" s="18">
        <v>1.7345470000000001</v>
      </c>
      <c r="E66" s="18">
        <v>1.7925500000000001</v>
      </c>
      <c r="F66">
        <f t="shared" si="0"/>
        <v>1.9787003333333335</v>
      </c>
      <c r="G66">
        <f t="shared" si="1"/>
        <v>0.37378071266764384</v>
      </c>
      <c r="H66">
        <f t="shared" si="2"/>
        <v>0.21580239507655435</v>
      </c>
    </row>
    <row r="67" spans="1:8" x14ac:dyDescent="0.3">
      <c r="A67" t="s">
        <v>26</v>
      </c>
      <c r="B67" t="s">
        <v>149</v>
      </c>
      <c r="C67" s="18">
        <v>3.0826530000000001</v>
      </c>
      <c r="D67" s="18">
        <v>4.509334</v>
      </c>
      <c r="E67" s="18">
        <v>2.9634960000000001</v>
      </c>
      <c r="F67">
        <f t="shared" si="0"/>
        <v>3.5184943333333329</v>
      </c>
      <c r="G67">
        <f t="shared" si="1"/>
        <v>0.86015814327502504</v>
      </c>
      <c r="H67">
        <f t="shared" si="2"/>
        <v>0.4966125355654844</v>
      </c>
    </row>
    <row r="68" spans="1:8" x14ac:dyDescent="0.3">
      <c r="A68" t="s">
        <v>26</v>
      </c>
      <c r="B68" t="s">
        <v>150</v>
      </c>
      <c r="C68" s="18">
        <v>0.142349</v>
      </c>
      <c r="D68" s="18">
        <v>7.6923000000000005E-2</v>
      </c>
      <c r="E68" s="18">
        <v>0.32822299999999999</v>
      </c>
      <c r="F68">
        <f t="shared" si="0"/>
        <v>0.18249833333333335</v>
      </c>
      <c r="G68">
        <f t="shared" si="1"/>
        <v>0.13037215663374335</v>
      </c>
      <c r="H68">
        <f t="shared" si="2"/>
        <v>7.5270399727323786E-2</v>
      </c>
    </row>
    <row r="69" spans="1:8" x14ac:dyDescent="0.3">
      <c r="A69" t="s">
        <v>26</v>
      </c>
      <c r="B69" t="s">
        <v>151</v>
      </c>
      <c r="C69" s="18">
        <v>0.121604</v>
      </c>
      <c r="D69" s="18">
        <v>7.9006999999999994E-2</v>
      </c>
      <c r="E69" s="18">
        <v>0.27261099999999999</v>
      </c>
      <c r="F69">
        <f t="shared" ref="F69:F85" si="3">AVERAGE(C69:E69)</f>
        <v>0.15774066666666667</v>
      </c>
      <c r="G69">
        <f t="shared" ref="G69:G85" si="4">STDEV(C69:E69)</f>
        <v>0.10173505399975631</v>
      </c>
      <c r="H69">
        <f t="shared" ref="H69:H85" si="5">G69/SQRT(3)</f>
        <v>5.8736760812780425E-2</v>
      </c>
    </row>
    <row r="70" spans="1:8" x14ac:dyDescent="0.3">
      <c r="A70" t="s">
        <v>26</v>
      </c>
      <c r="B70" t="s">
        <v>152</v>
      </c>
      <c r="C70" s="18">
        <v>0.105354</v>
      </c>
      <c r="D70" s="18">
        <v>5.9982000000000001E-2</v>
      </c>
      <c r="E70" s="18">
        <v>0.33838000000000001</v>
      </c>
      <c r="F70">
        <f t="shared" si="3"/>
        <v>0.16790533333333335</v>
      </c>
      <c r="G70">
        <f t="shared" si="4"/>
        <v>0.14936821474910025</v>
      </c>
      <c r="H70">
        <f t="shared" si="5"/>
        <v>8.6237778993766862E-2</v>
      </c>
    </row>
    <row r="71" spans="1:8" x14ac:dyDescent="0.3">
      <c r="A71" t="s">
        <v>26</v>
      </c>
      <c r="B71" t="s">
        <v>153</v>
      </c>
      <c r="C71" s="18">
        <v>0.104921</v>
      </c>
      <c r="D71" s="18">
        <v>7.9236000000000001E-2</v>
      </c>
      <c r="E71" s="18">
        <v>0.24682000000000001</v>
      </c>
      <c r="F71">
        <f t="shared" si="3"/>
        <v>0.14365900000000001</v>
      </c>
      <c r="G71">
        <f t="shared" si="4"/>
        <v>9.0258372171228507E-2</v>
      </c>
      <c r="H71">
        <f t="shared" si="5"/>
        <v>5.2110695469676206E-2</v>
      </c>
    </row>
    <row r="73" spans="1:8" x14ac:dyDescent="0.3">
      <c r="B73" s="6" t="s">
        <v>155</v>
      </c>
    </row>
    <row r="74" spans="1:8" x14ac:dyDescent="0.3">
      <c r="A74" t="s">
        <v>25</v>
      </c>
      <c r="B74" t="s">
        <v>148</v>
      </c>
      <c r="C74" s="18">
        <v>1.564587</v>
      </c>
      <c r="D74" s="18">
        <v>1.3504510000000001</v>
      </c>
      <c r="E74" s="18">
        <v>2.4807649999999999</v>
      </c>
      <c r="F74">
        <f t="shared" si="3"/>
        <v>1.7986009999999999</v>
      </c>
      <c r="G74">
        <f t="shared" si="4"/>
        <v>0.60039516053679109</v>
      </c>
      <c r="H74">
        <f t="shared" si="5"/>
        <v>0.34663830755606495</v>
      </c>
    </row>
    <row r="75" spans="1:8" x14ac:dyDescent="0.3">
      <c r="A75" t="s">
        <v>25</v>
      </c>
      <c r="B75" t="s">
        <v>149</v>
      </c>
      <c r="C75" s="18">
        <v>4.2783860000000002</v>
      </c>
      <c r="D75" s="18">
        <v>4.3000999999999996</v>
      </c>
      <c r="E75" s="18">
        <v>3.6305879999999999</v>
      </c>
      <c r="F75">
        <f t="shared" si="3"/>
        <v>4.0696913333333331</v>
      </c>
      <c r="G75">
        <f t="shared" si="4"/>
        <v>0.38042959592720083</v>
      </c>
      <c r="H75">
        <f t="shared" si="5"/>
        <v>0.21964112961626997</v>
      </c>
    </row>
    <row r="76" spans="1:8" x14ac:dyDescent="0.3">
      <c r="A76" t="s">
        <v>25</v>
      </c>
      <c r="B76" t="s">
        <v>150</v>
      </c>
      <c r="C76" s="18">
        <v>6.5269999999999998E-3</v>
      </c>
      <c r="D76" s="18">
        <v>1.8626E-2</v>
      </c>
      <c r="E76" s="18">
        <v>0.22851199999999999</v>
      </c>
      <c r="F76">
        <f t="shared" si="3"/>
        <v>8.4554999999999991E-2</v>
      </c>
      <c r="G76">
        <f t="shared" si="4"/>
        <v>0.12481710554647547</v>
      </c>
      <c r="H76">
        <f t="shared" si="5"/>
        <v>7.2063189486727547E-2</v>
      </c>
    </row>
    <row r="77" spans="1:8" x14ac:dyDescent="0.3">
      <c r="A77" t="s">
        <v>25</v>
      </c>
      <c r="B77" t="s">
        <v>151</v>
      </c>
      <c r="C77" s="18">
        <v>1.1716000000000001E-2</v>
      </c>
      <c r="D77" s="18">
        <v>3.1597E-2</v>
      </c>
      <c r="E77" s="18">
        <v>7.0083000000000006E-2</v>
      </c>
      <c r="F77">
        <f t="shared" si="3"/>
        <v>3.7798666666666668E-2</v>
      </c>
      <c r="G77">
        <f t="shared" si="4"/>
        <v>2.967359388974199E-2</v>
      </c>
      <c r="H77">
        <f t="shared" si="5"/>
        <v>1.7132057420066172E-2</v>
      </c>
    </row>
    <row r="78" spans="1:8" x14ac:dyDescent="0.3">
      <c r="A78" t="s">
        <v>25</v>
      </c>
      <c r="B78" t="s">
        <v>152</v>
      </c>
      <c r="C78" s="18">
        <v>6.6319999999999999E-3</v>
      </c>
      <c r="D78" s="18">
        <v>1.9209E-2</v>
      </c>
      <c r="E78" s="18">
        <v>9.4814999999999997E-2</v>
      </c>
      <c r="F78">
        <f t="shared" si="3"/>
        <v>4.0218666666666666E-2</v>
      </c>
      <c r="G78">
        <f t="shared" si="4"/>
        <v>4.7698164978679555E-2</v>
      </c>
      <c r="H78">
        <f t="shared" si="5"/>
        <v>2.7538548390291823E-2</v>
      </c>
    </row>
    <row r="79" spans="1:8" x14ac:dyDescent="0.3">
      <c r="A79" t="s">
        <v>25</v>
      </c>
      <c r="B79" t="s">
        <v>153</v>
      </c>
      <c r="C79" s="18">
        <v>3.0349999999999999E-3</v>
      </c>
      <c r="D79" s="18">
        <v>1.3835999999999999E-2</v>
      </c>
      <c r="E79" s="18">
        <v>0.12298000000000001</v>
      </c>
      <c r="F79">
        <f t="shared" si="3"/>
        <v>4.6616999999999999E-2</v>
      </c>
      <c r="G79">
        <f t="shared" si="4"/>
        <v>6.6352439495469956E-2</v>
      </c>
      <c r="H79">
        <f t="shared" si="5"/>
        <v>3.830859880409794E-2</v>
      </c>
    </row>
    <row r="80" spans="1:8" x14ac:dyDescent="0.3">
      <c r="A80" t="s">
        <v>26</v>
      </c>
      <c r="B80" t="s">
        <v>148</v>
      </c>
      <c r="C80" s="18">
        <v>0.92165799999999998</v>
      </c>
      <c r="D80" s="18">
        <v>1.0861510000000001</v>
      </c>
      <c r="E80" s="18">
        <v>1.4665999999999999</v>
      </c>
      <c r="F80">
        <f t="shared" si="3"/>
        <v>1.1581363333333332</v>
      </c>
      <c r="G80">
        <f t="shared" si="4"/>
        <v>0.2795118280186612</v>
      </c>
      <c r="H80">
        <f t="shared" si="5"/>
        <v>0.16137622914825844</v>
      </c>
    </row>
    <row r="81" spans="1:8" x14ac:dyDescent="0.3">
      <c r="A81" t="s">
        <v>26</v>
      </c>
      <c r="B81" t="s">
        <v>149</v>
      </c>
      <c r="C81" s="18">
        <v>5.07538</v>
      </c>
      <c r="D81" s="18">
        <v>4.5946579999999999</v>
      </c>
      <c r="E81" s="18">
        <v>3.1255790000000001</v>
      </c>
      <c r="F81">
        <f t="shared" si="3"/>
        <v>4.2652056666666667</v>
      </c>
      <c r="G81">
        <f t="shared" si="4"/>
        <v>1.0157928503658271</v>
      </c>
      <c r="H81">
        <f t="shared" si="5"/>
        <v>0.58646827559960757</v>
      </c>
    </row>
    <row r="82" spans="1:8" x14ac:dyDescent="0.3">
      <c r="A82" t="s">
        <v>26</v>
      </c>
      <c r="B82" t="s">
        <v>150</v>
      </c>
      <c r="C82" s="18">
        <v>7.071E-3</v>
      </c>
      <c r="D82" s="18">
        <v>1.6875999999999999E-2</v>
      </c>
      <c r="E82" s="18">
        <v>0.28815099999999999</v>
      </c>
      <c r="F82">
        <f t="shared" si="3"/>
        <v>0.10403266666666666</v>
      </c>
      <c r="G82">
        <f t="shared" si="4"/>
        <v>0.15952650252648723</v>
      </c>
      <c r="H82">
        <f t="shared" si="5"/>
        <v>9.2102669176546928E-2</v>
      </c>
    </row>
    <row r="83" spans="1:8" x14ac:dyDescent="0.3">
      <c r="A83" t="s">
        <v>26</v>
      </c>
      <c r="B83" t="s">
        <v>151</v>
      </c>
      <c r="C83" s="18">
        <v>5.2630000000000003E-3</v>
      </c>
      <c r="D83" s="18">
        <v>4.2810000000000001E-3</v>
      </c>
      <c r="E83" s="18">
        <v>0.24349299999999999</v>
      </c>
      <c r="F83">
        <f t="shared" si="3"/>
        <v>8.4345666666666666E-2</v>
      </c>
      <c r="G83">
        <f t="shared" si="4"/>
        <v>0.13782650819538791</v>
      </c>
      <c r="H83">
        <f t="shared" si="5"/>
        <v>7.9574171608073382E-2</v>
      </c>
    </row>
    <row r="84" spans="1:8" x14ac:dyDescent="0.3">
      <c r="A84" t="s">
        <v>26</v>
      </c>
      <c r="B84" t="s">
        <v>152</v>
      </c>
      <c r="C84" s="18">
        <v>7.7380000000000001E-3</v>
      </c>
      <c r="D84" s="18">
        <v>6.4460000000000003E-3</v>
      </c>
      <c r="E84" s="18">
        <v>0.41377999999999998</v>
      </c>
      <c r="F84">
        <f t="shared" si="3"/>
        <v>0.14265466666666665</v>
      </c>
      <c r="G84">
        <f t="shared" si="4"/>
        <v>0.23480231493180245</v>
      </c>
      <c r="H84">
        <f t="shared" si="5"/>
        <v>0.13556317973222343</v>
      </c>
    </row>
    <row r="85" spans="1:8" x14ac:dyDescent="0.3">
      <c r="A85" t="s">
        <v>26</v>
      </c>
      <c r="B85" t="s">
        <v>153</v>
      </c>
      <c r="C85" s="18">
        <v>9.9299999999999996E-3</v>
      </c>
      <c r="D85" s="18">
        <v>6.5510000000000004E-3</v>
      </c>
      <c r="E85" s="18">
        <v>0.37364399999999998</v>
      </c>
      <c r="F85">
        <f t="shared" si="3"/>
        <v>0.13004166666666667</v>
      </c>
      <c r="G85">
        <f t="shared" si="4"/>
        <v>0.21097257408092956</v>
      </c>
      <c r="H85">
        <f t="shared" si="5"/>
        <v>0.12180507243725296</v>
      </c>
    </row>
    <row r="87" spans="1:8" x14ac:dyDescent="0.3">
      <c r="B87" t="s">
        <v>198</v>
      </c>
    </row>
    <row r="88" spans="1:8" x14ac:dyDescent="0.3">
      <c r="B88" s="4" t="s">
        <v>202</v>
      </c>
    </row>
    <row r="89" spans="1:8" x14ac:dyDescent="0.3">
      <c r="B89" s="4" t="s">
        <v>199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D5EDA-A4FA-4424-BA1E-0524B74FF388}">
  <dimension ref="A1"/>
  <sheetViews>
    <sheetView workbookViewId="0">
      <selection activeCell="G32" sqref="G3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A14DD-E352-41EB-AC2C-356577347A2E}">
  <dimension ref="A1"/>
  <sheetViews>
    <sheetView workbookViewId="0">
      <selection activeCell="B9" sqref="B9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FEF77C-5D1D-4D6D-ADDA-6B6CDB68E093}">
  <dimension ref="A1"/>
  <sheetViews>
    <sheetView topLeftCell="A10" workbookViewId="0">
      <selection activeCell="O28" sqref="O28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821283-30AA-40E4-81D0-734755F079E9}">
  <dimension ref="A1"/>
  <sheetViews>
    <sheetView topLeftCell="A145" zoomScale="60" zoomScaleNormal="60" workbookViewId="0">
      <selection activeCell="U206" sqref="U206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CDC29-1443-4088-9BC4-9535B6FDF940}">
  <dimension ref="A1"/>
  <sheetViews>
    <sheetView zoomScale="70" zoomScaleNormal="70" workbookViewId="0">
      <selection activeCell="B2" sqref="B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9C3057-01EA-4A47-A4A6-D2B628C85C42}">
  <dimension ref="A1"/>
  <sheetViews>
    <sheetView workbookViewId="0">
      <selection activeCell="B2" sqref="B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3C2E73-2F95-46D1-A516-BD9DF4BC1692}">
  <dimension ref="A1"/>
  <sheetViews>
    <sheetView zoomScale="70" zoomScaleNormal="70" workbookViewId="0">
      <selection activeCell="G32" sqref="G3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A9D86-400A-4EB8-ADC5-54022659ECF8}">
  <dimension ref="A1"/>
  <sheetViews>
    <sheetView topLeftCell="A4" workbookViewId="0">
      <selection activeCell="M19" sqref="M19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CCBCB9-3F05-44A9-A4FE-A2FB45A61196}">
  <dimension ref="A1"/>
  <sheetViews>
    <sheetView tabSelected="1" workbookViewId="0">
      <selection activeCell="N13" sqref="N13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65AF84-1781-4A09-B2D0-092E08215D39}">
  <dimension ref="A1"/>
  <sheetViews>
    <sheetView topLeftCell="A70" workbookViewId="0">
      <selection activeCell="B84" sqref="B84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C08276-0122-4976-82A2-3B81B5095749}">
  <dimension ref="A1"/>
  <sheetViews>
    <sheetView topLeftCell="A103" zoomScale="70" zoomScaleNormal="70" workbookViewId="0">
      <selection activeCell="L132" sqref="L132"/>
    </sheetView>
  </sheetViews>
  <sheetFormatPr defaultRowHeight="14.4" x14ac:dyDescent="0.3"/>
  <sheetData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BB1CD9A0C9B3104798E759B6A0DD8A7B" ma:contentTypeVersion="13" ma:contentTypeDescription="Create a new document." ma:contentTypeScope="" ma:versionID="cbda24aa6390a24703a9587b7b5f6407">
  <xsd:schema xmlns:xsd="http://www.w3.org/2001/XMLSchema" xmlns:xs="http://www.w3.org/2001/XMLSchema" xmlns:p="http://schemas.microsoft.com/office/2006/metadata/properties" xmlns:ns2="2907a568-37e3-4f2c-a584-70c17dad1ae8" xmlns:ns3="e4d0cb56-9589-45be-8f6b-38f4ae58b67c" targetNamespace="http://schemas.microsoft.com/office/2006/metadata/properties" ma:root="true" ma:fieldsID="9ff70cd32106fb7e8d65d0aad194b7eb" ns2:_="" ns3:_="">
    <xsd:import namespace="2907a568-37e3-4f2c-a584-70c17dad1ae8"/>
    <xsd:import namespace="e4d0cb56-9589-45be-8f6b-38f4ae58b67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3:SharedWithUsers" minOccurs="0"/>
                <xsd:element ref="ns3:SharedWithDetails" minOccurs="0"/>
                <xsd:element ref="ns2:MediaServiceObjectDetectorVersions" minOccurs="0"/>
                <xsd:element ref="ns2:MediaServiceSearchProperties" minOccurs="0"/>
                <xsd:element ref="ns2:MediaServiceDateTake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907a568-37e3-4f2c-a584-70c17dad1ae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ObjectDetectorVersions" ma:index="18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19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20" nillable="true" ma:displayName="MediaServiceDateTaken" ma:hidden="true" ma:indexed="true" ma:internalName="MediaServiceDateTake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4d0cb56-9589-45be-8f6b-38f4ae58b67c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336A1399-F484-4941-92D2-65A18CE64144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79CFDA4E-C0CB-4432-8041-F6097EBA97CF}">
  <ds:schemaRefs>
    <ds:schemaRef ds:uri="http://purl.org/dc/elements/1.1/"/>
    <ds:schemaRef ds:uri="http://schemas.openxmlformats.org/package/2006/metadata/core-properties"/>
    <ds:schemaRef ds:uri="http://schemas.microsoft.com/office/2006/documentManagement/types"/>
    <ds:schemaRef ds:uri="http://www.w3.org/XML/1998/namespace"/>
    <ds:schemaRef ds:uri="http://purl.org/dc/terms/"/>
    <ds:schemaRef ds:uri="2907a568-37e3-4f2c-a584-70c17dad1ae8"/>
    <ds:schemaRef ds:uri="http://schemas.microsoft.com/office/2006/metadata/properties"/>
    <ds:schemaRef ds:uri="http://schemas.microsoft.com/office/infopath/2007/PartnerControls"/>
    <ds:schemaRef ds:uri="e4d0cb56-9589-45be-8f6b-38f4ae58b67c"/>
    <ds:schemaRef ds:uri="http://purl.org/dc/dcmitype/"/>
  </ds:schemaRefs>
</ds:datastoreItem>
</file>

<file path=customXml/itemProps3.xml><?xml version="1.0" encoding="utf-8"?>
<ds:datastoreItem xmlns:ds="http://schemas.openxmlformats.org/officeDocument/2006/customXml" ds:itemID="{F2E1D9DE-336C-4592-A0D5-E859766E658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907a568-37e3-4f2c-a584-70c17dad1ae8"/>
    <ds:schemaRef ds:uri="e4d0cb56-9589-45be-8f6b-38f4ae58b67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27</vt:i4>
      </vt:variant>
    </vt:vector>
  </HeadingPairs>
  <TitlesOfParts>
    <vt:vector size="27" baseType="lpstr">
      <vt:lpstr>Figure 6d</vt:lpstr>
      <vt:lpstr>Figure 6e</vt:lpstr>
      <vt:lpstr>Figure 6f</vt:lpstr>
      <vt:lpstr>Figure 6g</vt:lpstr>
      <vt:lpstr>Figure 6i</vt:lpstr>
      <vt:lpstr>Figure 6j</vt:lpstr>
      <vt:lpstr>S9a</vt:lpstr>
      <vt:lpstr>S9f</vt:lpstr>
      <vt:lpstr>S9g</vt:lpstr>
      <vt:lpstr>S9h</vt:lpstr>
      <vt:lpstr>S9i</vt:lpstr>
      <vt:lpstr>S9j</vt:lpstr>
      <vt:lpstr>S9k</vt:lpstr>
      <vt:lpstr>S9l</vt:lpstr>
      <vt:lpstr>S9n</vt:lpstr>
      <vt:lpstr>S10b</vt:lpstr>
      <vt:lpstr>Figure 1d Blots</vt:lpstr>
      <vt:lpstr>Figure 2a Blots</vt:lpstr>
      <vt:lpstr>Figure 6c Blots</vt:lpstr>
      <vt:lpstr>Figure 6g Blots</vt:lpstr>
      <vt:lpstr>Figure S1f Blots</vt:lpstr>
      <vt:lpstr>Figure S9a Blots</vt:lpstr>
      <vt:lpstr>Figure S9c</vt:lpstr>
      <vt:lpstr>Figure S9d Blots</vt:lpstr>
      <vt:lpstr>Figure S9e</vt:lpstr>
      <vt:lpstr>Figure S9f Blots</vt:lpstr>
      <vt:lpstr>Figure S10b Blots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#DANIEL ARON ANG#</cp:lastModifiedBy>
  <cp:revision/>
  <dcterms:created xsi:type="dcterms:W3CDTF">2023-11-27T09:55:34Z</dcterms:created>
  <dcterms:modified xsi:type="dcterms:W3CDTF">2024-03-06T07:54:41Z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0x010100BB1CD9A0C9B3104798E759B6A0DD8A7B</vt:lpwstr>
  </property>
</Properties>
</file>