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roteomics\maus2\submission_NC\revision2\"/>
    </mc:Choice>
  </mc:AlternateContent>
  <xr:revisionPtr revIDLastSave="0" documentId="13_ncr:1_{2B58124B-C86B-4410-B776-ED658177FC28}" xr6:coauthVersionLast="47" xr6:coauthVersionMax="47" xr10:uidLastSave="{00000000-0000-0000-0000-000000000000}"/>
  <bookViews>
    <workbookView xWindow="1520" yWindow="1520" windowWidth="23090" windowHeight="13940" activeTab="5" xr2:uid="{00000000-000D-0000-FFFF-FFFF00000000}"/>
  </bookViews>
  <sheets>
    <sheet name="FG_DDA" sheetId="1" r:id="rId1"/>
    <sheet name="MQ_DDA" sheetId="2" r:id="rId2"/>
    <sheet name="DIANN_DIA" sheetId="3" r:id="rId3"/>
    <sheet name="spt_DIA" sheetId="4" r:id="rId4"/>
    <sheet name="FG_TMT" sheetId="5" r:id="rId5"/>
    <sheet name="MQ_TM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1" i="4"/>
  <c r="F20" i="6"/>
  <c r="F19" i="6"/>
  <c r="E20" i="6"/>
  <c r="E19" i="6"/>
  <c r="D20" i="6"/>
  <c r="D19" i="6"/>
  <c r="C20" i="6"/>
  <c r="C19" i="6"/>
  <c r="F20" i="5"/>
  <c r="F19" i="5"/>
  <c r="E20" i="5"/>
  <c r="E19" i="5"/>
  <c r="D20" i="5"/>
  <c r="C20" i="5"/>
  <c r="D19" i="5"/>
  <c r="C19" i="5"/>
  <c r="F22" i="4"/>
  <c r="F21" i="4"/>
  <c r="E22" i="4"/>
  <c r="E21" i="4"/>
  <c r="D22" i="4"/>
  <c r="D21" i="4"/>
  <c r="C22" i="4"/>
  <c r="C22" i="3"/>
  <c r="D22" i="3"/>
  <c r="E22" i="3"/>
  <c r="F22" i="3"/>
  <c r="F21" i="3"/>
  <c r="E21" i="3"/>
  <c r="D21" i="3"/>
  <c r="C21" i="3"/>
  <c r="F27" i="2"/>
  <c r="F26" i="2"/>
  <c r="E27" i="2"/>
  <c r="E26" i="2"/>
  <c r="D27" i="2"/>
  <c r="D26" i="2"/>
  <c r="C27" i="2"/>
  <c r="C26" i="2"/>
  <c r="F27" i="1"/>
  <c r="F26" i="1"/>
  <c r="E27" i="1"/>
  <c r="E26" i="1"/>
  <c r="D27" i="1"/>
  <c r="D26" i="1"/>
  <c r="C27" i="1"/>
</calcChain>
</file>

<file path=xl/sharedStrings.xml><?xml version="1.0" encoding="utf-8"?>
<sst xmlns="http://schemas.openxmlformats.org/spreadsheetml/2006/main" count="166" uniqueCount="65">
  <si>
    <t>contrast_index</t>
    <phoneticPr fontId="1" type="noConversion"/>
  </si>
  <si>
    <t>dataset</t>
  </si>
  <si>
    <t>dataset</t>
    <phoneticPr fontId="1" type="noConversion"/>
  </si>
  <si>
    <t>HYqfl683</t>
  </si>
  <si>
    <t>HYE5600735_LFQ</t>
    <phoneticPr fontId="1" type="noConversion"/>
  </si>
  <si>
    <t>HYE6600735_LFQ</t>
    <phoneticPr fontId="1" type="noConversion"/>
  </si>
  <si>
    <t>HYEqe735_LFQ</t>
    <phoneticPr fontId="1" type="noConversion"/>
  </si>
  <si>
    <t>HYEtims735_LFQ</t>
    <phoneticPr fontId="1" type="noConversion"/>
  </si>
  <si>
    <t>HYtims134_LFQ</t>
    <phoneticPr fontId="1" type="noConversion"/>
  </si>
  <si>
    <t>HEtims425_LFQ</t>
    <phoneticPr fontId="1" type="noConversion"/>
  </si>
  <si>
    <t>YUltq006_LFQ</t>
    <phoneticPr fontId="1" type="noConversion"/>
  </si>
  <si>
    <t>YUltq099_LFQ</t>
    <phoneticPr fontId="1" type="noConversion"/>
  </si>
  <si>
    <t>YUltq819_LFQ</t>
    <phoneticPr fontId="1" type="noConversion"/>
  </si>
  <si>
    <t>HEqe408_LFQ</t>
    <phoneticPr fontId="1" type="noConversion"/>
  </si>
  <si>
    <t>HYqfl683_LFQ</t>
    <phoneticPr fontId="1" type="noConversion"/>
  </si>
  <si>
    <t>HYEtims777_LFQ</t>
    <phoneticPr fontId="1" type="noConversion"/>
  </si>
  <si>
    <t>contrast_index</t>
  </si>
  <si>
    <t>mean_spearman</t>
  </si>
  <si>
    <t>median_spearman</t>
  </si>
  <si>
    <t>mean_pearson</t>
  </si>
  <si>
    <t>median_pearson</t>
  </si>
  <si>
    <t>supp1. Tab2 Correlations of LODOCV tests under MQ_DDA</t>
    <phoneticPr fontId="1" type="noConversion"/>
  </si>
  <si>
    <t>supp1. Tab3 Correlations of LODOCV tests under setting DIANN_DIA</t>
    <phoneticPr fontId="1" type="noConversion"/>
  </si>
  <si>
    <t>supp1. Tab4 Correlations of LODOCV tests under setting spt_DIA</t>
    <phoneticPr fontId="1" type="noConversion"/>
  </si>
  <si>
    <t>HEqe277</t>
  </si>
  <si>
    <t>HYms2faims815</t>
  </si>
  <si>
    <t>HYsps2815</t>
  </si>
  <si>
    <t>HYms2815</t>
  </si>
  <si>
    <t>supp1. Tab5 Correlations of LODOCV tests under setting FG_TMT</t>
    <phoneticPr fontId="1" type="noConversion"/>
  </si>
  <si>
    <t>supp1. Tab6 Correlations of LODOCV tests under setting MQ_TMT</t>
    <phoneticPr fontId="1" type="noConversion"/>
  </si>
  <si>
    <t>HYEtims735_DIA</t>
    <phoneticPr fontId="1" type="noConversion"/>
  </si>
  <si>
    <t>MYtims709_DIA</t>
    <phoneticPr fontId="1" type="noConversion"/>
  </si>
  <si>
    <t>HEof_n600_DIA</t>
  </si>
  <si>
    <t>HEof_w600_DIA</t>
  </si>
  <si>
    <t>HYtims134_DIA</t>
    <phoneticPr fontId="1" type="noConversion"/>
  </si>
  <si>
    <t>HEqe777_DIA</t>
    <phoneticPr fontId="1" type="noConversion"/>
  </si>
  <si>
    <t>HEqe408_DIA</t>
    <phoneticPr fontId="1" type="noConversion"/>
  </si>
  <si>
    <t>HEqe277_TMT10</t>
  </si>
  <si>
    <t>HYqfl683_TMT11</t>
  </si>
  <si>
    <t>HYms2faims815_TMT16</t>
  </si>
  <si>
    <t>HYsps2815_TMT16</t>
  </si>
  <si>
    <t>HYms2815_TMT16</t>
  </si>
  <si>
    <t xml:space="preserve">supp1. Tab1 Correlations of LODOCV tests under setting FG_DDA </t>
    <phoneticPr fontId="1" type="noConversion"/>
  </si>
  <si>
    <t>mean_spearman*</t>
    <phoneticPr fontId="1" type="noConversion"/>
  </si>
  <si>
    <t>median_spearman**</t>
    <phoneticPr fontId="1" type="noConversion"/>
  </si>
  <si>
    <t>* mean_spearman means Spearman correlation calculated when using mean metric value for benchmarking</t>
    <phoneticPr fontId="1" type="noConversion"/>
  </si>
  <si>
    <t>** median_spearman means Spearman correlation calculated when using median metric value for benchmarking</t>
    <phoneticPr fontId="1" type="noConversion"/>
  </si>
  <si>
    <t>HYE5600735_DDA</t>
  </si>
  <si>
    <t>HYE6600735_DDA</t>
  </si>
  <si>
    <t>HYEqe735_DDA</t>
  </si>
  <si>
    <t>HYEtims735_DDA</t>
  </si>
  <si>
    <t>HYtims134_DDA</t>
  </si>
  <si>
    <t>HEtims425_DDA</t>
  </si>
  <si>
    <t>YUltq006_DDA</t>
  </si>
  <si>
    <t>YUltq099_DDA</t>
  </si>
  <si>
    <t>YUltq819_DDA</t>
  </si>
  <si>
    <t>HEqe408_DDA</t>
  </si>
  <si>
    <t>HYqfl683_DDA</t>
  </si>
  <si>
    <t>HYEtims777_DDA</t>
  </si>
  <si>
    <t>mean</t>
    <phoneticPr fontId="1" type="noConversion"/>
  </si>
  <si>
    <t>median</t>
    <phoneticPr fontId="1" type="noConversion"/>
  </si>
  <si>
    <t>mean_pearson***</t>
    <phoneticPr fontId="1" type="noConversion"/>
  </si>
  <si>
    <t>median_pearson****</t>
    <phoneticPr fontId="1" type="noConversion"/>
  </si>
  <si>
    <t>*** mean_pearson means Pearson correlation calculated when using mean metric value for benchmarking</t>
    <phoneticPr fontId="1" type="noConversion"/>
  </si>
  <si>
    <t>**** median_pearson means Pearson correlation calculated when using median metric value for benchmarking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</si>
</sst>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2" fontId="0" fillId="0" borderId="0" xfId="0" applyNumberFormat="1"/>
    <xf numFmtId="2" fontId="0" fillId="0" borderId="0" xfId="0" applyNumberFormat="1" applyAlignment="1">
      <alignment vertical="center"/>
    </xf>
  </cellXfs>
  <cellStyles count="1">
    <cellStyle name="常规" xfId="0" builtinId="0"/>
  </cellStyles>
  <dxfs count="48"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FE8C68-120B-4AD5-84BE-D3A3549EFB75}" name="表1" displayName="表1" ref="A2:F24" totalsRowShown="0" headerRowDxfId="47" dataDxfId="46">
  <autoFilter ref="A2:F24" xr:uid="{37FE8C68-120B-4AD5-84BE-D3A3549EFB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68B289F-2B67-4A10-A651-B1A1623C5E74}" name="dataset" dataDxfId="45"/>
    <tableColumn id="3" xr3:uid="{2272BBA7-008C-4662-BD28-318C72BFD10D}" name="contrast_index" dataDxfId="44"/>
    <tableColumn id="4" xr3:uid="{D0E157C6-C195-4446-B460-75785742F69F}" name="mean_spearman*" dataDxfId="43"/>
    <tableColumn id="5" xr3:uid="{2407CEB8-4F8D-4D52-BFCC-70C44035A31F}" name="median_spearman**" dataDxfId="42"/>
    <tableColumn id="6" xr3:uid="{DBF24656-938E-4F37-AF10-396B0ACF45D6}" name="mean_pearson***" dataDxfId="41"/>
    <tableColumn id="7" xr3:uid="{1A18D4D2-E6D5-43DD-8ADD-E6D1BADB7094}" name="median_pearson****" dataDxfId="4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8C52CB-F6CA-4EC9-80EF-79B140B3B31F}" name="表2" displayName="表2" ref="A2:F24" totalsRowShown="0" headerRowDxfId="39" dataDxfId="38">
  <autoFilter ref="A2:F24" xr:uid="{BE8C52CB-F6CA-4EC9-80EF-79B140B3B3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9530DFC9-75B5-430D-A637-54C700FD3118}" name="dataset" dataDxfId="37"/>
    <tableColumn id="3" xr3:uid="{ECE83B20-0911-4CBB-89F9-D11D94DAA161}" name="contrast_index" dataDxfId="36"/>
    <tableColumn id="4" xr3:uid="{3173407E-0EA4-478E-9A25-5642E3CDFD51}" name="mean_spearman" dataDxfId="35"/>
    <tableColumn id="5" xr3:uid="{E3E47F47-AA7B-4183-A234-432052086B90}" name="median_spearman" dataDxfId="34"/>
    <tableColumn id="6" xr3:uid="{C12120C2-D6D0-45BB-8506-9C6A15DF5A94}" name="mean_pearson" dataDxfId="33"/>
    <tableColumn id="7" xr3:uid="{D6727FE5-5998-4440-8816-BCE2F3A6D91E}" name="median_pearson" dataDxfId="3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9AD7AB-8754-4000-8E4C-C49DCC8A7D71}" name="表3" displayName="表3" ref="A2:F19" totalsRowShown="0" headerRowDxfId="31" dataDxfId="30">
  <autoFilter ref="A2:F19" xr:uid="{E09AD7AB-8754-4000-8E4C-C49DCC8A7D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DE8D476-F0E2-4462-B0C9-F4F2EE27984C}" name="dataset" dataDxfId="29"/>
    <tableColumn id="3" xr3:uid="{B2D91D6C-95E8-4B64-BF80-2870EC3A075C}" name="contrast_index" dataDxfId="28"/>
    <tableColumn id="4" xr3:uid="{1679D5DE-0DCD-444E-B682-B45646381800}" name="mean_spearman" dataDxfId="27"/>
    <tableColumn id="5" xr3:uid="{DD5F1ED2-5FC8-4624-B984-67085EEAB9E4}" name="median_spearman" dataDxfId="26"/>
    <tableColumn id="6" xr3:uid="{30F9385B-4175-44E4-AFD4-45BDC08968E2}" name="mean_pearson" dataDxfId="25"/>
    <tableColumn id="7" xr3:uid="{4CFB53B2-B0F1-417A-9257-07F12ABEAE6E}" name="median_pearson" dataDxfId="2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5700DB-C3D2-4AF4-ABC1-0CDCBAEC132A}" name="表4" displayName="表4" ref="A2:F19" totalsRowShown="0" headerRowDxfId="23" dataDxfId="22">
  <autoFilter ref="A2:F19" xr:uid="{825700DB-C3D2-4AF4-ABC1-0CDCBAEC132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46B0770-6871-4D64-AF89-A009B0C0D309}" name="dataset" dataDxfId="21"/>
    <tableColumn id="3" xr3:uid="{3B588E5C-1084-4247-9F78-143568F7F2AD}" name="contrast_index" dataDxfId="20"/>
    <tableColumn id="4" xr3:uid="{0BD070A0-91D8-4919-A406-D8835F41D036}" name="mean_spearman" dataDxfId="19"/>
    <tableColumn id="5" xr3:uid="{A250E79A-9914-481A-A5C8-6D866E26C949}" name="median_spearman" dataDxfId="18"/>
    <tableColumn id="6" xr3:uid="{38C5E4F1-C6B1-4D42-8048-B9CA9678C699}" name="mean_pearson" dataDxfId="17"/>
    <tableColumn id="7" xr3:uid="{08C7BFCE-714F-4803-B325-3EADDF28A906}" name="median_pearson" dataDxfId="1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B4CA86C-7126-44D7-BD08-6821CE8517B2}" name="表5" displayName="表5" ref="A2:F17" totalsRowShown="0" headerRowDxfId="15" dataDxfId="14">
  <autoFilter ref="A2:F17" xr:uid="{FB4CA86C-7126-44D7-BD08-6821CE8517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2F80571-ED31-446A-8F63-24D71957B074}" name="dataset" dataDxfId="13"/>
    <tableColumn id="3" xr3:uid="{0FDA48B9-3BB3-46DD-8753-C9275DB3F457}" name="contrast_index" dataDxfId="12"/>
    <tableColumn id="4" xr3:uid="{79F34665-9328-4277-B7A8-618D35F6C0F9}" name="mean_spearman" dataDxfId="11"/>
    <tableColumn id="5" xr3:uid="{CBC70229-075F-42B9-9EBE-1A39A2E7D709}" name="median_spearman" dataDxfId="10"/>
    <tableColumn id="6" xr3:uid="{C253B823-FF12-4877-AA5A-989669A3948A}" name="mean_pearson" dataDxfId="9"/>
    <tableColumn id="7" xr3:uid="{4880ADF9-85DF-4C1B-80E1-876474950E6C}" name="median_pearson" dataDxfId="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64F07B-66E0-498C-BD73-77C9EB951FAA}" name="表6" displayName="表6" ref="A2:F17" totalsRowShown="0" headerRowDxfId="7" dataDxfId="6">
  <autoFilter ref="A2:F17" xr:uid="{5664F07B-66E0-498C-BD73-77C9EB951F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4210FA7-CB2B-4850-9A6F-A41608BAB2E1}" name="dataset" dataDxfId="5"/>
    <tableColumn id="3" xr3:uid="{F72896C2-7E3C-48AE-993C-2F5BE57C24B8}" name="contrast_index" dataDxfId="4"/>
    <tableColumn id="4" xr3:uid="{31629EA0-45D3-413F-BF4C-18432B2C3D5B}" name="mean_spearman" dataDxfId="3"/>
    <tableColumn id="5" xr3:uid="{D25C2101-AC36-4002-B057-92AFE5A2CB64}" name="median_spearman" dataDxfId="2"/>
    <tableColumn id="6" xr3:uid="{978FB16D-7200-4314-B0F4-60DC614D0CC1}" name="mean_pearson" dataDxfId="1"/>
    <tableColumn id="7" xr3:uid="{103A83FA-1310-4604-84D6-13B88689D64D}" name="median_pears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C27" sqref="C27"/>
    </sheetView>
  </sheetViews>
  <sheetFormatPr defaultRowHeight="14" x14ac:dyDescent="0.3"/>
  <cols>
    <col min="1" max="1" width="14.83203125" style="1" customWidth="1"/>
    <col min="2" max="2" width="10.9140625" style="1" customWidth="1"/>
    <col min="3" max="3" width="16.33203125" style="1" customWidth="1"/>
    <col min="4" max="4" width="15.9140625" style="1" customWidth="1"/>
    <col min="5" max="5" width="17.5" style="1" customWidth="1"/>
    <col min="6" max="6" width="14.5" customWidth="1"/>
    <col min="7" max="7" width="16.08203125" customWidth="1"/>
    <col min="9" max="9" width="16.33203125" customWidth="1"/>
    <col min="10" max="10" width="14.4140625" customWidth="1"/>
    <col min="11" max="11" width="11.6640625" customWidth="1"/>
    <col min="12" max="12" width="13.4140625" customWidth="1"/>
  </cols>
  <sheetData>
    <row r="1" spans="1:11" x14ac:dyDescent="0.3">
      <c r="A1" s="2" t="s">
        <v>42</v>
      </c>
      <c r="I1" s="2"/>
    </row>
    <row r="2" spans="1:11" x14ac:dyDescent="0.3">
      <c r="A2" s="1" t="s">
        <v>2</v>
      </c>
      <c r="B2" s="1" t="s">
        <v>0</v>
      </c>
      <c r="C2" s="1" t="s">
        <v>43</v>
      </c>
      <c r="D2" s="1" t="s">
        <v>44</v>
      </c>
      <c r="E2" s="1" t="s">
        <v>61</v>
      </c>
      <c r="F2" s="1" t="s">
        <v>62</v>
      </c>
      <c r="G2" s="1"/>
    </row>
    <row r="3" spans="1:11" x14ac:dyDescent="0.3">
      <c r="A3" s="1" t="s">
        <v>47</v>
      </c>
      <c r="B3" s="1">
        <v>1</v>
      </c>
      <c r="C3" s="5">
        <v>0.72498249566274497</v>
      </c>
      <c r="D3" s="5">
        <v>0.79933498385304702</v>
      </c>
      <c r="E3" s="5">
        <v>0.724629075799054</v>
      </c>
      <c r="F3" s="5">
        <v>0.79383694556945195</v>
      </c>
      <c r="G3" s="1"/>
      <c r="H3" s="1" t="s">
        <v>45</v>
      </c>
      <c r="J3" s="4"/>
      <c r="K3" s="4"/>
    </row>
    <row r="4" spans="1:11" x14ac:dyDescent="0.3">
      <c r="A4" s="1" t="s">
        <v>48</v>
      </c>
      <c r="B4" s="1">
        <v>1</v>
      </c>
      <c r="C4" s="5">
        <v>0.53171224181531196</v>
      </c>
      <c r="D4" s="5">
        <v>0.53929160284187105</v>
      </c>
      <c r="E4" s="5">
        <v>0.53763674305648701</v>
      </c>
      <c r="F4" s="5">
        <v>0.54058141354487199</v>
      </c>
      <c r="G4" s="1"/>
      <c r="H4" s="1" t="s">
        <v>46</v>
      </c>
      <c r="J4" s="4"/>
      <c r="K4" s="4"/>
    </row>
    <row r="5" spans="1:11" x14ac:dyDescent="0.3">
      <c r="A5" s="1" t="s">
        <v>49</v>
      </c>
      <c r="B5" s="1">
        <v>1</v>
      </c>
      <c r="C5" s="5">
        <v>0.70155973475853906</v>
      </c>
      <c r="D5" s="5">
        <v>0.76309926955308305</v>
      </c>
      <c r="E5" s="5">
        <v>0.71024872896225799</v>
      </c>
      <c r="F5" s="5">
        <v>0.76248965388717305</v>
      </c>
      <c r="G5" s="1"/>
      <c r="H5" s="1" t="s">
        <v>63</v>
      </c>
      <c r="J5" s="4"/>
      <c r="K5" s="4"/>
    </row>
    <row r="6" spans="1:11" x14ac:dyDescent="0.3">
      <c r="A6" s="1" t="s">
        <v>50</v>
      </c>
      <c r="B6" s="1">
        <v>1</v>
      </c>
      <c r="C6" s="5">
        <v>0.71704370517375204</v>
      </c>
      <c r="D6" s="5">
        <v>0.76699742993041897</v>
      </c>
      <c r="E6" s="5">
        <v>0.72269199648776505</v>
      </c>
      <c r="F6" s="5">
        <v>0.76919699481489701</v>
      </c>
      <c r="G6" s="1"/>
      <c r="H6" s="1" t="s">
        <v>64</v>
      </c>
      <c r="J6" s="4"/>
      <c r="K6" s="4"/>
    </row>
    <row r="7" spans="1:11" x14ac:dyDescent="0.3">
      <c r="A7" s="1" t="s">
        <v>51</v>
      </c>
      <c r="B7" s="1">
        <v>1</v>
      </c>
      <c r="C7" s="5">
        <v>0.69419558298432404</v>
      </c>
      <c r="D7" s="5">
        <v>0.69233932570520595</v>
      </c>
      <c r="E7" s="5">
        <v>0.69330653580119705</v>
      </c>
      <c r="F7" s="5">
        <v>0.67908995893457702</v>
      </c>
      <c r="G7" s="1"/>
      <c r="J7" s="4"/>
      <c r="K7" s="4"/>
    </row>
    <row r="8" spans="1:11" x14ac:dyDescent="0.3">
      <c r="A8" s="1" t="s">
        <v>51</v>
      </c>
      <c r="B8" s="1">
        <v>2</v>
      </c>
      <c r="C8" s="5">
        <v>0.79953313053988195</v>
      </c>
      <c r="D8" s="5">
        <v>0.78366468733714501</v>
      </c>
      <c r="E8" s="5">
        <v>0.796126006604297</v>
      </c>
      <c r="F8" s="5">
        <v>0.77174398960720203</v>
      </c>
      <c r="G8" s="1"/>
      <c r="J8" s="4"/>
      <c r="K8" s="4"/>
    </row>
    <row r="9" spans="1:11" x14ac:dyDescent="0.3">
      <c r="A9" s="1" t="s">
        <v>51</v>
      </c>
      <c r="B9" s="1">
        <v>3</v>
      </c>
      <c r="C9" s="5">
        <v>0.63119369149369797</v>
      </c>
      <c r="D9" s="5">
        <v>0.59344100103377995</v>
      </c>
      <c r="E9" s="5">
        <v>0.65705513494637202</v>
      </c>
      <c r="F9" s="5">
        <v>0.605997843342166</v>
      </c>
      <c r="G9" s="1"/>
      <c r="J9" s="4"/>
      <c r="K9" s="4"/>
    </row>
    <row r="10" spans="1:11" x14ac:dyDescent="0.3">
      <c r="A10" s="1" t="s">
        <v>52</v>
      </c>
      <c r="B10" s="1">
        <v>1</v>
      </c>
      <c r="C10" s="5">
        <v>0.75178005981144302</v>
      </c>
      <c r="D10" s="5">
        <v>0.69887907503178204</v>
      </c>
      <c r="E10" s="5">
        <v>0.74858730356810199</v>
      </c>
      <c r="F10" s="5">
        <v>0.68322305341011103</v>
      </c>
      <c r="G10" s="1"/>
      <c r="J10" s="4"/>
      <c r="K10" s="4"/>
    </row>
    <row r="11" spans="1:11" x14ac:dyDescent="0.3">
      <c r="A11" s="1" t="s">
        <v>52</v>
      </c>
      <c r="B11" s="1">
        <v>2</v>
      </c>
      <c r="C11" s="5">
        <v>0.79956226977383604</v>
      </c>
      <c r="D11" s="5">
        <v>0.74019128562941305</v>
      </c>
      <c r="E11" s="5">
        <v>0.79851396971754396</v>
      </c>
      <c r="F11" s="5">
        <v>0.72384544463593503</v>
      </c>
      <c r="G11" s="1"/>
    </row>
    <row r="12" spans="1:11" x14ac:dyDescent="0.3">
      <c r="A12" s="1" t="s">
        <v>52</v>
      </c>
      <c r="B12" s="1">
        <v>3</v>
      </c>
      <c r="C12" s="5">
        <v>0.76925754721197503</v>
      </c>
      <c r="D12" s="5">
        <v>0.70451849228232899</v>
      </c>
      <c r="E12" s="5">
        <v>0.77223101316281795</v>
      </c>
      <c r="F12" s="5">
        <v>0.69295136706934402</v>
      </c>
      <c r="G12" s="1"/>
      <c r="J12" s="3"/>
    </row>
    <row r="13" spans="1:11" x14ac:dyDescent="0.3">
      <c r="A13" s="1" t="s">
        <v>53</v>
      </c>
      <c r="B13" s="1">
        <v>1</v>
      </c>
      <c r="C13" s="5">
        <v>0.66526745006196397</v>
      </c>
      <c r="D13" s="5">
        <v>0.71448536930381801</v>
      </c>
      <c r="E13" s="5">
        <v>0.66935010308591103</v>
      </c>
      <c r="F13" s="5">
        <v>0.71404870852189595</v>
      </c>
      <c r="G13" s="1"/>
    </row>
    <row r="14" spans="1:11" x14ac:dyDescent="0.3">
      <c r="A14" s="1" t="s">
        <v>53</v>
      </c>
      <c r="B14" s="1">
        <v>2</v>
      </c>
      <c r="C14" s="5">
        <v>0.59067592788832302</v>
      </c>
      <c r="D14" s="5">
        <v>0.61481919821025899</v>
      </c>
      <c r="E14" s="5">
        <v>0.59661837599968104</v>
      </c>
      <c r="F14" s="5">
        <v>0.61497767205183695</v>
      </c>
      <c r="G14" s="1"/>
    </row>
    <row r="15" spans="1:11" x14ac:dyDescent="0.3">
      <c r="A15" s="1" t="s">
        <v>54</v>
      </c>
      <c r="B15" s="1">
        <v>1</v>
      </c>
      <c r="C15" s="5">
        <v>0.37794764910166201</v>
      </c>
      <c r="D15" s="5">
        <v>0.36712933588507402</v>
      </c>
      <c r="E15" s="5">
        <v>0.37931819157024899</v>
      </c>
      <c r="F15" s="5">
        <v>0.37220434667708402</v>
      </c>
      <c r="G15" s="1"/>
    </row>
    <row r="16" spans="1:11" x14ac:dyDescent="0.3">
      <c r="A16" s="1" t="s">
        <v>54</v>
      </c>
      <c r="B16" s="1">
        <v>2</v>
      </c>
      <c r="C16" s="5">
        <v>0.68847624978618305</v>
      </c>
      <c r="D16" s="5">
        <v>0.74038036192860102</v>
      </c>
      <c r="E16" s="5">
        <v>0.70000265830438502</v>
      </c>
      <c r="F16" s="5">
        <v>0.74613500471412797</v>
      </c>
      <c r="G16" s="1"/>
    </row>
    <row r="17" spans="1:7" x14ac:dyDescent="0.3">
      <c r="A17" s="1" t="s">
        <v>55</v>
      </c>
      <c r="B17" s="1">
        <v>1</v>
      </c>
      <c r="C17" s="5">
        <v>0.26518039470828902</v>
      </c>
      <c r="D17" s="5">
        <v>0.28122179706635497</v>
      </c>
      <c r="E17" s="5">
        <v>0.27612226664272899</v>
      </c>
      <c r="F17" s="5">
        <v>0.28882934184786202</v>
      </c>
      <c r="G17" s="1"/>
    </row>
    <row r="18" spans="1:7" x14ac:dyDescent="0.3">
      <c r="A18" s="1" t="s">
        <v>55</v>
      </c>
      <c r="B18" s="1">
        <v>2</v>
      </c>
      <c r="C18" s="5">
        <v>0.47390891020148301</v>
      </c>
      <c r="D18" s="5">
        <v>0.50970891132470597</v>
      </c>
      <c r="E18" s="5">
        <v>0.48376909568021598</v>
      </c>
      <c r="F18" s="5">
        <v>0.51668502693582896</v>
      </c>
      <c r="G18" s="1"/>
    </row>
    <row r="19" spans="1:7" x14ac:dyDescent="0.3">
      <c r="A19" s="1" t="s">
        <v>55</v>
      </c>
      <c r="B19" s="1">
        <v>3</v>
      </c>
      <c r="C19" s="5">
        <v>0.640813721343099</v>
      </c>
      <c r="D19" s="5">
        <v>0.70554423347995299</v>
      </c>
      <c r="E19" s="5">
        <v>0.64263091066750999</v>
      </c>
      <c r="F19" s="5">
        <v>0.70218441721846903</v>
      </c>
      <c r="G19" s="1"/>
    </row>
    <row r="20" spans="1:7" x14ac:dyDescent="0.3">
      <c r="A20" s="1" t="s">
        <v>56</v>
      </c>
      <c r="B20" s="1">
        <v>1</v>
      </c>
      <c r="C20" s="5">
        <v>0.66094823937955405</v>
      </c>
      <c r="D20" s="5">
        <v>0.69931009245522402</v>
      </c>
      <c r="E20" s="5">
        <v>0.66795704711506299</v>
      </c>
      <c r="F20" s="5">
        <v>0.70169916919271103</v>
      </c>
      <c r="G20" s="1"/>
    </row>
    <row r="21" spans="1:7" x14ac:dyDescent="0.3">
      <c r="A21" s="1" t="s">
        <v>57</v>
      </c>
      <c r="B21" s="1">
        <v>1</v>
      </c>
      <c r="C21" s="5">
        <v>0.69841770727217201</v>
      </c>
      <c r="D21" s="5">
        <v>0.68811953702792605</v>
      </c>
      <c r="E21" s="5">
        <v>0.70169543465654804</v>
      </c>
      <c r="F21" s="5">
        <v>0.68678752063152204</v>
      </c>
      <c r="G21" s="1"/>
    </row>
    <row r="22" spans="1:7" x14ac:dyDescent="0.3">
      <c r="A22" s="1" t="s">
        <v>57</v>
      </c>
      <c r="B22" s="1">
        <v>2</v>
      </c>
      <c r="C22" s="5">
        <v>0.65290324802100097</v>
      </c>
      <c r="D22" s="5">
        <v>0.63238779618032404</v>
      </c>
      <c r="E22" s="5">
        <v>0.66126351537904504</v>
      </c>
      <c r="F22" s="5">
        <v>0.63427908566069802</v>
      </c>
      <c r="G22" s="1"/>
    </row>
    <row r="23" spans="1:7" x14ac:dyDescent="0.3">
      <c r="A23" s="1" t="s">
        <v>57</v>
      </c>
      <c r="B23" s="1">
        <v>3</v>
      </c>
      <c r="C23" s="5">
        <v>0.74085818458198305</v>
      </c>
      <c r="D23" s="5">
        <v>0.76847846176812895</v>
      </c>
      <c r="E23" s="5">
        <v>0.738687991182161</v>
      </c>
      <c r="F23" s="5">
        <v>0.75845219887843496</v>
      </c>
      <c r="G23" s="1"/>
    </row>
    <row r="24" spans="1:7" x14ac:dyDescent="0.3">
      <c r="A24" s="1" t="s">
        <v>58</v>
      </c>
      <c r="B24" s="1">
        <v>1</v>
      </c>
      <c r="C24" s="5">
        <v>0.78233206169525304</v>
      </c>
      <c r="D24" s="5">
        <v>0.78537892731061998</v>
      </c>
      <c r="E24" s="5">
        <v>0.78871869756134505</v>
      </c>
      <c r="F24" s="5">
        <v>0.77530969266097705</v>
      </c>
      <c r="G24" s="1"/>
    </row>
    <row r="26" spans="1:7" x14ac:dyDescent="0.3">
      <c r="B26" s="2" t="s">
        <v>59</v>
      </c>
      <c r="C26" s="5">
        <f>AVERAGE(表1[mean_spearman*])</f>
        <v>0.65266137287574877</v>
      </c>
      <c r="D26" s="5">
        <f>AVERAGE(表1[median_spearman**])</f>
        <v>0.66312368977904856</v>
      </c>
      <c r="E26" s="5">
        <f>AVERAGE(表1[mean_pearson***])</f>
        <v>0.65759821799776075</v>
      </c>
      <c r="F26" s="4">
        <f>AVERAGE(表1[median_pearson****])</f>
        <v>0.66066131135487172</v>
      </c>
    </row>
    <row r="27" spans="1:7" x14ac:dyDescent="0.3">
      <c r="B27" s="2" t="s">
        <v>60</v>
      </c>
      <c r="C27" s="5">
        <f>MEDIAN(表1[mean_spearman*])</f>
        <v>0.69133591638525349</v>
      </c>
      <c r="D27" s="5">
        <f>MEDIAN(表1[median_spearman**])</f>
        <v>0.70191429236877645</v>
      </c>
      <c r="E27" s="5">
        <f>MEDIAN(表1[mean_pearson***])</f>
        <v>0.69665459705279109</v>
      </c>
      <c r="F27" s="4">
        <f>MEDIAN(表1[median_pearson****])</f>
        <v>0.69732526813102758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A7AC-06F4-4606-B06C-7120A4406EB7}">
  <dimension ref="A1:J31"/>
  <sheetViews>
    <sheetView workbookViewId="0">
      <selection activeCell="C33" sqref="C33"/>
    </sheetView>
  </sheetViews>
  <sheetFormatPr defaultRowHeight="14" x14ac:dyDescent="0.3"/>
  <cols>
    <col min="1" max="1" width="21.25" customWidth="1"/>
    <col min="3" max="3" width="14.58203125" customWidth="1"/>
    <col min="4" max="4" width="15.9140625" customWidth="1"/>
    <col min="5" max="5" width="17.5" customWidth="1"/>
    <col min="6" max="6" width="14.5" customWidth="1"/>
    <col min="7" max="7" width="16.08203125" customWidth="1"/>
    <col min="8" max="8" width="9.4140625" customWidth="1"/>
    <col min="9" max="9" width="14.4140625" customWidth="1"/>
    <col min="10" max="10" width="11.6640625" customWidth="1"/>
    <col min="11" max="11" width="13.4140625" customWidth="1"/>
  </cols>
  <sheetData>
    <row r="1" spans="1:10" x14ac:dyDescent="0.3">
      <c r="A1" s="2" t="s">
        <v>21</v>
      </c>
      <c r="H1" s="2"/>
    </row>
    <row r="2" spans="1:10" x14ac:dyDescent="0.3">
      <c r="A2" s="1" t="s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I2" s="4"/>
      <c r="J2" s="4"/>
    </row>
    <row r="3" spans="1:10" x14ac:dyDescent="0.3">
      <c r="A3" s="1" t="s">
        <v>4</v>
      </c>
      <c r="B3" s="1">
        <v>1</v>
      </c>
      <c r="C3" s="5">
        <v>0.72584556706890302</v>
      </c>
      <c r="D3" s="5">
        <v>0.74686005146816103</v>
      </c>
      <c r="E3" s="5">
        <v>0.72939438585685501</v>
      </c>
      <c r="F3" s="5">
        <v>0.74520976392830396</v>
      </c>
      <c r="I3" s="4"/>
      <c r="J3" s="4"/>
    </row>
    <row r="4" spans="1:10" x14ac:dyDescent="0.3">
      <c r="A4" s="1" t="s">
        <v>5</v>
      </c>
      <c r="B4" s="1">
        <v>1</v>
      </c>
      <c r="C4" s="5">
        <v>0.57834716538863395</v>
      </c>
      <c r="D4" s="5">
        <v>0.56160283441228898</v>
      </c>
      <c r="E4" s="5">
        <v>0.58555871326977604</v>
      </c>
      <c r="F4" s="5">
        <v>0.56097500765407204</v>
      </c>
      <c r="I4" s="4"/>
      <c r="J4" s="4"/>
    </row>
    <row r="5" spans="1:10" x14ac:dyDescent="0.3">
      <c r="A5" s="1" t="s">
        <v>6</v>
      </c>
      <c r="B5" s="1">
        <v>1</v>
      </c>
      <c r="C5" s="5">
        <v>0.66745912457223899</v>
      </c>
      <c r="D5" s="5">
        <v>0.679433477246565</v>
      </c>
      <c r="E5" s="5">
        <v>0.67682667483451897</v>
      </c>
      <c r="F5" s="5">
        <v>0.68379748826498099</v>
      </c>
      <c r="I5" s="4"/>
      <c r="J5" s="4"/>
    </row>
    <row r="6" spans="1:10" x14ac:dyDescent="0.3">
      <c r="A6" s="1" t="s">
        <v>7</v>
      </c>
      <c r="B6" s="1">
        <v>1</v>
      </c>
      <c r="C6" s="5">
        <v>0.70052849756300595</v>
      </c>
      <c r="D6" s="5">
        <v>0.74271174493807401</v>
      </c>
      <c r="E6" s="5">
        <v>0.70482653886846702</v>
      </c>
      <c r="F6" s="5">
        <v>0.74285903515457696</v>
      </c>
      <c r="I6" s="4"/>
      <c r="J6" s="4"/>
    </row>
    <row r="7" spans="1:10" x14ac:dyDescent="0.3">
      <c r="A7" s="1" t="s">
        <v>8</v>
      </c>
      <c r="B7" s="1">
        <v>1</v>
      </c>
      <c r="C7" s="5">
        <v>0.53625310620656097</v>
      </c>
      <c r="D7" s="5">
        <v>0.51167118146887802</v>
      </c>
      <c r="E7" s="5">
        <v>0.55611055703131596</v>
      </c>
      <c r="F7" s="5">
        <v>0.52122357330982305</v>
      </c>
      <c r="I7" s="4"/>
      <c r="J7" s="4"/>
    </row>
    <row r="8" spans="1:10" x14ac:dyDescent="0.3">
      <c r="A8" s="1" t="s">
        <v>8</v>
      </c>
      <c r="B8" s="1">
        <v>2</v>
      </c>
      <c r="C8" s="5">
        <v>0.66510316132021097</v>
      </c>
      <c r="D8" s="5">
        <v>0.63329236843298198</v>
      </c>
      <c r="E8" s="5">
        <v>0.671979275215009</v>
      </c>
      <c r="F8" s="5">
        <v>0.63158317786408502</v>
      </c>
      <c r="I8" s="4"/>
      <c r="J8" s="4"/>
    </row>
    <row r="9" spans="1:10" x14ac:dyDescent="0.3">
      <c r="A9" s="1" t="s">
        <v>8</v>
      </c>
      <c r="B9" s="1">
        <v>3</v>
      </c>
      <c r="C9" s="5">
        <v>0.64595693244677199</v>
      </c>
      <c r="D9" s="5">
        <v>0.61029711132457598</v>
      </c>
      <c r="E9" s="5">
        <v>0.66544939280710702</v>
      </c>
      <c r="F9" s="5">
        <v>0.61952641682656795</v>
      </c>
    </row>
    <row r="10" spans="1:10" x14ac:dyDescent="0.3">
      <c r="A10" s="1" t="s">
        <v>9</v>
      </c>
      <c r="B10" s="1">
        <v>1</v>
      </c>
      <c r="C10" s="5">
        <v>0.67185785645761698</v>
      </c>
      <c r="D10" s="5">
        <v>0.59409446504258401</v>
      </c>
      <c r="E10" s="5">
        <v>0.68429579047570199</v>
      </c>
      <c r="F10" s="5">
        <v>0.59799354739803301</v>
      </c>
    </row>
    <row r="11" spans="1:10" x14ac:dyDescent="0.3">
      <c r="A11" s="1" t="s">
        <v>9</v>
      </c>
      <c r="B11" s="1">
        <v>2</v>
      </c>
      <c r="C11" s="5">
        <v>0.78490578132354905</v>
      </c>
      <c r="D11" s="5">
        <v>0.69837541592982699</v>
      </c>
      <c r="E11" s="5">
        <v>0.78140560894744004</v>
      </c>
      <c r="F11" s="5">
        <v>0.68611689008563204</v>
      </c>
    </row>
    <row r="12" spans="1:10" x14ac:dyDescent="0.3">
      <c r="A12" s="1" t="s">
        <v>9</v>
      </c>
      <c r="B12" s="1">
        <v>3</v>
      </c>
      <c r="C12" s="5">
        <v>0.73729676849726999</v>
      </c>
      <c r="D12" s="5">
        <v>0.64209524018180597</v>
      </c>
      <c r="E12" s="5">
        <v>0.73850716323667998</v>
      </c>
      <c r="F12" s="5">
        <v>0.63514582334023395</v>
      </c>
      <c r="I12" s="3"/>
    </row>
    <row r="13" spans="1:10" x14ac:dyDescent="0.3">
      <c r="A13" s="1" t="s">
        <v>10</v>
      </c>
      <c r="B13" s="1">
        <v>1</v>
      </c>
      <c r="C13" s="5">
        <v>0.69528172576959002</v>
      </c>
      <c r="D13" s="5">
        <v>0.77604304131366397</v>
      </c>
      <c r="E13" s="5">
        <v>0.70537110102970002</v>
      </c>
      <c r="F13" s="5">
        <v>0.78006304243768798</v>
      </c>
    </row>
    <row r="14" spans="1:10" x14ac:dyDescent="0.3">
      <c r="A14" s="1" t="s">
        <v>10</v>
      </c>
      <c r="B14" s="1">
        <v>2</v>
      </c>
      <c r="C14" s="5">
        <v>0.68461481317154205</v>
      </c>
      <c r="D14" s="5">
        <v>0.75106668569160195</v>
      </c>
      <c r="E14" s="5">
        <v>0.69354440359655301</v>
      </c>
      <c r="F14" s="5">
        <v>0.75366678276105303</v>
      </c>
    </row>
    <row r="15" spans="1:10" x14ac:dyDescent="0.3">
      <c r="A15" s="1" t="s">
        <v>11</v>
      </c>
      <c r="B15" s="1">
        <v>1</v>
      </c>
      <c r="C15" s="5">
        <v>0.49904497519180502</v>
      </c>
      <c r="D15" s="5">
        <v>0.53250429433479896</v>
      </c>
      <c r="E15" s="5">
        <v>0.49359970797210401</v>
      </c>
      <c r="F15" s="5">
        <v>0.52235348442265495</v>
      </c>
    </row>
    <row r="16" spans="1:10" x14ac:dyDescent="0.3">
      <c r="A16" s="1" t="s">
        <v>11</v>
      </c>
      <c r="B16" s="1">
        <v>2</v>
      </c>
      <c r="C16" s="5">
        <v>0.72581543451808095</v>
      </c>
      <c r="D16" s="5">
        <v>0.77714254341822797</v>
      </c>
      <c r="E16" s="5">
        <v>0.73692133822567996</v>
      </c>
      <c r="F16" s="5">
        <v>0.78283376029496099</v>
      </c>
    </row>
    <row r="17" spans="1:6" x14ac:dyDescent="0.3">
      <c r="A17" s="1" t="s">
        <v>12</v>
      </c>
      <c r="B17" s="1">
        <v>1</v>
      </c>
      <c r="C17" s="5">
        <v>0.42906832363574299</v>
      </c>
      <c r="D17" s="5">
        <v>0.466652006735368</v>
      </c>
      <c r="E17" s="5">
        <v>0.439646962851451</v>
      </c>
      <c r="F17" s="5">
        <v>0.47528039786269599</v>
      </c>
    </row>
    <row r="18" spans="1:6" x14ac:dyDescent="0.3">
      <c r="A18" s="1" t="s">
        <v>12</v>
      </c>
      <c r="B18" s="1">
        <v>2</v>
      </c>
      <c r="C18" s="5">
        <v>0.55612596444483897</v>
      </c>
      <c r="D18" s="5">
        <v>0.61970073941113701</v>
      </c>
      <c r="E18" s="5">
        <v>0.57034846648637605</v>
      </c>
      <c r="F18" s="5">
        <v>0.62854046658162899</v>
      </c>
    </row>
    <row r="19" spans="1:6" x14ac:dyDescent="0.3">
      <c r="A19" s="1" t="s">
        <v>12</v>
      </c>
      <c r="B19" s="1">
        <v>3</v>
      </c>
      <c r="C19" s="5">
        <v>0.59379446586839402</v>
      </c>
      <c r="D19" s="5">
        <v>0.62936507241673101</v>
      </c>
      <c r="E19" s="5">
        <v>0.59568268236766997</v>
      </c>
      <c r="F19" s="5">
        <v>0.62311887070109695</v>
      </c>
    </row>
    <row r="20" spans="1:6" x14ac:dyDescent="0.3">
      <c r="A20" s="1" t="s">
        <v>13</v>
      </c>
      <c r="B20" s="1">
        <v>1</v>
      </c>
      <c r="C20" s="5">
        <v>0.65280827575304701</v>
      </c>
      <c r="D20" s="5">
        <v>0.69374416012596096</v>
      </c>
      <c r="E20" s="5">
        <v>0.66466240264148801</v>
      </c>
      <c r="F20" s="5">
        <v>0.69967432197518098</v>
      </c>
    </row>
    <row r="21" spans="1:6" x14ac:dyDescent="0.3">
      <c r="A21" s="1" t="s">
        <v>14</v>
      </c>
      <c r="B21" s="1">
        <v>1</v>
      </c>
      <c r="C21" s="5">
        <v>0.76111297018548696</v>
      </c>
      <c r="D21" s="5">
        <v>0.78114445125573195</v>
      </c>
      <c r="E21" s="5">
        <v>0.76233144601668501</v>
      </c>
      <c r="F21" s="5">
        <v>0.77615524062728203</v>
      </c>
    </row>
    <row r="22" spans="1:6" x14ac:dyDescent="0.3">
      <c r="A22" s="1" t="s">
        <v>14</v>
      </c>
      <c r="B22" s="1">
        <v>2</v>
      </c>
      <c r="C22" s="5">
        <v>0.74936534491275097</v>
      </c>
      <c r="D22" s="5">
        <v>0.749928709143456</v>
      </c>
      <c r="E22" s="5">
        <v>0.75341604696532505</v>
      </c>
      <c r="F22" s="5">
        <v>0.744292931391624</v>
      </c>
    </row>
    <row r="23" spans="1:6" x14ac:dyDescent="0.3">
      <c r="A23" s="1" t="s">
        <v>14</v>
      </c>
      <c r="B23" s="1">
        <v>3</v>
      </c>
      <c r="C23" s="5">
        <v>0.68037210237832701</v>
      </c>
      <c r="D23" s="5">
        <v>0.73036555127051594</v>
      </c>
      <c r="E23" s="5">
        <v>0.69211784519625097</v>
      </c>
      <c r="F23" s="5">
        <v>0.73549226102048904</v>
      </c>
    </row>
    <row r="24" spans="1:6" x14ac:dyDescent="0.3">
      <c r="A24" s="1" t="s">
        <v>15</v>
      </c>
      <c r="B24" s="1">
        <v>1</v>
      </c>
      <c r="C24" s="5">
        <v>0.767329886601401</v>
      </c>
      <c r="D24" s="5">
        <v>0.73606545131531997</v>
      </c>
      <c r="E24" s="5">
        <v>0.77488157957251402</v>
      </c>
      <c r="F24" s="5">
        <v>0.73042066114208404</v>
      </c>
    </row>
    <row r="26" spans="1:6" x14ac:dyDescent="0.3">
      <c r="B26" s="2" t="s">
        <v>59</v>
      </c>
      <c r="C26" s="5">
        <f>AVERAGE(表2[mean_spearman])</f>
        <v>0.65946764742162578</v>
      </c>
      <c r="D26" s="5">
        <f>AVERAGE(表2[median_spearman])</f>
        <v>0.66655257258537515</v>
      </c>
      <c r="E26" s="5">
        <f>AVERAGE(表2[mean_pearson])</f>
        <v>0.66713082197566664</v>
      </c>
      <c r="F26" s="4">
        <f>AVERAGE(表2[median_pearson])</f>
        <v>0.66710558841112499</v>
      </c>
    </row>
    <row r="27" spans="1:6" x14ac:dyDescent="0.3">
      <c r="B27" s="2" t="s">
        <v>60</v>
      </c>
      <c r="C27" s="5">
        <f>MEDIAN(表2[mean_spearman])</f>
        <v>0.67611497941797194</v>
      </c>
      <c r="D27" s="5">
        <f>MEDIAN(表2[median_spearman])</f>
        <v>0.68658881868626298</v>
      </c>
      <c r="E27" s="5">
        <f>MEDIAN(表2[mean_pearson])</f>
        <v>0.68820681783597648</v>
      </c>
      <c r="F27" s="4">
        <f>MEDIAN(表2[median_pearson])</f>
        <v>0.68495718917530657</v>
      </c>
    </row>
    <row r="30" spans="1:6" x14ac:dyDescent="0.3">
      <c r="D30" s="1"/>
      <c r="E30" s="1"/>
    </row>
    <row r="31" spans="1:6" x14ac:dyDescent="0.3">
      <c r="D31" s="1"/>
      <c r="E31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9629-2567-4689-83CD-B9E7BE398CC8}">
  <dimension ref="A1:F22"/>
  <sheetViews>
    <sheetView workbookViewId="0">
      <selection activeCell="C21" sqref="C21"/>
    </sheetView>
  </sheetViews>
  <sheetFormatPr defaultRowHeight="14" x14ac:dyDescent="0.3"/>
  <cols>
    <col min="1" max="1" width="61.58203125" bestFit="1" customWidth="1"/>
    <col min="3" max="3" width="14.58203125" customWidth="1"/>
    <col min="4" max="4" width="15.9140625" customWidth="1"/>
    <col min="5" max="5" width="17.5" customWidth="1"/>
    <col min="6" max="6" width="14.5" customWidth="1"/>
    <col min="7" max="7" width="16.08203125" customWidth="1"/>
  </cols>
  <sheetData>
    <row r="1" spans="1:6" x14ac:dyDescent="0.3">
      <c r="A1" s="2" t="s">
        <v>22</v>
      </c>
    </row>
    <row r="2" spans="1:6" x14ac:dyDescent="0.3">
      <c r="A2" s="1" t="s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</row>
    <row r="3" spans="1:6" x14ac:dyDescent="0.3">
      <c r="A3" s="1" t="s">
        <v>30</v>
      </c>
      <c r="B3" s="1">
        <v>1</v>
      </c>
      <c r="C3" s="5">
        <v>0.602446893917849</v>
      </c>
      <c r="D3" s="5">
        <v>0.63163837343079499</v>
      </c>
      <c r="E3" s="5">
        <v>0.591832963793821</v>
      </c>
      <c r="F3" s="5">
        <v>0.61201296828376495</v>
      </c>
    </row>
    <row r="4" spans="1:6" x14ac:dyDescent="0.3">
      <c r="A4" s="1" t="s">
        <v>31</v>
      </c>
      <c r="B4" s="1">
        <v>1</v>
      </c>
      <c r="C4" s="5">
        <v>0.339526608933306</v>
      </c>
      <c r="D4" s="5">
        <v>0.35620817926488801</v>
      </c>
      <c r="E4" s="5">
        <v>0.35185744110436501</v>
      </c>
      <c r="F4" s="5">
        <v>0.36074973937784499</v>
      </c>
    </row>
    <row r="5" spans="1:6" x14ac:dyDescent="0.3">
      <c r="A5" s="1" t="s">
        <v>31</v>
      </c>
      <c r="B5" s="1">
        <v>2</v>
      </c>
      <c r="C5" s="5">
        <v>0.29660299272562102</v>
      </c>
      <c r="D5" s="5">
        <v>0.32423991779169298</v>
      </c>
      <c r="E5" s="5">
        <v>0.32250943573766999</v>
      </c>
      <c r="F5" s="5">
        <v>0.34506468060198098</v>
      </c>
    </row>
    <row r="6" spans="1:6" x14ac:dyDescent="0.3">
      <c r="A6" s="1" t="s">
        <v>31</v>
      </c>
      <c r="B6" s="1">
        <v>3</v>
      </c>
      <c r="C6" s="5">
        <v>0.198542495788643</v>
      </c>
      <c r="D6" s="5">
        <v>0.254580253919857</v>
      </c>
      <c r="E6" s="5">
        <v>0.224728045859518</v>
      </c>
      <c r="F6" s="5">
        <v>0.27543782018998503</v>
      </c>
    </row>
    <row r="7" spans="1:6" x14ac:dyDescent="0.3">
      <c r="A7" s="1" t="s">
        <v>32</v>
      </c>
      <c r="B7" s="1">
        <v>1</v>
      </c>
      <c r="C7" s="5">
        <v>0.60147311517125102</v>
      </c>
      <c r="D7" s="5">
        <v>0.62140506844988197</v>
      </c>
      <c r="E7" s="5">
        <v>0.61125949335638297</v>
      </c>
      <c r="F7" s="5">
        <v>0.62546012862132305</v>
      </c>
    </row>
    <row r="8" spans="1:6" x14ac:dyDescent="0.3">
      <c r="A8" s="1" t="s">
        <v>32</v>
      </c>
      <c r="B8" s="1">
        <v>2</v>
      </c>
      <c r="C8" s="5">
        <v>0.69424098074255902</v>
      </c>
      <c r="D8" s="5">
        <v>0.70699884838979099</v>
      </c>
      <c r="E8" s="5">
        <v>0.69909426250205597</v>
      </c>
      <c r="F8" s="5">
        <v>0.70282409568369297</v>
      </c>
    </row>
    <row r="9" spans="1:6" x14ac:dyDescent="0.3">
      <c r="A9" s="1" t="s">
        <v>32</v>
      </c>
      <c r="B9" s="1">
        <v>3</v>
      </c>
      <c r="C9" s="5">
        <v>0.67086142041433705</v>
      </c>
      <c r="D9" s="5">
        <v>0.70387598574707799</v>
      </c>
      <c r="E9" s="5">
        <v>0.67750090507137695</v>
      </c>
      <c r="F9" s="5">
        <v>0.69666308785675102</v>
      </c>
    </row>
    <row r="10" spans="1:6" x14ac:dyDescent="0.3">
      <c r="A10" s="1" t="s">
        <v>33</v>
      </c>
      <c r="B10" s="1">
        <v>1</v>
      </c>
      <c r="C10" s="5">
        <v>0.24419683204513701</v>
      </c>
      <c r="D10" s="5">
        <v>0.26834331646455201</v>
      </c>
      <c r="E10" s="5">
        <v>0.275048810417377</v>
      </c>
      <c r="F10" s="5">
        <v>0.29366032802583902</v>
      </c>
    </row>
    <row r="11" spans="1:6" x14ac:dyDescent="0.3">
      <c r="A11" s="1" t="s">
        <v>33</v>
      </c>
      <c r="B11" s="1">
        <v>2</v>
      </c>
      <c r="C11" s="5">
        <v>0.51052353006645201</v>
      </c>
      <c r="D11" s="5">
        <v>0.55459969300179801</v>
      </c>
      <c r="E11" s="5">
        <v>0.52237903181816803</v>
      </c>
      <c r="F11" s="5">
        <v>0.56041448718086295</v>
      </c>
    </row>
    <row r="12" spans="1:6" x14ac:dyDescent="0.3">
      <c r="A12" s="1" t="s">
        <v>33</v>
      </c>
      <c r="B12" s="1">
        <v>3</v>
      </c>
      <c r="C12" s="5">
        <v>0.73217129289598004</v>
      </c>
      <c r="D12" s="5">
        <v>0.76696146679004895</v>
      </c>
      <c r="E12" s="5">
        <v>0.72665518692901698</v>
      </c>
      <c r="F12" s="5">
        <v>0.75765602301347101</v>
      </c>
    </row>
    <row r="13" spans="1:6" x14ac:dyDescent="0.3">
      <c r="A13" s="1" t="s">
        <v>34</v>
      </c>
      <c r="B13" s="1">
        <v>1</v>
      </c>
      <c r="C13" s="5">
        <v>0.72116715156720601</v>
      </c>
      <c r="D13" s="5">
        <v>0.69095916580656702</v>
      </c>
      <c r="E13" s="5">
        <v>0.73312917496658503</v>
      </c>
      <c r="F13" s="5">
        <v>0.67630303715788598</v>
      </c>
    </row>
    <row r="14" spans="1:6" x14ac:dyDescent="0.3">
      <c r="A14" s="1" t="s">
        <v>34</v>
      </c>
      <c r="B14" s="1">
        <v>2</v>
      </c>
      <c r="C14" s="5">
        <v>0.80321813318312896</v>
      </c>
      <c r="D14" s="5">
        <v>0.76749277152187101</v>
      </c>
      <c r="E14" s="5">
        <v>0.80386668336396705</v>
      </c>
      <c r="F14" s="5">
        <v>0.75014348780287299</v>
      </c>
    </row>
    <row r="15" spans="1:6" x14ac:dyDescent="0.3">
      <c r="A15" s="1" t="s">
        <v>34</v>
      </c>
      <c r="B15" s="1">
        <v>3</v>
      </c>
      <c r="C15" s="5">
        <v>0.65981521415348499</v>
      </c>
      <c r="D15" s="5">
        <v>0.63236404004077196</v>
      </c>
      <c r="E15" s="5">
        <v>0.67784814569217</v>
      </c>
      <c r="F15" s="5">
        <v>0.62578743466395303</v>
      </c>
    </row>
    <row r="16" spans="1:6" x14ac:dyDescent="0.3">
      <c r="A16" s="1" t="s">
        <v>35</v>
      </c>
      <c r="B16" s="1">
        <v>1</v>
      </c>
      <c r="C16" s="5">
        <v>0.76070306816578903</v>
      </c>
      <c r="D16" s="5">
        <v>0.70838082564837301</v>
      </c>
      <c r="E16" s="5">
        <v>0.76795688647404103</v>
      </c>
      <c r="F16" s="5">
        <v>0.69365903610246105</v>
      </c>
    </row>
    <row r="17" spans="1:6" x14ac:dyDescent="0.3">
      <c r="A17" s="1" t="s">
        <v>35</v>
      </c>
      <c r="B17" s="1">
        <v>2</v>
      </c>
      <c r="C17" s="5">
        <v>0.819295013392219</v>
      </c>
      <c r="D17" s="5">
        <v>0.75476474252166703</v>
      </c>
      <c r="E17" s="5">
        <v>0.81052845016085096</v>
      </c>
      <c r="F17" s="5">
        <v>0.73035616250083102</v>
      </c>
    </row>
    <row r="18" spans="1:6" x14ac:dyDescent="0.3">
      <c r="A18" s="1" t="s">
        <v>35</v>
      </c>
      <c r="B18" s="1">
        <v>3</v>
      </c>
      <c r="C18" s="5">
        <v>0.791163569715293</v>
      </c>
      <c r="D18" s="5">
        <v>0.72287735456302105</v>
      </c>
      <c r="E18" s="5">
        <v>0.78964026650100105</v>
      </c>
      <c r="F18" s="5">
        <v>0.70692960815725603</v>
      </c>
    </row>
    <row r="19" spans="1:6" x14ac:dyDescent="0.3">
      <c r="A19" s="1" t="s">
        <v>36</v>
      </c>
      <c r="B19" s="1">
        <v>1</v>
      </c>
      <c r="C19" s="5">
        <v>0.69465838215993403</v>
      </c>
      <c r="D19" s="5">
        <v>0.72602511563748096</v>
      </c>
      <c r="E19" s="5">
        <v>0.70158379978775098</v>
      </c>
      <c r="F19" s="5">
        <v>0.72432514722294905</v>
      </c>
    </row>
    <row r="21" spans="1:6" x14ac:dyDescent="0.3">
      <c r="B21" s="2" t="s">
        <v>59</v>
      </c>
      <c r="C21" s="5">
        <f>AVERAGE(表3[mean_spearman])</f>
        <v>0.5965062761787171</v>
      </c>
      <c r="D21" s="5">
        <f>AVERAGE(表3[median_spearman])</f>
        <v>0.59951265405824328</v>
      </c>
      <c r="E21" s="5">
        <f>AVERAGE(表3[mean_pearson])</f>
        <v>0.60514229314918355</v>
      </c>
      <c r="F21" s="4">
        <f>AVERAGE(表3[median_pearson])</f>
        <v>0.59632042779080729</v>
      </c>
    </row>
    <row r="22" spans="1:6" x14ac:dyDescent="0.3">
      <c r="B22" s="2" t="s">
        <v>60</v>
      </c>
      <c r="C22" s="5">
        <f>MEDIAN(表3[mean_spearman])</f>
        <v>0.67086142041433705</v>
      </c>
      <c r="D22" s="5">
        <f>MEDIAN(表3[median_spearman])</f>
        <v>0.69095916580656702</v>
      </c>
      <c r="E22" s="5">
        <f>MEDIAN(表3[mean_pearson])</f>
        <v>0.67784814569217</v>
      </c>
      <c r="F22" s="4">
        <f>MEDIAN(表3[median_pearson])</f>
        <v>0.67630303715788598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EB5B-BFAE-42E8-8DA4-DDC2E3CBD690}">
  <dimension ref="A1:F22"/>
  <sheetViews>
    <sheetView workbookViewId="0">
      <selection activeCell="C21" sqref="C21"/>
    </sheetView>
  </sheetViews>
  <sheetFormatPr defaultRowHeight="14" x14ac:dyDescent="0.3"/>
  <cols>
    <col min="1" max="1" width="57.9140625" bestFit="1" customWidth="1"/>
    <col min="3" max="3" width="14.58203125" customWidth="1"/>
    <col min="4" max="4" width="15.9140625" customWidth="1"/>
    <col min="5" max="5" width="17.5" customWidth="1"/>
    <col min="6" max="6" width="14.5" customWidth="1"/>
    <col min="7" max="7" width="16.08203125" customWidth="1"/>
  </cols>
  <sheetData>
    <row r="1" spans="1:6" x14ac:dyDescent="0.3">
      <c r="A1" s="2" t="s">
        <v>23</v>
      </c>
    </row>
    <row r="2" spans="1:6" x14ac:dyDescent="0.3">
      <c r="A2" s="1" t="s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</row>
    <row r="3" spans="1:6" x14ac:dyDescent="0.3">
      <c r="A3" s="1" t="s">
        <v>30</v>
      </c>
      <c r="B3" s="1">
        <v>1</v>
      </c>
      <c r="C3" s="5">
        <v>0.64438044942323702</v>
      </c>
      <c r="D3" s="5">
        <v>0.66416878295181703</v>
      </c>
      <c r="E3" s="5">
        <v>0.64824686203083504</v>
      </c>
      <c r="F3" s="5">
        <v>0.66643480773515495</v>
      </c>
    </row>
    <row r="4" spans="1:6" x14ac:dyDescent="0.3">
      <c r="A4" s="1" t="s">
        <v>31</v>
      </c>
      <c r="B4" s="1">
        <v>1</v>
      </c>
      <c r="C4" s="5">
        <v>0.26284140703085701</v>
      </c>
      <c r="D4" s="5">
        <v>0.25050584495464101</v>
      </c>
      <c r="E4" s="5">
        <v>0.27719721671956599</v>
      </c>
      <c r="F4" s="5">
        <v>0.25900007482152798</v>
      </c>
    </row>
    <row r="5" spans="1:6" x14ac:dyDescent="0.3">
      <c r="A5" s="1" t="s">
        <v>31</v>
      </c>
      <c r="B5" s="1">
        <v>2</v>
      </c>
      <c r="C5" s="5">
        <v>0.236674872655601</v>
      </c>
      <c r="D5" s="5">
        <v>0.25434218747923398</v>
      </c>
      <c r="E5" s="5">
        <v>0.26266203005559802</v>
      </c>
      <c r="F5" s="5">
        <v>0.27530435437252898</v>
      </c>
    </row>
    <row r="6" spans="1:6" x14ac:dyDescent="0.3">
      <c r="A6" s="1" t="s">
        <v>31</v>
      </c>
      <c r="B6" s="1">
        <v>3</v>
      </c>
      <c r="C6" s="5">
        <v>0.18458787642056901</v>
      </c>
      <c r="D6" s="5">
        <v>0.27014038222667802</v>
      </c>
      <c r="E6" s="5">
        <v>0.214908221612923</v>
      </c>
      <c r="F6" s="5">
        <v>0.28964736849376099</v>
      </c>
    </row>
    <row r="7" spans="1:6" x14ac:dyDescent="0.3">
      <c r="A7" s="1" t="s">
        <v>32</v>
      </c>
      <c r="B7" s="1">
        <v>1</v>
      </c>
      <c r="C7" s="5">
        <v>0.56215948495367796</v>
      </c>
      <c r="D7" s="5">
        <v>0.61003789696037203</v>
      </c>
      <c r="E7" s="5">
        <v>0.57073904320511304</v>
      </c>
      <c r="F7" s="5">
        <v>0.61318989776052502</v>
      </c>
    </row>
    <row r="8" spans="1:6" x14ac:dyDescent="0.3">
      <c r="A8" s="1" t="s">
        <v>32</v>
      </c>
      <c r="B8" s="1">
        <v>2</v>
      </c>
      <c r="C8" s="5">
        <v>0.66941213615597905</v>
      </c>
      <c r="D8" s="5">
        <v>0.710249727401982</v>
      </c>
      <c r="E8" s="5">
        <v>0.68469997150897299</v>
      </c>
      <c r="F8" s="5">
        <v>0.71580161774865303</v>
      </c>
    </row>
    <row r="9" spans="1:6" x14ac:dyDescent="0.3">
      <c r="A9" s="1" t="s">
        <v>32</v>
      </c>
      <c r="B9" s="1">
        <v>3</v>
      </c>
      <c r="C9" s="5">
        <v>0.721798753588901</v>
      </c>
      <c r="D9" s="5">
        <v>0.76529036061280498</v>
      </c>
      <c r="E9" s="5">
        <v>0.73539416808394698</v>
      </c>
      <c r="F9" s="5">
        <v>0.76987268254945396</v>
      </c>
    </row>
    <row r="10" spans="1:6" x14ac:dyDescent="0.3">
      <c r="A10" s="1" t="s">
        <v>33</v>
      </c>
      <c r="B10" s="1">
        <v>4</v>
      </c>
      <c r="C10" s="5">
        <v>0.183417609454984</v>
      </c>
      <c r="D10" s="5">
        <v>0.211669062003046</v>
      </c>
      <c r="E10" s="5">
        <v>0.21876987157019301</v>
      </c>
      <c r="F10" s="5">
        <v>0.24435797948742499</v>
      </c>
    </row>
    <row r="11" spans="1:6" x14ac:dyDescent="0.3">
      <c r="A11" s="1" t="s">
        <v>33</v>
      </c>
      <c r="B11" s="1">
        <v>5</v>
      </c>
      <c r="C11" s="5">
        <v>0.51278192390413302</v>
      </c>
      <c r="D11" s="5">
        <v>0.56273949322129901</v>
      </c>
      <c r="E11" s="5">
        <v>0.50920221363625995</v>
      </c>
      <c r="F11" s="5">
        <v>0.557337012821982</v>
      </c>
    </row>
    <row r="12" spans="1:6" x14ac:dyDescent="0.3">
      <c r="A12" s="1" t="s">
        <v>33</v>
      </c>
      <c r="B12" s="1">
        <v>6</v>
      </c>
      <c r="C12" s="5">
        <v>0.77803891513038803</v>
      </c>
      <c r="D12" s="5">
        <v>0.78681341296565199</v>
      </c>
      <c r="E12" s="5">
        <v>0.77959153984172402</v>
      </c>
      <c r="F12" s="5">
        <v>0.78318240444518195</v>
      </c>
    </row>
    <row r="13" spans="1:6" x14ac:dyDescent="0.3">
      <c r="A13" s="1" t="s">
        <v>34</v>
      </c>
      <c r="B13" s="1">
        <v>1</v>
      </c>
      <c r="C13" s="5">
        <v>0.68091092845057599</v>
      </c>
      <c r="D13" s="5">
        <v>0.66780755895547195</v>
      </c>
      <c r="E13" s="5">
        <v>0.67724049383437201</v>
      </c>
      <c r="F13" s="5">
        <v>0.65695227900369602</v>
      </c>
    </row>
    <row r="14" spans="1:6" x14ac:dyDescent="0.3">
      <c r="A14" s="1" t="s">
        <v>34</v>
      </c>
      <c r="B14" s="1">
        <v>2</v>
      </c>
      <c r="C14" s="5">
        <v>0.76190812251356099</v>
      </c>
      <c r="D14" s="5">
        <v>0.73836743552793704</v>
      </c>
      <c r="E14" s="5">
        <v>0.75381617410995005</v>
      </c>
      <c r="F14" s="5">
        <v>0.72525996807035498</v>
      </c>
    </row>
    <row r="15" spans="1:6" x14ac:dyDescent="0.3">
      <c r="A15" s="1" t="s">
        <v>34</v>
      </c>
      <c r="B15" s="1">
        <v>3</v>
      </c>
      <c r="C15" s="5">
        <v>0.56867344704725398</v>
      </c>
      <c r="D15" s="5">
        <v>0.568103716934238</v>
      </c>
      <c r="E15" s="5">
        <v>0.58565459114060703</v>
      </c>
      <c r="F15" s="5">
        <v>0.57451275782492806</v>
      </c>
    </row>
    <row r="16" spans="1:6" x14ac:dyDescent="0.3">
      <c r="A16" s="1" t="s">
        <v>35</v>
      </c>
      <c r="B16" s="1">
        <v>1</v>
      </c>
      <c r="C16" s="5">
        <v>0.70663371762003102</v>
      </c>
      <c r="D16" s="5">
        <v>0.69228227881258497</v>
      </c>
      <c r="E16" s="5">
        <v>0.72611709199451102</v>
      </c>
      <c r="F16" s="5">
        <v>0.70422270337299697</v>
      </c>
    </row>
    <row r="17" spans="1:6" x14ac:dyDescent="0.3">
      <c r="A17" s="1" t="s">
        <v>35</v>
      </c>
      <c r="B17" s="1">
        <v>2</v>
      </c>
      <c r="C17" s="5">
        <v>0.77244712402373095</v>
      </c>
      <c r="D17" s="5">
        <v>0.76697642360788099</v>
      </c>
      <c r="E17" s="5">
        <v>0.77283635358176594</v>
      </c>
      <c r="F17" s="5">
        <v>0.75619534073814598</v>
      </c>
    </row>
    <row r="18" spans="1:6" x14ac:dyDescent="0.3">
      <c r="A18" s="1" t="s">
        <v>35</v>
      </c>
      <c r="B18" s="1">
        <v>3</v>
      </c>
      <c r="C18" s="5">
        <v>0.73223106857488196</v>
      </c>
      <c r="D18" s="5">
        <v>0.70560155605669195</v>
      </c>
      <c r="E18" s="5">
        <v>0.739398142123186</v>
      </c>
      <c r="F18" s="5">
        <v>0.707032889148837</v>
      </c>
    </row>
    <row r="19" spans="1:6" x14ac:dyDescent="0.3">
      <c r="A19" s="1" t="s">
        <v>36</v>
      </c>
      <c r="B19" s="1">
        <v>1</v>
      </c>
      <c r="C19" s="5">
        <v>0.68154141565162396</v>
      </c>
      <c r="D19" s="5">
        <v>0.68413352587008103</v>
      </c>
      <c r="E19" s="5">
        <v>0.68839544731486901</v>
      </c>
      <c r="F19" s="5">
        <v>0.68430033045488603</v>
      </c>
    </row>
    <row r="21" spans="1:6" x14ac:dyDescent="0.3">
      <c r="B21" s="2" t="s">
        <v>59</v>
      </c>
      <c r="C21" s="5">
        <f>AVERAGE(表4[mean_spearman])</f>
        <v>0.56826113250588162</v>
      </c>
      <c r="D21" s="5">
        <f>AVERAGE(表4[median_spearman])</f>
        <v>0.58289586156131834</v>
      </c>
      <c r="E21" s="5">
        <f>AVERAGE(表4[mean_pearson])</f>
        <v>0.57910996660967018</v>
      </c>
      <c r="F21" s="4">
        <f>AVERAGE(表4[median_pearson])</f>
        <v>0.58721202757941404</v>
      </c>
    </row>
    <row r="22" spans="1:6" x14ac:dyDescent="0.3">
      <c r="B22" s="2" t="s">
        <v>60</v>
      </c>
      <c r="C22" s="5">
        <f>MEDIAN(表4[mean_spearman])</f>
        <v>0.66941213615597905</v>
      </c>
      <c r="D22" s="5">
        <f>MEDIAN(表4[median_spearman])</f>
        <v>0.66780755895547195</v>
      </c>
      <c r="E22" s="5">
        <f>MEDIAN(表4[mean_pearson])</f>
        <v>0.67724049383437201</v>
      </c>
      <c r="F22" s="4">
        <f>MEDIAN(表4[median_pearson])</f>
        <v>0.66643480773515495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9A6A-8451-4B62-97F3-4F4FFC6B251D}">
  <dimension ref="A1:F20"/>
  <sheetViews>
    <sheetView workbookViewId="0">
      <selection activeCell="G18" sqref="G18"/>
    </sheetView>
  </sheetViews>
  <sheetFormatPr defaultRowHeight="14" x14ac:dyDescent="0.3"/>
  <cols>
    <col min="1" max="1" width="27.4140625" customWidth="1"/>
    <col min="3" max="3" width="14.58203125" customWidth="1"/>
    <col min="4" max="4" width="15.9140625" customWidth="1"/>
    <col min="5" max="5" width="17.5" customWidth="1"/>
    <col min="6" max="6" width="14.5" customWidth="1"/>
    <col min="7" max="7" width="16.08203125" customWidth="1"/>
  </cols>
  <sheetData>
    <row r="1" spans="1:6" x14ac:dyDescent="0.3">
      <c r="A1" s="2" t="s">
        <v>28</v>
      </c>
    </row>
    <row r="2" spans="1:6" x14ac:dyDescent="0.3">
      <c r="A2" s="1" t="s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</row>
    <row r="3" spans="1:6" x14ac:dyDescent="0.3">
      <c r="A3" s="1" t="s">
        <v>37</v>
      </c>
      <c r="B3" s="1">
        <v>1</v>
      </c>
      <c r="C3" s="5">
        <v>0.79088555158853602</v>
      </c>
      <c r="D3" s="5">
        <v>0.74973422260996603</v>
      </c>
      <c r="E3" s="5">
        <v>0.79623652414051005</v>
      </c>
      <c r="F3" s="5">
        <v>0.75467228288455701</v>
      </c>
    </row>
    <row r="4" spans="1:6" x14ac:dyDescent="0.3">
      <c r="A4" s="1" t="s">
        <v>37</v>
      </c>
      <c r="B4" s="1">
        <v>2</v>
      </c>
      <c r="C4" s="5">
        <v>0.87678928907085396</v>
      </c>
      <c r="D4" s="5">
        <v>0.85726502346934597</v>
      </c>
      <c r="E4" s="5">
        <v>0.87161746845862897</v>
      </c>
      <c r="F4" s="5">
        <v>0.85499531651247096</v>
      </c>
    </row>
    <row r="5" spans="1:6" x14ac:dyDescent="0.3">
      <c r="A5" s="1" t="s">
        <v>37</v>
      </c>
      <c r="B5" s="1">
        <v>3</v>
      </c>
      <c r="C5" s="5">
        <v>0.74532291820885899</v>
      </c>
      <c r="D5" s="5">
        <v>0.69630369092394795</v>
      </c>
      <c r="E5" s="5">
        <v>0.75296747058616698</v>
      </c>
      <c r="F5" s="5">
        <v>0.70376470997398699</v>
      </c>
    </row>
    <row r="6" spans="1:6" x14ac:dyDescent="0.3">
      <c r="A6" s="1" t="s">
        <v>38</v>
      </c>
      <c r="B6" s="1">
        <v>1</v>
      </c>
      <c r="C6" s="5">
        <v>0.87759238712735499</v>
      </c>
      <c r="D6" s="5">
        <v>0.845290596750221</v>
      </c>
      <c r="E6" s="5">
        <v>0.86236178290091403</v>
      </c>
      <c r="F6" s="5">
        <v>0.82616156828418796</v>
      </c>
    </row>
    <row r="7" spans="1:6" x14ac:dyDescent="0.3">
      <c r="A7" s="1" t="s">
        <v>38</v>
      </c>
      <c r="B7" s="1">
        <v>2</v>
      </c>
      <c r="C7" s="5">
        <v>0.81781716783795599</v>
      </c>
      <c r="D7" s="5">
        <v>0.76458337458798897</v>
      </c>
      <c r="E7" s="5">
        <v>0.81149085053841297</v>
      </c>
      <c r="F7" s="5">
        <v>0.75397709010138303</v>
      </c>
    </row>
    <row r="8" spans="1:6" x14ac:dyDescent="0.3">
      <c r="A8" s="1" t="s">
        <v>38</v>
      </c>
      <c r="B8" s="1">
        <v>3</v>
      </c>
      <c r="C8" s="5">
        <v>0.79594169147082205</v>
      </c>
      <c r="D8" s="5">
        <v>0.726233337051987</v>
      </c>
      <c r="E8" s="5">
        <v>0.791930403779744</v>
      </c>
      <c r="F8" s="5">
        <v>0.72315461197539599</v>
      </c>
    </row>
    <row r="9" spans="1:6" x14ac:dyDescent="0.3">
      <c r="A9" s="1" t="s">
        <v>39</v>
      </c>
      <c r="B9" s="1">
        <v>1</v>
      </c>
      <c r="C9" s="5">
        <v>0.81263290357031903</v>
      </c>
      <c r="D9" s="5">
        <v>0.81053565379619597</v>
      </c>
      <c r="E9" s="5">
        <v>0.79687647760636005</v>
      </c>
      <c r="F9" s="5">
        <v>0.79341940612996098</v>
      </c>
    </row>
    <row r="10" spans="1:6" x14ac:dyDescent="0.3">
      <c r="A10" s="1" t="s">
        <v>39</v>
      </c>
      <c r="B10" s="1">
        <v>2</v>
      </c>
      <c r="C10" s="5">
        <v>0.85239903558513996</v>
      </c>
      <c r="D10" s="5">
        <v>0.86440144555813703</v>
      </c>
      <c r="E10" s="5">
        <v>0.85365301560648899</v>
      </c>
      <c r="F10" s="5">
        <v>0.86440033354067003</v>
      </c>
    </row>
    <row r="11" spans="1:6" x14ac:dyDescent="0.3">
      <c r="A11" s="1" t="s">
        <v>39</v>
      </c>
      <c r="B11" s="1">
        <v>3</v>
      </c>
      <c r="C11" s="5">
        <v>0.866398975411105</v>
      </c>
      <c r="D11" s="5">
        <v>0.85534280964200204</v>
      </c>
      <c r="E11" s="5">
        <v>0.86506503272879298</v>
      </c>
      <c r="F11" s="5">
        <v>0.854713190938446</v>
      </c>
    </row>
    <row r="12" spans="1:6" x14ac:dyDescent="0.3">
      <c r="A12" s="1" t="s">
        <v>40</v>
      </c>
      <c r="B12" s="1">
        <v>1</v>
      </c>
      <c r="C12" s="5">
        <v>0.82545931070945</v>
      </c>
      <c r="D12" s="5">
        <v>0.84498566809034004</v>
      </c>
      <c r="E12" s="5">
        <v>0.82757469756069402</v>
      </c>
      <c r="F12" s="5">
        <v>0.84660774487633295</v>
      </c>
    </row>
    <row r="13" spans="1:6" x14ac:dyDescent="0.3">
      <c r="A13" s="1" t="s">
        <v>40</v>
      </c>
      <c r="B13" s="1">
        <v>2</v>
      </c>
      <c r="C13" s="5">
        <v>0.81943736901219</v>
      </c>
      <c r="D13" s="5">
        <v>0.84119780292093804</v>
      </c>
      <c r="E13" s="5">
        <v>0.82368872243597402</v>
      </c>
      <c r="F13" s="5">
        <v>0.84415987467213405</v>
      </c>
    </row>
    <row r="14" spans="1:6" x14ac:dyDescent="0.3">
      <c r="A14" s="1" t="s">
        <v>40</v>
      </c>
      <c r="B14" s="1">
        <v>3</v>
      </c>
      <c r="C14" s="5">
        <v>0.77323951791855705</v>
      </c>
      <c r="D14" s="5">
        <v>0.78914405694838496</v>
      </c>
      <c r="E14" s="5">
        <v>0.76964616382859097</v>
      </c>
      <c r="F14" s="5">
        <v>0.78512124240519299</v>
      </c>
    </row>
    <row r="15" spans="1:6" x14ac:dyDescent="0.3">
      <c r="A15" s="1" t="s">
        <v>41</v>
      </c>
      <c r="B15" s="1">
        <v>1</v>
      </c>
      <c r="C15" s="5">
        <v>0.76411768522736601</v>
      </c>
      <c r="D15" s="5">
        <v>0.77628106913537498</v>
      </c>
      <c r="E15" s="5">
        <v>0.76683716648501399</v>
      </c>
      <c r="F15" s="5">
        <v>0.777441227609038</v>
      </c>
    </row>
    <row r="16" spans="1:6" x14ac:dyDescent="0.3">
      <c r="A16" s="1" t="s">
        <v>41</v>
      </c>
      <c r="B16" s="1">
        <v>2</v>
      </c>
      <c r="C16" s="5">
        <v>0.74738790070197103</v>
      </c>
      <c r="D16" s="5">
        <v>0.75628867762473995</v>
      </c>
      <c r="E16" s="5">
        <v>0.75515460334914697</v>
      </c>
      <c r="F16" s="5">
        <v>0.762942409290432</v>
      </c>
    </row>
    <row r="17" spans="1:6" x14ac:dyDescent="0.3">
      <c r="A17" s="1" t="s">
        <v>41</v>
      </c>
      <c r="B17" s="1">
        <v>3</v>
      </c>
      <c r="C17" s="5">
        <v>0.74255648885539305</v>
      </c>
      <c r="D17" s="5">
        <v>0.73884170911698099</v>
      </c>
      <c r="E17" s="5">
        <v>0.74848212666494196</v>
      </c>
      <c r="F17" s="5">
        <v>0.74467112432170801</v>
      </c>
    </row>
    <row r="19" spans="1:6" x14ac:dyDescent="0.3">
      <c r="B19" s="2" t="s">
        <v>59</v>
      </c>
      <c r="C19" s="5">
        <f>AVERAGE(表5[mean_spearman])</f>
        <v>0.80719854615305808</v>
      </c>
      <c r="D19" s="5">
        <f>AVERAGE(表5[median_spearman])</f>
        <v>0.79442860921510339</v>
      </c>
      <c r="E19" s="5">
        <f>AVERAGE(表5[mean_pearson])</f>
        <v>0.80623883377802552</v>
      </c>
      <c r="F19" s="4">
        <f>AVERAGE(表5[median_pearson])</f>
        <v>0.7926801422343932</v>
      </c>
    </row>
    <row r="20" spans="1:6" x14ac:dyDescent="0.3">
      <c r="B20" s="2" t="s">
        <v>60</v>
      </c>
      <c r="C20" s="5">
        <f>MEDIAN(表5[mean_spearman])</f>
        <v>0.81263290357031903</v>
      </c>
      <c r="D20" s="5">
        <f>MEDIAN(表5[median_spearman])</f>
        <v>0.78914405694838496</v>
      </c>
      <c r="E20" s="5">
        <f>MEDIAN(表5[mean_pearson])</f>
        <v>0.79687647760636005</v>
      </c>
      <c r="F20" s="4">
        <f>MEDIAN(表5[median_pearson])</f>
        <v>0.78512124240519299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9D33-3962-452C-8241-EA5D1E456B13}">
  <dimension ref="A1:F20"/>
  <sheetViews>
    <sheetView tabSelected="1" workbookViewId="0">
      <selection activeCell="E30" sqref="E30"/>
    </sheetView>
  </sheetViews>
  <sheetFormatPr defaultRowHeight="14" x14ac:dyDescent="0.3"/>
  <cols>
    <col min="1" max="1" width="13.9140625" customWidth="1"/>
    <col min="3" max="3" width="14.58203125" customWidth="1"/>
    <col min="4" max="4" width="15.9140625" customWidth="1"/>
    <col min="5" max="5" width="17.5" customWidth="1"/>
    <col min="6" max="6" width="14.5" customWidth="1"/>
    <col min="7" max="7" width="16.08203125" customWidth="1"/>
  </cols>
  <sheetData>
    <row r="1" spans="1:6" x14ac:dyDescent="0.3">
      <c r="A1" s="2" t="s">
        <v>29</v>
      </c>
    </row>
    <row r="2" spans="1:6" x14ac:dyDescent="0.3">
      <c r="A2" s="1" t="s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</row>
    <row r="3" spans="1:6" x14ac:dyDescent="0.3">
      <c r="A3" s="1" t="s">
        <v>24</v>
      </c>
      <c r="B3" s="1">
        <v>1</v>
      </c>
      <c r="C3" s="5">
        <v>0.85385982640154401</v>
      </c>
      <c r="D3" s="5">
        <v>0.82615666013004496</v>
      </c>
      <c r="E3" s="5">
        <v>0.85128204702000199</v>
      </c>
      <c r="F3" s="5">
        <v>0.82212935995724201</v>
      </c>
    </row>
    <row r="4" spans="1:6" x14ac:dyDescent="0.3">
      <c r="A4" s="1" t="s">
        <v>24</v>
      </c>
      <c r="B4" s="1">
        <v>2</v>
      </c>
      <c r="C4" s="5">
        <v>0.79966304038148195</v>
      </c>
      <c r="D4" s="5">
        <v>0.75856194197493099</v>
      </c>
      <c r="E4" s="5">
        <v>0.81442764648407995</v>
      </c>
      <c r="F4" s="5">
        <v>0.77783758627742805</v>
      </c>
    </row>
    <row r="5" spans="1:6" x14ac:dyDescent="0.3">
      <c r="A5" s="1" t="s">
        <v>24</v>
      </c>
      <c r="B5" s="1">
        <v>3</v>
      </c>
      <c r="C5" s="5">
        <v>0.51668111099373804</v>
      </c>
      <c r="D5" s="5">
        <v>0.440137143416236</v>
      </c>
      <c r="E5" s="5">
        <v>0.53756944548369001</v>
      </c>
      <c r="F5" s="5">
        <v>0.45924175157632902</v>
      </c>
    </row>
    <row r="6" spans="1:6" x14ac:dyDescent="0.3">
      <c r="A6" s="1" t="s">
        <v>3</v>
      </c>
      <c r="B6" s="1">
        <v>1</v>
      </c>
      <c r="C6" s="5">
        <v>0.88284305637731697</v>
      </c>
      <c r="D6" s="5">
        <v>0.86003728695525805</v>
      </c>
      <c r="E6" s="5">
        <v>0.87355428646661004</v>
      </c>
      <c r="F6" s="5">
        <v>0.84990143443524402</v>
      </c>
    </row>
    <row r="7" spans="1:6" x14ac:dyDescent="0.3">
      <c r="A7" s="1" t="s">
        <v>3</v>
      </c>
      <c r="B7" s="1">
        <v>2</v>
      </c>
      <c r="C7" s="5">
        <v>0.83495474314144502</v>
      </c>
      <c r="D7" s="5">
        <v>0.80497312540584498</v>
      </c>
      <c r="E7" s="5">
        <v>0.83379307058671703</v>
      </c>
      <c r="F7" s="5">
        <v>0.79513495446195503</v>
      </c>
    </row>
    <row r="8" spans="1:6" x14ac:dyDescent="0.3">
      <c r="A8" s="1" t="s">
        <v>3</v>
      </c>
      <c r="B8" s="1">
        <v>3</v>
      </c>
      <c r="C8" s="5">
        <v>0.87146627696698298</v>
      </c>
      <c r="D8" s="5">
        <v>0.82006482355667198</v>
      </c>
      <c r="E8" s="5">
        <v>0.86141191240542003</v>
      </c>
      <c r="F8" s="5">
        <v>0.80950868101919904</v>
      </c>
    </row>
    <row r="9" spans="1:6" x14ac:dyDescent="0.3">
      <c r="A9" s="1" t="s">
        <v>25</v>
      </c>
      <c r="B9" s="1">
        <v>1</v>
      </c>
      <c r="C9" s="5">
        <v>0.75298128946254195</v>
      </c>
      <c r="D9" s="5">
        <v>0.75996535405455201</v>
      </c>
      <c r="E9" s="5">
        <v>0.74382296233955802</v>
      </c>
      <c r="F9" s="5">
        <v>0.74990884038708805</v>
      </c>
    </row>
    <row r="10" spans="1:6" x14ac:dyDescent="0.3">
      <c r="A10" s="1" t="s">
        <v>25</v>
      </c>
      <c r="B10" s="1">
        <v>2</v>
      </c>
      <c r="C10" s="5">
        <v>0.83372333383429098</v>
      </c>
      <c r="D10" s="5">
        <v>0.82709310175929696</v>
      </c>
      <c r="E10" s="5">
        <v>0.83903762435435703</v>
      </c>
      <c r="F10" s="5">
        <v>0.83513736528108695</v>
      </c>
    </row>
    <row r="11" spans="1:6" x14ac:dyDescent="0.3">
      <c r="A11" s="1" t="s">
        <v>25</v>
      </c>
      <c r="B11" s="1">
        <v>3</v>
      </c>
      <c r="C11" s="5">
        <v>0.88536913296787301</v>
      </c>
      <c r="D11" s="5">
        <v>0.88556514577980405</v>
      </c>
      <c r="E11" s="5">
        <v>0.88233110478423704</v>
      </c>
      <c r="F11" s="5">
        <v>0.884456079148495</v>
      </c>
    </row>
    <row r="12" spans="1:6" x14ac:dyDescent="0.3">
      <c r="A12" s="1" t="s">
        <v>26</v>
      </c>
      <c r="B12" s="1">
        <v>1</v>
      </c>
      <c r="C12" s="5">
        <v>0.86199634270369996</v>
      </c>
      <c r="D12" s="5">
        <v>0.84219117218529604</v>
      </c>
      <c r="E12" s="5">
        <v>0.85764182530039901</v>
      </c>
      <c r="F12" s="5">
        <v>0.84076234134824401</v>
      </c>
    </row>
    <row r="13" spans="1:6" x14ac:dyDescent="0.3">
      <c r="A13" s="1" t="s">
        <v>26</v>
      </c>
      <c r="B13" s="1">
        <v>2</v>
      </c>
      <c r="C13" s="5">
        <v>0.85507179638945296</v>
      </c>
      <c r="D13" s="5">
        <v>0.88069073436987499</v>
      </c>
      <c r="E13" s="5">
        <v>0.85711505305220703</v>
      </c>
      <c r="F13" s="5">
        <v>0.880911490532718</v>
      </c>
    </row>
    <row r="14" spans="1:6" x14ac:dyDescent="0.3">
      <c r="A14" s="1" t="s">
        <v>26</v>
      </c>
      <c r="B14" s="1">
        <v>3</v>
      </c>
      <c r="C14" s="5">
        <v>0.78514636961863804</v>
      </c>
      <c r="D14" s="5">
        <v>0.77707534854873905</v>
      </c>
      <c r="E14" s="5">
        <v>0.78933733583534804</v>
      </c>
      <c r="F14" s="5">
        <v>0.78120767517176204</v>
      </c>
    </row>
    <row r="15" spans="1:6" x14ac:dyDescent="0.3">
      <c r="A15" s="1" t="s">
        <v>27</v>
      </c>
      <c r="B15" s="1">
        <v>1</v>
      </c>
      <c r="C15" s="5">
        <v>0.74620122326864002</v>
      </c>
      <c r="D15" s="5">
        <v>0.73849008799725602</v>
      </c>
      <c r="E15" s="5">
        <v>0.75604781388164599</v>
      </c>
      <c r="F15" s="5">
        <v>0.74905569279929196</v>
      </c>
    </row>
    <row r="16" spans="1:6" x14ac:dyDescent="0.3">
      <c r="A16" s="1" t="s">
        <v>27</v>
      </c>
      <c r="B16" s="1">
        <v>2</v>
      </c>
      <c r="C16" s="5">
        <v>0.72142338286162999</v>
      </c>
      <c r="D16" s="5">
        <v>0.71233741537695405</v>
      </c>
      <c r="E16" s="5">
        <v>0.72906606175689703</v>
      </c>
      <c r="F16" s="5">
        <v>0.72207780859153303</v>
      </c>
    </row>
    <row r="17" spans="1:6" x14ac:dyDescent="0.3">
      <c r="A17" s="1" t="s">
        <v>27</v>
      </c>
      <c r="B17" s="1">
        <v>3</v>
      </c>
      <c r="C17" s="5">
        <v>0.86989348702106095</v>
      </c>
      <c r="D17" s="5">
        <v>0.88927834216319201</v>
      </c>
      <c r="E17" s="5">
        <v>0.86512701510017498</v>
      </c>
      <c r="F17" s="5">
        <v>0.88120655273135995</v>
      </c>
    </row>
    <row r="19" spans="1:6" x14ac:dyDescent="0.3">
      <c r="B19" s="2" t="s">
        <v>59</v>
      </c>
      <c r="C19" s="5">
        <f>AVERAGE(表6[mean_spearman])</f>
        <v>0.80475162749268914</v>
      </c>
      <c r="D19" s="5">
        <f>AVERAGE(表6[median_spearman])</f>
        <v>0.78817451224493007</v>
      </c>
      <c r="E19" s="5">
        <f>AVERAGE(表6[mean_pearson])</f>
        <v>0.80610434699008948</v>
      </c>
      <c r="F19" s="4">
        <f>AVERAGE(表6[median_pearson])</f>
        <v>0.78923184091459853</v>
      </c>
    </row>
    <row r="20" spans="1:6" x14ac:dyDescent="0.3">
      <c r="B20" s="2" t="s">
        <v>60</v>
      </c>
      <c r="C20" s="5">
        <f>MEDIAN(表6[mean_spearman])</f>
        <v>0.83495474314144502</v>
      </c>
      <c r="D20" s="5">
        <f>MEDIAN(表6[median_spearman])</f>
        <v>0.82006482355667198</v>
      </c>
      <c r="E20" s="5">
        <f>MEDIAN(表6[mean_pearson])</f>
        <v>0.83903762435435703</v>
      </c>
      <c r="F20" s="4">
        <f>MEDIAN(表6[median_pearson])</f>
        <v>0.80950868101919904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6C153C4B0EC41959F09D67687C311" ma:contentTypeVersion="35" ma:contentTypeDescription="Create a new document." ma:contentTypeScope="" ma:versionID="09dff303c8c46b128074993251e2c8b9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7baa2b2b45e3048eef4de44239bc479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E22B6-A292-45E1-9276-2036E8BBC31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70c5311c-8b88-4948-aaff-708cd01cee27"/>
    <ds:schemaRef ds:uri="a044eacb-0b79-4eb8-8a7e-19ff06cc5ae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E6CFD4-34FA-43E6-AB11-CB5B518D7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44eacb-0b79-4eb8-8a7e-19ff06cc5ae7"/>
    <ds:schemaRef ds:uri="70c5311c-8b88-4948-aaff-708cd01ce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6A24BD-368C-4BDB-AAAD-0C9D6C8555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FG_DDA</vt:lpstr>
      <vt:lpstr>MQ_DDA</vt:lpstr>
      <vt:lpstr>DIANN_DIA</vt:lpstr>
      <vt:lpstr>spt_DIA</vt:lpstr>
      <vt:lpstr>FG_TMT</vt:lpstr>
      <vt:lpstr>MQ_TMT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 Hui</cp:lastModifiedBy>
  <dcterms:created xsi:type="dcterms:W3CDTF">2015-06-05T18:19:34Z</dcterms:created>
  <dcterms:modified xsi:type="dcterms:W3CDTF">2024-04-06T00:39:03Z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  <property fmtid="{D5CDD505-2E9C-101B-9397-08002B2CF9AE}" pid="3" name="MediaServiceImageTags">
    <vt:lpwstr/>
  </property>
</Properties>
</file>