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CL Dropbox\Keith Siew\LTC\Manuscripts\Nature Portfolio Resubmission\Nat Comms\SUBMISSION\SUPPLEMENTAL FILES\"/>
    </mc:Choice>
  </mc:AlternateContent>
  <xr:revisionPtr revIDLastSave="0" documentId="13_ncr:1_{8D84656B-709A-4C60-9AC7-36ED3AE31932}" xr6:coauthVersionLast="47" xr6:coauthVersionMax="47" xr10:uidLastSave="{00000000-0000-0000-0000-000000000000}"/>
  <bookViews>
    <workbookView xWindow="19090" yWindow="-110" windowWidth="38620" windowHeight="21100" xr2:uid="{06A2CE11-9B3D-4430-A137-D715BB0EDF5C}"/>
  </bookViews>
  <sheets>
    <sheet name="Fig 7A Mouse BWs" sheetId="9" r:id="rId1"/>
    <sheet name="Fig 7C DCT morphometry tNCC" sheetId="8" r:id="rId2"/>
    <sheet name="Fig 9B miR-125b" sheetId="7" r:id="rId3"/>
    <sheet name="Fig 10B Plasma" sheetId="11" r:id="rId4"/>
    <sheet name="Fig 10B Urine" sheetId="12" r:id="rId5"/>
    <sheet name="Fig 10B Calculated Readouts" sheetId="10" r:id="rId6"/>
  </sheets>
  <definedNames>
    <definedName name="Patient_Name">#REF!</definedName>
    <definedName name="Sample_No">#REF!</definedName>
    <definedName name="s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" i="12" l="1"/>
  <c r="P4" i="12" s="1"/>
  <c r="U4" i="12"/>
  <c r="X4" i="12"/>
  <c r="Z4" i="12"/>
  <c r="R5" i="12"/>
  <c r="P5" i="12" s="1"/>
  <c r="U5" i="12"/>
  <c r="AE5" i="12" s="1"/>
  <c r="X5" i="12"/>
  <c r="AK5" i="12" s="1"/>
  <c r="Z5" i="12"/>
  <c r="AG5" i="12"/>
  <c r="AI5" i="12"/>
  <c r="AM5" i="12"/>
  <c r="AO5" i="12"/>
  <c r="AQ5" i="12"/>
  <c r="R6" i="12"/>
  <c r="AM6" i="12" s="1"/>
  <c r="U6" i="12"/>
  <c r="AE6" i="12" s="1"/>
  <c r="X6" i="12"/>
  <c r="AK6" i="12" s="1"/>
  <c r="Z6" i="12"/>
  <c r="R7" i="12"/>
  <c r="AQ7" i="12" s="1"/>
  <c r="U7" i="12"/>
  <c r="X7" i="12"/>
  <c r="AK7" i="12" s="1"/>
  <c r="Z7" i="12"/>
  <c r="AO7" i="12" s="1"/>
  <c r="AG7" i="12"/>
  <c r="AI7" i="12"/>
  <c r="AM7" i="12"/>
  <c r="R8" i="12"/>
  <c r="AG8" i="12" s="1"/>
  <c r="U8" i="12"/>
  <c r="X8" i="12"/>
  <c r="Z8" i="12"/>
  <c r="R9" i="12"/>
  <c r="AM9" i="12" s="1"/>
  <c r="U9" i="12"/>
  <c r="AE9" i="12" s="1"/>
  <c r="X9" i="12"/>
  <c r="AK9" i="12" s="1"/>
  <c r="Z9" i="12"/>
  <c r="AO9" i="12" s="1"/>
  <c r="R10" i="12"/>
  <c r="AM10" i="12" s="1"/>
  <c r="U10" i="12"/>
  <c r="X10" i="12"/>
  <c r="Z10" i="12"/>
  <c r="AI10" i="12"/>
  <c r="AK10" i="12"/>
  <c r="R11" i="12"/>
  <c r="AI11" i="12" s="1"/>
  <c r="U11" i="12"/>
  <c r="X11" i="12"/>
  <c r="Z11" i="12"/>
  <c r="N11" i="10" s="1"/>
  <c r="R12" i="12"/>
  <c r="P12" i="12" s="1"/>
  <c r="U12" i="12"/>
  <c r="B12" i="10" s="1"/>
  <c r="X12" i="12"/>
  <c r="AK12" i="12" s="1"/>
  <c r="Z12" i="12"/>
  <c r="R13" i="12"/>
  <c r="P13" i="12" s="1"/>
  <c r="U13" i="12"/>
  <c r="X13" i="12"/>
  <c r="Z13" i="12"/>
  <c r="R14" i="12"/>
  <c r="AG14" i="12" s="1"/>
  <c r="U14" i="12"/>
  <c r="X14" i="12"/>
  <c r="H14" i="10" s="1"/>
  <c r="Z14" i="12"/>
  <c r="N14" i="10" s="1"/>
  <c r="B15" i="12"/>
  <c r="S15" i="12"/>
  <c r="P15" i="12" s="1"/>
  <c r="U15" i="12"/>
  <c r="B15" i="10" s="1"/>
  <c r="X15" i="12"/>
  <c r="AK15" i="12" s="1"/>
  <c r="Z15" i="12"/>
  <c r="AO15" i="12" s="1"/>
  <c r="R16" i="12"/>
  <c r="AQ16" i="12" s="1"/>
  <c r="U16" i="12"/>
  <c r="X16" i="12"/>
  <c r="Z16" i="12"/>
  <c r="N16" i="10" s="1"/>
  <c r="R17" i="12"/>
  <c r="P17" i="12" s="1"/>
  <c r="U17" i="12"/>
  <c r="X17" i="12"/>
  <c r="Z17" i="12"/>
  <c r="R18" i="12"/>
  <c r="AG18" i="12" s="1"/>
  <c r="U18" i="12"/>
  <c r="X18" i="12"/>
  <c r="Z18" i="12"/>
  <c r="N18" i="10" s="1"/>
  <c r="B19" i="12"/>
  <c r="S19" i="12"/>
  <c r="P19" i="12" s="1"/>
  <c r="P19" i="10" s="1"/>
  <c r="U19" i="12"/>
  <c r="X19" i="12"/>
  <c r="Z19" i="12"/>
  <c r="AQ19" i="12"/>
  <c r="B20" i="12"/>
  <c r="S20" i="12"/>
  <c r="U20" i="12"/>
  <c r="AE20" i="12" s="1"/>
  <c r="X20" i="12"/>
  <c r="Z20" i="12"/>
  <c r="AG20" i="12"/>
  <c r="AI20" i="12"/>
  <c r="AM20" i="12"/>
  <c r="AQ20" i="12"/>
  <c r="R21" i="12"/>
  <c r="D21" i="10" s="1"/>
  <c r="U21" i="12"/>
  <c r="B21" i="10" s="1"/>
  <c r="X21" i="12"/>
  <c r="H21" i="10" s="1"/>
  <c r="Z21" i="12"/>
  <c r="B22" i="12"/>
  <c r="S22" i="12"/>
  <c r="P22" i="12" s="1"/>
  <c r="P22" i="10" s="1"/>
  <c r="U22" i="12"/>
  <c r="X22" i="12"/>
  <c r="Z22" i="12"/>
  <c r="AO22" i="12" s="1"/>
  <c r="AG22" i="12"/>
  <c r="AI22" i="12"/>
  <c r="AM22" i="12"/>
  <c r="AQ22" i="12"/>
  <c r="R23" i="12"/>
  <c r="AM23" i="12" s="1"/>
  <c r="U23" i="12"/>
  <c r="B23" i="10" s="1"/>
  <c r="X23" i="12"/>
  <c r="Z23" i="12"/>
  <c r="P24" i="12"/>
  <c r="R24" i="12"/>
  <c r="AQ24" i="12" s="1"/>
  <c r="U24" i="12"/>
  <c r="X24" i="12"/>
  <c r="Z24" i="12"/>
  <c r="AG24" i="12"/>
  <c r="AI24" i="12"/>
  <c r="AM24" i="12"/>
  <c r="R25" i="12"/>
  <c r="AG25" i="12" s="1"/>
  <c r="U25" i="12"/>
  <c r="X25" i="12"/>
  <c r="Z25" i="12"/>
  <c r="N25" i="10" s="1"/>
  <c r="B26" i="12"/>
  <c r="S26" i="12"/>
  <c r="P26" i="12" s="1"/>
  <c r="P26" i="10" s="1"/>
  <c r="U26" i="12"/>
  <c r="X26" i="12"/>
  <c r="Z26" i="12"/>
  <c r="AG26" i="12"/>
  <c r="AI26" i="12"/>
  <c r="AM26" i="12"/>
  <c r="AQ26" i="12"/>
  <c r="R27" i="12"/>
  <c r="AI27" i="12" s="1"/>
  <c r="U27" i="12"/>
  <c r="X27" i="12"/>
  <c r="Z27" i="12"/>
  <c r="B28" i="12"/>
  <c r="C28" i="12"/>
  <c r="D28" i="12"/>
  <c r="E28" i="12"/>
  <c r="F28" i="12"/>
  <c r="G28" i="12"/>
  <c r="H28" i="12"/>
  <c r="I28" i="12"/>
  <c r="J28" i="12"/>
  <c r="K28" i="12"/>
  <c r="L28" i="12"/>
  <c r="T28" i="12"/>
  <c r="V28" i="12"/>
  <c r="W28" i="12"/>
  <c r="Y28" i="12"/>
  <c r="AA28" i="12"/>
  <c r="B29" i="12"/>
  <c r="C29" i="12"/>
  <c r="D29" i="12"/>
  <c r="E29" i="12"/>
  <c r="F29" i="12"/>
  <c r="G29" i="12"/>
  <c r="H29" i="12"/>
  <c r="I29" i="12"/>
  <c r="J29" i="12"/>
  <c r="K29" i="12"/>
  <c r="L29" i="12"/>
  <c r="T29" i="12"/>
  <c r="V29" i="12"/>
  <c r="W29" i="12"/>
  <c r="Y29" i="12"/>
  <c r="AA29" i="12"/>
  <c r="B30" i="12"/>
  <c r="C30" i="12"/>
  <c r="D30" i="12"/>
  <c r="E30" i="12"/>
  <c r="F30" i="12"/>
  <c r="G30" i="12"/>
  <c r="H30" i="12"/>
  <c r="I30" i="12"/>
  <c r="J30" i="12"/>
  <c r="K30" i="12"/>
  <c r="L30" i="12"/>
  <c r="T30" i="12"/>
  <c r="V30" i="12"/>
  <c r="W30" i="12"/>
  <c r="Y30" i="12"/>
  <c r="AA30" i="12"/>
  <c r="B31" i="12"/>
  <c r="C31" i="12"/>
  <c r="D31" i="12"/>
  <c r="E31" i="12"/>
  <c r="F31" i="12"/>
  <c r="G31" i="12"/>
  <c r="H31" i="12"/>
  <c r="I31" i="12"/>
  <c r="J31" i="12"/>
  <c r="K31" i="12"/>
  <c r="L31" i="12"/>
  <c r="T31" i="12"/>
  <c r="V31" i="12"/>
  <c r="W31" i="12"/>
  <c r="Y31" i="12"/>
  <c r="AA31" i="12"/>
  <c r="C32" i="12"/>
  <c r="D32" i="12"/>
  <c r="E32" i="12"/>
  <c r="F32" i="12"/>
  <c r="G32" i="12"/>
  <c r="H32" i="12"/>
  <c r="I32" i="12"/>
  <c r="J32" i="12"/>
  <c r="K32" i="12"/>
  <c r="L32" i="12"/>
  <c r="T32" i="12"/>
  <c r="V32" i="12"/>
  <c r="W32" i="12"/>
  <c r="Y32" i="12"/>
  <c r="AA32" i="12"/>
  <c r="C33" i="12"/>
  <c r="D33" i="12"/>
  <c r="E33" i="12"/>
  <c r="F33" i="12"/>
  <c r="G33" i="12"/>
  <c r="H33" i="12"/>
  <c r="I33" i="12"/>
  <c r="J33" i="12"/>
  <c r="K33" i="12"/>
  <c r="L33" i="12"/>
  <c r="T33" i="12"/>
  <c r="V33" i="12"/>
  <c r="W33" i="12"/>
  <c r="Y33" i="12"/>
  <c r="AA33" i="12"/>
  <c r="C34" i="12"/>
  <c r="D34" i="12"/>
  <c r="E34" i="12"/>
  <c r="F34" i="12"/>
  <c r="G34" i="12"/>
  <c r="H34" i="12"/>
  <c r="I34" i="12"/>
  <c r="J34" i="12"/>
  <c r="K34" i="12"/>
  <c r="L34" i="12"/>
  <c r="T34" i="12"/>
  <c r="V34" i="12"/>
  <c r="W34" i="12"/>
  <c r="Y34" i="12"/>
  <c r="AA34" i="12"/>
  <c r="C35" i="12"/>
  <c r="D35" i="12"/>
  <c r="E35" i="12"/>
  <c r="F35" i="12"/>
  <c r="G35" i="12"/>
  <c r="H35" i="12"/>
  <c r="I35" i="12"/>
  <c r="J35" i="12"/>
  <c r="K35" i="12"/>
  <c r="L35" i="12"/>
  <c r="T35" i="12"/>
  <c r="V35" i="12"/>
  <c r="W35" i="12"/>
  <c r="Y35" i="12"/>
  <c r="AA35" i="12"/>
  <c r="C36" i="12"/>
  <c r="D36" i="12"/>
  <c r="E36" i="12"/>
  <c r="F36" i="12"/>
  <c r="G36" i="12"/>
  <c r="H36" i="12"/>
  <c r="I36" i="12"/>
  <c r="J36" i="12"/>
  <c r="K36" i="12"/>
  <c r="L36" i="12"/>
  <c r="T36" i="12"/>
  <c r="V36" i="12"/>
  <c r="W36" i="12"/>
  <c r="Y36" i="12"/>
  <c r="AA36" i="12"/>
  <c r="C37" i="12"/>
  <c r="D37" i="12"/>
  <c r="E37" i="12"/>
  <c r="F37" i="12"/>
  <c r="G37" i="12"/>
  <c r="H37" i="12"/>
  <c r="I37" i="12"/>
  <c r="J37" i="12"/>
  <c r="K37" i="12"/>
  <c r="L37" i="12"/>
  <c r="T37" i="12"/>
  <c r="V37" i="12"/>
  <c r="W37" i="12"/>
  <c r="Y37" i="12"/>
  <c r="AA37" i="12"/>
  <c r="C38" i="12"/>
  <c r="D38" i="12"/>
  <c r="E38" i="12"/>
  <c r="F38" i="12"/>
  <c r="G38" i="12"/>
  <c r="H38" i="12"/>
  <c r="I38" i="12"/>
  <c r="J38" i="12"/>
  <c r="K38" i="12"/>
  <c r="L38" i="12"/>
  <c r="T38" i="12"/>
  <c r="V38" i="12"/>
  <c r="W38" i="12"/>
  <c r="Y38" i="12"/>
  <c r="AA38" i="12"/>
  <c r="C39" i="12"/>
  <c r="D39" i="12"/>
  <c r="E39" i="12"/>
  <c r="F39" i="12"/>
  <c r="G39" i="12"/>
  <c r="H39" i="12"/>
  <c r="I39" i="12"/>
  <c r="J39" i="12"/>
  <c r="K39" i="12"/>
  <c r="L39" i="12"/>
  <c r="T39" i="12"/>
  <c r="V39" i="12"/>
  <c r="W39" i="12"/>
  <c r="Y39" i="12"/>
  <c r="AA39" i="12"/>
  <c r="P45" i="12"/>
  <c r="R45" i="12"/>
  <c r="AG45" i="12" s="1"/>
  <c r="U45" i="12"/>
  <c r="X45" i="12"/>
  <c r="Z45" i="12"/>
  <c r="AO45" i="12" s="1"/>
  <c r="AE45" i="12"/>
  <c r="R46" i="12"/>
  <c r="P46" i="12" s="1"/>
  <c r="U46" i="12"/>
  <c r="B46" i="10" s="1"/>
  <c r="X46" i="12"/>
  <c r="Z46" i="12"/>
  <c r="R47" i="12"/>
  <c r="P47" i="12" s="1"/>
  <c r="U47" i="12"/>
  <c r="X47" i="12"/>
  <c r="Z47" i="12"/>
  <c r="B48" i="12"/>
  <c r="P48" i="12"/>
  <c r="S48" i="12"/>
  <c r="U48" i="12"/>
  <c r="X48" i="12"/>
  <c r="Z48" i="12"/>
  <c r="AO48" i="12" s="1"/>
  <c r="AK48" i="12"/>
  <c r="AQ48" i="12"/>
  <c r="R49" i="12"/>
  <c r="AM49" i="12" s="1"/>
  <c r="U49" i="12"/>
  <c r="B49" i="10" s="1"/>
  <c r="X49" i="12"/>
  <c r="Z49" i="12"/>
  <c r="N49" i="10" s="1"/>
  <c r="B50" i="12"/>
  <c r="S50" i="12"/>
  <c r="U50" i="12"/>
  <c r="AE50" i="12" s="1"/>
  <c r="X50" i="12"/>
  <c r="Z50" i="12"/>
  <c r="AO50" i="12" s="1"/>
  <c r="AG50" i="12"/>
  <c r="AI50" i="12"/>
  <c r="AM50" i="12"/>
  <c r="AQ50" i="12"/>
  <c r="R51" i="12"/>
  <c r="AQ51" i="12" s="1"/>
  <c r="U51" i="12"/>
  <c r="X51" i="12"/>
  <c r="Z51" i="12"/>
  <c r="B52" i="12"/>
  <c r="S52" i="12"/>
  <c r="J52" i="10" s="1"/>
  <c r="U52" i="12"/>
  <c r="X52" i="12"/>
  <c r="Z52" i="12"/>
  <c r="R53" i="12"/>
  <c r="P53" i="12" s="1"/>
  <c r="U53" i="12"/>
  <c r="AE53" i="12" s="1"/>
  <c r="X53" i="12"/>
  <c r="AK53" i="12" s="1"/>
  <c r="Z53" i="12"/>
  <c r="AO53" i="12" s="1"/>
  <c r="R54" i="12"/>
  <c r="AM54" i="12" s="1"/>
  <c r="U54" i="12"/>
  <c r="X54" i="12"/>
  <c r="Z54" i="12"/>
  <c r="R55" i="12"/>
  <c r="AG55" i="12" s="1"/>
  <c r="U55" i="12"/>
  <c r="X55" i="12"/>
  <c r="H55" i="10" s="1"/>
  <c r="Z55" i="12"/>
  <c r="AO55" i="12" s="1"/>
  <c r="B56" i="12"/>
  <c r="S56" i="12"/>
  <c r="AQ56" i="12" s="1"/>
  <c r="U56" i="12"/>
  <c r="X56" i="12"/>
  <c r="Z56" i="12"/>
  <c r="R57" i="12"/>
  <c r="P57" i="12" s="1"/>
  <c r="U57" i="12"/>
  <c r="AE57" i="12" s="1"/>
  <c r="X57" i="12"/>
  <c r="Z57" i="12"/>
  <c r="AQ57" i="12"/>
  <c r="R58" i="12"/>
  <c r="AM58" i="12" s="1"/>
  <c r="U58" i="12"/>
  <c r="B58" i="10" s="1"/>
  <c r="X58" i="12"/>
  <c r="Z58" i="12"/>
  <c r="B59" i="12"/>
  <c r="S59" i="12"/>
  <c r="AG59" i="12" s="1"/>
  <c r="U59" i="12"/>
  <c r="X59" i="12"/>
  <c r="Z59" i="12"/>
  <c r="U60" i="12"/>
  <c r="X60" i="12"/>
  <c r="Z60" i="12"/>
  <c r="R61" i="12"/>
  <c r="P61" i="12" s="1"/>
  <c r="U61" i="12"/>
  <c r="X61" i="12"/>
  <c r="Z61" i="12"/>
  <c r="AO61" i="12" s="1"/>
  <c r="R62" i="12"/>
  <c r="AI62" i="12" s="1"/>
  <c r="U62" i="12"/>
  <c r="B62" i="10" s="1"/>
  <c r="X62" i="12"/>
  <c r="Z62" i="12"/>
  <c r="P63" i="12"/>
  <c r="R63" i="12"/>
  <c r="AE63" i="12" s="1"/>
  <c r="U63" i="12"/>
  <c r="X63" i="12"/>
  <c r="Z63" i="12"/>
  <c r="B64" i="12"/>
  <c r="P64" i="12"/>
  <c r="P64" i="10" s="1"/>
  <c r="S64" i="12"/>
  <c r="U64" i="12"/>
  <c r="AE64" i="12" s="1"/>
  <c r="X64" i="12"/>
  <c r="AK64" i="12" s="1"/>
  <c r="Z64" i="12"/>
  <c r="AO64" i="12" s="1"/>
  <c r="AG64" i="12"/>
  <c r="AI64" i="12"/>
  <c r="AM64" i="12"/>
  <c r="AQ64" i="12"/>
  <c r="P65" i="12"/>
  <c r="R65" i="12"/>
  <c r="AG65" i="12" s="1"/>
  <c r="U65" i="12"/>
  <c r="X65" i="12"/>
  <c r="Z65" i="12"/>
  <c r="AO65" i="12"/>
  <c r="AQ65" i="12"/>
  <c r="R66" i="12"/>
  <c r="P66" i="12" s="1"/>
  <c r="U66" i="12"/>
  <c r="X66" i="12"/>
  <c r="AK66" i="12" s="1"/>
  <c r="Z66" i="12"/>
  <c r="AO66" i="12" s="1"/>
  <c r="B67" i="12"/>
  <c r="B77" i="12" s="1"/>
  <c r="S67" i="12"/>
  <c r="P67" i="12" s="1"/>
  <c r="P67" i="10" s="1"/>
  <c r="U67" i="12"/>
  <c r="X67" i="12"/>
  <c r="Z67" i="12"/>
  <c r="AO67" i="12" s="1"/>
  <c r="AG67" i="12"/>
  <c r="AI67" i="12"/>
  <c r="AM67" i="12"/>
  <c r="AQ67" i="12"/>
  <c r="B68" i="12"/>
  <c r="S68" i="12"/>
  <c r="U68" i="12"/>
  <c r="X68" i="12"/>
  <c r="Z68" i="12"/>
  <c r="N68" i="10" s="1"/>
  <c r="AG68" i="12"/>
  <c r="AI68" i="12"/>
  <c r="AM68" i="12"/>
  <c r="AQ68" i="12"/>
  <c r="C69" i="12"/>
  <c r="D69" i="12"/>
  <c r="E69" i="12"/>
  <c r="F69" i="12"/>
  <c r="G69" i="12"/>
  <c r="H69" i="12"/>
  <c r="I69" i="12"/>
  <c r="J69" i="12"/>
  <c r="K69" i="12"/>
  <c r="L69" i="12"/>
  <c r="T69" i="12"/>
  <c r="V69" i="12"/>
  <c r="W69" i="12"/>
  <c r="Y69" i="12"/>
  <c r="AA69" i="12"/>
  <c r="C70" i="12"/>
  <c r="D70" i="12"/>
  <c r="E70" i="12"/>
  <c r="F70" i="12"/>
  <c r="G70" i="12"/>
  <c r="H70" i="12"/>
  <c r="I70" i="12"/>
  <c r="J70" i="12"/>
  <c r="K70" i="12"/>
  <c r="L70" i="12"/>
  <c r="T70" i="12"/>
  <c r="V70" i="12"/>
  <c r="W70" i="12"/>
  <c r="Y70" i="12"/>
  <c r="AA70" i="12"/>
  <c r="C71" i="12"/>
  <c r="D71" i="12"/>
  <c r="E71" i="12"/>
  <c r="F71" i="12"/>
  <c r="G71" i="12"/>
  <c r="H71" i="12"/>
  <c r="I71" i="12"/>
  <c r="J71" i="12"/>
  <c r="K71" i="12"/>
  <c r="L71" i="12"/>
  <c r="T71" i="12"/>
  <c r="V71" i="12"/>
  <c r="W71" i="12"/>
  <c r="Y71" i="12"/>
  <c r="AA71" i="12"/>
  <c r="C72" i="12"/>
  <c r="D72" i="12"/>
  <c r="E72" i="12"/>
  <c r="F72" i="12"/>
  <c r="G72" i="12"/>
  <c r="H72" i="12"/>
  <c r="I72" i="12"/>
  <c r="J72" i="12"/>
  <c r="K72" i="12"/>
  <c r="L72" i="12"/>
  <c r="T72" i="12"/>
  <c r="V72" i="12"/>
  <c r="W72" i="12"/>
  <c r="Y72" i="12"/>
  <c r="AA72" i="12"/>
  <c r="C73" i="12"/>
  <c r="D73" i="12"/>
  <c r="E73" i="12"/>
  <c r="F73" i="12"/>
  <c r="G73" i="12"/>
  <c r="H73" i="12"/>
  <c r="I73" i="12"/>
  <c r="J73" i="12"/>
  <c r="K73" i="12"/>
  <c r="L73" i="12"/>
  <c r="T73" i="12"/>
  <c r="V73" i="12"/>
  <c r="W73" i="12"/>
  <c r="Y73" i="12"/>
  <c r="AA73" i="12"/>
  <c r="C74" i="12"/>
  <c r="D74" i="12"/>
  <c r="E74" i="12"/>
  <c r="F74" i="12"/>
  <c r="G74" i="12"/>
  <c r="H74" i="12"/>
  <c r="I74" i="12"/>
  <c r="J74" i="12"/>
  <c r="K74" i="12"/>
  <c r="L74" i="12"/>
  <c r="T74" i="12"/>
  <c r="V74" i="12"/>
  <c r="W74" i="12"/>
  <c r="Y74" i="12"/>
  <c r="AA74" i="12"/>
  <c r="C75" i="12"/>
  <c r="D75" i="12"/>
  <c r="E75" i="12"/>
  <c r="F75" i="12"/>
  <c r="G75" i="12"/>
  <c r="H75" i="12"/>
  <c r="I75" i="12"/>
  <c r="J75" i="12"/>
  <c r="K75" i="12"/>
  <c r="L75" i="12"/>
  <c r="T75" i="12"/>
  <c r="V75" i="12"/>
  <c r="W75" i="12"/>
  <c r="Y75" i="12"/>
  <c r="AA75" i="12"/>
  <c r="C76" i="12"/>
  <c r="D76" i="12"/>
  <c r="E76" i="12"/>
  <c r="F76" i="12"/>
  <c r="G76" i="12"/>
  <c r="H76" i="12"/>
  <c r="I76" i="12"/>
  <c r="J76" i="12"/>
  <c r="K76" i="12"/>
  <c r="L76" i="12"/>
  <c r="T76" i="12"/>
  <c r="V76" i="12"/>
  <c r="W76" i="12"/>
  <c r="Y76" i="12"/>
  <c r="AA76" i="12"/>
  <c r="C77" i="12"/>
  <c r="D77" i="12"/>
  <c r="E77" i="12"/>
  <c r="F77" i="12"/>
  <c r="G77" i="12"/>
  <c r="H77" i="12"/>
  <c r="I77" i="12"/>
  <c r="J77" i="12"/>
  <c r="K77" i="12"/>
  <c r="L77" i="12"/>
  <c r="T77" i="12"/>
  <c r="V77" i="12"/>
  <c r="W77" i="12"/>
  <c r="Y77" i="12"/>
  <c r="AA77" i="12"/>
  <c r="C78" i="12"/>
  <c r="D78" i="12"/>
  <c r="E78" i="12"/>
  <c r="F78" i="12"/>
  <c r="G78" i="12"/>
  <c r="H78" i="12"/>
  <c r="I78" i="12"/>
  <c r="J78" i="12"/>
  <c r="K78" i="12"/>
  <c r="L78" i="12"/>
  <c r="T78" i="12"/>
  <c r="V78" i="12"/>
  <c r="W78" i="12"/>
  <c r="Y78" i="12"/>
  <c r="AA78" i="12"/>
  <c r="C79" i="12"/>
  <c r="D79" i="12"/>
  <c r="E79" i="12"/>
  <c r="F79" i="12"/>
  <c r="G79" i="12"/>
  <c r="H79" i="12"/>
  <c r="I79" i="12"/>
  <c r="J79" i="12"/>
  <c r="K79" i="12"/>
  <c r="L79" i="12"/>
  <c r="T79" i="12"/>
  <c r="V79" i="12"/>
  <c r="W79" i="12"/>
  <c r="Y79" i="12"/>
  <c r="AA79" i="12"/>
  <c r="C80" i="12"/>
  <c r="D80" i="12"/>
  <c r="E80" i="12"/>
  <c r="F80" i="12"/>
  <c r="G80" i="12"/>
  <c r="H80" i="12"/>
  <c r="I80" i="12"/>
  <c r="J80" i="12"/>
  <c r="K80" i="12"/>
  <c r="L80" i="12"/>
  <c r="T80" i="12"/>
  <c r="V80" i="12"/>
  <c r="W80" i="12"/>
  <c r="Y80" i="12"/>
  <c r="AA80" i="12"/>
  <c r="Q7" i="11"/>
  <c r="E15" i="11"/>
  <c r="Q15" i="11"/>
  <c r="B28" i="11"/>
  <c r="C4" i="11" s="1"/>
  <c r="D28" i="11"/>
  <c r="E6" i="11" s="1"/>
  <c r="F28" i="11"/>
  <c r="G53" i="11" s="1"/>
  <c r="H28" i="11"/>
  <c r="I6" i="11" s="1"/>
  <c r="J28" i="11"/>
  <c r="K7" i="11" s="1"/>
  <c r="L28" i="11"/>
  <c r="M7" i="11" s="1"/>
  <c r="N28" i="11"/>
  <c r="O4" i="11" s="1"/>
  <c r="P28" i="11"/>
  <c r="Q4" i="11" s="1"/>
  <c r="B29" i="11"/>
  <c r="D29" i="11"/>
  <c r="F29" i="11"/>
  <c r="H29" i="11"/>
  <c r="J29" i="11"/>
  <c r="L29" i="11"/>
  <c r="N29" i="11"/>
  <c r="P29" i="11"/>
  <c r="B30" i="11"/>
  <c r="D30" i="11"/>
  <c r="F30" i="11"/>
  <c r="H30" i="11"/>
  <c r="J30" i="11"/>
  <c r="L30" i="11"/>
  <c r="N30" i="11"/>
  <c r="P30" i="11"/>
  <c r="B31" i="11"/>
  <c r="D31" i="11"/>
  <c r="F31" i="11"/>
  <c r="H31" i="11"/>
  <c r="J31" i="11"/>
  <c r="L31" i="11"/>
  <c r="N31" i="11"/>
  <c r="P31" i="11"/>
  <c r="B32" i="11"/>
  <c r="C16" i="11" s="1"/>
  <c r="D32" i="11"/>
  <c r="E16" i="11" s="1"/>
  <c r="F32" i="11"/>
  <c r="G57" i="11" s="1"/>
  <c r="H32" i="11"/>
  <c r="I16" i="11" s="1"/>
  <c r="J32" i="11"/>
  <c r="K17" i="11" s="1"/>
  <c r="L32" i="11"/>
  <c r="M17" i="11" s="1"/>
  <c r="N32" i="11"/>
  <c r="O17" i="11" s="1"/>
  <c r="P32" i="11"/>
  <c r="Q16" i="11" s="1"/>
  <c r="B33" i="11"/>
  <c r="D33" i="11"/>
  <c r="F33" i="11"/>
  <c r="H33" i="11"/>
  <c r="J33" i="11"/>
  <c r="L33" i="11"/>
  <c r="N33" i="11"/>
  <c r="P33" i="11"/>
  <c r="B34" i="11"/>
  <c r="D34" i="11"/>
  <c r="F34" i="11"/>
  <c r="H34" i="11"/>
  <c r="J34" i="11"/>
  <c r="L34" i="11"/>
  <c r="N34" i="11"/>
  <c r="P34" i="11"/>
  <c r="B35" i="11"/>
  <c r="D35" i="11"/>
  <c r="F35" i="11"/>
  <c r="H35" i="11"/>
  <c r="J35" i="11"/>
  <c r="L35" i="11"/>
  <c r="N35" i="11"/>
  <c r="P35" i="11"/>
  <c r="B36" i="11"/>
  <c r="D36" i="11"/>
  <c r="F36" i="11"/>
  <c r="H36" i="11"/>
  <c r="J36" i="11"/>
  <c r="L36" i="11"/>
  <c r="N36" i="11"/>
  <c r="P36" i="11"/>
  <c r="B37" i="11"/>
  <c r="D37" i="11"/>
  <c r="F37" i="11"/>
  <c r="H37" i="11"/>
  <c r="J37" i="11"/>
  <c r="L37" i="11"/>
  <c r="N37" i="11"/>
  <c r="P37" i="11"/>
  <c r="B38" i="11"/>
  <c r="D38" i="11"/>
  <c r="F38" i="11"/>
  <c r="H38" i="11"/>
  <c r="J38" i="11"/>
  <c r="L38" i="11"/>
  <c r="N38" i="11"/>
  <c r="P38" i="11"/>
  <c r="B39" i="11"/>
  <c r="D39" i="11"/>
  <c r="F39" i="11"/>
  <c r="H39" i="11"/>
  <c r="J39" i="11"/>
  <c r="L39" i="11"/>
  <c r="N39" i="11"/>
  <c r="P39" i="11"/>
  <c r="C45" i="11"/>
  <c r="E45" i="11"/>
  <c r="G45" i="11"/>
  <c r="I45" i="11"/>
  <c r="K45" i="11"/>
  <c r="M45" i="11"/>
  <c r="O45" i="11"/>
  <c r="Q45" i="11"/>
  <c r="C46" i="11"/>
  <c r="E46" i="11"/>
  <c r="I46" i="11"/>
  <c r="K46" i="11"/>
  <c r="M46" i="11"/>
  <c r="O46" i="11"/>
  <c r="Q46" i="11"/>
  <c r="C47" i="11"/>
  <c r="E47" i="11"/>
  <c r="G47" i="11"/>
  <c r="I47" i="11"/>
  <c r="K47" i="11"/>
  <c r="M47" i="11"/>
  <c r="O47" i="11"/>
  <c r="Q47" i="11"/>
  <c r="C48" i="11"/>
  <c r="E48" i="11"/>
  <c r="I48" i="11"/>
  <c r="K48" i="11"/>
  <c r="M48" i="11"/>
  <c r="O48" i="11"/>
  <c r="Q48" i="11"/>
  <c r="C49" i="11"/>
  <c r="E49" i="11"/>
  <c r="G49" i="11"/>
  <c r="I49" i="11"/>
  <c r="K49" i="11"/>
  <c r="M49" i="11"/>
  <c r="O49" i="11"/>
  <c r="Q49" i="11"/>
  <c r="C50" i="11"/>
  <c r="E50" i="11"/>
  <c r="I50" i="11"/>
  <c r="K50" i="11"/>
  <c r="M50" i="11"/>
  <c r="O50" i="11"/>
  <c r="Q50" i="11"/>
  <c r="C51" i="11"/>
  <c r="E51" i="11"/>
  <c r="G51" i="11"/>
  <c r="I51" i="11"/>
  <c r="K51" i="11"/>
  <c r="M51" i="11"/>
  <c r="O51" i="11"/>
  <c r="Q51" i="11"/>
  <c r="C52" i="11"/>
  <c r="E52" i="11"/>
  <c r="K52" i="11"/>
  <c r="O52" i="11"/>
  <c r="Q52" i="11"/>
  <c r="C53" i="11"/>
  <c r="E53" i="11"/>
  <c r="I53" i="11"/>
  <c r="K53" i="11"/>
  <c r="M53" i="11"/>
  <c r="O53" i="11"/>
  <c r="Q53" i="11"/>
  <c r="C54" i="11"/>
  <c r="E54" i="11"/>
  <c r="G54" i="11"/>
  <c r="I54" i="11"/>
  <c r="K54" i="11"/>
  <c r="M54" i="11"/>
  <c r="O54" i="11"/>
  <c r="Q54" i="11"/>
  <c r="C55" i="11"/>
  <c r="E55" i="11"/>
  <c r="I55" i="11"/>
  <c r="K55" i="11"/>
  <c r="M55" i="11"/>
  <c r="O55" i="11"/>
  <c r="Q55" i="11"/>
  <c r="C56" i="11"/>
  <c r="E56" i="11"/>
  <c r="G56" i="11"/>
  <c r="I56" i="11"/>
  <c r="K56" i="11"/>
  <c r="M56" i="11"/>
  <c r="O56" i="11"/>
  <c r="Q56" i="11"/>
  <c r="C57" i="11"/>
  <c r="E57" i="11"/>
  <c r="M57" i="11"/>
  <c r="O57" i="11"/>
  <c r="Q57" i="11"/>
  <c r="C58" i="11"/>
  <c r="E58" i="11"/>
  <c r="G58" i="11"/>
  <c r="K58" i="11"/>
  <c r="M58" i="11"/>
  <c r="O58" i="11"/>
  <c r="Q58" i="11"/>
  <c r="C59" i="11"/>
  <c r="E59" i="11"/>
  <c r="M59" i="11"/>
  <c r="O59" i="11"/>
  <c r="Q59" i="11"/>
  <c r="C60" i="11"/>
  <c r="E60" i="11"/>
  <c r="G60" i="11"/>
  <c r="I60" i="11"/>
  <c r="M60" i="11"/>
  <c r="O60" i="11"/>
  <c r="Q60" i="11"/>
  <c r="C61" i="11"/>
  <c r="E61" i="11"/>
  <c r="I61" i="11"/>
  <c r="M61" i="11"/>
  <c r="O61" i="11"/>
  <c r="Q61" i="11"/>
  <c r="C62" i="11"/>
  <c r="E62" i="11"/>
  <c r="G62" i="11"/>
  <c r="I62" i="11"/>
  <c r="K62" i="11"/>
  <c r="M62" i="11"/>
  <c r="O62" i="11"/>
  <c r="Q62" i="11"/>
  <c r="C63" i="11"/>
  <c r="E63" i="11"/>
  <c r="I63" i="11"/>
  <c r="K63" i="11"/>
  <c r="M63" i="11"/>
  <c r="O63" i="11"/>
  <c r="Q63" i="11"/>
  <c r="C64" i="11"/>
  <c r="E64" i="11"/>
  <c r="G64" i="11"/>
  <c r="I64" i="11"/>
  <c r="K64" i="11"/>
  <c r="M64" i="11"/>
  <c r="O64" i="11"/>
  <c r="Q64" i="11"/>
  <c r="C65" i="11"/>
  <c r="E65" i="11"/>
  <c r="I65" i="11"/>
  <c r="K65" i="11"/>
  <c r="M65" i="11"/>
  <c r="O65" i="11"/>
  <c r="Q65" i="11"/>
  <c r="C67" i="11"/>
  <c r="E67" i="11"/>
  <c r="G67" i="11"/>
  <c r="I67" i="11"/>
  <c r="K67" i="11"/>
  <c r="M67" i="11"/>
  <c r="O67" i="11"/>
  <c r="Q67" i="11"/>
  <c r="C68" i="11"/>
  <c r="E68" i="11"/>
  <c r="I68" i="11"/>
  <c r="K68" i="11"/>
  <c r="M68" i="11"/>
  <c r="O68" i="11"/>
  <c r="Q68" i="11"/>
  <c r="B69" i="11"/>
  <c r="D69" i="11"/>
  <c r="F69" i="11"/>
  <c r="H69" i="11"/>
  <c r="J69" i="11"/>
  <c r="L69" i="11"/>
  <c r="N69" i="11"/>
  <c r="P69" i="11"/>
  <c r="B70" i="11"/>
  <c r="D70" i="11"/>
  <c r="F70" i="11"/>
  <c r="H70" i="11"/>
  <c r="J70" i="11"/>
  <c r="L70" i="11"/>
  <c r="N70" i="11"/>
  <c r="P70" i="11"/>
  <c r="B71" i="11"/>
  <c r="D71" i="11"/>
  <c r="F71" i="11"/>
  <c r="H71" i="11"/>
  <c r="J71" i="11"/>
  <c r="L71" i="11"/>
  <c r="N71" i="11"/>
  <c r="P71" i="11"/>
  <c r="B72" i="11"/>
  <c r="D72" i="11"/>
  <c r="F72" i="11"/>
  <c r="H72" i="11"/>
  <c r="J72" i="11"/>
  <c r="L72" i="11"/>
  <c r="N72" i="11"/>
  <c r="P72" i="11"/>
  <c r="B73" i="11"/>
  <c r="D73" i="11"/>
  <c r="F73" i="11"/>
  <c r="H73" i="11"/>
  <c r="J73" i="11"/>
  <c r="L73" i="11"/>
  <c r="N73" i="11"/>
  <c r="P73" i="11"/>
  <c r="B74" i="11"/>
  <c r="D74" i="11"/>
  <c r="F74" i="11"/>
  <c r="H74" i="11"/>
  <c r="J74" i="11"/>
  <c r="L74" i="11"/>
  <c r="N74" i="11"/>
  <c r="P74" i="11"/>
  <c r="B75" i="11"/>
  <c r="D75" i="11"/>
  <c r="F75" i="11"/>
  <c r="H75" i="11"/>
  <c r="J75" i="11"/>
  <c r="L75" i="11"/>
  <c r="N75" i="11"/>
  <c r="P75" i="11"/>
  <c r="B76" i="11"/>
  <c r="D76" i="11"/>
  <c r="F76" i="11"/>
  <c r="H76" i="11"/>
  <c r="J76" i="11"/>
  <c r="L76" i="11"/>
  <c r="N76" i="11"/>
  <c r="P76" i="11"/>
  <c r="B77" i="11"/>
  <c r="D77" i="11"/>
  <c r="F77" i="11"/>
  <c r="H77" i="11"/>
  <c r="J77" i="11"/>
  <c r="L77" i="11"/>
  <c r="N77" i="11"/>
  <c r="P77" i="11"/>
  <c r="B78" i="11"/>
  <c r="D78" i="11"/>
  <c r="F78" i="11"/>
  <c r="H78" i="11"/>
  <c r="J78" i="11"/>
  <c r="L78" i="11"/>
  <c r="N78" i="11"/>
  <c r="P78" i="11"/>
  <c r="B79" i="11"/>
  <c r="D79" i="11"/>
  <c r="F79" i="11"/>
  <c r="H79" i="11"/>
  <c r="J79" i="11"/>
  <c r="L79" i="11"/>
  <c r="N79" i="11"/>
  <c r="P79" i="11"/>
  <c r="B80" i="11"/>
  <c r="D80" i="11"/>
  <c r="F80" i="11"/>
  <c r="H80" i="11"/>
  <c r="J80" i="11"/>
  <c r="L80" i="11"/>
  <c r="N80" i="11"/>
  <c r="P80" i="11"/>
  <c r="N4" i="10"/>
  <c r="P4" i="10"/>
  <c r="R4" i="10"/>
  <c r="L6" i="10"/>
  <c r="R6" i="10"/>
  <c r="B7" i="10"/>
  <c r="D7" i="10"/>
  <c r="F7" i="10"/>
  <c r="H7" i="10"/>
  <c r="J7" i="10"/>
  <c r="L7" i="10"/>
  <c r="N7" i="10"/>
  <c r="P7" i="10"/>
  <c r="R7" i="10"/>
  <c r="R8" i="10"/>
  <c r="D9" i="10"/>
  <c r="F9" i="10"/>
  <c r="J9" i="10"/>
  <c r="L9" i="10"/>
  <c r="P9" i="10"/>
  <c r="R9" i="10"/>
  <c r="B10" i="10"/>
  <c r="D10" i="10"/>
  <c r="F10" i="10"/>
  <c r="H10" i="10"/>
  <c r="J10" i="10"/>
  <c r="L10" i="10"/>
  <c r="N10" i="10"/>
  <c r="P10" i="10"/>
  <c r="R10" i="10"/>
  <c r="B11" i="10"/>
  <c r="D11" i="10"/>
  <c r="F11" i="10"/>
  <c r="H11" i="10"/>
  <c r="R11" i="10"/>
  <c r="R12" i="10"/>
  <c r="B13" i="10"/>
  <c r="D13" i="10"/>
  <c r="F13" i="10"/>
  <c r="H13" i="10"/>
  <c r="J13" i="10"/>
  <c r="L13" i="10"/>
  <c r="P13" i="10"/>
  <c r="R13" i="10"/>
  <c r="D14" i="10"/>
  <c r="F14" i="10"/>
  <c r="L14" i="10"/>
  <c r="P14" i="10"/>
  <c r="R14" i="10"/>
  <c r="P15" i="10"/>
  <c r="R15" i="10"/>
  <c r="B16" i="10"/>
  <c r="D16" i="10"/>
  <c r="F16" i="10"/>
  <c r="H16" i="10"/>
  <c r="J16" i="10"/>
  <c r="L16" i="10"/>
  <c r="P16" i="10"/>
  <c r="R16" i="10"/>
  <c r="B17" i="10"/>
  <c r="D17" i="10"/>
  <c r="F17" i="10"/>
  <c r="H17" i="10"/>
  <c r="J17" i="10"/>
  <c r="L17" i="10"/>
  <c r="N17" i="10"/>
  <c r="P17" i="10"/>
  <c r="R17" i="10"/>
  <c r="R18" i="10"/>
  <c r="R19" i="10"/>
  <c r="B20" i="10"/>
  <c r="D20" i="10"/>
  <c r="F20" i="10"/>
  <c r="H20" i="10"/>
  <c r="J20" i="10"/>
  <c r="L20" i="10"/>
  <c r="N20" i="10"/>
  <c r="R20" i="10"/>
  <c r="L21" i="10"/>
  <c r="N21" i="10"/>
  <c r="P21" i="10"/>
  <c r="R21" i="10"/>
  <c r="B22" i="10"/>
  <c r="D22" i="10"/>
  <c r="F22" i="10"/>
  <c r="H22" i="10"/>
  <c r="J22" i="10"/>
  <c r="L22" i="10"/>
  <c r="N22" i="10"/>
  <c r="R22" i="10"/>
  <c r="L23" i="10"/>
  <c r="P23" i="10"/>
  <c r="R23" i="10"/>
  <c r="B24" i="10"/>
  <c r="D24" i="10"/>
  <c r="F24" i="10"/>
  <c r="H24" i="10"/>
  <c r="J24" i="10"/>
  <c r="L24" i="10"/>
  <c r="N24" i="10"/>
  <c r="P24" i="10"/>
  <c r="R24" i="10"/>
  <c r="B25" i="10"/>
  <c r="F25" i="10"/>
  <c r="H25" i="10"/>
  <c r="J25" i="10"/>
  <c r="L25" i="10"/>
  <c r="R25" i="10"/>
  <c r="D26" i="10"/>
  <c r="F26" i="10"/>
  <c r="L26" i="10"/>
  <c r="R26" i="10"/>
  <c r="B27" i="10"/>
  <c r="D27" i="10"/>
  <c r="F27" i="10"/>
  <c r="H27" i="10"/>
  <c r="J27" i="10"/>
  <c r="L27" i="10"/>
  <c r="N27" i="10"/>
  <c r="P27" i="10"/>
  <c r="R27" i="10"/>
  <c r="B45" i="10"/>
  <c r="D45" i="10"/>
  <c r="F45" i="10"/>
  <c r="H45" i="10"/>
  <c r="J45" i="10"/>
  <c r="L45" i="10"/>
  <c r="P45" i="10"/>
  <c r="R45" i="10"/>
  <c r="R46" i="10"/>
  <c r="H47" i="10"/>
  <c r="R47" i="10"/>
  <c r="B48" i="10"/>
  <c r="H48" i="10"/>
  <c r="J48" i="10"/>
  <c r="N48" i="10"/>
  <c r="P48" i="10"/>
  <c r="R48" i="10"/>
  <c r="D49" i="10"/>
  <c r="F49" i="10"/>
  <c r="H49" i="10"/>
  <c r="J49" i="10"/>
  <c r="L49" i="10"/>
  <c r="P49" i="10"/>
  <c r="R49" i="10"/>
  <c r="B50" i="10"/>
  <c r="D50" i="10"/>
  <c r="F50" i="10"/>
  <c r="H50" i="10"/>
  <c r="J50" i="10"/>
  <c r="L50" i="10"/>
  <c r="N50" i="10"/>
  <c r="R50" i="10"/>
  <c r="B51" i="10"/>
  <c r="R51" i="10"/>
  <c r="H52" i="10"/>
  <c r="R52" i="10"/>
  <c r="B53" i="10"/>
  <c r="D53" i="10"/>
  <c r="F53" i="10"/>
  <c r="H53" i="10"/>
  <c r="J53" i="10"/>
  <c r="L53" i="10"/>
  <c r="N53" i="10"/>
  <c r="P53" i="10"/>
  <c r="R53" i="10"/>
  <c r="R54" i="10"/>
  <c r="B55" i="10"/>
  <c r="D55" i="10"/>
  <c r="R55" i="10"/>
  <c r="R56" i="10"/>
  <c r="D57" i="10"/>
  <c r="F57" i="10"/>
  <c r="J57" i="10"/>
  <c r="L57" i="10"/>
  <c r="N57" i="10"/>
  <c r="P57" i="10"/>
  <c r="R57" i="10"/>
  <c r="R58" i="10"/>
  <c r="J59" i="10"/>
  <c r="N59" i="10"/>
  <c r="R59" i="10"/>
  <c r="R60" i="10"/>
  <c r="B61" i="10"/>
  <c r="D61" i="10"/>
  <c r="R61" i="10"/>
  <c r="R62" i="10"/>
  <c r="B63" i="10"/>
  <c r="H63" i="10"/>
  <c r="J63" i="10"/>
  <c r="N63" i="10"/>
  <c r="P63" i="10"/>
  <c r="R63" i="10"/>
  <c r="D64" i="10"/>
  <c r="F64" i="10"/>
  <c r="L64" i="10"/>
  <c r="R64" i="10"/>
  <c r="B65" i="10"/>
  <c r="D65" i="10"/>
  <c r="F65" i="10"/>
  <c r="H65" i="10"/>
  <c r="J65" i="10"/>
  <c r="L65" i="10"/>
  <c r="N65" i="10"/>
  <c r="P65" i="10"/>
  <c r="R65" i="10"/>
  <c r="D67" i="10"/>
  <c r="F67" i="10"/>
  <c r="L67" i="10"/>
  <c r="R67" i="10"/>
  <c r="B68" i="10"/>
  <c r="D68" i="10"/>
  <c r="F68" i="10"/>
  <c r="H68" i="10"/>
  <c r="J68" i="10"/>
  <c r="L68" i="10"/>
  <c r="R68" i="10"/>
  <c r="F47" i="10" l="1"/>
  <c r="N15" i="10"/>
  <c r="P52" i="12"/>
  <c r="J23" i="10"/>
  <c r="P62" i="10"/>
  <c r="B47" i="10"/>
  <c r="H23" i="10"/>
  <c r="J21" i="10"/>
  <c r="H19" i="10"/>
  <c r="H15" i="10"/>
  <c r="H61" i="10"/>
  <c r="AK18" i="12"/>
  <c r="N62" i="10"/>
  <c r="H57" i="10"/>
  <c r="H75" i="10" s="1"/>
  <c r="D25" i="10"/>
  <c r="F23" i="10"/>
  <c r="B19" i="10"/>
  <c r="AG27" i="12"/>
  <c r="J64" i="10"/>
  <c r="H62" i="10"/>
  <c r="P58" i="10"/>
  <c r="B57" i="10"/>
  <c r="N45" i="10"/>
  <c r="N12" i="10"/>
  <c r="D23" i="10"/>
  <c r="H64" i="10"/>
  <c r="F62" i="10"/>
  <c r="N58" i="10"/>
  <c r="L18" i="10"/>
  <c r="L34" i="10" s="1"/>
  <c r="J12" i="10"/>
  <c r="S31" i="12"/>
  <c r="J19" i="10"/>
  <c r="J34" i="10" s="1"/>
  <c r="L62" i="10"/>
  <c r="B9" i="10"/>
  <c r="D62" i="10"/>
  <c r="L58" i="10"/>
  <c r="N26" i="10"/>
  <c r="J18" i="10"/>
  <c r="J14" i="10"/>
  <c r="H12" i="10"/>
  <c r="AK22" i="12"/>
  <c r="AE13" i="12"/>
  <c r="AG10" i="12"/>
  <c r="H9" i="10"/>
  <c r="P23" i="12"/>
  <c r="F21" i="10"/>
  <c r="J58" i="10"/>
  <c r="J76" i="10" s="1"/>
  <c r="P55" i="10"/>
  <c r="P70" i="10" s="1"/>
  <c r="H18" i="10"/>
  <c r="AO13" i="12"/>
  <c r="AO10" i="12"/>
  <c r="N64" i="10"/>
  <c r="P18" i="10"/>
  <c r="B64" i="10"/>
  <c r="H58" i="10"/>
  <c r="N55" i="10"/>
  <c r="F18" i="10"/>
  <c r="AE59" i="12"/>
  <c r="AK13" i="12"/>
  <c r="F58" i="10"/>
  <c r="F74" i="10" s="1"/>
  <c r="P47" i="10"/>
  <c r="D18" i="10"/>
  <c r="D33" i="10" s="1"/>
  <c r="P11" i="10"/>
  <c r="P28" i="10" s="1"/>
  <c r="Q53" i="10" s="1"/>
  <c r="AQ62" i="12"/>
  <c r="AQ55" i="12"/>
  <c r="AQ52" i="12"/>
  <c r="B69" i="12"/>
  <c r="B52" i="10"/>
  <c r="J15" i="10"/>
  <c r="P12" i="10"/>
  <c r="P61" i="10"/>
  <c r="L55" i="10"/>
  <c r="N61" i="10"/>
  <c r="D58" i="10"/>
  <c r="D75" i="10" s="1"/>
  <c r="J55" i="10"/>
  <c r="P52" i="10"/>
  <c r="N47" i="10"/>
  <c r="B18" i="10"/>
  <c r="B33" i="10" s="1"/>
  <c r="AG62" i="12"/>
  <c r="AO52" i="12"/>
  <c r="AO47" i="12"/>
  <c r="N19" i="10"/>
  <c r="X30" i="12"/>
  <c r="AM55" i="12"/>
  <c r="AK47" i="12"/>
  <c r="AK26" i="12"/>
  <c r="AO23" i="12"/>
  <c r="AQ21" i="12"/>
  <c r="AK19" i="12"/>
  <c r="AQ12" i="12"/>
  <c r="AI9" i="12"/>
  <c r="D47" i="10"/>
  <c r="J62" i="10"/>
  <c r="L61" i="10"/>
  <c r="L74" i="10" s="1"/>
  <c r="N52" i="10"/>
  <c r="L47" i="10"/>
  <c r="P25" i="10"/>
  <c r="L11" i="10"/>
  <c r="F61" i="10"/>
  <c r="F55" i="10"/>
  <c r="J47" i="10"/>
  <c r="J11" i="10"/>
  <c r="N9" i="10"/>
  <c r="AK62" i="12"/>
  <c r="AE52" i="12"/>
  <c r="AE47" i="12"/>
  <c r="AE26" i="12"/>
  <c r="AK23" i="12"/>
  <c r="AO12" i="12"/>
  <c r="AG9" i="12"/>
  <c r="AO6" i="12"/>
  <c r="N54" i="10"/>
  <c r="P6" i="12"/>
  <c r="H59" i="10"/>
  <c r="P46" i="10"/>
  <c r="J54" i="10"/>
  <c r="N46" i="10"/>
  <c r="N8" i="10"/>
  <c r="AE66" i="12"/>
  <c r="AE62" i="12"/>
  <c r="AK45" i="12"/>
  <c r="AQ27" i="12"/>
  <c r="B26" i="10"/>
  <c r="B59" i="10"/>
  <c r="B75" i="10" s="1"/>
  <c r="L54" i="10"/>
  <c r="P8" i="10"/>
  <c r="H54" i="10"/>
  <c r="J46" i="10"/>
  <c r="L8" i="10"/>
  <c r="P6" i="10"/>
  <c r="AE10" i="12"/>
  <c r="B67" i="10"/>
  <c r="F54" i="10"/>
  <c r="H46" i="10"/>
  <c r="J8" i="10"/>
  <c r="N6" i="10"/>
  <c r="R31" i="12"/>
  <c r="AE8" i="12"/>
  <c r="X29" i="12"/>
  <c r="J61" i="10"/>
  <c r="B54" i="10"/>
  <c r="F8" i="10"/>
  <c r="J6" i="10"/>
  <c r="AI65" i="12"/>
  <c r="AE61" i="12"/>
  <c r="AM57" i="12"/>
  <c r="AI55" i="12"/>
  <c r="S30" i="12"/>
  <c r="AE18" i="12"/>
  <c r="AE12" i="12"/>
  <c r="P54" i="10"/>
  <c r="P51" i="10"/>
  <c r="D8" i="10"/>
  <c r="H6" i="10"/>
  <c r="AI57" i="12"/>
  <c r="AQ6" i="12"/>
  <c r="N51" i="10"/>
  <c r="N13" i="10"/>
  <c r="N28" i="10" s="1"/>
  <c r="O11" i="10" s="1"/>
  <c r="B8" i="10"/>
  <c r="B36" i="10" s="1"/>
  <c r="F6" i="10"/>
  <c r="F28" i="10" s="1"/>
  <c r="G45" i="10" s="1"/>
  <c r="Z75" i="12"/>
  <c r="AG57" i="12"/>
  <c r="AK55" i="12"/>
  <c r="AQ17" i="12"/>
  <c r="H8" i="10"/>
  <c r="L51" i="10"/>
  <c r="D6" i="10"/>
  <c r="AK65" i="12"/>
  <c r="AE55" i="12"/>
  <c r="AM17" i="12"/>
  <c r="AQ14" i="12"/>
  <c r="N67" i="10"/>
  <c r="J51" i="10"/>
  <c r="B6" i="10"/>
  <c r="AO57" i="12"/>
  <c r="AQ46" i="12"/>
  <c r="AO24" i="12"/>
  <c r="AK20" i="12"/>
  <c r="AO17" i="12"/>
  <c r="AE11" i="12"/>
  <c r="AI6" i="12"/>
  <c r="AO4" i="12"/>
  <c r="H51" i="10"/>
  <c r="AQ59" i="12"/>
  <c r="AK57" i="12"/>
  <c r="AO54" i="12"/>
  <c r="AE46" i="12"/>
  <c r="AK24" i="12"/>
  <c r="AK14" i="12"/>
  <c r="AQ8" i="12"/>
  <c r="AG6" i="12"/>
  <c r="D54" i="10"/>
  <c r="N23" i="10"/>
  <c r="N35" i="10" s="1"/>
  <c r="J67" i="10"/>
  <c r="F51" i="10"/>
  <c r="J26" i="10"/>
  <c r="B72" i="12"/>
  <c r="B71" i="12"/>
  <c r="B70" i="12"/>
  <c r="AK67" i="12"/>
  <c r="AK54" i="12"/>
  <c r="AE49" i="12"/>
  <c r="AE24" i="12"/>
  <c r="AE22" i="12"/>
  <c r="S32" i="12"/>
  <c r="AQ10" i="12"/>
  <c r="AE4" i="12"/>
  <c r="H67" i="10"/>
  <c r="P59" i="10"/>
  <c r="D51" i="10"/>
  <c r="H26" i="10"/>
  <c r="AE67" i="12"/>
  <c r="AK59" i="12"/>
  <c r="AE54" i="12"/>
  <c r="AK46" i="12"/>
  <c r="AO26" i="12"/>
  <c r="AK8" i="12"/>
  <c r="I27" i="11"/>
  <c r="I17" i="11"/>
  <c r="C9" i="11"/>
  <c r="E27" i="11"/>
  <c r="C27" i="11"/>
  <c r="I15" i="11"/>
  <c r="I7" i="11"/>
  <c r="K57" i="11"/>
  <c r="Q25" i="11"/>
  <c r="R75" i="10"/>
  <c r="K59" i="11"/>
  <c r="I57" i="11"/>
  <c r="I25" i="11"/>
  <c r="C15" i="11"/>
  <c r="K61" i="11"/>
  <c r="I59" i="11"/>
  <c r="E25" i="11"/>
  <c r="Q13" i="11"/>
  <c r="C25" i="11"/>
  <c r="I13" i="11"/>
  <c r="R29" i="10"/>
  <c r="Q23" i="11"/>
  <c r="E13" i="11"/>
  <c r="I23" i="11"/>
  <c r="C13" i="11"/>
  <c r="E23" i="11"/>
  <c r="Q11" i="11"/>
  <c r="C23" i="11"/>
  <c r="I11" i="11"/>
  <c r="Q21" i="11"/>
  <c r="E11" i="11"/>
  <c r="K60" i="11"/>
  <c r="I58" i="11"/>
  <c r="I21" i="11"/>
  <c r="C11" i="11"/>
  <c r="Q19" i="11"/>
  <c r="Q9" i="11"/>
  <c r="I19" i="11"/>
  <c r="I9" i="11"/>
  <c r="Q27" i="11"/>
  <c r="Q17" i="11"/>
  <c r="E9" i="11"/>
  <c r="P25" i="12"/>
  <c r="P20" i="12"/>
  <c r="P20" i="10" s="1"/>
  <c r="P34" i="10" s="1"/>
  <c r="X73" i="12"/>
  <c r="U35" i="12"/>
  <c r="P11" i="12"/>
  <c r="X72" i="12"/>
  <c r="P18" i="12"/>
  <c r="X71" i="12"/>
  <c r="R30" i="12"/>
  <c r="X70" i="12"/>
  <c r="R73" i="12"/>
  <c r="U69" i="12"/>
  <c r="AE19" i="12"/>
  <c r="AG17" i="12"/>
  <c r="P9" i="12"/>
  <c r="P7" i="12"/>
  <c r="AQ61" i="12"/>
  <c r="AQ74" i="12" s="1"/>
  <c r="AQ54" i="12"/>
  <c r="X69" i="12"/>
  <c r="S29" i="12"/>
  <c r="AO20" i="12"/>
  <c r="U70" i="12"/>
  <c r="X32" i="12"/>
  <c r="R29" i="12"/>
  <c r="AQ25" i="12"/>
  <c r="B39" i="12"/>
  <c r="AK17" i="12"/>
  <c r="AQ66" i="12"/>
  <c r="AQ63" i="12"/>
  <c r="AM61" i="12"/>
  <c r="AQ45" i="12"/>
  <c r="S28" i="12"/>
  <c r="AO25" i="12"/>
  <c r="AQ18" i="12"/>
  <c r="AO63" i="12"/>
  <c r="AK61" i="12"/>
  <c r="B80" i="12"/>
  <c r="AK50" i="12"/>
  <c r="AQ47" i="12"/>
  <c r="AQ80" i="12" s="1"/>
  <c r="S39" i="12"/>
  <c r="S38" i="12"/>
  <c r="S37" i="12"/>
  <c r="S36" i="12"/>
  <c r="AM25" i="12"/>
  <c r="AO18" i="12"/>
  <c r="U39" i="12"/>
  <c r="AQ11" i="12"/>
  <c r="AM66" i="12"/>
  <c r="AE65" i="12"/>
  <c r="AG61" i="12"/>
  <c r="AQ58" i="12"/>
  <c r="P50" i="12"/>
  <c r="P50" i="10" s="1"/>
  <c r="AM47" i="12"/>
  <c r="AM45" i="12"/>
  <c r="R36" i="12"/>
  <c r="S35" i="12"/>
  <c r="S34" i="12"/>
  <c r="S33" i="12"/>
  <c r="X31" i="12"/>
  <c r="AI25" i="12"/>
  <c r="AQ23" i="12"/>
  <c r="AM18" i="12"/>
  <c r="AO11" i="12"/>
  <c r="AQ4" i="12"/>
  <c r="AI58" i="12"/>
  <c r="AQ53" i="12"/>
  <c r="AI47" i="12"/>
  <c r="AI18" i="12"/>
  <c r="AQ13" i="12"/>
  <c r="AK11" i="12"/>
  <c r="P10" i="12"/>
  <c r="AG66" i="12"/>
  <c r="AM53" i="12"/>
  <c r="AO51" i="12"/>
  <c r="AQ49" i="12"/>
  <c r="AG47" i="12"/>
  <c r="AI45" i="12"/>
  <c r="AM13" i="12"/>
  <c r="AG11" i="12"/>
  <c r="AQ9" i="12"/>
  <c r="AK58" i="12"/>
  <c r="Z72" i="12"/>
  <c r="AK25" i="12"/>
  <c r="AI23" i="12"/>
  <c r="AI13" i="12"/>
  <c r="AK49" i="12"/>
  <c r="AE25" i="12"/>
  <c r="AG23" i="12"/>
  <c r="AG13" i="12"/>
  <c r="U38" i="12"/>
  <c r="Z39" i="12"/>
  <c r="Z38" i="12"/>
  <c r="Z37" i="12"/>
  <c r="Z36" i="12"/>
  <c r="AO8" i="12"/>
  <c r="Z31" i="12"/>
  <c r="Z30" i="12"/>
  <c r="Z29" i="12"/>
  <c r="U76" i="12"/>
  <c r="U75" i="12"/>
  <c r="U74" i="12"/>
  <c r="U73" i="12"/>
  <c r="AE14" i="12"/>
  <c r="U29" i="12"/>
  <c r="R80" i="12"/>
  <c r="AE51" i="12"/>
  <c r="R79" i="12"/>
  <c r="R78" i="12"/>
  <c r="AG51" i="12"/>
  <c r="R77" i="12"/>
  <c r="AI51" i="12"/>
  <c r="AK51" i="12"/>
  <c r="R72" i="12"/>
  <c r="AM51" i="12"/>
  <c r="R71" i="12"/>
  <c r="R70" i="12"/>
  <c r="P51" i="12"/>
  <c r="R35" i="12"/>
  <c r="R34" i="12"/>
  <c r="R33" i="12"/>
  <c r="AE16" i="12"/>
  <c r="R32" i="12"/>
  <c r="AG16" i="12"/>
  <c r="AI16" i="12"/>
  <c r="AK16" i="12"/>
  <c r="AM16" i="12"/>
  <c r="R39" i="12"/>
  <c r="P16" i="12"/>
  <c r="AO16" i="12"/>
  <c r="R38" i="12"/>
  <c r="R37" i="12"/>
  <c r="P56" i="10"/>
  <c r="Z28" i="12"/>
  <c r="N56" i="10"/>
  <c r="Z74" i="12"/>
  <c r="Z73" i="12"/>
  <c r="AO59" i="12"/>
  <c r="Z76" i="12"/>
  <c r="J56" i="10"/>
  <c r="H56" i="10"/>
  <c r="B56" i="10"/>
  <c r="AO19" i="12"/>
  <c r="Z35" i="12"/>
  <c r="Z34" i="12"/>
  <c r="Z33" i="12"/>
  <c r="Z32" i="12"/>
  <c r="AE68" i="12"/>
  <c r="AE21" i="12"/>
  <c r="AG21" i="12"/>
  <c r="AI21" i="12"/>
  <c r="AK21" i="12"/>
  <c r="AM21" i="12"/>
  <c r="P21" i="12"/>
  <c r="AO21" i="12"/>
  <c r="AE56" i="12"/>
  <c r="S80" i="12"/>
  <c r="S79" i="12"/>
  <c r="AG56" i="12"/>
  <c r="S78" i="12"/>
  <c r="S77" i="12"/>
  <c r="AI56" i="12"/>
  <c r="AK56" i="12"/>
  <c r="AM56" i="12"/>
  <c r="S72" i="12"/>
  <c r="S71" i="12"/>
  <c r="P56" i="12"/>
  <c r="S70" i="12"/>
  <c r="S69" i="12"/>
  <c r="S76" i="12"/>
  <c r="S75" i="12"/>
  <c r="AK68" i="12"/>
  <c r="S74" i="12"/>
  <c r="S73" i="12"/>
  <c r="P68" i="12"/>
  <c r="AO68" i="12"/>
  <c r="AO56" i="12"/>
  <c r="B14" i="10"/>
  <c r="AK63" i="12"/>
  <c r="X79" i="12"/>
  <c r="X74" i="12"/>
  <c r="U71" i="12"/>
  <c r="AI54" i="12"/>
  <c r="AI49" i="12"/>
  <c r="Z77" i="12"/>
  <c r="X75" i="12"/>
  <c r="B73" i="12"/>
  <c r="U72" i="12"/>
  <c r="R69" i="12"/>
  <c r="AI66" i="12"/>
  <c r="AM65" i="12"/>
  <c r="AI61" i="12"/>
  <c r="AG58" i="12"/>
  <c r="AO46" i="12"/>
  <c r="X28" i="12"/>
  <c r="AE27" i="12"/>
  <c r="Z78" i="12"/>
  <c r="X76" i="12"/>
  <c r="B74" i="12"/>
  <c r="AG54" i="12"/>
  <c r="AG49" i="12"/>
  <c r="AE48" i="12"/>
  <c r="AE23" i="12"/>
  <c r="AO14" i="12"/>
  <c r="P14" i="12"/>
  <c r="AE7" i="12"/>
  <c r="Z79" i="12"/>
  <c r="X77" i="12"/>
  <c r="B75" i="12"/>
  <c r="AE58" i="12"/>
  <c r="AI17" i="12"/>
  <c r="Z80" i="12"/>
  <c r="X78" i="12"/>
  <c r="B76" i="12"/>
  <c r="P59" i="12"/>
  <c r="AI53" i="12"/>
  <c r="AK52" i="12"/>
  <c r="U28" i="12"/>
  <c r="AM14" i="12"/>
  <c r="P8" i="12"/>
  <c r="X80" i="12"/>
  <c r="B78" i="12"/>
  <c r="U77" i="12"/>
  <c r="AQ75" i="12"/>
  <c r="R74" i="12"/>
  <c r="AM59" i="12"/>
  <c r="P55" i="12"/>
  <c r="AG53" i="12"/>
  <c r="X33" i="12"/>
  <c r="U30" i="12"/>
  <c r="AM8" i="12"/>
  <c r="AM29" i="12" s="1"/>
  <c r="AK4" i="12"/>
  <c r="B79" i="12"/>
  <c r="U78" i="12"/>
  <c r="R75" i="12"/>
  <c r="AO62" i="12"/>
  <c r="P62" i="12"/>
  <c r="X34" i="12"/>
  <c r="B32" i="12"/>
  <c r="U31" i="12"/>
  <c r="R28" i="12"/>
  <c r="AO27" i="12"/>
  <c r="P27" i="12"/>
  <c r="AE17" i="12"/>
  <c r="AE15" i="12"/>
  <c r="U79" i="12"/>
  <c r="R76" i="12"/>
  <c r="X35" i="12"/>
  <c r="B33" i="12"/>
  <c r="U32" i="12"/>
  <c r="AI14" i="12"/>
  <c r="U80" i="12"/>
  <c r="Z69" i="12"/>
  <c r="AM62" i="12"/>
  <c r="AO58" i="12"/>
  <c r="P58" i="12"/>
  <c r="X36" i="12"/>
  <c r="B34" i="12"/>
  <c r="U33" i="12"/>
  <c r="AM27" i="12"/>
  <c r="Z70" i="12"/>
  <c r="AI59" i="12"/>
  <c r="P54" i="12"/>
  <c r="AO49" i="12"/>
  <c r="P49" i="12"/>
  <c r="X37" i="12"/>
  <c r="B35" i="12"/>
  <c r="U34" i="12"/>
  <c r="AM11" i="12"/>
  <c r="AI8" i="12"/>
  <c r="Z71" i="12"/>
  <c r="X38" i="12"/>
  <c r="B36" i="12"/>
  <c r="AK27" i="12"/>
  <c r="X39" i="12"/>
  <c r="B37" i="12"/>
  <c r="U36" i="12"/>
  <c r="B38" i="12"/>
  <c r="U37" i="12"/>
  <c r="H34" i="10"/>
  <c r="G50" i="11"/>
  <c r="G48" i="11"/>
  <c r="G46" i="11"/>
  <c r="G27" i="11"/>
  <c r="G25" i="11"/>
  <c r="G23" i="11"/>
  <c r="G21" i="11"/>
  <c r="G19" i="11"/>
  <c r="G17" i="11"/>
  <c r="G15" i="11"/>
  <c r="G13" i="11"/>
  <c r="G11" i="11"/>
  <c r="G9" i="11"/>
  <c r="G7" i="11"/>
  <c r="R76" i="10"/>
  <c r="E21" i="11"/>
  <c r="E19" i="11"/>
  <c r="E17" i="11"/>
  <c r="E7" i="11"/>
  <c r="C21" i="11"/>
  <c r="C19" i="11"/>
  <c r="C17" i="11"/>
  <c r="C7" i="11"/>
  <c r="P32" i="10"/>
  <c r="Q23" i="10" s="1"/>
  <c r="G68" i="11"/>
  <c r="Q26" i="11"/>
  <c r="Q24" i="11"/>
  <c r="Q22" i="11"/>
  <c r="Q20" i="11"/>
  <c r="Q18" i="11"/>
  <c r="Q14" i="11"/>
  <c r="Q12" i="11"/>
  <c r="Q10" i="11"/>
  <c r="Q8" i="11"/>
  <c r="Q6" i="11"/>
  <c r="B76" i="10"/>
  <c r="O26" i="11"/>
  <c r="O24" i="11"/>
  <c r="O22" i="11"/>
  <c r="O20" i="11"/>
  <c r="O18" i="11"/>
  <c r="O16" i="11"/>
  <c r="O14" i="11"/>
  <c r="O12" i="11"/>
  <c r="O10" i="11"/>
  <c r="O8" i="11"/>
  <c r="O6" i="11"/>
  <c r="R71" i="10"/>
  <c r="M26" i="11"/>
  <c r="M24" i="11"/>
  <c r="M22" i="11"/>
  <c r="M20" i="11"/>
  <c r="M18" i="11"/>
  <c r="M16" i="11"/>
  <c r="M14" i="11"/>
  <c r="M12" i="11"/>
  <c r="M10" i="11"/>
  <c r="M8" i="11"/>
  <c r="M6" i="11"/>
  <c r="F72" i="10"/>
  <c r="K26" i="11"/>
  <c r="K24" i="11"/>
  <c r="K22" i="11"/>
  <c r="K20" i="11"/>
  <c r="K18" i="11"/>
  <c r="K16" i="11"/>
  <c r="K14" i="11"/>
  <c r="K12" i="11"/>
  <c r="K10" i="11"/>
  <c r="K8" i="11"/>
  <c r="K6" i="11"/>
  <c r="F80" i="10"/>
  <c r="D30" i="10"/>
  <c r="I26" i="11"/>
  <c r="I24" i="11"/>
  <c r="I22" i="11"/>
  <c r="I20" i="11"/>
  <c r="I18" i="11"/>
  <c r="I14" i="11"/>
  <c r="I12" i="11"/>
  <c r="I10" i="11"/>
  <c r="I8" i="11"/>
  <c r="R37" i="10"/>
  <c r="R35" i="10"/>
  <c r="G26" i="11"/>
  <c r="G24" i="11"/>
  <c r="G22" i="11"/>
  <c r="G20" i="11"/>
  <c r="G18" i="11"/>
  <c r="G16" i="11"/>
  <c r="G14" i="11"/>
  <c r="G12" i="11"/>
  <c r="G10" i="11"/>
  <c r="G8" i="11"/>
  <c r="G6" i="11"/>
  <c r="R79" i="10"/>
  <c r="R74" i="10"/>
  <c r="F69" i="10"/>
  <c r="H28" i="10"/>
  <c r="I47" i="10" s="1"/>
  <c r="D28" i="10"/>
  <c r="E47" i="10" s="1"/>
  <c r="G65" i="11"/>
  <c r="G63" i="11"/>
  <c r="G61" i="11"/>
  <c r="G59" i="11"/>
  <c r="G55" i="11"/>
  <c r="E26" i="11"/>
  <c r="E24" i="11"/>
  <c r="E22" i="11"/>
  <c r="E20" i="11"/>
  <c r="E18" i="11"/>
  <c r="E14" i="11"/>
  <c r="E12" i="11"/>
  <c r="E10" i="11"/>
  <c r="E8" i="11"/>
  <c r="C26" i="11"/>
  <c r="C24" i="11"/>
  <c r="C22" i="11"/>
  <c r="C20" i="11"/>
  <c r="C18" i="11"/>
  <c r="C14" i="11"/>
  <c r="C12" i="11"/>
  <c r="C10" i="11"/>
  <c r="C8" i="11"/>
  <c r="C6" i="11"/>
  <c r="B74" i="10"/>
  <c r="R32" i="10"/>
  <c r="S23" i="10" s="1"/>
  <c r="R73" i="10"/>
  <c r="O27" i="11"/>
  <c r="O25" i="11"/>
  <c r="O23" i="11"/>
  <c r="O21" i="11"/>
  <c r="O19" i="11"/>
  <c r="O15" i="11"/>
  <c r="O13" i="11"/>
  <c r="O11" i="11"/>
  <c r="O9" i="11"/>
  <c r="O7" i="11"/>
  <c r="R34" i="10"/>
  <c r="M27" i="11"/>
  <c r="M25" i="11"/>
  <c r="M23" i="11"/>
  <c r="M21" i="11"/>
  <c r="M19" i="11"/>
  <c r="M15" i="11"/>
  <c r="M13" i="11"/>
  <c r="M11" i="11"/>
  <c r="M9" i="11"/>
  <c r="K27" i="11"/>
  <c r="K25" i="11"/>
  <c r="K23" i="11"/>
  <c r="K21" i="11"/>
  <c r="K19" i="11"/>
  <c r="K15" i="11"/>
  <c r="K13" i="11"/>
  <c r="K11" i="11"/>
  <c r="K9" i="11"/>
  <c r="Q57" i="10"/>
  <c r="H37" i="10"/>
  <c r="P35" i="10"/>
  <c r="R77" i="10"/>
  <c r="D73" i="10"/>
  <c r="R38" i="10"/>
  <c r="H29" i="10"/>
  <c r="D76" i="10"/>
  <c r="R69" i="10"/>
  <c r="H32" i="10"/>
  <c r="I17" i="10" s="1"/>
  <c r="R30" i="10"/>
  <c r="R80" i="10"/>
  <c r="R33" i="10"/>
  <c r="R72" i="10"/>
  <c r="F71" i="10"/>
  <c r="L38" i="10"/>
  <c r="H35" i="10"/>
  <c r="R36" i="10"/>
  <c r="D74" i="10"/>
  <c r="R28" i="10"/>
  <c r="S54" i="10" s="1"/>
  <c r="R78" i="10"/>
  <c r="F77" i="10"/>
  <c r="N75" i="10"/>
  <c r="R39" i="10"/>
  <c r="R70" i="10"/>
  <c r="H33" i="10"/>
  <c r="R31" i="10"/>
  <c r="L73" i="10"/>
  <c r="N80" i="10" l="1"/>
  <c r="N69" i="10"/>
  <c r="J75" i="10"/>
  <c r="J70" i="10"/>
  <c r="P71" i="10"/>
  <c r="D69" i="10"/>
  <c r="H30" i="10"/>
  <c r="N76" i="10"/>
  <c r="D37" i="10"/>
  <c r="S51" i="10"/>
  <c r="J35" i="10"/>
  <c r="F32" i="10"/>
  <c r="G67" i="10" s="1"/>
  <c r="J33" i="10"/>
  <c r="F37" i="10"/>
  <c r="B35" i="10"/>
  <c r="J36" i="10"/>
  <c r="J32" i="10"/>
  <c r="K22" i="10" s="1"/>
  <c r="B34" i="10"/>
  <c r="S22" i="10"/>
  <c r="L76" i="10"/>
  <c r="D78" i="10"/>
  <c r="L72" i="10"/>
  <c r="F34" i="10"/>
  <c r="B32" i="10"/>
  <c r="L77" i="10"/>
  <c r="N73" i="10"/>
  <c r="P69" i="10"/>
  <c r="L33" i="10"/>
  <c r="N74" i="10"/>
  <c r="B73" i="10"/>
  <c r="F31" i="10"/>
  <c r="H74" i="10"/>
  <c r="L36" i="10"/>
  <c r="D35" i="10"/>
  <c r="F76" i="10"/>
  <c r="D38" i="10"/>
  <c r="H38" i="10"/>
  <c r="F79" i="10"/>
  <c r="J69" i="10"/>
  <c r="L32" i="10"/>
  <c r="M21" i="10" s="1"/>
  <c r="L78" i="10"/>
  <c r="L75" i="10"/>
  <c r="D34" i="10"/>
  <c r="L35" i="10"/>
  <c r="N29" i="10"/>
  <c r="D77" i="10"/>
  <c r="L80" i="10"/>
  <c r="Q61" i="10"/>
  <c r="N78" i="10"/>
  <c r="H73" i="10"/>
  <c r="F73" i="10"/>
  <c r="F78" i="10"/>
  <c r="D39" i="10"/>
  <c r="F35" i="10"/>
  <c r="H76" i="10"/>
  <c r="D80" i="10"/>
  <c r="N38" i="10"/>
  <c r="D32" i="10"/>
  <c r="E22" i="10" s="1"/>
  <c r="Q59" i="10"/>
  <c r="AQ70" i="12"/>
  <c r="N34" i="10"/>
  <c r="P36" i="10"/>
  <c r="N71" i="10"/>
  <c r="D36" i="10"/>
  <c r="Q62" i="10"/>
  <c r="D71" i="10"/>
  <c r="F33" i="10"/>
  <c r="AQ36" i="12"/>
  <c r="B37" i="10"/>
  <c r="N39" i="10"/>
  <c r="P31" i="10"/>
  <c r="J71" i="10"/>
  <c r="N70" i="10"/>
  <c r="B79" i="10"/>
  <c r="L70" i="10"/>
  <c r="L29" i="10"/>
  <c r="N72" i="10"/>
  <c r="D79" i="10"/>
  <c r="L79" i="10"/>
  <c r="J73" i="10"/>
  <c r="AG74" i="12"/>
  <c r="AG30" i="12"/>
  <c r="L39" i="10"/>
  <c r="H31" i="10"/>
  <c r="N79" i="10"/>
  <c r="N33" i="10"/>
  <c r="N32" i="10"/>
  <c r="O27" i="10" s="1"/>
  <c r="N36" i="10"/>
  <c r="L30" i="10"/>
  <c r="AE37" i="12"/>
  <c r="Q18" i="10"/>
  <c r="J74" i="10"/>
  <c r="L28" i="10"/>
  <c r="M6" i="10" s="1"/>
  <c r="N77" i="10"/>
  <c r="B80" i="10"/>
  <c r="H39" i="10"/>
  <c r="AQ34" i="12"/>
  <c r="Q26" i="10"/>
  <c r="L31" i="10"/>
  <c r="L37" i="10"/>
  <c r="P33" i="10"/>
  <c r="Q17" i="10"/>
  <c r="Q63" i="10"/>
  <c r="AG72" i="12"/>
  <c r="F75" i="10"/>
  <c r="H36" i="10"/>
  <c r="F70" i="10"/>
  <c r="D72" i="10"/>
  <c r="AG75" i="12"/>
  <c r="P37" i="10"/>
  <c r="P31" i="12"/>
  <c r="F29" i="10"/>
  <c r="L71" i="10"/>
  <c r="Q64" i="10"/>
  <c r="J39" i="10"/>
  <c r="H69" i="10"/>
  <c r="AE78" i="12"/>
  <c r="AQ76" i="12"/>
  <c r="AR53" i="12"/>
  <c r="AQ35" i="12"/>
  <c r="F38" i="10"/>
  <c r="O23" i="10"/>
  <c r="N31" i="10"/>
  <c r="P38" i="10"/>
  <c r="AQ73" i="12"/>
  <c r="D31" i="10"/>
  <c r="AQ28" i="12"/>
  <c r="Q58" i="10"/>
  <c r="P39" i="10"/>
  <c r="J80" i="10"/>
  <c r="D29" i="10"/>
  <c r="C58" i="10"/>
  <c r="AG73" i="12"/>
  <c r="AM39" i="12"/>
  <c r="AG31" i="12"/>
  <c r="AQ69" i="12"/>
  <c r="AO31" i="12"/>
  <c r="O16" i="10"/>
  <c r="J38" i="10"/>
  <c r="P30" i="10"/>
  <c r="Q20" i="10"/>
  <c r="I51" i="10"/>
  <c r="B30" i="10"/>
  <c r="AQ33" i="12"/>
  <c r="F30" i="10"/>
  <c r="Q67" i="10"/>
  <c r="L69" i="10"/>
  <c r="I7" i="10"/>
  <c r="C17" i="10"/>
  <c r="I53" i="10"/>
  <c r="N37" i="10"/>
  <c r="P72" i="12"/>
  <c r="AQ37" i="12"/>
  <c r="AG36" i="12"/>
  <c r="J30" i="10"/>
  <c r="B29" i="10"/>
  <c r="J37" i="10"/>
  <c r="AM74" i="12"/>
  <c r="AQ71" i="12"/>
  <c r="AG38" i="12"/>
  <c r="AG77" i="12"/>
  <c r="N30" i="10"/>
  <c r="J29" i="10"/>
  <c r="E49" i="10"/>
  <c r="O17" i="10"/>
  <c r="F36" i="10"/>
  <c r="F39" i="10"/>
  <c r="P29" i="10"/>
  <c r="AQ78" i="12"/>
  <c r="AG39" i="12"/>
  <c r="J28" i="10"/>
  <c r="K47" i="10" s="1"/>
  <c r="B28" i="10"/>
  <c r="C12" i="10" s="1"/>
  <c r="J31" i="10"/>
  <c r="AO76" i="12"/>
  <c r="D70" i="10"/>
  <c r="S46" i="10"/>
  <c r="P72" i="10"/>
  <c r="J72" i="10"/>
  <c r="J79" i="10"/>
  <c r="E9" i="10"/>
  <c r="Q19" i="10"/>
  <c r="Q21" i="10"/>
  <c r="J78" i="10"/>
  <c r="I11" i="10"/>
  <c r="J77" i="10"/>
  <c r="O18" i="10"/>
  <c r="Q16" i="10"/>
  <c r="Q24" i="10"/>
  <c r="B38" i="10"/>
  <c r="I6" i="10"/>
  <c r="I15" i="10"/>
  <c r="E13" i="10"/>
  <c r="I50" i="10"/>
  <c r="I8" i="10"/>
  <c r="S21" i="10"/>
  <c r="AR14" i="12"/>
  <c r="AR52" i="12"/>
  <c r="AR7" i="12"/>
  <c r="AR51" i="12"/>
  <c r="AR11" i="12"/>
  <c r="AR10" i="12"/>
  <c r="AR13" i="12"/>
  <c r="AR55" i="12"/>
  <c r="AR50" i="12"/>
  <c r="AR56" i="12"/>
  <c r="AR8" i="12"/>
  <c r="AR46" i="12"/>
  <c r="AR72" i="12" s="1"/>
  <c r="AR12" i="12"/>
  <c r="AR5" i="12"/>
  <c r="AR45" i="12"/>
  <c r="AR9" i="12"/>
  <c r="AR48" i="12"/>
  <c r="AR6" i="12"/>
  <c r="AQ72" i="12"/>
  <c r="AG28" i="12"/>
  <c r="AH5" i="12" s="1"/>
  <c r="P80" i="12"/>
  <c r="AK79" i="12"/>
  <c r="AQ77" i="12"/>
  <c r="AG29" i="12"/>
  <c r="AR47" i="12"/>
  <c r="AR71" i="12" s="1"/>
  <c r="AI74" i="12"/>
  <c r="AM30" i="12"/>
  <c r="AI72" i="12"/>
  <c r="AQ79" i="12"/>
  <c r="AE31" i="12"/>
  <c r="AQ30" i="12"/>
  <c r="AQ29" i="12"/>
  <c r="AQ31" i="12"/>
  <c r="P38" i="12"/>
  <c r="AR49" i="12"/>
  <c r="AE28" i="12"/>
  <c r="AF56" i="12" s="1"/>
  <c r="P76" i="12"/>
  <c r="P39" i="12"/>
  <c r="AR4" i="12"/>
  <c r="P30" i="12"/>
  <c r="AR54" i="12"/>
  <c r="AM31" i="12"/>
  <c r="AQ38" i="12"/>
  <c r="AQ39" i="12"/>
  <c r="AG37" i="12"/>
  <c r="AQ32" i="12"/>
  <c r="AR64" i="12" s="1"/>
  <c r="C45" i="10"/>
  <c r="C10" i="10"/>
  <c r="C54" i="10"/>
  <c r="H79" i="10"/>
  <c r="AI77" i="12"/>
  <c r="AG69" i="12"/>
  <c r="AG78" i="12"/>
  <c r="P28" i="12"/>
  <c r="Q54" i="12" s="1"/>
  <c r="AE29" i="12"/>
  <c r="AI73" i="12"/>
  <c r="P77" i="12"/>
  <c r="AI35" i="12"/>
  <c r="AI34" i="12"/>
  <c r="AI33" i="12"/>
  <c r="AI32" i="12"/>
  <c r="AJ61" i="12" s="1"/>
  <c r="AI70" i="12"/>
  <c r="P29" i="12"/>
  <c r="P78" i="12"/>
  <c r="AG35" i="12"/>
  <c r="AG34" i="12"/>
  <c r="AG33" i="12"/>
  <c r="AG32" i="12"/>
  <c r="AH16" i="12" s="1"/>
  <c r="AE79" i="12"/>
  <c r="AI75" i="12"/>
  <c r="AM36" i="12"/>
  <c r="P79" i="12"/>
  <c r="AM73" i="12"/>
  <c r="AO69" i="12"/>
  <c r="AE69" i="12"/>
  <c r="AG80" i="12"/>
  <c r="AI76" i="12"/>
  <c r="AM37" i="12"/>
  <c r="AE35" i="12"/>
  <c r="AE34" i="12"/>
  <c r="AE33" i="12"/>
  <c r="AE32" i="12"/>
  <c r="AF68" i="12" s="1"/>
  <c r="AO70" i="12"/>
  <c r="AK32" i="12"/>
  <c r="AL63" i="12" s="1"/>
  <c r="AK35" i="12"/>
  <c r="AK34" i="12"/>
  <c r="AK33" i="12"/>
  <c r="K53" i="10"/>
  <c r="O22" i="10"/>
  <c r="AE70" i="12"/>
  <c r="AG70" i="12"/>
  <c r="AI69" i="12"/>
  <c r="AI79" i="12"/>
  <c r="AM38" i="12"/>
  <c r="AO37" i="12"/>
  <c r="P73" i="12"/>
  <c r="AO36" i="12"/>
  <c r="AM75" i="12"/>
  <c r="AM69" i="12"/>
  <c r="AO71" i="12"/>
  <c r="AG71" i="12"/>
  <c r="AI71" i="12"/>
  <c r="AE80" i="12"/>
  <c r="AK69" i="12"/>
  <c r="AO38" i="12"/>
  <c r="AE72" i="12"/>
  <c r="P74" i="12"/>
  <c r="AH6" i="12"/>
  <c r="AM76" i="12"/>
  <c r="AM70" i="12"/>
  <c r="AO72" i="12"/>
  <c r="O62" i="10"/>
  <c r="B69" i="10"/>
  <c r="I54" i="10"/>
  <c r="AK70" i="12"/>
  <c r="AM28" i="12"/>
  <c r="AN56" i="12" s="1"/>
  <c r="AO39" i="12"/>
  <c r="P75" i="12"/>
  <c r="AM71" i="12"/>
  <c r="AO77" i="12"/>
  <c r="K21" i="10"/>
  <c r="O50" i="10"/>
  <c r="B70" i="10"/>
  <c r="Q8" i="12"/>
  <c r="AE76" i="12"/>
  <c r="AE75" i="12"/>
  <c r="AE74" i="12"/>
  <c r="AE73" i="12"/>
  <c r="AK71" i="12"/>
  <c r="AM72" i="12"/>
  <c r="H77" i="10"/>
  <c r="E14" i="10"/>
  <c r="O65" i="10"/>
  <c r="B72" i="10"/>
  <c r="AK72" i="12"/>
  <c r="P68" i="10"/>
  <c r="B31" i="10"/>
  <c r="AM77" i="12"/>
  <c r="AR25" i="12"/>
  <c r="AR22" i="12"/>
  <c r="AR61" i="12"/>
  <c r="AR66" i="12"/>
  <c r="AR23" i="12"/>
  <c r="AR63" i="12"/>
  <c r="AR67" i="12"/>
  <c r="AR20" i="12"/>
  <c r="AR24" i="12"/>
  <c r="AO78" i="12"/>
  <c r="B71" i="10"/>
  <c r="E11" i="10"/>
  <c r="AK31" i="12"/>
  <c r="AK30" i="12"/>
  <c r="AK29" i="12"/>
  <c r="AK28" i="12"/>
  <c r="AL51" i="12" s="1"/>
  <c r="AL4" i="12"/>
  <c r="AK39" i="12"/>
  <c r="AK38" i="12"/>
  <c r="AK37" i="12"/>
  <c r="AK36" i="12"/>
  <c r="AG79" i="12"/>
  <c r="AE36" i="12"/>
  <c r="AO28" i="12"/>
  <c r="AP49" i="12" s="1"/>
  <c r="AO79" i="12"/>
  <c r="H72" i="10"/>
  <c r="AM34" i="12"/>
  <c r="AM33" i="12"/>
  <c r="AM32" i="12"/>
  <c r="AN16" i="12"/>
  <c r="AM35" i="12"/>
  <c r="H80" i="10"/>
  <c r="Q25" i="10"/>
  <c r="E55" i="10"/>
  <c r="I46" i="10"/>
  <c r="H71" i="10"/>
  <c r="AI31" i="12"/>
  <c r="AI30" i="12"/>
  <c r="AI29" i="12"/>
  <c r="AI28" i="12"/>
  <c r="AJ54" i="12" s="1"/>
  <c r="AI39" i="12"/>
  <c r="AI38" i="12"/>
  <c r="AI37" i="12"/>
  <c r="AI36" i="12"/>
  <c r="AP58" i="12"/>
  <c r="AF17" i="12"/>
  <c r="AI80" i="12"/>
  <c r="AK77" i="12"/>
  <c r="AO29" i="12"/>
  <c r="AK73" i="12"/>
  <c r="AG76" i="12"/>
  <c r="AM78" i="12"/>
  <c r="AO80" i="12"/>
  <c r="AK80" i="12"/>
  <c r="AE77" i="12"/>
  <c r="Q27" i="10"/>
  <c r="Q22" i="10"/>
  <c r="Q65" i="10"/>
  <c r="I48" i="10"/>
  <c r="B77" i="10"/>
  <c r="AN62" i="12"/>
  <c r="AE30" i="12"/>
  <c r="AN65" i="12"/>
  <c r="P36" i="12"/>
  <c r="AE38" i="12"/>
  <c r="AK78" i="12"/>
  <c r="AO30" i="12"/>
  <c r="P69" i="12"/>
  <c r="AK74" i="12"/>
  <c r="AO73" i="12"/>
  <c r="AO35" i="12"/>
  <c r="AO34" i="12"/>
  <c r="AO33" i="12"/>
  <c r="AO32" i="12"/>
  <c r="AP59" i="12" s="1"/>
  <c r="AM79" i="12"/>
  <c r="H78" i="10"/>
  <c r="B78" i="10"/>
  <c r="AJ66" i="12"/>
  <c r="P37" i="12"/>
  <c r="P70" i="12"/>
  <c r="AK75" i="12"/>
  <c r="AO74" i="12"/>
  <c r="P34" i="12"/>
  <c r="P33" i="12"/>
  <c r="P32" i="12"/>
  <c r="Q59" i="12" s="1"/>
  <c r="P35" i="12"/>
  <c r="B39" i="10"/>
  <c r="AM80" i="12"/>
  <c r="AE71" i="12"/>
  <c r="AP14" i="12"/>
  <c r="AE39" i="12"/>
  <c r="P71" i="12"/>
  <c r="H70" i="10"/>
  <c r="AK76" i="12"/>
  <c r="AO75" i="12"/>
  <c r="AI78" i="12"/>
  <c r="S45" i="10"/>
  <c r="Q6" i="10"/>
  <c r="S20" i="10"/>
  <c r="E10" i="10"/>
  <c r="E7" i="10"/>
  <c r="O7" i="10"/>
  <c r="S16" i="10"/>
  <c r="S12" i="10"/>
  <c r="M26" i="10"/>
  <c r="G25" i="10"/>
  <c r="S26" i="10"/>
  <c r="O25" i="10"/>
  <c r="O14" i="10"/>
  <c r="G64" i="10"/>
  <c r="G23" i="10"/>
  <c r="S52" i="10"/>
  <c r="S58" i="10"/>
  <c r="I52" i="10"/>
  <c r="S62" i="10"/>
  <c r="K12" i="10"/>
  <c r="S61" i="10"/>
  <c r="E54" i="10"/>
  <c r="I14" i="10"/>
  <c r="M67" i="10"/>
  <c r="S48" i="10"/>
  <c r="S25" i="10"/>
  <c r="S57" i="10"/>
  <c r="S60" i="10"/>
  <c r="E8" i="10"/>
  <c r="I56" i="10"/>
  <c r="I12" i="10"/>
  <c r="E24" i="10"/>
  <c r="S59" i="10"/>
  <c r="S67" i="10"/>
  <c r="I10" i="10"/>
  <c r="I45" i="10"/>
  <c r="S24" i="10"/>
  <c r="S27" i="10"/>
  <c r="I13" i="10"/>
  <c r="I49" i="10"/>
  <c r="S68" i="10"/>
  <c r="E6" i="10"/>
  <c r="S65" i="10"/>
  <c r="I9" i="10"/>
  <c r="I55" i="10"/>
  <c r="S19" i="10"/>
  <c r="S17" i="10"/>
  <c r="E51" i="10"/>
  <c r="S18" i="10"/>
  <c r="G58" i="10"/>
  <c r="E45" i="10"/>
  <c r="E53" i="10"/>
  <c r="E50" i="10"/>
  <c r="S64" i="10"/>
  <c r="Q7" i="10"/>
  <c r="G61" i="10"/>
  <c r="Q46" i="10"/>
  <c r="C64" i="10"/>
  <c r="S63" i="10"/>
  <c r="Q9" i="10"/>
  <c r="I65" i="10"/>
  <c r="I62" i="10"/>
  <c r="O45" i="10"/>
  <c r="I22" i="10"/>
  <c r="G9" i="10"/>
  <c r="C67" i="10"/>
  <c r="I19" i="10"/>
  <c r="C63" i="10"/>
  <c r="K63" i="10"/>
  <c r="C61" i="10"/>
  <c r="Q4" i="10"/>
  <c r="Q48" i="10"/>
  <c r="Q8" i="10"/>
  <c r="Q45" i="10"/>
  <c r="Q51" i="10"/>
  <c r="Q54" i="10"/>
  <c r="G53" i="10"/>
  <c r="G51" i="10"/>
  <c r="G11" i="10"/>
  <c r="C59" i="10"/>
  <c r="Q14" i="10"/>
  <c r="G21" i="10"/>
  <c r="G47" i="10"/>
  <c r="C65" i="10"/>
  <c r="Q10" i="10"/>
  <c r="O51" i="10"/>
  <c r="C23" i="10"/>
  <c r="S8" i="10"/>
  <c r="S6" i="10"/>
  <c r="Q56" i="10"/>
  <c r="I16" i="10"/>
  <c r="O47" i="10"/>
  <c r="S4" i="10"/>
  <c r="O53" i="10"/>
  <c r="O56" i="10"/>
  <c r="C16" i="10"/>
  <c r="G10" i="10"/>
  <c r="G13" i="10"/>
  <c r="G62" i="10"/>
  <c r="G65" i="10"/>
  <c r="G8" i="10"/>
  <c r="Q49" i="10"/>
  <c r="I67" i="10"/>
  <c r="S11" i="10"/>
  <c r="Q50" i="10"/>
  <c r="C19" i="10"/>
  <c r="G68" i="10"/>
  <c r="S14" i="10"/>
  <c r="O10" i="10"/>
  <c r="G50" i="10"/>
  <c r="O48" i="10"/>
  <c r="S13" i="10"/>
  <c r="C22" i="10"/>
  <c r="I26" i="10"/>
  <c r="I58" i="10"/>
  <c r="I61" i="10"/>
  <c r="I63" i="10"/>
  <c r="I64" i="10"/>
  <c r="I18" i="10"/>
  <c r="I21" i="10"/>
  <c r="I68" i="10"/>
  <c r="M7" i="10"/>
  <c r="M47" i="10"/>
  <c r="M53" i="10"/>
  <c r="K59" i="10"/>
  <c r="G55" i="10"/>
  <c r="G24" i="10"/>
  <c r="I25" i="10"/>
  <c r="I20" i="10"/>
  <c r="O54" i="10"/>
  <c r="G49" i="10"/>
  <c r="Q55" i="10"/>
  <c r="Q11" i="10"/>
  <c r="S15" i="10"/>
  <c r="C26" i="10"/>
  <c r="K61" i="10"/>
  <c r="O8" i="10"/>
  <c r="G14" i="10"/>
  <c r="S9" i="10"/>
  <c r="Q13" i="10"/>
  <c r="I27" i="10"/>
  <c r="I57" i="10"/>
  <c r="Q52" i="10"/>
  <c r="G54" i="10"/>
  <c r="O4" i="10"/>
  <c r="G18" i="10"/>
  <c r="M61" i="10"/>
  <c r="Q15" i="10"/>
  <c r="C27" i="10"/>
  <c r="I59" i="10"/>
  <c r="O6" i="10"/>
  <c r="O46" i="10"/>
  <c r="O49" i="10"/>
  <c r="O52" i="10"/>
  <c r="O9" i="10"/>
  <c r="O12" i="10"/>
  <c r="O15" i="10"/>
  <c r="O55" i="10"/>
  <c r="Q47" i="10"/>
  <c r="Q12" i="10"/>
  <c r="M68" i="10"/>
  <c r="G7" i="10"/>
  <c r="O13" i="10"/>
  <c r="M17" i="10"/>
  <c r="C18" i="10"/>
  <c r="C21" i="10"/>
  <c r="C68" i="10"/>
  <c r="C24" i="10"/>
  <c r="C25" i="10"/>
  <c r="C20" i="10"/>
  <c r="I24" i="10"/>
  <c r="S7" i="10"/>
  <c r="S47" i="10"/>
  <c r="S50" i="10"/>
  <c r="S53" i="10"/>
  <c r="S56" i="10"/>
  <c r="E67" i="10"/>
  <c r="E23" i="10"/>
  <c r="M16" i="10"/>
  <c r="M62" i="10"/>
  <c r="S10" i="10"/>
  <c r="C62" i="10"/>
  <c r="S49" i="10"/>
  <c r="G6" i="10"/>
  <c r="S55" i="10"/>
  <c r="I23" i="10"/>
  <c r="C57" i="10"/>
  <c r="K58" i="10" l="1"/>
  <c r="G20" i="10"/>
  <c r="G32" i="10" s="1"/>
  <c r="K68" i="10"/>
  <c r="K54" i="10"/>
  <c r="K62" i="10"/>
  <c r="K18" i="10"/>
  <c r="K20" i="10"/>
  <c r="K19" i="10"/>
  <c r="G17" i="10"/>
  <c r="M55" i="10"/>
  <c r="K65" i="10"/>
  <c r="K23" i="10"/>
  <c r="K67" i="10"/>
  <c r="K27" i="10"/>
  <c r="K17" i="10"/>
  <c r="G22" i="10"/>
  <c r="K52" i="10"/>
  <c r="K57" i="10"/>
  <c r="K64" i="10"/>
  <c r="G57" i="10"/>
  <c r="G73" i="10" s="1"/>
  <c r="K25" i="10"/>
  <c r="G27" i="10"/>
  <c r="M9" i="10"/>
  <c r="G26" i="10"/>
  <c r="K16" i="10"/>
  <c r="C6" i="10"/>
  <c r="M13" i="10"/>
  <c r="G16" i="10"/>
  <c r="K26" i="10"/>
  <c r="K10" i="10"/>
  <c r="M8" i="10"/>
  <c r="K24" i="10"/>
  <c r="C56" i="10"/>
  <c r="E26" i="10"/>
  <c r="C14" i="10"/>
  <c r="C8" i="10"/>
  <c r="O24" i="10"/>
  <c r="M54" i="10"/>
  <c r="M64" i="10"/>
  <c r="C11" i="10"/>
  <c r="E64" i="10"/>
  <c r="E20" i="10"/>
  <c r="E57" i="10"/>
  <c r="E17" i="10"/>
  <c r="M45" i="10"/>
  <c r="E25" i="10"/>
  <c r="E21" i="10"/>
  <c r="E62" i="10"/>
  <c r="O21" i="10"/>
  <c r="C50" i="10"/>
  <c r="M49" i="10"/>
  <c r="M18" i="10"/>
  <c r="O68" i="10"/>
  <c r="C47" i="10"/>
  <c r="E61" i="10"/>
  <c r="M57" i="10"/>
  <c r="E65" i="10"/>
  <c r="S72" i="10"/>
  <c r="M58" i="10"/>
  <c r="E16" i="10"/>
  <c r="O20" i="10"/>
  <c r="O59" i="10"/>
  <c r="C48" i="10"/>
  <c r="M25" i="10"/>
  <c r="K50" i="10"/>
  <c r="C46" i="10"/>
  <c r="M65" i="10"/>
  <c r="M14" i="10"/>
  <c r="M20" i="10"/>
  <c r="C15" i="10"/>
  <c r="O61" i="10"/>
  <c r="O67" i="10"/>
  <c r="E18" i="10"/>
  <c r="M27" i="10"/>
  <c r="M10" i="10"/>
  <c r="M11" i="10"/>
  <c r="M51" i="10"/>
  <c r="O57" i="10"/>
  <c r="M22" i="10"/>
  <c r="M24" i="10"/>
  <c r="M50" i="10"/>
  <c r="E27" i="10"/>
  <c r="E58" i="10"/>
  <c r="M23" i="10"/>
  <c r="C49" i="10"/>
  <c r="E68" i="10"/>
  <c r="O19" i="10"/>
  <c r="AF16" i="12"/>
  <c r="C55" i="10"/>
  <c r="AL56" i="12"/>
  <c r="C13" i="10"/>
  <c r="AL52" i="12"/>
  <c r="Q14" i="12"/>
  <c r="C7" i="10"/>
  <c r="AJ17" i="12"/>
  <c r="C51" i="10"/>
  <c r="AH53" i="12"/>
  <c r="AR70" i="12"/>
  <c r="AH58" i="12"/>
  <c r="C53" i="10"/>
  <c r="O63" i="10"/>
  <c r="O26" i="10"/>
  <c r="O58" i="10"/>
  <c r="O64" i="10"/>
  <c r="AN8" i="12"/>
  <c r="K11" i="10"/>
  <c r="AJ16" i="12"/>
  <c r="C52" i="10"/>
  <c r="K49" i="10"/>
  <c r="K55" i="10"/>
  <c r="K9" i="10"/>
  <c r="K7" i="10"/>
  <c r="K8" i="10"/>
  <c r="K45" i="10"/>
  <c r="K51" i="10"/>
  <c r="K13" i="10"/>
  <c r="K48" i="10"/>
  <c r="K14" i="10"/>
  <c r="K46" i="10"/>
  <c r="Q16" i="12"/>
  <c r="Q51" i="12"/>
  <c r="Q27" i="12"/>
  <c r="AN51" i="12"/>
  <c r="Q55" i="12"/>
  <c r="AR31" i="12"/>
  <c r="AR69" i="12"/>
  <c r="C9" i="10"/>
  <c r="AN11" i="12"/>
  <c r="AN14" i="12"/>
  <c r="Q49" i="12"/>
  <c r="K6" i="10"/>
  <c r="K56" i="10"/>
  <c r="AL27" i="12"/>
  <c r="AL21" i="12"/>
  <c r="Q56" i="12"/>
  <c r="K15" i="10"/>
  <c r="AL68" i="12"/>
  <c r="S74" i="10"/>
  <c r="S35" i="10"/>
  <c r="AF9" i="12"/>
  <c r="AH11" i="12"/>
  <c r="AP56" i="12"/>
  <c r="AH54" i="12"/>
  <c r="AF7" i="12"/>
  <c r="AF48" i="12"/>
  <c r="AH7" i="12"/>
  <c r="AH56" i="12"/>
  <c r="AF5" i="12"/>
  <c r="AF46" i="12"/>
  <c r="AH10" i="12"/>
  <c r="AH51" i="12"/>
  <c r="AR26" i="12"/>
  <c r="AR19" i="12"/>
  <c r="AR17" i="12"/>
  <c r="AR57" i="12"/>
  <c r="AR65" i="12"/>
  <c r="AR68" i="12"/>
  <c r="AR59" i="12"/>
  <c r="AR62" i="12"/>
  <c r="AR16" i="12"/>
  <c r="AR27" i="12"/>
  <c r="AR21" i="12"/>
  <c r="AR18" i="12"/>
  <c r="AF4" i="12"/>
  <c r="AF47" i="12"/>
  <c r="AH50" i="12"/>
  <c r="AF54" i="12"/>
  <c r="AF10" i="12"/>
  <c r="AH13" i="12"/>
  <c r="AF11" i="12"/>
  <c r="AF6" i="12"/>
  <c r="AF52" i="12"/>
  <c r="AJ56" i="12"/>
  <c r="AR28" i="12"/>
  <c r="AH49" i="12"/>
  <c r="AR29" i="12"/>
  <c r="AR58" i="12"/>
  <c r="AF15" i="12"/>
  <c r="AF14" i="12"/>
  <c r="AF53" i="12"/>
  <c r="AF55" i="12"/>
  <c r="AR30" i="12"/>
  <c r="AH47" i="12"/>
  <c r="AH45" i="12"/>
  <c r="AF13" i="12"/>
  <c r="AF8" i="12"/>
  <c r="AF51" i="12"/>
  <c r="AF45" i="12"/>
  <c r="AH8" i="12"/>
  <c r="AH9" i="12"/>
  <c r="AH55" i="12"/>
  <c r="AF50" i="12"/>
  <c r="AP19" i="12"/>
  <c r="AF49" i="12"/>
  <c r="AH21" i="12"/>
  <c r="AH14" i="12"/>
  <c r="AF12" i="12"/>
  <c r="AP68" i="12"/>
  <c r="AF18" i="12"/>
  <c r="AF67" i="12"/>
  <c r="AF26" i="12"/>
  <c r="AF57" i="12"/>
  <c r="AF24" i="12"/>
  <c r="AF22" i="12"/>
  <c r="AF19" i="12"/>
  <c r="AF64" i="12"/>
  <c r="AF59" i="12"/>
  <c r="AF65" i="12"/>
  <c r="AF61" i="12"/>
  <c r="AF62" i="12"/>
  <c r="AF63" i="12"/>
  <c r="AF25" i="12"/>
  <c r="AF20" i="12"/>
  <c r="AF66" i="12"/>
  <c r="AN22" i="12"/>
  <c r="AN20" i="12"/>
  <c r="AN24" i="12"/>
  <c r="AN25" i="12"/>
  <c r="AN58" i="12"/>
  <c r="AN61" i="12"/>
  <c r="AN18" i="12"/>
  <c r="AN57" i="12"/>
  <c r="AN66" i="12"/>
  <c r="AN67" i="12"/>
  <c r="AN23" i="12"/>
  <c r="AN64" i="12"/>
  <c r="AN68" i="12"/>
  <c r="AN17" i="12"/>
  <c r="AN26" i="12"/>
  <c r="AF58" i="12"/>
  <c r="AH67" i="12"/>
  <c r="AH24" i="12"/>
  <c r="AH63" i="12"/>
  <c r="AH68" i="12"/>
  <c r="AH26" i="12"/>
  <c r="AH18" i="12"/>
  <c r="AH23" i="12"/>
  <c r="AH17" i="12"/>
  <c r="AH59" i="12"/>
  <c r="AH62" i="12"/>
  <c r="AH57" i="12"/>
  <c r="AH27" i="12"/>
  <c r="AH25" i="12"/>
  <c r="AH22" i="12"/>
  <c r="AH61" i="12"/>
  <c r="AH66" i="12"/>
  <c r="AH20" i="12"/>
  <c r="AH64" i="12"/>
  <c r="AH65" i="12"/>
  <c r="AJ7" i="12"/>
  <c r="AJ13" i="12"/>
  <c r="AJ5" i="12"/>
  <c r="AJ9" i="12"/>
  <c r="AJ6" i="12"/>
  <c r="AJ10" i="12"/>
  <c r="AJ45" i="12"/>
  <c r="AJ50" i="12"/>
  <c r="AJ47" i="12"/>
  <c r="AJ55" i="12"/>
  <c r="AJ11" i="12"/>
  <c r="G69" i="10"/>
  <c r="AP16" i="12"/>
  <c r="AN7" i="12"/>
  <c r="AN5" i="12"/>
  <c r="AN9" i="12"/>
  <c r="AN45" i="12"/>
  <c r="AN53" i="12"/>
  <c r="AN47" i="12"/>
  <c r="AN10" i="12"/>
  <c r="AN13" i="12"/>
  <c r="AN6" i="12"/>
  <c r="AN49" i="12"/>
  <c r="AN50" i="12"/>
  <c r="AN54" i="12"/>
  <c r="AN55" i="12"/>
  <c r="AJ23" i="12"/>
  <c r="AJ67" i="12"/>
  <c r="AJ24" i="12"/>
  <c r="AJ64" i="12"/>
  <c r="AJ25" i="12"/>
  <c r="AJ22" i="12"/>
  <c r="AJ26" i="12"/>
  <c r="AJ68" i="12"/>
  <c r="AJ65" i="12"/>
  <c r="AJ62" i="12"/>
  <c r="AJ58" i="12"/>
  <c r="AJ27" i="12"/>
  <c r="AJ18" i="12"/>
  <c r="AJ57" i="12"/>
  <c r="AJ20" i="12"/>
  <c r="AJ14" i="12"/>
  <c r="AP60" i="12"/>
  <c r="AP22" i="12"/>
  <c r="AP67" i="12"/>
  <c r="AP25" i="12"/>
  <c r="AP65" i="12"/>
  <c r="AP66" i="12"/>
  <c r="AP63" i="12"/>
  <c r="AP26" i="12"/>
  <c r="AP61" i="12"/>
  <c r="AP24" i="12"/>
  <c r="AP23" i="12"/>
  <c r="AP64" i="12"/>
  <c r="AP20" i="12"/>
  <c r="AP18" i="12"/>
  <c r="AP17" i="12"/>
  <c r="AP57" i="12"/>
  <c r="AN27" i="12"/>
  <c r="AF27" i="12"/>
  <c r="AP21" i="12"/>
  <c r="AF21" i="12"/>
  <c r="AL7" i="12"/>
  <c r="AL11" i="12"/>
  <c r="AL10" i="12"/>
  <c r="AL48" i="12"/>
  <c r="AL6" i="12"/>
  <c r="AL14" i="12"/>
  <c r="AL8" i="12"/>
  <c r="AL49" i="12"/>
  <c r="AL55" i="12"/>
  <c r="AL15" i="12"/>
  <c r="AL54" i="12"/>
  <c r="AL5" i="12"/>
  <c r="AL47" i="12"/>
  <c r="AL12" i="12"/>
  <c r="AL46" i="12"/>
  <c r="AL13" i="12"/>
  <c r="AL9" i="12"/>
  <c r="AL53" i="12"/>
  <c r="AL50" i="12"/>
  <c r="AL45" i="12"/>
  <c r="P76" i="10"/>
  <c r="Q68" i="10"/>
  <c r="P74" i="10"/>
  <c r="P80" i="10"/>
  <c r="P78" i="10"/>
  <c r="P73" i="10"/>
  <c r="P75" i="10"/>
  <c r="P79" i="10"/>
  <c r="P77" i="10"/>
  <c r="AJ53" i="12"/>
  <c r="AJ49" i="12"/>
  <c r="AL16" i="12"/>
  <c r="Q22" i="12"/>
  <c r="Q67" i="12"/>
  <c r="Q60" i="12"/>
  <c r="Q25" i="12"/>
  <c r="Q61" i="12"/>
  <c r="Q63" i="12"/>
  <c r="Q66" i="12"/>
  <c r="Q24" i="12"/>
  <c r="Q57" i="12"/>
  <c r="Q65" i="12"/>
  <c r="Q26" i="12"/>
  <c r="Q20" i="12"/>
  <c r="Q23" i="12"/>
  <c r="Q64" i="12"/>
  <c r="Q18" i="12"/>
  <c r="Q17" i="12"/>
  <c r="Q19" i="12"/>
  <c r="AP27" i="12"/>
  <c r="AP6" i="12"/>
  <c r="AP10" i="12"/>
  <c r="AP55" i="12"/>
  <c r="AP9" i="12"/>
  <c r="AP5" i="12"/>
  <c r="AP45" i="12"/>
  <c r="AP47" i="12"/>
  <c r="AP53" i="12"/>
  <c r="AP50" i="12"/>
  <c r="AP52" i="12"/>
  <c r="AP4" i="12"/>
  <c r="AP48" i="12"/>
  <c r="AP15" i="12"/>
  <c r="AP13" i="12"/>
  <c r="AP12" i="12"/>
  <c r="AP7" i="12"/>
  <c r="AP11" i="12"/>
  <c r="AP54" i="12"/>
  <c r="AP51" i="12"/>
  <c r="Q68" i="12"/>
  <c r="AP8" i="12"/>
  <c r="AL23" i="12"/>
  <c r="AL22" i="12"/>
  <c r="AL64" i="12"/>
  <c r="AL62" i="12"/>
  <c r="AL67" i="12"/>
  <c r="AL24" i="12"/>
  <c r="AL59" i="12"/>
  <c r="AL18" i="12"/>
  <c r="AL57" i="12"/>
  <c r="AL61" i="12"/>
  <c r="AL58" i="12"/>
  <c r="AL17" i="12"/>
  <c r="AL66" i="12"/>
  <c r="AL20" i="12"/>
  <c r="AL19" i="12"/>
  <c r="AL25" i="12"/>
  <c r="AL65" i="12"/>
  <c r="AL26" i="12"/>
  <c r="AP62" i="12"/>
  <c r="Q62" i="12"/>
  <c r="AN59" i="12"/>
  <c r="AJ59" i="12"/>
  <c r="AP46" i="12"/>
  <c r="AJ21" i="12"/>
  <c r="AN21" i="12"/>
  <c r="Q21" i="12"/>
  <c r="Q6" i="12"/>
  <c r="Q10" i="12"/>
  <c r="Q52" i="12"/>
  <c r="Q5" i="12"/>
  <c r="Q9" i="12"/>
  <c r="Q12" i="12"/>
  <c r="Q48" i="12"/>
  <c r="Q53" i="12"/>
  <c r="Q7" i="12"/>
  <c r="Q47" i="12"/>
  <c r="Q45" i="12"/>
  <c r="Q4" i="12"/>
  <c r="Q50" i="12"/>
  <c r="Q15" i="12"/>
  <c r="Q11" i="12"/>
  <c r="Q46" i="12"/>
  <c r="Q13" i="12"/>
  <c r="AF23" i="12"/>
  <c r="AJ8" i="12"/>
  <c r="Q58" i="12"/>
  <c r="AJ51" i="12"/>
  <c r="S77" i="10"/>
  <c r="S80" i="10"/>
  <c r="S75" i="10"/>
  <c r="S33" i="10"/>
  <c r="S76" i="10"/>
  <c r="S69" i="10"/>
  <c r="S34" i="10"/>
  <c r="S32" i="10"/>
  <c r="S71" i="10"/>
  <c r="S73" i="10"/>
  <c r="S78" i="10"/>
  <c r="G28" i="10"/>
  <c r="S70" i="10"/>
  <c r="S79" i="10"/>
  <c r="S29" i="10"/>
  <c r="S37" i="10"/>
  <c r="S31" i="10"/>
  <c r="S39" i="10"/>
  <c r="S28" i="10"/>
  <c r="S36" i="10"/>
  <c r="S30" i="10"/>
  <c r="S38" i="10"/>
  <c r="AR73" i="12" l="1"/>
  <c r="AR74" i="12"/>
  <c r="AR77" i="12"/>
  <c r="AR80" i="12"/>
  <c r="AR36" i="12"/>
  <c r="AR33" i="12"/>
  <c r="AR35" i="12"/>
  <c r="AR78" i="12"/>
  <c r="AR32" i="12"/>
  <c r="AL29" i="12"/>
  <c r="AR75" i="12"/>
  <c r="AR79" i="12"/>
  <c r="AR76" i="12"/>
  <c r="AL37" i="12"/>
  <c r="AR39" i="12"/>
  <c r="AR38" i="12"/>
  <c r="AR37" i="12"/>
  <c r="AR34" i="12"/>
  <c r="AL31" i="12"/>
  <c r="AL36" i="12"/>
  <c r="AL38" i="12"/>
  <c r="AL39" i="12"/>
  <c r="AL28" i="12"/>
  <c r="AL76" i="12"/>
  <c r="AL75" i="12"/>
  <c r="AL74" i="12"/>
  <c r="AL73" i="12"/>
  <c r="AL80" i="12"/>
  <c r="AL79" i="12"/>
  <c r="AL78" i="12"/>
  <c r="AL77" i="12"/>
  <c r="AL72" i="12"/>
  <c r="AL71" i="12"/>
  <c r="AL70" i="12"/>
  <c r="AL69" i="12"/>
  <c r="AL30" i="12"/>
  <c r="AL33" i="12"/>
  <c r="AL32" i="12"/>
  <c r="AL35" i="12"/>
  <c r="AL34" i="12"/>
  <c r="G2" i="9"/>
  <c r="G3" i="9"/>
  <c r="G4" i="9"/>
  <c r="G5" i="9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67" i="9"/>
  <c r="G68" i="9"/>
  <c r="G69" i="9"/>
  <c r="G70" i="9"/>
  <c r="G71" i="9"/>
  <c r="G72" i="9"/>
  <c r="G73" i="9"/>
  <c r="G74" i="9"/>
  <c r="G75" i="9"/>
  <c r="G76" i="9"/>
  <c r="G77" i="9"/>
  <c r="G78" i="9"/>
  <c r="G79" i="9"/>
  <c r="G80" i="9"/>
  <c r="G81" i="9"/>
  <c r="G82" i="9"/>
  <c r="G83" i="9"/>
  <c r="G84" i="9"/>
  <c r="G85" i="9"/>
  <c r="G86" i="9"/>
  <c r="G87" i="9"/>
  <c r="G88" i="9"/>
  <c r="G89" i="9"/>
  <c r="G90" i="9"/>
  <c r="G91" i="9"/>
  <c r="G92" i="9"/>
  <c r="G93" i="9"/>
  <c r="G94" i="9"/>
  <c r="G95" i="9"/>
  <c r="G96" i="9"/>
  <c r="G97" i="9"/>
  <c r="G98" i="9"/>
  <c r="G99" i="9"/>
  <c r="G100" i="9"/>
  <c r="G101" i="9"/>
  <c r="G102" i="9"/>
  <c r="G103" i="9"/>
  <c r="G104" i="9"/>
  <c r="G105" i="9"/>
  <c r="G106" i="9"/>
  <c r="G107" i="9"/>
  <c r="G108" i="9"/>
  <c r="G109" i="9"/>
  <c r="G110" i="9"/>
  <c r="G111" i="9"/>
  <c r="G112" i="9"/>
  <c r="G113" i="9"/>
  <c r="G114" i="9"/>
  <c r="G115" i="9"/>
  <c r="G116" i="9"/>
  <c r="G117" i="9"/>
  <c r="G118" i="9"/>
  <c r="G179" i="9"/>
  <c r="G180" i="9"/>
  <c r="G181" i="9"/>
  <c r="G182" i="9"/>
  <c r="G183" i="9"/>
  <c r="G184" i="9"/>
  <c r="G185" i="9"/>
  <c r="G186" i="9"/>
  <c r="G187" i="9"/>
  <c r="G188" i="9"/>
  <c r="G189" i="9"/>
  <c r="G190" i="9"/>
  <c r="G191" i="9"/>
  <c r="G192" i="9"/>
  <c r="G193" i="9"/>
  <c r="G194" i="9"/>
  <c r="G195" i="9"/>
  <c r="G196" i="9"/>
  <c r="G197" i="9"/>
  <c r="G198" i="9"/>
  <c r="G199" i="9"/>
  <c r="G200" i="9"/>
  <c r="G201" i="9"/>
  <c r="G202" i="9"/>
  <c r="G203" i="9"/>
  <c r="G204" i="9"/>
  <c r="G205" i="9"/>
  <c r="G206" i="9"/>
  <c r="G207" i="9"/>
  <c r="G208" i="9"/>
  <c r="G209" i="9"/>
  <c r="G210" i="9"/>
  <c r="G211" i="9"/>
  <c r="G212" i="9"/>
  <c r="G213" i="9"/>
  <c r="G214" i="9"/>
  <c r="G215" i="9"/>
  <c r="G216" i="9"/>
  <c r="G217" i="9"/>
  <c r="G218" i="9"/>
  <c r="G219" i="9"/>
  <c r="G220" i="9"/>
  <c r="G221" i="9"/>
  <c r="G222" i="9"/>
  <c r="G223" i="9"/>
  <c r="G224" i="9"/>
  <c r="G225" i="9"/>
  <c r="G226" i="9"/>
  <c r="G227" i="9"/>
  <c r="G228" i="9"/>
  <c r="G229" i="9"/>
  <c r="G230" i="9"/>
  <c r="G231" i="9"/>
  <c r="G232" i="9"/>
  <c r="G233" i="9"/>
  <c r="G234" i="9"/>
  <c r="G235" i="9"/>
  <c r="G236" i="9"/>
  <c r="G237" i="9"/>
  <c r="G238" i="9"/>
  <c r="G239" i="9"/>
  <c r="G240" i="9"/>
  <c r="G241" i="9"/>
  <c r="G242" i="9"/>
  <c r="G243" i="9"/>
  <c r="G244" i="9"/>
  <c r="G245" i="9"/>
  <c r="G246" i="9"/>
  <c r="G14" i="7"/>
  <c r="F14" i="7"/>
  <c r="E14" i="7"/>
  <c r="D14" i="7"/>
  <c r="C14" i="7"/>
  <c r="B14" i="7"/>
  <c r="G6" i="7"/>
  <c r="F6" i="7"/>
  <c r="E6" i="7"/>
  <c r="D6" i="7"/>
  <c r="C6" i="7"/>
  <c r="B6" i="7"/>
  <c r="Q13" i="7"/>
  <c r="P13" i="7"/>
  <c r="O13" i="7"/>
  <c r="N13" i="7"/>
  <c r="M13" i="7"/>
  <c r="L13" i="7"/>
  <c r="J13" i="7"/>
  <c r="I13" i="7"/>
  <c r="H13" i="7"/>
  <c r="K13" i="7" s="1"/>
  <c r="Q5" i="7"/>
  <c r="P5" i="7"/>
  <c r="O5" i="7"/>
  <c r="N5" i="7"/>
  <c r="M5" i="7"/>
  <c r="L5" i="7"/>
  <c r="J5" i="7"/>
  <c r="I5" i="7"/>
  <c r="H5" i="7"/>
  <c r="K5" i="7" s="1"/>
  <c r="Q12" i="7"/>
  <c r="P12" i="7"/>
  <c r="O12" i="7"/>
  <c r="N12" i="7"/>
  <c r="M12" i="7"/>
  <c r="L12" i="7"/>
  <c r="J12" i="7"/>
  <c r="I12" i="7"/>
  <c r="H12" i="7"/>
  <c r="K12" i="7" s="1"/>
  <c r="Q4" i="7"/>
  <c r="P4" i="7"/>
  <c r="O4" i="7"/>
  <c r="N4" i="7"/>
  <c r="M4" i="7"/>
  <c r="L4" i="7"/>
  <c r="J4" i="7"/>
  <c r="I4" i="7"/>
  <c r="H4" i="7"/>
  <c r="K4" i="7" s="1"/>
  <c r="Q11" i="7"/>
  <c r="P11" i="7"/>
  <c r="O11" i="7"/>
  <c r="N11" i="7"/>
  <c r="M11" i="7"/>
  <c r="L11" i="7"/>
  <c r="J11" i="7"/>
  <c r="I11" i="7"/>
  <c r="H11" i="7"/>
  <c r="K11" i="7" s="1"/>
  <c r="Q3" i="7"/>
  <c r="P3" i="7"/>
  <c r="O3" i="7"/>
  <c r="N3" i="7"/>
  <c r="M3" i="7"/>
  <c r="L3" i="7"/>
  <c r="J3" i="7"/>
  <c r="I3" i="7"/>
  <c r="H3" i="7"/>
  <c r="K3" i="7" s="1"/>
  <c r="Q10" i="7"/>
  <c r="P10" i="7"/>
  <c r="O10" i="7"/>
  <c r="N10" i="7"/>
  <c r="M10" i="7"/>
  <c r="L10" i="7"/>
  <c r="J10" i="7"/>
  <c r="I10" i="7"/>
  <c r="H10" i="7"/>
  <c r="K10" i="7" s="1"/>
  <c r="Q2" i="7"/>
  <c r="P2" i="7"/>
  <c r="O2" i="7"/>
  <c r="N2" i="7"/>
  <c r="M2" i="7"/>
  <c r="L2" i="7"/>
  <c r="J2" i="7"/>
  <c r="I2" i="7"/>
  <c r="H2" i="7"/>
  <c r="K2" i="7" s="1"/>
  <c r="Q14" i="7" l="1"/>
  <c r="Q6" i="7"/>
  <c r="H6" i="7"/>
  <c r="K6" i="7" s="1"/>
  <c r="I6" i="7"/>
  <c r="H14" i="7"/>
  <c r="K14" i="7" s="1"/>
  <c r="J6" i="7"/>
  <c r="I14" i="7"/>
  <c r="L6" i="7"/>
  <c r="J14" i="7"/>
  <c r="M6" i="7"/>
  <c r="L14" i="7"/>
  <c r="N6" i="7"/>
  <c r="M14" i="7"/>
  <c r="O6" i="7"/>
  <c r="N14" i="7"/>
  <c r="P6" i="7"/>
  <c r="O14" i="7"/>
  <c r="P14" i="7"/>
</calcChain>
</file>

<file path=xl/sharedStrings.xml><?xml version="1.0" encoding="utf-8"?>
<sst xmlns="http://schemas.openxmlformats.org/spreadsheetml/2006/main" count="2249" uniqueCount="399">
  <si>
    <t>Cortex</t>
  </si>
  <si>
    <t>OSOM</t>
  </si>
  <si>
    <t>ISOM</t>
  </si>
  <si>
    <t>IM</t>
  </si>
  <si>
    <t>Average</t>
  </si>
  <si>
    <t>SD</t>
  </si>
  <si>
    <t>Median</t>
  </si>
  <si>
    <t>N</t>
  </si>
  <si>
    <t>Mean</t>
  </si>
  <si>
    <t>SEM</t>
  </si>
  <si>
    <t>IQR</t>
  </si>
  <si>
    <t xml:space="preserve">Min </t>
  </si>
  <si>
    <t>Max</t>
  </si>
  <si>
    <t>1st QTR</t>
  </si>
  <si>
    <t>3rd QTR</t>
  </si>
  <si>
    <t>Density</t>
  </si>
  <si>
    <t>Mean Area</t>
  </si>
  <si>
    <t>Total Area</t>
  </si>
  <si>
    <t>Spaceflight</t>
  </si>
  <si>
    <t>Ground Control</t>
  </si>
  <si>
    <t>Space</t>
  </si>
  <si>
    <t>FLT</t>
  </si>
  <si>
    <t>C57BL/6J</t>
  </si>
  <si>
    <t>Male</t>
  </si>
  <si>
    <t>RR23</t>
  </si>
  <si>
    <t>RR-23_F1</t>
  </si>
  <si>
    <t>RR-23_F2</t>
  </si>
  <si>
    <t>RR-23_F3</t>
  </si>
  <si>
    <t>RR-23_F4</t>
  </si>
  <si>
    <t>RR-23_F5</t>
  </si>
  <si>
    <t>RR-23_F6</t>
  </si>
  <si>
    <t>RR-23_F7</t>
  </si>
  <si>
    <t>RR-23_F8</t>
  </si>
  <si>
    <t>RR-23_F9</t>
  </si>
  <si>
    <t>Earth</t>
  </si>
  <si>
    <t>GC</t>
  </si>
  <si>
    <t>RR-23_GC1</t>
  </si>
  <si>
    <t>RR-23_GC2</t>
  </si>
  <si>
    <t>RR-23_GC3</t>
  </si>
  <si>
    <t>RR-23_GC4</t>
  </si>
  <si>
    <t>RR-23_GC5</t>
  </si>
  <si>
    <t>RR-23_GC6</t>
  </si>
  <si>
    <t>RR-23_GC7</t>
  </si>
  <si>
    <t>RR-23_GC8</t>
  </si>
  <si>
    <t>RR-23_GC9</t>
  </si>
  <si>
    <t>B6129SF2/J</t>
  </si>
  <si>
    <t>Female</t>
  </si>
  <si>
    <t>RR10</t>
  </si>
  <si>
    <t>RR-10_FL-01</t>
  </si>
  <si>
    <t>RR-10_FL-03</t>
  </si>
  <si>
    <t>RR-10_FL-05</t>
  </si>
  <si>
    <t>RR-10_FL-07</t>
  </si>
  <si>
    <t>RR-10_FL-09</t>
  </si>
  <si>
    <t>RR-10_FL-12</t>
  </si>
  <si>
    <t>RR-10_FL-14</t>
  </si>
  <si>
    <t>RR-10_FL-16</t>
  </si>
  <si>
    <t>RR-10_FL-18</t>
  </si>
  <si>
    <t>RR-10_FL-20</t>
  </si>
  <si>
    <t>RR-10_GC-01</t>
  </si>
  <si>
    <t>RR-10_GC-03</t>
  </si>
  <si>
    <t>RR-10_GC-05</t>
  </si>
  <si>
    <t>RR-10_GC-07</t>
  </si>
  <si>
    <t>RR-10_GC-09</t>
  </si>
  <si>
    <t>RR-10_GC-12</t>
  </si>
  <si>
    <t>RR-10_GC-14</t>
  </si>
  <si>
    <t>RR-10_GC-16</t>
  </si>
  <si>
    <t>RR-10_GC-18</t>
  </si>
  <si>
    <t>RR-10_GC-20</t>
  </si>
  <si>
    <t>C3H/HeJ</t>
  </si>
  <si>
    <t>RR07</t>
  </si>
  <si>
    <t>RR-7_F2</t>
  </si>
  <si>
    <t>RR-7_F3</t>
  </si>
  <si>
    <t>RR-7_F4</t>
  </si>
  <si>
    <t>RR-7_F5</t>
  </si>
  <si>
    <t>RR-7_F6</t>
  </si>
  <si>
    <t>RR-7_F7</t>
  </si>
  <si>
    <t>RR-7_F8</t>
  </si>
  <si>
    <t>RR-7_F9</t>
  </si>
  <si>
    <t>RR-7_F10</t>
  </si>
  <si>
    <t>RR-7_F11</t>
  </si>
  <si>
    <t>RR-7_F12</t>
  </si>
  <si>
    <t>RR-7_F13</t>
  </si>
  <si>
    <t>RR-7_F15</t>
  </si>
  <si>
    <t>RR-7_F16</t>
  </si>
  <si>
    <t>RR-7_F17</t>
  </si>
  <si>
    <t>RR-7_F19</t>
  </si>
  <si>
    <t>RR-7_F20</t>
  </si>
  <si>
    <t>RR-7_GC2</t>
  </si>
  <si>
    <t>RR-7_GC3</t>
  </si>
  <si>
    <t>RR-7_GC4</t>
  </si>
  <si>
    <t>RR-7_GC5</t>
  </si>
  <si>
    <t>RR-7_GC6</t>
  </si>
  <si>
    <t>RR-7_GC7</t>
  </si>
  <si>
    <t>RR-7_GC8</t>
  </si>
  <si>
    <t>RR-7_GC10</t>
  </si>
  <si>
    <t>RR-7_GC12</t>
  </si>
  <si>
    <t>RR-7_GC15</t>
  </si>
  <si>
    <t>RR-7_GC16</t>
  </si>
  <si>
    <t>RR-7_GC19</t>
  </si>
  <si>
    <t>RR-7_GC20</t>
  </si>
  <si>
    <t>C57BL/6NTac</t>
  </si>
  <si>
    <t>RR06_ISST</t>
  </si>
  <si>
    <t>RR6_ISS-T FLT 10</t>
  </si>
  <si>
    <t>RR6_ISS-T FLT 9</t>
  </si>
  <si>
    <t>RR6_ISS-T FLT 8</t>
  </si>
  <si>
    <t>RR6_ISS-T FLT 7</t>
  </si>
  <si>
    <t>RR6_ISS-T FLT 5</t>
  </si>
  <si>
    <t>RR6_ISS-T FLT 4</t>
  </si>
  <si>
    <t>RR6_ISS-T FLT 3</t>
  </si>
  <si>
    <t>RR6_ISS-T GC 10</t>
  </si>
  <si>
    <t>RR6_ISS-T GC 9</t>
  </si>
  <si>
    <t>RR6_ISS-T GC 8</t>
  </si>
  <si>
    <t>RR6_ISS-T GC 7</t>
  </si>
  <si>
    <t>RR6_ISS-T GC 6</t>
  </si>
  <si>
    <t>RR6_ISS-T GC 5</t>
  </si>
  <si>
    <t>RR6_ISS-T GC 4</t>
  </si>
  <si>
    <t>RR6_ISS-T GC 3</t>
  </si>
  <si>
    <t>RR6_ISS-T GC 2</t>
  </si>
  <si>
    <t>RR06_LAR</t>
  </si>
  <si>
    <t>RR6_LAR FLT 10</t>
  </si>
  <si>
    <t>RR6_LAR FLT 9</t>
  </si>
  <si>
    <t>RR6_LAR FLT 7</t>
  </si>
  <si>
    <t>RR6_LAR FLT 6</t>
  </si>
  <si>
    <t>RR6_LAR FLT 5</t>
  </si>
  <si>
    <t>RR6_LAR FLT 4</t>
  </si>
  <si>
    <t>RR6_LAR FLT 3</t>
  </si>
  <si>
    <t>RR6_LAR FLT 2</t>
  </si>
  <si>
    <t>RR6_LAR FLT 1</t>
  </si>
  <si>
    <t>RR6_LAR GC 10</t>
  </si>
  <si>
    <t>RR6_LAR GC 9</t>
  </si>
  <si>
    <t>RR6_LAR GC 8</t>
  </si>
  <si>
    <t>RR6_LAR GC 5</t>
  </si>
  <si>
    <t>RR6_LAR GC 4</t>
  </si>
  <si>
    <t>RR6_LAR GC 3</t>
  </si>
  <si>
    <t>RR6_LAR GC 2</t>
  </si>
  <si>
    <t>BALB/c</t>
  </si>
  <si>
    <t>RR03</t>
  </si>
  <si>
    <t>RR3_FLT_F7</t>
  </si>
  <si>
    <t>RR3_FLT_F6</t>
  </si>
  <si>
    <t>RR3_FLT_F5</t>
  </si>
  <si>
    <t>RR3_FLT_F4</t>
  </si>
  <si>
    <t>RR3_FLT_F3</t>
  </si>
  <si>
    <t>RR3_FLT_F2</t>
  </si>
  <si>
    <t>RR3_GC_G6</t>
  </si>
  <si>
    <t>RR3_GC_G5</t>
  </si>
  <si>
    <t>RR3_GC_G4</t>
  </si>
  <si>
    <t>RR3_GC_G3</t>
  </si>
  <si>
    <t>RR3_GC_G2</t>
  </si>
  <si>
    <t>RR3_GC_G1</t>
  </si>
  <si>
    <t>RR01</t>
  </si>
  <si>
    <t>RR-1_M13</t>
  </si>
  <si>
    <t>RR-1_M14</t>
  </si>
  <si>
    <t>RR-1_M23</t>
  </si>
  <si>
    <t>RR-1_M24</t>
  </si>
  <si>
    <t>RR-1_M25</t>
  </si>
  <si>
    <t>RR-1_M26</t>
  </si>
  <si>
    <t>RR-1_M27</t>
  </si>
  <si>
    <t>RR-1_M28</t>
  </si>
  <si>
    <t>RR-1_M29</t>
  </si>
  <si>
    <t>RR-1_M30</t>
  </si>
  <si>
    <t>RR-1_M33</t>
  </si>
  <si>
    <t>RR-1_M34</t>
  </si>
  <si>
    <t>RR-1_M35</t>
  </si>
  <si>
    <t>RR-1_M36</t>
  </si>
  <si>
    <t>RR-1_M37</t>
  </si>
  <si>
    <t>RR-1_M38</t>
  </si>
  <si>
    <t>HU</t>
  </si>
  <si>
    <t>SHAM</t>
  </si>
  <si>
    <t>C57BL/6</t>
  </si>
  <si>
    <t>BNL3</t>
  </si>
  <si>
    <t>BNL3_SHAM_HU_F211</t>
  </si>
  <si>
    <t>BNL3_SHAM_HU_F212</t>
  </si>
  <si>
    <t>BNL3_SHAM_HU_F213</t>
  </si>
  <si>
    <t>BNL3_SHAM_HU_F214</t>
  </si>
  <si>
    <t>BNL3_SHAM_HU_F216</t>
  </si>
  <si>
    <t>BNL3_SHAM_HU_F217</t>
  </si>
  <si>
    <t>BNL3_SHAM_HU_F218</t>
  </si>
  <si>
    <t>BNL3_SHAM_HU_F219</t>
  </si>
  <si>
    <t>BNL3_SHAM_HU_F220</t>
  </si>
  <si>
    <t>NL</t>
  </si>
  <si>
    <t>BNL3_SHAM_NL_F203</t>
  </si>
  <si>
    <t>BNL3_SHAM_NL_F204</t>
  </si>
  <si>
    <t>BNL3_SHAM_NL_F205</t>
  </si>
  <si>
    <t>BNL3_SHAM_NL_F206</t>
  </si>
  <si>
    <t>BNL3_SHAM_NL_F207</t>
  </si>
  <si>
    <t>BNL3_SHAM_NL_F208</t>
  </si>
  <si>
    <t>BNL3_SHAM_NL_F209</t>
  </si>
  <si>
    <t>BNL3_SHAM_NL_F210</t>
  </si>
  <si>
    <t>BNL3_SHAM_NL_F202</t>
  </si>
  <si>
    <t>GCR</t>
  </si>
  <si>
    <t>BNL3_GCR_HU_F171</t>
  </si>
  <si>
    <t>BNL3_GCR_HU_F172</t>
  </si>
  <si>
    <t>BNL3_GCR_HU_F173</t>
  </si>
  <si>
    <t>BNL3_GCR_HU_F174</t>
  </si>
  <si>
    <t>BNL3_GCR_HU_F175</t>
  </si>
  <si>
    <t>BNL3_GCR_HU_F176</t>
  </si>
  <si>
    <t>BNL3_GCR_HU_F177</t>
  </si>
  <si>
    <t>BNL3_GCR_HU_F178</t>
  </si>
  <si>
    <t>BNL3_GCR_HU_F179</t>
  </si>
  <si>
    <t>BNL3_GCR_HU_F180</t>
  </si>
  <si>
    <t>BNL3_GCR_NL_F161</t>
  </si>
  <si>
    <t>BNL3_GCR_NL_F162</t>
  </si>
  <si>
    <t>BNL3_GCR_NL_F163</t>
  </si>
  <si>
    <t>BNL3_GCR_NL_F164</t>
  </si>
  <si>
    <t>BNL3_GCR_NL_F165</t>
  </si>
  <si>
    <t>BNL3_GCR_NL_F166</t>
  </si>
  <si>
    <t>BNL3_GCR_NL_F167</t>
  </si>
  <si>
    <t>BNL3_GCR_NL_F168</t>
  </si>
  <si>
    <t>BNL3_GCR_NL_F169</t>
  </si>
  <si>
    <t>BNL3_GCR_NL_F170</t>
  </si>
  <si>
    <t>BNL2</t>
  </si>
  <si>
    <t>BNL2_GCR_NL_F130</t>
  </si>
  <si>
    <t>BNL2_GCR_NL_F129</t>
  </si>
  <si>
    <t>BNL2_GCR_NL_F128</t>
  </si>
  <si>
    <t>BNL2_GCR_NL_F127</t>
  </si>
  <si>
    <t>BNL2_GCR_NL_F126</t>
  </si>
  <si>
    <t>BNL2_GCR_NL_F125</t>
  </si>
  <si>
    <t>BNL2_GCR_NL_F124</t>
  </si>
  <si>
    <t>BNL2_GCR_NL_F123</t>
  </si>
  <si>
    <t>BNL2_GCR_NL_F122</t>
  </si>
  <si>
    <t>BNL2_GCR_NL_F121</t>
  </si>
  <si>
    <t>BNL2_GCR_HU_F140</t>
  </si>
  <si>
    <t>BNL2_GCR_HU_F139</t>
  </si>
  <si>
    <t>BNL2_GCR_HU_F138</t>
  </si>
  <si>
    <t>BNL2_GCR_HU_F137</t>
  </si>
  <si>
    <t>BNL2_GCR_HU_F136</t>
  </si>
  <si>
    <t>BNL2_GCR_HU_F135</t>
  </si>
  <si>
    <t>BNL2_GCR_HU_F134</t>
  </si>
  <si>
    <t>BNL2_GCR_HU_F133</t>
  </si>
  <si>
    <t>BNL2_GCR_HU_F132</t>
  </si>
  <si>
    <t>BNL2_GCR_HU_F131</t>
  </si>
  <si>
    <t>BNL2_SHAM_NL_F90</t>
  </si>
  <si>
    <t>BNL2_SHAM_NL_F89</t>
  </si>
  <si>
    <t>BNL2_SHAM_NL_F88</t>
  </si>
  <si>
    <t>BNL2_SHAM_NL_F87</t>
  </si>
  <si>
    <t>BNL2_SHAM_NL_F86</t>
  </si>
  <si>
    <t>BNL2_SHAM_NL_F85</t>
  </si>
  <si>
    <t>BNL2_SHAM_NL_F84</t>
  </si>
  <si>
    <t>BNL2_SHAM_NL_F83</t>
  </si>
  <si>
    <t>BNL2_SHAM_NL_F82</t>
  </si>
  <si>
    <t>BNL2_SHAM_NL_F81</t>
  </si>
  <si>
    <t>BNL2_SHAM_HU_F98</t>
  </si>
  <si>
    <t>BNL2_SHAM_HU_F97</t>
  </si>
  <si>
    <t>BNL2_SHAM_HU_F96</t>
  </si>
  <si>
    <t>BNL2_SHAM_HU_F95</t>
  </si>
  <si>
    <t>BNL2_SHAM_HU_F94</t>
  </si>
  <si>
    <t>BNL2_SHAM_HU_F93</t>
  </si>
  <si>
    <t>BNL2_SHAM_HU_F92</t>
  </si>
  <si>
    <t>BNL2_SHAM_HU_F91</t>
  </si>
  <si>
    <t>BNL2_SHAM_HU_F100</t>
  </si>
  <si>
    <t>BNL1</t>
  </si>
  <si>
    <t>BNL1_SHAM_NL_F50</t>
  </si>
  <si>
    <t>BNL1_SHAM_NL_F49</t>
  </si>
  <si>
    <t>BNL1_SHAM_NL_F48</t>
  </si>
  <si>
    <t>BNL1_SHAM_NL_F47</t>
  </si>
  <si>
    <t>BNL1_SHAM_NL_F46</t>
  </si>
  <si>
    <t>BNL1_SHAM_NL_F45</t>
  </si>
  <si>
    <t>BNL1_SHAM_NL_F44</t>
  </si>
  <si>
    <t>BNL1_SHAM_NL_F43</t>
  </si>
  <si>
    <t>BNL1_SHAM_NL_F42</t>
  </si>
  <si>
    <t>BNL1_SHAM_NL_F41</t>
  </si>
  <si>
    <t>BNL1_SHAM_HU_F60</t>
  </si>
  <si>
    <t>BNL1_SHAM_HU_F59</t>
  </si>
  <si>
    <t>BNL1_SHAM_HU_F58</t>
  </si>
  <si>
    <t>BNL1_SHAM_HU_F57</t>
  </si>
  <si>
    <t>BNL1_SHAM_HU_F56</t>
  </si>
  <si>
    <t>BNL1_SHAM_HU_F55</t>
  </si>
  <si>
    <t>BNL1_SHAM_HU_F54</t>
  </si>
  <si>
    <t>BNL1_SHAM_HU_F53</t>
  </si>
  <si>
    <t>BNL1_SHAM_HU_F52</t>
  </si>
  <si>
    <t>BNL1_SHAM_HU_F51</t>
  </si>
  <si>
    <t>BNL1_GCR_NL_F9</t>
  </si>
  <si>
    <t>BNL1_GCR_NL_F8</t>
  </si>
  <si>
    <t>BNL1_GCR_NL_F7</t>
  </si>
  <si>
    <t>BNL1_GCR_NL_F6</t>
  </si>
  <si>
    <t>BNL1_GCR_NL_F5</t>
  </si>
  <si>
    <t>BNL1_GCR_NL_F4</t>
  </si>
  <si>
    <t>BNL1_GCR_NL_F3</t>
  </si>
  <si>
    <t>BNL1_GCR_NL_F2</t>
  </si>
  <si>
    <t>BNL1_GCR_NL_F10</t>
  </si>
  <si>
    <t>BNL1_GCR_NL_F1</t>
  </si>
  <si>
    <t>BNL1_GCR_HU_F20</t>
  </si>
  <si>
    <t>BNL1_GCR_HU_F19</t>
  </si>
  <si>
    <t>BNL1_GCR_HU_F18</t>
  </si>
  <si>
    <t>BNL1_GCR_HU_F17</t>
  </si>
  <si>
    <t>BNL1_GCR_HU_F16</t>
  </si>
  <si>
    <t>BNL1_GCR_HU_F15</t>
  </si>
  <si>
    <t>BNL1_GCR_HU_F14</t>
  </si>
  <si>
    <t>BNL1_GCR_HU_F13</t>
  </si>
  <si>
    <t>BNL1_GCR_HU_F12</t>
  </si>
  <si>
    <t>BNL1_GCR_HU_F11</t>
  </si>
  <si>
    <t>Right_Kidney</t>
  </si>
  <si>
    <t>Left_Kidney</t>
  </si>
  <si>
    <t>Whole_body</t>
  </si>
  <si>
    <t>Gravity</t>
  </si>
  <si>
    <t>Radiation</t>
  </si>
  <si>
    <t>Age_at_end</t>
  </si>
  <si>
    <t>Mission_duration</t>
  </si>
  <si>
    <t>Age_at_start</t>
  </si>
  <si>
    <t>Strain</t>
  </si>
  <si>
    <t>Sex</t>
  </si>
  <si>
    <t>Mission</t>
  </si>
  <si>
    <t>Sample_ID</t>
  </si>
  <si>
    <t>Urea:Cr</t>
  </si>
  <si>
    <t>H2O</t>
  </si>
  <si>
    <t>PO4</t>
  </si>
  <si>
    <t>Na</t>
  </si>
  <si>
    <t>Mg (Corr)</t>
  </si>
  <si>
    <t>Mg</t>
  </si>
  <si>
    <t>K</t>
  </si>
  <si>
    <t>Cl</t>
  </si>
  <si>
    <t>Ca</t>
  </si>
  <si>
    <t>Ratio</t>
  </si>
  <si>
    <t>FE%</t>
  </si>
  <si>
    <t>All - n</t>
  </si>
  <si>
    <t>All - SEM</t>
  </si>
  <si>
    <t>All - SD</t>
  </si>
  <si>
    <t>All - Mean</t>
  </si>
  <si>
    <t>F - n</t>
  </si>
  <si>
    <t>F - SEM</t>
  </si>
  <si>
    <t>F - SD</t>
  </si>
  <si>
    <t>F - Mean</t>
  </si>
  <si>
    <t>M - n</t>
  </si>
  <si>
    <t>M - SEM</t>
  </si>
  <si>
    <t>M - SD</t>
  </si>
  <si>
    <t>M - Mean</t>
  </si>
  <si>
    <t>Pool</t>
  </si>
  <si>
    <t>F40</t>
  </si>
  <si>
    <t>F39</t>
  </si>
  <si>
    <t>F38</t>
  </si>
  <si>
    <t>F37</t>
  </si>
  <si>
    <t>F24</t>
  </si>
  <si>
    <t>F23</t>
  </si>
  <si>
    <t>F22</t>
  </si>
  <si>
    <t>F21</t>
  </si>
  <si>
    <t>F8</t>
  </si>
  <si>
    <t>F7</t>
  </si>
  <si>
    <t>F6</t>
  </si>
  <si>
    <t>F5</t>
  </si>
  <si>
    <t>M44</t>
  </si>
  <si>
    <t>M43</t>
  </si>
  <si>
    <t>M42</t>
  </si>
  <si>
    <t>M41</t>
  </si>
  <si>
    <t>M28</t>
  </si>
  <si>
    <t>M27</t>
  </si>
  <si>
    <t>M26</t>
  </si>
  <si>
    <t>M25</t>
  </si>
  <si>
    <t>M8</t>
  </si>
  <si>
    <t>M7</t>
  </si>
  <si>
    <t>M6</t>
  </si>
  <si>
    <t>M5</t>
  </si>
  <si>
    <t>Mouse ID</t>
  </si>
  <si>
    <t>F36</t>
  </si>
  <si>
    <t>F35</t>
  </si>
  <si>
    <t>F34</t>
  </si>
  <si>
    <t>F33</t>
  </si>
  <si>
    <t>F20</t>
  </si>
  <si>
    <t>F19</t>
  </si>
  <si>
    <t>F18</t>
  </si>
  <si>
    <t>F17</t>
  </si>
  <si>
    <t>F4</t>
  </si>
  <si>
    <t>F3</t>
  </si>
  <si>
    <t>F2</t>
  </si>
  <si>
    <t>F1</t>
  </si>
  <si>
    <t>M94</t>
  </si>
  <si>
    <t>M93</t>
  </si>
  <si>
    <t>M92</t>
  </si>
  <si>
    <t>M91</t>
  </si>
  <si>
    <t>M40</t>
  </si>
  <si>
    <t>M39</t>
  </si>
  <si>
    <t>M38</t>
  </si>
  <si>
    <t>M37</t>
  </si>
  <si>
    <t>M4</t>
  </si>
  <si>
    <t>M3</t>
  </si>
  <si>
    <t>M2</t>
  </si>
  <si>
    <t>M1</t>
  </si>
  <si>
    <t>Norm</t>
  </si>
  <si>
    <t>Urea</t>
  </si>
  <si>
    <t>Cr</t>
  </si>
  <si>
    <t>mMol/L</t>
  </si>
  <si>
    <t>uMol/L</t>
  </si>
  <si>
    <t>creatinine was &lt;3 and input as 3</t>
  </si>
  <si>
    <t>Glucose:Cr</t>
  </si>
  <si>
    <t>PO4:Cr</t>
  </si>
  <si>
    <t>Na:Cr</t>
  </si>
  <si>
    <t>Mg:Cr</t>
  </si>
  <si>
    <t>K:Cr</t>
  </si>
  <si>
    <t>Cl:Cr</t>
  </si>
  <si>
    <t>Ca:Cr</t>
  </si>
  <si>
    <t>Glucose</t>
  </si>
  <si>
    <t>Cr (pool - plain)</t>
  </si>
  <si>
    <t>Cr (pool - acid)</t>
  </si>
  <si>
    <t>Cr (term - acid)</t>
  </si>
  <si>
    <t>Cr (Mix)</t>
  </si>
  <si>
    <t>No sample</t>
  </si>
  <si>
    <t>CREATININE CORRECTED</t>
  </si>
  <si>
    <t>CORRRECTED FOR ACID DILTUTION (10:11)</t>
  </si>
  <si>
    <t>UNCORRECTED DATA</t>
  </si>
  <si>
    <t>Sham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</si>
</sst>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"/>
    <numFmt numFmtId="165" formatCode="0.000"/>
    <numFmt numFmtId="166" formatCode="0.000%"/>
    <numFmt numFmtId="167" formatCode="0.0"/>
    <numFmt numFmtId="168" formatCode="0.0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i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Segoe UI"/>
      <family val="2"/>
    </font>
    <font>
      <sz val="10"/>
      <color theme="1"/>
      <name val="Arial (Body)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/>
  </cellStyleXfs>
  <cellXfs count="315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164" fontId="4" fillId="0" borderId="0" xfId="1" applyNumberFormat="1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0" fontId="0" fillId="2" borderId="0" xfId="1" applyNumberFormat="1" applyFont="1" applyFill="1" applyAlignment="1">
      <alignment horizontal="center"/>
    </xf>
    <xf numFmtId="165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1" fontId="0" fillId="0" borderId="0" xfId="0" applyNumberFormat="1" applyAlignment="1">
      <alignment horizontal="center"/>
    </xf>
    <xf numFmtId="1" fontId="0" fillId="2" borderId="0" xfId="0" applyNumberFormat="1" applyFill="1" applyAlignment="1">
      <alignment horizontal="center"/>
    </xf>
    <xf numFmtId="0" fontId="7" fillId="0" borderId="0" xfId="2" applyFont="1" applyAlignment="1">
      <alignment horizontal="center"/>
    </xf>
    <xf numFmtId="165" fontId="2" fillId="0" borderId="0" xfId="0" applyNumberFormat="1" applyFont="1" applyAlignment="1">
      <alignment horizontal="center"/>
    </xf>
    <xf numFmtId="165" fontId="2" fillId="0" borderId="9" xfId="0" applyNumberFormat="1" applyFont="1" applyBorder="1" applyAlignment="1">
      <alignment horizontal="center"/>
    </xf>
    <xf numFmtId="165" fontId="2" fillId="2" borderId="9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2" borderId="8" xfId="0" applyNumberFormat="1" applyFont="1" applyFill="1" applyBorder="1" applyAlignment="1">
      <alignment horizontal="center"/>
    </xf>
    <xf numFmtId="165" fontId="2" fillId="2" borderId="15" xfId="0" applyNumberFormat="1" applyFont="1" applyFill="1" applyBorder="1" applyAlignment="1">
      <alignment horizontal="center"/>
    </xf>
    <xf numFmtId="165" fontId="2" fillId="0" borderId="15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65" fontId="2" fillId="0" borderId="4" xfId="0" applyNumberFormat="1" applyFont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22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" borderId="20" xfId="0" applyNumberFormat="1" applyFont="1" applyFill="1" applyBorder="1" applyAlignment="1">
      <alignment horizontal="center"/>
    </xf>
    <xf numFmtId="165" fontId="2" fillId="2" borderId="0" xfId="0" applyNumberFormat="1" applyFont="1" applyFill="1" applyAlignment="1">
      <alignment horizontal="center"/>
    </xf>
    <xf numFmtId="2" fontId="2" fillId="2" borderId="9" xfId="1" applyNumberFormat="1" applyFont="1" applyFill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2" borderId="8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2" borderId="7" xfId="0" applyNumberFormat="1" applyFont="1" applyFill="1" applyBorder="1" applyAlignment="1">
      <alignment horizontal="center"/>
    </xf>
    <xf numFmtId="0" fontId="7" fillId="0" borderId="13" xfId="3" applyFont="1" applyBorder="1" applyAlignment="1">
      <alignment horizontal="left" vertical="center" wrapText="1"/>
    </xf>
    <xf numFmtId="2" fontId="2" fillId="2" borderId="6" xfId="1" applyNumberFormat="1" applyFont="1" applyFill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166" fontId="2" fillId="2" borderId="6" xfId="1" applyNumberFormat="1" applyFont="1" applyFill="1" applyBorder="1" applyAlignment="1">
      <alignment horizontal="center"/>
    </xf>
    <xf numFmtId="166" fontId="2" fillId="0" borderId="6" xfId="1" applyNumberFormat="1" applyFont="1" applyBorder="1" applyAlignment="1">
      <alignment horizontal="center"/>
    </xf>
    <xf numFmtId="165" fontId="2" fillId="2" borderId="6" xfId="0" applyNumberFormat="1" applyFont="1" applyFill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65" fontId="2" fillId="2" borderId="17" xfId="0" applyNumberFormat="1" applyFont="1" applyFill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5" fontId="2" fillId="2" borderId="1" xfId="0" applyNumberFormat="1" applyFont="1" applyFill="1" applyBorder="1" applyAlignment="1">
      <alignment horizontal="center"/>
    </xf>
    <xf numFmtId="165" fontId="2" fillId="2" borderId="18" xfId="0" applyNumberFormat="1" applyFont="1" applyFill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165" fontId="2" fillId="2" borderId="5" xfId="0" applyNumberFormat="1" applyFont="1" applyFill="1" applyBorder="1" applyAlignment="1">
      <alignment horizontal="center"/>
    </xf>
    <xf numFmtId="165" fontId="7" fillId="0" borderId="23" xfId="3" applyNumberFormat="1" applyFont="1" applyBorder="1" applyAlignment="1">
      <alignment horizontal="left" vertical="center" wrapText="1"/>
    </xf>
    <xf numFmtId="2" fontId="2" fillId="2" borderId="4" xfId="1" applyNumberFormat="1" applyFont="1" applyFill="1" applyBorder="1" applyAlignment="1">
      <alignment horizontal="center"/>
    </xf>
    <xf numFmtId="167" fontId="2" fillId="0" borderId="4" xfId="0" applyNumberFormat="1" applyFont="1" applyBorder="1" applyAlignment="1">
      <alignment horizontal="center"/>
    </xf>
    <xf numFmtId="166" fontId="2" fillId="2" borderId="4" xfId="1" applyNumberFormat="1" applyFont="1" applyFill="1" applyBorder="1" applyAlignment="1">
      <alignment horizontal="center"/>
    </xf>
    <xf numFmtId="166" fontId="2" fillId="0" borderId="4" xfId="1" applyNumberFormat="1" applyFont="1" applyBorder="1" applyAlignment="1">
      <alignment horizontal="center"/>
    </xf>
    <xf numFmtId="165" fontId="2" fillId="2" borderId="19" xfId="0" applyNumberFormat="1" applyFont="1" applyFill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165" fontId="2" fillId="2" borderId="3" xfId="0" applyNumberFormat="1" applyFont="1" applyFill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165" fontId="2" fillId="2" borderId="2" xfId="0" applyNumberFormat="1" applyFont="1" applyFill="1" applyBorder="1" applyAlignment="1">
      <alignment horizontal="center"/>
    </xf>
    <xf numFmtId="165" fontId="7" fillId="0" borderId="24" xfId="3" applyNumberFormat="1" applyFont="1" applyBorder="1" applyAlignment="1">
      <alignment horizontal="left" vertical="center" wrapText="1"/>
    </xf>
    <xf numFmtId="164" fontId="2" fillId="0" borderId="9" xfId="0" applyNumberFormat="1" applyFont="1" applyBorder="1" applyAlignment="1">
      <alignment horizontal="center"/>
    </xf>
    <xf numFmtId="164" fontId="2" fillId="0" borderId="6" xfId="1" applyNumberFormat="1" applyFont="1" applyBorder="1" applyAlignment="1">
      <alignment horizontal="center"/>
    </xf>
    <xf numFmtId="164" fontId="2" fillId="0" borderId="4" xfId="1" applyNumberFormat="1" applyFont="1" applyBorder="1" applyAlignment="1">
      <alignment horizontal="center"/>
    </xf>
    <xf numFmtId="2" fontId="2" fillId="2" borderId="25" xfId="1" applyNumberFormat="1" applyFont="1" applyFill="1" applyBorder="1" applyAlignment="1">
      <alignment horizontal="center"/>
    </xf>
    <xf numFmtId="167" fontId="2" fillId="0" borderId="25" xfId="0" applyNumberFormat="1" applyFont="1" applyBorder="1" applyAlignment="1">
      <alignment horizontal="center"/>
    </xf>
    <xf numFmtId="166" fontId="2" fillId="2" borderId="25" xfId="1" applyNumberFormat="1" applyFont="1" applyFill="1" applyBorder="1" applyAlignment="1">
      <alignment horizontal="center"/>
    </xf>
    <xf numFmtId="164" fontId="2" fillId="0" borderId="25" xfId="1" applyNumberFormat="1" applyFont="1" applyBorder="1" applyAlignment="1">
      <alignment horizontal="center"/>
    </xf>
    <xf numFmtId="165" fontId="2" fillId="2" borderId="25" xfId="0" applyNumberFormat="1" applyFont="1" applyFill="1" applyBorder="1" applyAlignment="1">
      <alignment horizontal="center"/>
    </xf>
    <xf numFmtId="165" fontId="2" fillId="0" borderId="25" xfId="0" applyNumberFormat="1" applyFont="1" applyBorder="1" applyAlignment="1">
      <alignment horizontal="center"/>
    </xf>
    <xf numFmtId="165" fontId="2" fillId="2" borderId="26" xfId="0" applyNumberFormat="1" applyFont="1" applyFill="1" applyBorder="1" applyAlignment="1">
      <alignment horizontal="center"/>
    </xf>
    <xf numFmtId="165" fontId="2" fillId="0" borderId="27" xfId="0" applyNumberFormat="1" applyFont="1" applyBorder="1" applyAlignment="1">
      <alignment horizontal="center"/>
    </xf>
    <xf numFmtId="165" fontId="2" fillId="2" borderId="27" xfId="0" applyNumberFormat="1" applyFont="1" applyFill="1" applyBorder="1" applyAlignment="1">
      <alignment horizontal="center"/>
    </xf>
    <xf numFmtId="165" fontId="0" fillId="2" borderId="0" xfId="1" applyNumberFormat="1" applyFont="1" applyFill="1" applyBorder="1" applyAlignment="1">
      <alignment horizontal="center"/>
    </xf>
    <xf numFmtId="1" fontId="0" fillId="0" borderId="25" xfId="0" applyNumberFormat="1" applyBorder="1" applyAlignment="1">
      <alignment horizontal="center"/>
    </xf>
    <xf numFmtId="2" fontId="0" fillId="2" borderId="25" xfId="1" applyNumberFormat="1" applyFont="1" applyFill="1" applyBorder="1" applyAlignment="1">
      <alignment horizontal="center"/>
    </xf>
    <xf numFmtId="164" fontId="0" fillId="3" borderId="25" xfId="1" applyNumberFormat="1" applyFont="1" applyFill="1" applyBorder="1" applyAlignment="1">
      <alignment horizontal="center"/>
    </xf>
    <xf numFmtId="2" fontId="0" fillId="2" borderId="28" xfId="0" applyNumberFormat="1" applyFill="1" applyBorder="1" applyAlignment="1">
      <alignment horizontal="center"/>
    </xf>
    <xf numFmtId="2" fontId="0" fillId="4" borderId="29" xfId="0" applyNumberFormat="1" applyFill="1" applyBorder="1" applyAlignment="1">
      <alignment horizontal="center"/>
    </xf>
    <xf numFmtId="2" fontId="0" fillId="2" borderId="29" xfId="0" applyNumberFormat="1" applyFill="1" applyBorder="1" applyAlignment="1">
      <alignment horizontal="center"/>
    </xf>
    <xf numFmtId="2" fontId="0" fillId="5" borderId="29" xfId="0" applyNumberFormat="1" applyFill="1" applyBorder="1" applyAlignment="1">
      <alignment horizontal="center"/>
    </xf>
    <xf numFmtId="2" fontId="0" fillId="6" borderId="29" xfId="0" applyNumberFormat="1" applyFill="1" applyBorder="1" applyAlignment="1">
      <alignment horizontal="center"/>
    </xf>
    <xf numFmtId="0" fontId="9" fillId="7" borderId="30" xfId="0" applyFont="1" applyFill="1" applyBorder="1" applyAlignment="1">
      <alignment horizontal="center" vertical="center"/>
    </xf>
    <xf numFmtId="0" fontId="9" fillId="7" borderId="31" xfId="0" applyFont="1" applyFill="1" applyBorder="1" applyAlignment="1">
      <alignment horizontal="center" vertical="center"/>
    </xf>
    <xf numFmtId="0" fontId="9" fillId="8" borderId="32" xfId="0" applyFont="1" applyFill="1" applyBorder="1" applyAlignment="1">
      <alignment horizontal="center" vertical="center"/>
    </xf>
    <xf numFmtId="164" fontId="9" fillId="8" borderId="32" xfId="0" applyNumberFormat="1" applyFont="1" applyFill="1" applyBorder="1" applyAlignment="1">
      <alignment horizontal="center" vertical="center"/>
    </xf>
    <xf numFmtId="164" fontId="0" fillId="0" borderId="25" xfId="1" applyNumberFormat="1" applyFont="1" applyBorder="1" applyAlignment="1">
      <alignment horizontal="center"/>
    </xf>
    <xf numFmtId="2" fontId="0" fillId="0" borderId="29" xfId="0" applyNumberFormat="1" applyBorder="1" applyAlignment="1">
      <alignment horizontal="center"/>
    </xf>
    <xf numFmtId="0" fontId="9" fillId="7" borderId="33" xfId="0" applyFont="1" applyFill="1" applyBorder="1" applyAlignment="1">
      <alignment horizontal="center" vertical="center"/>
    </xf>
    <xf numFmtId="164" fontId="0" fillId="4" borderId="25" xfId="1" applyNumberFormat="1" applyFont="1" applyFill="1" applyBorder="1" applyAlignment="1">
      <alignment horizontal="center"/>
    </xf>
    <xf numFmtId="167" fontId="1" fillId="9" borderId="1" xfId="4" applyNumberForma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2" fontId="0" fillId="2" borderId="0" xfId="1" applyNumberFormat="1" applyFont="1" applyFill="1" applyAlignment="1">
      <alignment horizontal="center"/>
    </xf>
    <xf numFmtId="0" fontId="9" fillId="2" borderId="34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" fontId="2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2" fontId="2" fillId="0" borderId="6" xfId="0" applyNumberFormat="1" applyFont="1" applyBorder="1" applyAlignment="1">
      <alignment horizontal="center"/>
    </xf>
    <xf numFmtId="167" fontId="2" fillId="2" borderId="1" xfId="0" applyNumberFormat="1" applyFont="1" applyFill="1" applyBorder="1" applyAlignment="1">
      <alignment horizontal="center"/>
    </xf>
    <xf numFmtId="167" fontId="2" fillId="0" borderId="1" xfId="0" applyNumberFormat="1" applyFont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7" fontId="2" fillId="2" borderId="18" xfId="0" applyNumberFormat="1" applyFont="1" applyFill="1" applyBorder="1" applyAlignment="1">
      <alignment horizontal="center"/>
    </xf>
    <xf numFmtId="167" fontId="2" fillId="0" borderId="5" xfId="0" applyNumberFormat="1" applyFont="1" applyBorder="1" applyAlignment="1">
      <alignment horizontal="center"/>
    </xf>
    <xf numFmtId="167" fontId="2" fillId="2" borderId="5" xfId="0" applyNumberFormat="1" applyFont="1" applyFill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167" fontId="2" fillId="2" borderId="3" xfId="0" applyNumberFormat="1" applyFont="1" applyFill="1" applyBorder="1" applyAlignment="1">
      <alignment horizontal="center"/>
    </xf>
    <xf numFmtId="167" fontId="2" fillId="0" borderId="3" xfId="0" applyNumberFormat="1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167" fontId="2" fillId="2" borderId="20" xfId="0" applyNumberFormat="1" applyFont="1" applyFill="1" applyBorder="1" applyAlignment="1">
      <alignment horizontal="center"/>
    </xf>
    <xf numFmtId="167" fontId="2" fillId="0" borderId="2" xfId="0" applyNumberFormat="1" applyFont="1" applyBorder="1" applyAlignment="1">
      <alignment horizontal="center"/>
    </xf>
    <xf numFmtId="167" fontId="2" fillId="2" borderId="2" xfId="0" applyNumberFormat="1" applyFont="1" applyFill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2" borderId="37" xfId="0" applyNumberFormat="1" applyFont="1" applyFill="1" applyBorder="1" applyAlignment="1">
      <alignment horizontal="center"/>
    </xf>
    <xf numFmtId="1" fontId="2" fillId="0" borderId="38" xfId="0" applyNumberFormat="1" applyFont="1" applyBorder="1" applyAlignment="1">
      <alignment horizontal="center"/>
    </xf>
    <xf numFmtId="167" fontId="2" fillId="0" borderId="18" xfId="0" applyNumberFormat="1" applyFont="1" applyBorder="1" applyAlignment="1">
      <alignment horizontal="center"/>
    </xf>
    <xf numFmtId="165" fontId="2" fillId="0" borderId="18" xfId="0" applyNumberFormat="1" applyFont="1" applyBorder="1" applyAlignment="1">
      <alignment horizontal="center"/>
    </xf>
    <xf numFmtId="167" fontId="2" fillId="0" borderId="20" xfId="0" applyNumberFormat="1" applyFont="1" applyBorder="1" applyAlignment="1">
      <alignment horizontal="center"/>
    </xf>
    <xf numFmtId="2" fontId="2" fillId="0" borderId="25" xfId="0" applyNumberFormat="1" applyFont="1" applyBorder="1" applyAlignment="1">
      <alignment horizontal="center"/>
    </xf>
    <xf numFmtId="167" fontId="2" fillId="2" borderId="27" xfId="0" applyNumberFormat="1" applyFont="1" applyFill="1" applyBorder="1" applyAlignment="1">
      <alignment horizontal="center"/>
    </xf>
    <xf numFmtId="167" fontId="2" fillId="0" borderId="27" xfId="0" applyNumberFormat="1" applyFont="1" applyBorder="1" applyAlignment="1">
      <alignment horizontal="center"/>
    </xf>
    <xf numFmtId="2" fontId="2" fillId="2" borderId="27" xfId="0" applyNumberFormat="1" applyFont="1" applyFill="1" applyBorder="1" applyAlignment="1">
      <alignment horizontal="center"/>
    </xf>
    <xf numFmtId="2" fontId="2" fillId="0" borderId="27" xfId="0" applyNumberFormat="1" applyFont="1" applyBorder="1" applyAlignment="1">
      <alignment horizontal="center"/>
    </xf>
    <xf numFmtId="167" fontId="2" fillId="2" borderId="29" xfId="0" applyNumberFormat="1" applyFont="1" applyFill="1" applyBorder="1" applyAlignment="1">
      <alignment horizontal="center"/>
    </xf>
    <xf numFmtId="167" fontId="2" fillId="0" borderId="29" xfId="0" applyNumberFormat="1" applyFont="1" applyBorder="1" applyAlignment="1">
      <alignment horizontal="center"/>
    </xf>
    <xf numFmtId="165" fontId="2" fillId="2" borderId="29" xfId="0" applyNumberFormat="1" applyFont="1" applyFill="1" applyBorder="1" applyAlignment="1">
      <alignment horizontal="center"/>
    </xf>
    <xf numFmtId="165" fontId="2" fillId="0" borderId="29" xfId="0" applyNumberFormat="1" applyFont="1" applyBorder="1" applyAlignment="1">
      <alignment horizontal="center"/>
    </xf>
    <xf numFmtId="168" fontId="0" fillId="2" borderId="0" xfId="0" applyNumberFormat="1" applyFill="1" applyAlignment="1">
      <alignment horizontal="center"/>
    </xf>
    <xf numFmtId="167" fontId="0" fillId="0" borderId="9" xfId="0" applyNumberFormat="1" applyBorder="1" applyAlignment="1">
      <alignment horizontal="center"/>
    </xf>
    <xf numFmtId="168" fontId="0" fillId="2" borderId="19" xfId="0" applyNumberFormat="1" applyFill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168" fontId="0" fillId="2" borderId="3" xfId="0" applyNumberFormat="1" applyFill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67" fontId="0" fillId="0" borderId="8" xfId="0" applyNumberFormat="1" applyBorder="1" applyAlignment="1">
      <alignment horizontal="center"/>
    </xf>
    <xf numFmtId="168" fontId="0" fillId="2" borderId="20" xfId="0" applyNumberFormat="1" applyFill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9" fillId="2" borderId="39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167" fontId="0" fillId="0" borderId="35" xfId="0" applyNumberFormat="1" applyBorder="1" applyAlignment="1">
      <alignment horizontal="center"/>
    </xf>
    <xf numFmtId="2" fontId="0" fillId="0" borderId="36" xfId="0" applyNumberFormat="1" applyBorder="1" applyAlignment="1">
      <alignment horizontal="center"/>
    </xf>
    <xf numFmtId="1" fontId="0" fillId="0" borderId="36" xfId="0" applyNumberFormat="1" applyBorder="1" applyAlignment="1">
      <alignment horizontal="center"/>
    </xf>
    <xf numFmtId="167" fontId="0" fillId="0" borderId="36" xfId="0" applyNumberFormat="1" applyBorder="1" applyAlignment="1">
      <alignment horizontal="center"/>
    </xf>
    <xf numFmtId="1" fontId="0" fillId="0" borderId="37" xfId="0" applyNumberFormat="1" applyBorder="1" applyAlignment="1">
      <alignment horizontal="center"/>
    </xf>
    <xf numFmtId="2" fontId="0" fillId="0" borderId="37" xfId="0" applyNumberFormat="1" applyBorder="1" applyAlignment="1">
      <alignment horizontal="center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167" fontId="0" fillId="0" borderId="6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7" fontId="0" fillId="0" borderId="1" xfId="0" applyNumberFormat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167" fontId="0" fillId="0" borderId="4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7" fontId="0" fillId="0" borderId="3" xfId="0" applyNumberFormat="1" applyBorder="1" applyAlignment="1">
      <alignment horizontal="center"/>
    </xf>
    <xf numFmtId="1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168" fontId="0" fillId="2" borderId="26" xfId="0" applyNumberFormat="1" applyFill="1" applyBorder="1" applyAlignment="1">
      <alignment horizontal="center"/>
    </xf>
    <xf numFmtId="168" fontId="0" fillId="2" borderId="27" xfId="0" applyNumberFormat="1" applyFill="1" applyBorder="1" applyAlignment="1">
      <alignment horizontal="center"/>
    </xf>
    <xf numFmtId="168" fontId="0" fillId="2" borderId="29" xfId="0" applyNumberFormat="1" applyFill="1" applyBorder="1" applyAlignment="1">
      <alignment horizontal="center"/>
    </xf>
    <xf numFmtId="167" fontId="0" fillId="0" borderId="25" xfId="0" applyNumberFormat="1" applyBorder="1" applyAlignment="1">
      <alignment horizontal="center"/>
    </xf>
    <xf numFmtId="2" fontId="0" fillId="0" borderId="27" xfId="0" applyNumberFormat="1" applyBorder="1" applyAlignment="1">
      <alignment horizontal="center"/>
    </xf>
    <xf numFmtId="1" fontId="0" fillId="0" borderId="27" xfId="0" applyNumberFormat="1" applyBorder="1" applyAlignment="1">
      <alignment horizontal="center"/>
    </xf>
    <xf numFmtId="167" fontId="0" fillId="0" borderId="27" xfId="0" applyNumberFormat="1" applyBorder="1" applyAlignment="1">
      <alignment horizontal="center"/>
    </xf>
    <xf numFmtId="1" fontId="0" fillId="0" borderId="29" xfId="0" applyNumberFormat="1" applyBorder="1" applyAlignment="1">
      <alignment horizontal="center"/>
    </xf>
    <xf numFmtId="0" fontId="2" fillId="0" borderId="0" xfId="0" applyFont="1" applyAlignment="1">
      <alignment horizontal="left"/>
    </xf>
    <xf numFmtId="0" fontId="2" fillId="2" borderId="15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165" fontId="2" fillId="0" borderId="0" xfId="0" applyNumberFormat="1" applyFont="1" applyAlignment="1">
      <alignment horizontal="left"/>
    </xf>
    <xf numFmtId="167" fontId="0" fillId="0" borderId="12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67" fontId="0" fillId="0" borderId="11" xfId="0" applyNumberFormat="1" applyBorder="1" applyAlignment="1">
      <alignment horizontal="center"/>
    </xf>
    <xf numFmtId="1" fontId="0" fillId="0" borderId="42" xfId="0" applyNumberFormat="1" applyBorder="1" applyAlignment="1">
      <alignment horizontal="center"/>
    </xf>
    <xf numFmtId="2" fontId="0" fillId="0" borderId="42" xfId="0" applyNumberFormat="1" applyBorder="1" applyAlignment="1">
      <alignment horizontal="center"/>
    </xf>
    <xf numFmtId="167" fontId="0" fillId="0" borderId="43" xfId="0" applyNumberFormat="1" applyBorder="1" applyAlignment="1">
      <alignment horizontal="center"/>
    </xf>
    <xf numFmtId="2" fontId="0" fillId="0" borderId="44" xfId="0" applyNumberFormat="1" applyBorder="1" applyAlignment="1">
      <alignment horizontal="center"/>
    </xf>
    <xf numFmtId="1" fontId="0" fillId="0" borderId="44" xfId="0" applyNumberFormat="1" applyBorder="1" applyAlignment="1">
      <alignment horizontal="center"/>
    </xf>
    <xf numFmtId="167" fontId="0" fillId="0" borderId="44" xfId="0" applyNumberFormat="1" applyBorder="1" applyAlignment="1">
      <alignment horizontal="center"/>
    </xf>
    <xf numFmtId="1" fontId="0" fillId="0" borderId="34" xfId="0" applyNumberFormat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165" fontId="0" fillId="10" borderId="0" xfId="0" applyNumberFormat="1" applyFill="1" applyAlignment="1">
      <alignment horizontal="left"/>
    </xf>
    <xf numFmtId="0" fontId="9" fillId="10" borderId="41" xfId="0" applyFont="1" applyFill="1" applyBorder="1" applyAlignment="1">
      <alignment horizontal="center" vertical="center"/>
    </xf>
    <xf numFmtId="168" fontId="9" fillId="2" borderId="40" xfId="0" applyNumberFormat="1" applyFont="1" applyFill="1" applyBorder="1" applyAlignment="1">
      <alignment horizontal="center" vertical="center"/>
    </xf>
    <xf numFmtId="0" fontId="9" fillId="2" borderId="44" xfId="0" applyFont="1" applyFill="1" applyBorder="1" applyAlignment="1">
      <alignment horizontal="center" vertical="center"/>
    </xf>
    <xf numFmtId="168" fontId="0" fillId="2" borderId="0" xfId="1" applyNumberFormat="1" applyFont="1" applyFill="1" applyAlignment="1">
      <alignment horizontal="center"/>
    </xf>
    <xf numFmtId="168" fontId="0" fillId="2" borderId="0" xfId="1" applyNumberFormat="1" applyFont="1" applyFill="1" applyBorder="1" applyAlignment="1">
      <alignment horizontal="center"/>
    </xf>
    <xf numFmtId="165" fontId="2" fillId="0" borderId="4" xfId="0" applyNumberFormat="1" applyFont="1" applyBorder="1" applyAlignment="1">
      <alignment horizontal="center" wrapText="1"/>
    </xf>
    <xf numFmtId="165" fontId="2" fillId="2" borderId="4" xfId="0" applyNumberFormat="1" applyFont="1" applyFill="1" applyBorder="1" applyAlignment="1">
      <alignment horizontal="center" wrapText="1"/>
    </xf>
    <xf numFmtId="165" fontId="2" fillId="0" borderId="3" xfId="0" applyNumberFormat="1" applyFont="1" applyBorder="1" applyAlignment="1">
      <alignment horizontal="center" wrapText="1"/>
    </xf>
    <xf numFmtId="165" fontId="2" fillId="2" borderId="3" xfId="0" applyNumberFormat="1" applyFont="1" applyFill="1" applyBorder="1" applyAlignment="1">
      <alignment horizontal="center" wrapText="1"/>
    </xf>
    <xf numFmtId="165" fontId="2" fillId="2" borderId="20" xfId="0" applyNumberFormat="1" applyFont="1" applyFill="1" applyBorder="1" applyAlignment="1">
      <alignment horizontal="center" wrapText="1"/>
    </xf>
    <xf numFmtId="165" fontId="2" fillId="0" borderId="20" xfId="0" applyNumberFormat="1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 wrapText="1"/>
    </xf>
    <xf numFmtId="165" fontId="2" fillId="0" borderId="15" xfId="0" applyNumberFormat="1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168" fontId="2" fillId="2" borderId="9" xfId="1" applyNumberFormat="1" applyFont="1" applyFill="1" applyBorder="1" applyAlignment="1">
      <alignment horizontal="center"/>
    </xf>
    <xf numFmtId="168" fontId="2" fillId="2" borderId="6" xfId="1" applyNumberFormat="1" applyFont="1" applyFill="1" applyBorder="1" applyAlignment="1">
      <alignment horizontal="center"/>
    </xf>
    <xf numFmtId="167" fontId="2" fillId="2" borderId="17" xfId="0" applyNumberFormat="1" applyFont="1" applyFill="1" applyBorder="1" applyAlignment="1">
      <alignment horizontal="center"/>
    </xf>
    <xf numFmtId="168" fontId="2" fillId="2" borderId="4" xfId="1" applyNumberFormat="1" applyFont="1" applyFill="1" applyBorder="1" applyAlignment="1">
      <alignment horizontal="center"/>
    </xf>
    <xf numFmtId="167" fontId="2" fillId="2" borderId="19" xfId="0" applyNumberFormat="1" applyFont="1" applyFill="1" applyBorder="1" applyAlignment="1">
      <alignment horizontal="center"/>
    </xf>
    <xf numFmtId="1" fontId="2" fillId="2" borderId="38" xfId="0" applyNumberFormat="1" applyFont="1" applyFill="1" applyBorder="1" applyAlignment="1">
      <alignment horizontal="center"/>
    </xf>
    <xf numFmtId="168" fontId="2" fillId="2" borderId="25" xfId="1" applyNumberFormat="1" applyFont="1" applyFill="1" applyBorder="1" applyAlignment="1">
      <alignment horizontal="center"/>
    </xf>
    <xf numFmtId="167" fontId="2" fillId="2" borderId="26" xfId="0" applyNumberFormat="1" applyFont="1" applyFill="1" applyBorder="1" applyAlignment="1">
      <alignment horizontal="center"/>
    </xf>
    <xf numFmtId="0" fontId="11" fillId="7" borderId="45" xfId="0" applyFont="1" applyFill="1" applyBorder="1" applyAlignment="1">
      <alignment horizontal="center" vertical="center"/>
    </xf>
    <xf numFmtId="167" fontId="11" fillId="5" borderId="8" xfId="0" applyNumberFormat="1" applyFont="1" applyFill="1" applyBorder="1" applyAlignment="1">
      <alignment horizontal="center" vertical="center"/>
    </xf>
    <xf numFmtId="167" fontId="11" fillId="4" borderId="9" xfId="0" applyNumberFormat="1" applyFont="1" applyFill="1" applyBorder="1" applyAlignment="1">
      <alignment horizontal="center" vertical="center"/>
    </xf>
    <xf numFmtId="0" fontId="11" fillId="5" borderId="46" xfId="0" applyFont="1" applyFill="1" applyBorder="1" applyAlignment="1">
      <alignment horizontal="center" vertical="center"/>
    </xf>
    <xf numFmtId="167" fontId="11" fillId="4" borderId="8" xfId="0" applyNumberFormat="1" applyFont="1" applyFill="1" applyBorder="1" applyAlignment="1">
      <alignment horizontal="center" vertical="center"/>
    </xf>
    <xf numFmtId="1" fontId="11" fillId="5" borderId="8" xfId="0" applyNumberFormat="1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2" fontId="11" fillId="4" borderId="9" xfId="0" applyNumberFormat="1" applyFont="1" applyFill="1" applyBorder="1" applyAlignment="1">
      <alignment horizontal="center" vertical="center"/>
    </xf>
    <xf numFmtId="2" fontId="11" fillId="5" borderId="9" xfId="0" applyNumberFormat="1" applyFont="1" applyFill="1" applyBorder="1" applyAlignment="1">
      <alignment horizontal="center" vertical="center"/>
    </xf>
    <xf numFmtId="2" fontId="11" fillId="4" borderId="47" xfId="0" applyNumberFormat="1" applyFont="1" applyFill="1" applyBorder="1" applyAlignment="1">
      <alignment horizontal="center" vertical="center"/>
    </xf>
    <xf numFmtId="2" fontId="11" fillId="0" borderId="14" xfId="0" applyNumberFormat="1" applyFont="1" applyBorder="1" applyAlignment="1">
      <alignment horizontal="center" vertical="center"/>
    </xf>
    <xf numFmtId="2" fontId="11" fillId="2" borderId="47" xfId="0" applyNumberFormat="1" applyFont="1" applyFill="1" applyBorder="1" applyAlignment="1">
      <alignment horizontal="center" vertical="center"/>
    </xf>
    <xf numFmtId="2" fontId="11" fillId="3" borderId="14" xfId="0" applyNumberFormat="1" applyFont="1" applyFill="1" applyBorder="1" applyAlignment="1">
      <alignment horizontal="center" vertical="center"/>
    </xf>
    <xf numFmtId="2" fontId="11" fillId="4" borderId="14" xfId="0" applyNumberFormat="1" applyFont="1" applyFill="1" applyBorder="1" applyAlignment="1">
      <alignment horizontal="center" vertical="center"/>
    </xf>
    <xf numFmtId="0" fontId="11" fillId="7" borderId="31" xfId="0" applyFont="1" applyFill="1" applyBorder="1" applyAlignment="1">
      <alignment horizontal="center" vertical="center"/>
    </xf>
    <xf numFmtId="167" fontId="11" fillId="5" borderId="36" xfId="0" applyNumberFormat="1" applyFont="1" applyFill="1" applyBorder="1" applyAlignment="1">
      <alignment horizontal="center" vertical="center"/>
    </xf>
    <xf numFmtId="167" fontId="11" fillId="4" borderId="43" xfId="0" applyNumberFormat="1" applyFont="1" applyFill="1" applyBorder="1" applyAlignment="1">
      <alignment horizontal="center" vertical="center"/>
    </xf>
    <xf numFmtId="0" fontId="11" fillId="5" borderId="36" xfId="0" applyFont="1" applyFill="1" applyBorder="1" applyAlignment="1">
      <alignment horizontal="center" vertical="center"/>
    </xf>
    <xf numFmtId="167" fontId="11" fillId="4" borderId="44" xfId="0" applyNumberFormat="1" applyFont="1" applyFill="1" applyBorder="1" applyAlignment="1">
      <alignment horizontal="center" vertical="center"/>
    </xf>
    <xf numFmtId="1" fontId="11" fillId="5" borderId="36" xfId="0" applyNumberFormat="1" applyFont="1" applyFill="1" applyBorder="1" applyAlignment="1">
      <alignment horizontal="center" vertical="center"/>
    </xf>
    <xf numFmtId="2" fontId="11" fillId="4" borderId="43" xfId="0" applyNumberFormat="1" applyFont="1" applyFill="1" applyBorder="1" applyAlignment="1">
      <alignment horizontal="center" vertical="center"/>
    </xf>
    <xf numFmtId="2" fontId="11" fillId="5" borderId="6" xfId="0" applyNumberFormat="1" applyFont="1" applyFill="1" applyBorder="1" applyAlignment="1">
      <alignment horizontal="center" vertical="center"/>
    </xf>
    <xf numFmtId="2" fontId="11" fillId="0" borderId="48" xfId="0" applyNumberFormat="1" applyFont="1" applyBorder="1" applyAlignment="1">
      <alignment horizontal="center" vertical="center"/>
    </xf>
    <xf numFmtId="2" fontId="11" fillId="4" borderId="48" xfId="0" applyNumberFormat="1" applyFont="1" applyFill="1" applyBorder="1" applyAlignment="1">
      <alignment horizontal="center" vertical="center"/>
    </xf>
    <xf numFmtId="167" fontId="11" fillId="0" borderId="1" xfId="0" applyNumberFormat="1" applyFont="1" applyBorder="1" applyAlignment="1">
      <alignment horizontal="center" vertical="center"/>
    </xf>
    <xf numFmtId="167" fontId="11" fillId="0" borderId="49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7" fontId="11" fillId="0" borderId="40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2" fontId="11" fillId="0" borderId="49" xfId="0" applyNumberFormat="1" applyFont="1" applyBorder="1" applyAlignment="1">
      <alignment horizontal="center" vertical="center"/>
    </xf>
    <xf numFmtId="2" fontId="1" fillId="0" borderId="1" xfId="4" applyNumberFormat="1" applyBorder="1" applyAlignment="1">
      <alignment horizontal="center"/>
    </xf>
    <xf numFmtId="2" fontId="11" fillId="0" borderId="47" xfId="0" applyNumberFormat="1" applyFont="1" applyBorder="1" applyAlignment="1">
      <alignment horizontal="center" vertical="center"/>
    </xf>
    <xf numFmtId="0" fontId="11" fillId="7" borderId="50" xfId="0" applyFont="1" applyFill="1" applyBorder="1" applyAlignment="1">
      <alignment horizontal="center" vertical="center"/>
    </xf>
    <xf numFmtId="167" fontId="11" fillId="0" borderId="27" xfId="0" applyNumberFormat="1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1" fontId="11" fillId="0" borderId="27" xfId="0" applyNumberFormat="1" applyFont="1" applyBorder="1" applyAlignment="1">
      <alignment horizontal="center" vertical="center"/>
    </xf>
    <xf numFmtId="167" fontId="11" fillId="5" borderId="27" xfId="0" applyNumberFormat="1" applyFont="1" applyFill="1" applyBorder="1" applyAlignment="1">
      <alignment horizontal="center" vertical="center"/>
    </xf>
    <xf numFmtId="167" fontId="11" fillId="4" borderId="12" xfId="0" applyNumberFormat="1" applyFont="1" applyFill="1" applyBorder="1" applyAlignment="1">
      <alignment horizontal="center" vertical="center"/>
    </xf>
    <xf numFmtId="0" fontId="11" fillId="5" borderId="27" xfId="0" applyFont="1" applyFill="1" applyBorder="1" applyAlignment="1">
      <alignment horizontal="center" vertical="center"/>
    </xf>
    <xf numFmtId="167" fontId="11" fillId="4" borderId="11" xfId="0" applyNumberFormat="1" applyFont="1" applyFill="1" applyBorder="1" applyAlignment="1">
      <alignment horizontal="center" vertical="center"/>
    </xf>
    <xf numFmtId="1" fontId="11" fillId="5" borderId="27" xfId="0" applyNumberFormat="1" applyFont="1" applyFill="1" applyBorder="1" applyAlignment="1">
      <alignment horizontal="center" vertical="center"/>
    </xf>
    <xf numFmtId="2" fontId="11" fillId="4" borderId="12" xfId="0" applyNumberFormat="1" applyFont="1" applyFill="1" applyBorder="1" applyAlignment="1">
      <alignment horizontal="center" vertical="center"/>
    </xf>
    <xf numFmtId="2" fontId="11" fillId="5" borderId="25" xfId="0" applyNumberFormat="1" applyFont="1" applyFill="1" applyBorder="1" applyAlignment="1">
      <alignment horizontal="center" vertical="center"/>
    </xf>
    <xf numFmtId="2" fontId="11" fillId="4" borderId="51" xfId="0" applyNumberFormat="1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167" fontId="11" fillId="0" borderId="36" xfId="0" applyNumberFormat="1" applyFont="1" applyBorder="1" applyAlignment="1">
      <alignment horizontal="center" vertical="center"/>
    </xf>
    <xf numFmtId="167" fontId="11" fillId="0" borderId="43" xfId="0" applyNumberFormat="1" applyFont="1" applyBorder="1" applyAlignment="1">
      <alignment horizontal="center" vertical="center"/>
    </xf>
    <xf numFmtId="167" fontId="11" fillId="0" borderId="44" xfId="0" applyNumberFormat="1" applyFont="1" applyBorder="1" applyAlignment="1">
      <alignment horizontal="center" vertical="center"/>
    </xf>
    <xf numFmtId="2" fontId="11" fillId="0" borderId="43" xfId="0" applyNumberFormat="1" applyFont="1" applyBorder="1" applyAlignment="1">
      <alignment horizontal="center" vertical="center"/>
    </xf>
    <xf numFmtId="2" fontId="0" fillId="9" borderId="29" xfId="0" applyNumberFormat="1" applyFill="1" applyBorder="1" applyAlignment="1">
      <alignment horizontal="center"/>
    </xf>
    <xf numFmtId="2" fontId="11" fillId="9" borderId="52" xfId="0" applyNumberFormat="1" applyFont="1" applyFill="1" applyBorder="1" applyAlignment="1">
      <alignment horizontal="center" vertical="center"/>
    </xf>
    <xf numFmtId="2" fontId="11" fillId="9" borderId="53" xfId="0" applyNumberFormat="1" applyFont="1" applyFill="1" applyBorder="1" applyAlignment="1">
      <alignment horizontal="center" vertical="center"/>
    </xf>
    <xf numFmtId="2" fontId="11" fillId="4" borderId="35" xfId="0" applyNumberFormat="1" applyFont="1" applyFill="1" applyBorder="1" applyAlignment="1">
      <alignment horizontal="center" vertical="center"/>
    </xf>
    <xf numFmtId="2" fontId="11" fillId="6" borderId="14" xfId="0" applyNumberFormat="1" applyFont="1" applyFill="1" applyBorder="1" applyAlignment="1">
      <alignment horizontal="center" vertical="center"/>
    </xf>
    <xf numFmtId="2" fontId="0" fillId="0" borderId="26" xfId="0" applyNumberFormat="1" applyBorder="1" applyAlignment="1">
      <alignment horizontal="center"/>
    </xf>
    <xf numFmtId="167" fontId="11" fillId="0" borderId="8" xfId="0" applyNumberFormat="1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1" fontId="11" fillId="0" borderId="36" xfId="0" applyNumberFormat="1" applyFont="1" applyBorder="1" applyAlignment="1">
      <alignment horizontal="center" vertical="center"/>
    </xf>
    <xf numFmtId="0" fontId="11" fillId="7" borderId="54" xfId="0" applyFont="1" applyFill="1" applyBorder="1" applyAlignment="1">
      <alignment horizontal="center" vertical="center"/>
    </xf>
    <xf numFmtId="0" fontId="11" fillId="7" borderId="55" xfId="0" applyFont="1" applyFill="1" applyBorder="1" applyAlignment="1">
      <alignment horizontal="center" vertical="center"/>
    </xf>
    <xf numFmtId="167" fontId="11" fillId="5" borderId="44" xfId="0" applyNumberFormat="1" applyFont="1" applyFill="1" applyBorder="1" applyAlignment="1">
      <alignment horizontal="center" vertical="center"/>
    </xf>
    <xf numFmtId="2" fontId="11" fillId="5" borderId="4" xfId="0" applyNumberFormat="1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167" fontId="11" fillId="0" borderId="9" xfId="0" applyNumberFormat="1" applyFont="1" applyBorder="1" applyAlignment="1">
      <alignment horizontal="center" vertical="center"/>
    </xf>
    <xf numFmtId="2" fontId="11" fillId="0" borderId="53" xfId="0" applyNumberFormat="1" applyFont="1" applyBorder="1" applyAlignment="1">
      <alignment horizontal="center" vertical="center"/>
    </xf>
    <xf numFmtId="167" fontId="11" fillId="4" borderId="56" xfId="0" applyNumberFormat="1" applyFont="1" applyFill="1" applyBorder="1" applyAlignment="1">
      <alignment horizontal="center" vertical="center"/>
    </xf>
    <xf numFmtId="167" fontId="11" fillId="4" borderId="57" xfId="0" applyNumberFormat="1" applyFont="1" applyFill="1" applyBorder="1" applyAlignment="1">
      <alignment horizontal="center" vertical="center"/>
    </xf>
    <xf numFmtId="2" fontId="11" fillId="4" borderId="56" xfId="0" applyNumberFormat="1" applyFont="1" applyFill="1" applyBorder="1" applyAlignment="1">
      <alignment horizontal="center" vertical="center"/>
    </xf>
    <xf numFmtId="2" fontId="11" fillId="4" borderId="52" xfId="0" applyNumberFormat="1" applyFont="1" applyFill="1" applyBorder="1" applyAlignment="1">
      <alignment horizontal="center" vertical="center"/>
    </xf>
    <xf numFmtId="0" fontId="11" fillId="5" borderId="44" xfId="0" applyFont="1" applyFill="1" applyBorder="1" applyAlignment="1">
      <alignment horizontal="center" vertical="center"/>
    </xf>
    <xf numFmtId="1" fontId="11" fillId="5" borderId="44" xfId="0" applyNumberFormat="1" applyFont="1" applyFill="1" applyBorder="1" applyAlignment="1">
      <alignment horizontal="center" vertical="center"/>
    </xf>
    <xf numFmtId="0" fontId="11" fillId="9" borderId="27" xfId="0" applyFont="1" applyFill="1" applyBorder="1" applyAlignment="1">
      <alignment horizontal="center" vertical="center"/>
    </xf>
    <xf numFmtId="0" fontId="11" fillId="9" borderId="46" xfId="0" applyFont="1" applyFill="1" applyBorder="1" applyAlignment="1">
      <alignment horizontal="center" vertical="center"/>
    </xf>
    <xf numFmtId="0" fontId="11" fillId="9" borderId="8" xfId="0" applyFont="1" applyFill="1" applyBorder="1" applyAlignment="1">
      <alignment horizontal="center" vertical="center"/>
    </xf>
    <xf numFmtId="2" fontId="1" fillId="0" borderId="3" xfId="4" applyNumberFormat="1" applyBorder="1" applyAlignment="1">
      <alignment horizontal="center"/>
    </xf>
    <xf numFmtId="0" fontId="11" fillId="5" borderId="58" xfId="0" applyFont="1" applyFill="1" applyBorder="1" applyAlignment="1">
      <alignment horizontal="center" vertical="center"/>
    </xf>
    <xf numFmtId="1" fontId="11" fillId="5" borderId="59" xfId="0" applyNumberFormat="1" applyFont="1" applyFill="1" applyBorder="1" applyAlignment="1">
      <alignment horizontal="center" vertical="center"/>
    </xf>
    <xf numFmtId="0" fontId="11" fillId="5" borderId="59" xfId="0" applyFont="1" applyFill="1" applyBorder="1" applyAlignment="1">
      <alignment horizontal="center" vertical="center"/>
    </xf>
    <xf numFmtId="2" fontId="0" fillId="5" borderId="8" xfId="0" applyNumberFormat="1" applyFill="1" applyBorder="1" applyAlignment="1">
      <alignment horizontal="center"/>
    </xf>
    <xf numFmtId="2" fontId="11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168" fontId="2" fillId="2" borderId="4" xfId="0" applyNumberFormat="1" applyFont="1" applyFill="1" applyBorder="1" applyAlignment="1">
      <alignment horizontal="center" wrapText="1"/>
    </xf>
    <xf numFmtId="168" fontId="2" fillId="2" borderId="3" xfId="0" applyNumberFormat="1" applyFont="1" applyFill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14" xfId="0" applyFont="1" applyBorder="1" applyAlignment="1">
      <alignment horizontal="center" wrapText="1"/>
    </xf>
    <xf numFmtId="168" fontId="2" fillId="2" borderId="4" xfId="0" applyNumberFormat="1" applyFont="1" applyFill="1" applyBorder="1" applyAlignment="1">
      <alignment horizontal="center"/>
    </xf>
    <xf numFmtId="0" fontId="5" fillId="0" borderId="0" xfId="0" applyFont="1" applyAlignment="1"/>
  </cellXfs>
  <cellStyles count="5">
    <cellStyle name="Normal" xfId="0" builtinId="0"/>
    <cellStyle name="Normal 2" xfId="2" xr:uid="{763E3114-BE65-4006-8D71-8B3A64048AB9}"/>
    <cellStyle name="Normal 2 3" xfId="4" xr:uid="{EC30655C-E211-46C7-A5D9-711779D7A37E}"/>
    <cellStyle name="Normal 3" xfId="3" xr:uid="{43251174-EE94-420A-9F12-525FA0D6D3CB}"/>
    <cellStyle name="Percent" xfId="1" builtinId="5"/>
  </cellStyles>
  <dxfs count="106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1ACD2-F196-42D1-8CBC-63023654A699}">
  <dimension ref="A1:L246"/>
  <sheetViews>
    <sheetView tabSelected="1" zoomScale="89" workbookViewId="0">
      <pane ySplit="1" topLeftCell="A2" activePane="bottomLeft" state="frozen"/>
      <selection pane="bottomLeft" activeCell="J244" sqref="J244"/>
    </sheetView>
  </sheetViews>
  <sheetFormatPr defaultRowHeight="15"/>
  <cols>
    <col min="1" max="1" width="19.7109375" bestFit="1" customWidth="1"/>
    <col min="2" max="2" width="9.5703125" bestFit="1" customWidth="1"/>
    <col min="4" max="4" width="12" bestFit="1" customWidth="1"/>
    <col min="5" max="5" width="11.42578125" bestFit="1" customWidth="1"/>
    <col min="6" max="6" width="15.5703125" bestFit="1" customWidth="1"/>
    <col min="7" max="7" width="15.5703125" customWidth="1"/>
    <col min="8" max="8" width="11.140625" bestFit="1" customWidth="1"/>
    <col min="10" max="10" width="11.42578125" bestFit="1" customWidth="1"/>
    <col min="11" max="11" width="10.42578125" bestFit="1" customWidth="1"/>
    <col min="12" max="12" width="11.5703125" bestFit="1" customWidth="1"/>
  </cols>
  <sheetData>
    <row r="1" spans="1:12">
      <c r="A1" t="s">
        <v>302</v>
      </c>
      <c r="B1" t="s">
        <v>301</v>
      </c>
      <c r="C1" t="s">
        <v>300</v>
      </c>
      <c r="D1" t="s">
        <v>299</v>
      </c>
      <c r="E1" t="s">
        <v>298</v>
      </c>
      <c r="F1" t="s">
        <v>297</v>
      </c>
      <c r="G1" t="s">
        <v>296</v>
      </c>
      <c r="H1" t="s">
        <v>295</v>
      </c>
      <c r="I1" t="s">
        <v>294</v>
      </c>
      <c r="J1" t="s">
        <v>293</v>
      </c>
      <c r="K1" t="s">
        <v>292</v>
      </c>
      <c r="L1" t="s">
        <v>291</v>
      </c>
    </row>
    <row r="2" spans="1:12">
      <c r="A2" t="s">
        <v>290</v>
      </c>
      <c r="B2" t="s">
        <v>250</v>
      </c>
      <c r="C2" t="s">
        <v>46</v>
      </c>
      <c r="D2" t="s">
        <v>168</v>
      </c>
      <c r="E2">
        <v>88</v>
      </c>
      <c r="F2">
        <v>14</v>
      </c>
      <c r="G2">
        <f t="shared" ref="G2:G33" si="0">E2+F2</f>
        <v>102</v>
      </c>
      <c r="H2" t="s">
        <v>189</v>
      </c>
      <c r="I2" t="s">
        <v>166</v>
      </c>
      <c r="J2">
        <v>19.2</v>
      </c>
      <c r="K2">
        <v>0.1721</v>
      </c>
      <c r="L2">
        <v>0.15340000000000001</v>
      </c>
    </row>
    <row r="3" spans="1:12">
      <c r="A3" t="s">
        <v>289</v>
      </c>
      <c r="B3" t="s">
        <v>250</v>
      </c>
      <c r="C3" t="s">
        <v>46</v>
      </c>
      <c r="D3" t="s">
        <v>168</v>
      </c>
      <c r="E3">
        <v>88</v>
      </c>
      <c r="F3">
        <v>14</v>
      </c>
      <c r="G3">
        <f t="shared" si="0"/>
        <v>102</v>
      </c>
      <c r="H3" t="s">
        <v>189</v>
      </c>
      <c r="I3" t="s">
        <v>166</v>
      </c>
      <c r="J3">
        <v>18.899999999999999</v>
      </c>
      <c r="K3">
        <v>0.15620000000000001</v>
      </c>
      <c r="L3">
        <v>0.1547</v>
      </c>
    </row>
    <row r="4" spans="1:12">
      <c r="A4" t="s">
        <v>288</v>
      </c>
      <c r="B4" t="s">
        <v>250</v>
      </c>
      <c r="C4" t="s">
        <v>46</v>
      </c>
      <c r="D4" t="s">
        <v>168</v>
      </c>
      <c r="E4">
        <v>88</v>
      </c>
      <c r="F4">
        <v>14</v>
      </c>
      <c r="G4">
        <f t="shared" si="0"/>
        <v>102</v>
      </c>
      <c r="H4" t="s">
        <v>189</v>
      </c>
      <c r="I4" t="s">
        <v>166</v>
      </c>
      <c r="J4">
        <v>19.600000000000001</v>
      </c>
      <c r="K4">
        <v>0.13769999999999999</v>
      </c>
      <c r="L4">
        <v>0.151</v>
      </c>
    </row>
    <row r="5" spans="1:12">
      <c r="A5" t="s">
        <v>287</v>
      </c>
      <c r="B5" t="s">
        <v>250</v>
      </c>
      <c r="C5" t="s">
        <v>46</v>
      </c>
      <c r="D5" t="s">
        <v>168</v>
      </c>
      <c r="E5">
        <v>88</v>
      </c>
      <c r="F5">
        <v>14</v>
      </c>
      <c r="G5">
        <f t="shared" si="0"/>
        <v>102</v>
      </c>
      <c r="H5" t="s">
        <v>189</v>
      </c>
      <c r="I5" t="s">
        <v>166</v>
      </c>
      <c r="J5">
        <v>20.7</v>
      </c>
      <c r="K5">
        <v>0.14549999999999999</v>
      </c>
    </row>
    <row r="6" spans="1:12">
      <c r="A6" t="s">
        <v>286</v>
      </c>
      <c r="B6" t="s">
        <v>250</v>
      </c>
      <c r="C6" t="s">
        <v>46</v>
      </c>
      <c r="D6" t="s">
        <v>168</v>
      </c>
      <c r="E6">
        <v>88</v>
      </c>
      <c r="F6">
        <v>14</v>
      </c>
      <c r="G6">
        <f t="shared" si="0"/>
        <v>102</v>
      </c>
      <c r="H6" t="s">
        <v>189</v>
      </c>
      <c r="I6" t="s">
        <v>166</v>
      </c>
      <c r="J6">
        <v>17.600000000000001</v>
      </c>
      <c r="K6">
        <v>0.15079999999999999</v>
      </c>
      <c r="L6">
        <v>0.1449</v>
      </c>
    </row>
    <row r="7" spans="1:12">
      <c r="A7" t="s">
        <v>285</v>
      </c>
      <c r="B7" t="s">
        <v>250</v>
      </c>
      <c r="C7" t="s">
        <v>46</v>
      </c>
      <c r="D7" t="s">
        <v>168</v>
      </c>
      <c r="E7">
        <v>88</v>
      </c>
      <c r="F7">
        <v>14</v>
      </c>
      <c r="G7">
        <f t="shared" si="0"/>
        <v>102</v>
      </c>
      <c r="H7" t="s">
        <v>189</v>
      </c>
      <c r="I7" t="s">
        <v>166</v>
      </c>
      <c r="J7">
        <v>18.7</v>
      </c>
      <c r="K7">
        <v>0.153</v>
      </c>
      <c r="L7">
        <v>0.13689999999999999</v>
      </c>
    </row>
    <row r="8" spans="1:12">
      <c r="A8" t="s">
        <v>284</v>
      </c>
      <c r="B8" t="s">
        <v>250</v>
      </c>
      <c r="C8" t="s">
        <v>46</v>
      </c>
      <c r="D8" t="s">
        <v>168</v>
      </c>
      <c r="E8">
        <v>88</v>
      </c>
      <c r="F8">
        <v>14</v>
      </c>
      <c r="G8">
        <f t="shared" si="0"/>
        <v>102</v>
      </c>
      <c r="H8" t="s">
        <v>189</v>
      </c>
      <c r="I8" t="s">
        <v>166</v>
      </c>
      <c r="J8">
        <v>18.5</v>
      </c>
      <c r="K8">
        <v>0.15079999999999999</v>
      </c>
      <c r="L8">
        <v>0.14899999999999999</v>
      </c>
    </row>
    <row r="9" spans="1:12">
      <c r="A9" t="s">
        <v>283</v>
      </c>
      <c r="B9" t="s">
        <v>250</v>
      </c>
      <c r="C9" t="s">
        <v>46</v>
      </c>
      <c r="D9" t="s">
        <v>168</v>
      </c>
      <c r="E9">
        <v>88</v>
      </c>
      <c r="F9">
        <v>14</v>
      </c>
      <c r="G9">
        <f t="shared" si="0"/>
        <v>102</v>
      </c>
      <c r="H9" t="s">
        <v>189</v>
      </c>
      <c r="I9" t="s">
        <v>166</v>
      </c>
      <c r="J9">
        <v>18.8</v>
      </c>
      <c r="K9">
        <v>0.16270000000000001</v>
      </c>
      <c r="L9">
        <v>0.15640000000000001</v>
      </c>
    </row>
    <row r="10" spans="1:12">
      <c r="A10" t="s">
        <v>282</v>
      </c>
      <c r="B10" t="s">
        <v>250</v>
      </c>
      <c r="C10" t="s">
        <v>46</v>
      </c>
      <c r="D10" t="s">
        <v>168</v>
      </c>
      <c r="E10">
        <v>88</v>
      </c>
      <c r="F10">
        <v>14</v>
      </c>
      <c r="G10">
        <f t="shared" si="0"/>
        <v>102</v>
      </c>
      <c r="H10" t="s">
        <v>189</v>
      </c>
      <c r="I10" t="s">
        <v>166</v>
      </c>
      <c r="J10">
        <v>19.100000000000001</v>
      </c>
      <c r="K10">
        <v>0.17269999999999999</v>
      </c>
      <c r="L10">
        <v>0.1578</v>
      </c>
    </row>
    <row r="11" spans="1:12">
      <c r="A11" t="s">
        <v>281</v>
      </c>
      <c r="B11" t="s">
        <v>250</v>
      </c>
      <c r="C11" t="s">
        <v>46</v>
      </c>
      <c r="D11" t="s">
        <v>168</v>
      </c>
      <c r="E11">
        <v>88</v>
      </c>
      <c r="F11">
        <v>14</v>
      </c>
      <c r="G11">
        <f t="shared" si="0"/>
        <v>102</v>
      </c>
      <c r="H11" t="s">
        <v>189</v>
      </c>
      <c r="I11" t="s">
        <v>166</v>
      </c>
      <c r="J11">
        <v>17.3</v>
      </c>
      <c r="K11">
        <v>0.13450000000000001</v>
      </c>
      <c r="L11">
        <v>0.13980000000000001</v>
      </c>
    </row>
    <row r="12" spans="1:12">
      <c r="A12" t="s">
        <v>280</v>
      </c>
      <c r="B12" t="s">
        <v>250</v>
      </c>
      <c r="C12" t="s">
        <v>46</v>
      </c>
      <c r="D12" t="s">
        <v>168</v>
      </c>
      <c r="E12">
        <v>88</v>
      </c>
      <c r="F12">
        <v>14</v>
      </c>
      <c r="G12">
        <f t="shared" si="0"/>
        <v>102</v>
      </c>
      <c r="H12" t="s">
        <v>189</v>
      </c>
      <c r="I12" t="s">
        <v>179</v>
      </c>
      <c r="J12">
        <v>20.7</v>
      </c>
      <c r="K12">
        <v>0.13519999999999999</v>
      </c>
      <c r="L12">
        <v>0.14099999999999999</v>
      </c>
    </row>
    <row r="13" spans="1:12">
      <c r="A13" t="s">
        <v>279</v>
      </c>
      <c r="B13" t="s">
        <v>250</v>
      </c>
      <c r="C13" t="s">
        <v>46</v>
      </c>
      <c r="D13" t="s">
        <v>168</v>
      </c>
      <c r="E13">
        <v>88</v>
      </c>
      <c r="F13">
        <v>14</v>
      </c>
      <c r="G13">
        <f t="shared" si="0"/>
        <v>102</v>
      </c>
      <c r="H13" t="s">
        <v>189</v>
      </c>
      <c r="I13" t="s">
        <v>179</v>
      </c>
      <c r="J13">
        <v>22.2</v>
      </c>
      <c r="K13">
        <v>0.14699999999999999</v>
      </c>
      <c r="L13">
        <v>0.15890000000000001</v>
      </c>
    </row>
    <row r="14" spans="1:12">
      <c r="A14" t="s">
        <v>278</v>
      </c>
      <c r="B14" t="s">
        <v>250</v>
      </c>
      <c r="C14" t="s">
        <v>46</v>
      </c>
      <c r="D14" t="s">
        <v>168</v>
      </c>
      <c r="E14">
        <v>88</v>
      </c>
      <c r="F14">
        <v>14</v>
      </c>
      <c r="G14">
        <f t="shared" si="0"/>
        <v>102</v>
      </c>
      <c r="H14" t="s">
        <v>189</v>
      </c>
      <c r="I14" t="s">
        <v>179</v>
      </c>
      <c r="J14">
        <v>16.899999999999999</v>
      </c>
      <c r="K14">
        <v>0.15570000000000001</v>
      </c>
      <c r="L14">
        <v>0.16470000000000001</v>
      </c>
    </row>
    <row r="15" spans="1:12">
      <c r="A15" t="s">
        <v>277</v>
      </c>
      <c r="B15" t="s">
        <v>250</v>
      </c>
      <c r="C15" t="s">
        <v>46</v>
      </c>
      <c r="D15" t="s">
        <v>168</v>
      </c>
      <c r="E15">
        <v>88</v>
      </c>
      <c r="F15">
        <v>14</v>
      </c>
      <c r="G15">
        <f t="shared" si="0"/>
        <v>102</v>
      </c>
      <c r="H15" t="s">
        <v>189</v>
      </c>
      <c r="I15" t="s">
        <v>179</v>
      </c>
      <c r="J15">
        <v>23.7</v>
      </c>
      <c r="K15">
        <v>0.1981</v>
      </c>
      <c r="L15">
        <v>0.17299999999999999</v>
      </c>
    </row>
    <row r="16" spans="1:12">
      <c r="A16" t="s">
        <v>276</v>
      </c>
      <c r="B16" t="s">
        <v>250</v>
      </c>
      <c r="C16" t="s">
        <v>46</v>
      </c>
      <c r="D16" t="s">
        <v>168</v>
      </c>
      <c r="E16">
        <v>88</v>
      </c>
      <c r="F16">
        <v>14</v>
      </c>
      <c r="G16">
        <f t="shared" si="0"/>
        <v>102</v>
      </c>
      <c r="H16" t="s">
        <v>189</v>
      </c>
      <c r="I16" t="s">
        <v>179</v>
      </c>
      <c r="J16">
        <v>21.8</v>
      </c>
      <c r="K16">
        <v>0.17219999999999999</v>
      </c>
      <c r="L16">
        <v>0.1701</v>
      </c>
    </row>
    <row r="17" spans="1:12">
      <c r="A17" t="s">
        <v>275</v>
      </c>
      <c r="B17" t="s">
        <v>250</v>
      </c>
      <c r="C17" t="s">
        <v>46</v>
      </c>
      <c r="D17" t="s">
        <v>168</v>
      </c>
      <c r="E17">
        <v>88</v>
      </c>
      <c r="F17">
        <v>14</v>
      </c>
      <c r="G17">
        <f t="shared" si="0"/>
        <v>102</v>
      </c>
      <c r="H17" t="s">
        <v>189</v>
      </c>
      <c r="I17" t="s">
        <v>179</v>
      </c>
      <c r="J17">
        <v>22.5</v>
      </c>
      <c r="K17">
        <v>0.15570000000000001</v>
      </c>
      <c r="L17">
        <v>0.1588</v>
      </c>
    </row>
    <row r="18" spans="1:12">
      <c r="A18" t="s">
        <v>274</v>
      </c>
      <c r="B18" t="s">
        <v>250</v>
      </c>
      <c r="C18" t="s">
        <v>46</v>
      </c>
      <c r="D18" t="s">
        <v>168</v>
      </c>
      <c r="E18">
        <v>88</v>
      </c>
      <c r="F18">
        <v>14</v>
      </c>
      <c r="G18">
        <f t="shared" si="0"/>
        <v>102</v>
      </c>
      <c r="H18" t="s">
        <v>189</v>
      </c>
      <c r="I18" t="s">
        <v>179</v>
      </c>
      <c r="J18">
        <v>18.8</v>
      </c>
      <c r="K18">
        <v>0.14219999999999999</v>
      </c>
      <c r="L18">
        <v>0.14199999999999999</v>
      </c>
    </row>
    <row r="19" spans="1:12">
      <c r="A19" t="s">
        <v>273</v>
      </c>
      <c r="B19" t="s">
        <v>250</v>
      </c>
      <c r="C19" t="s">
        <v>46</v>
      </c>
      <c r="D19" t="s">
        <v>168</v>
      </c>
      <c r="E19">
        <v>88</v>
      </c>
      <c r="F19">
        <v>14</v>
      </c>
      <c r="G19">
        <f t="shared" si="0"/>
        <v>102</v>
      </c>
      <c r="H19" t="s">
        <v>189</v>
      </c>
      <c r="I19" t="s">
        <v>179</v>
      </c>
      <c r="J19">
        <v>20.2</v>
      </c>
      <c r="K19">
        <v>0.14799999999999999</v>
      </c>
      <c r="L19">
        <v>0.15409999999999999</v>
      </c>
    </row>
    <row r="20" spans="1:12">
      <c r="A20" t="s">
        <v>272</v>
      </c>
      <c r="B20" t="s">
        <v>250</v>
      </c>
      <c r="C20" t="s">
        <v>46</v>
      </c>
      <c r="D20" t="s">
        <v>168</v>
      </c>
      <c r="E20">
        <v>88</v>
      </c>
      <c r="F20">
        <v>14</v>
      </c>
      <c r="G20">
        <f t="shared" si="0"/>
        <v>102</v>
      </c>
      <c r="H20" t="s">
        <v>189</v>
      </c>
      <c r="I20" t="s">
        <v>179</v>
      </c>
      <c r="J20">
        <v>22.4</v>
      </c>
      <c r="K20">
        <v>0.17050000000000001</v>
      </c>
      <c r="L20">
        <v>0.1794</v>
      </c>
    </row>
    <row r="21" spans="1:12">
      <c r="A21" t="s">
        <v>271</v>
      </c>
      <c r="B21" t="s">
        <v>250</v>
      </c>
      <c r="C21" t="s">
        <v>46</v>
      </c>
      <c r="D21" t="s">
        <v>168</v>
      </c>
      <c r="E21">
        <v>88</v>
      </c>
      <c r="F21">
        <v>14</v>
      </c>
      <c r="G21">
        <f t="shared" si="0"/>
        <v>102</v>
      </c>
      <c r="H21" t="s">
        <v>189</v>
      </c>
      <c r="I21" t="s">
        <v>179</v>
      </c>
      <c r="J21">
        <v>20.6</v>
      </c>
      <c r="K21">
        <v>0.152</v>
      </c>
      <c r="L21">
        <v>0.14399999999999999</v>
      </c>
    </row>
    <row r="22" spans="1:12">
      <c r="A22" t="s">
        <v>270</v>
      </c>
      <c r="B22" t="s">
        <v>250</v>
      </c>
      <c r="C22" t="s">
        <v>46</v>
      </c>
      <c r="D22" t="s">
        <v>168</v>
      </c>
      <c r="E22">
        <v>88</v>
      </c>
      <c r="F22">
        <v>14</v>
      </c>
      <c r="G22">
        <f t="shared" si="0"/>
        <v>102</v>
      </c>
      <c r="H22" t="s">
        <v>167</v>
      </c>
      <c r="I22" t="s">
        <v>166</v>
      </c>
      <c r="J22">
        <v>20.5</v>
      </c>
      <c r="K22">
        <v>0.15110000000000001</v>
      </c>
      <c r="L22">
        <v>0.16439999999999999</v>
      </c>
    </row>
    <row r="23" spans="1:12">
      <c r="A23" t="s">
        <v>269</v>
      </c>
      <c r="B23" t="s">
        <v>250</v>
      </c>
      <c r="C23" t="s">
        <v>46</v>
      </c>
      <c r="D23" t="s">
        <v>168</v>
      </c>
      <c r="E23">
        <v>88</v>
      </c>
      <c r="F23">
        <v>14</v>
      </c>
      <c r="G23">
        <f t="shared" si="0"/>
        <v>102</v>
      </c>
      <c r="H23" t="s">
        <v>167</v>
      </c>
      <c r="I23" t="s">
        <v>166</v>
      </c>
      <c r="J23">
        <v>21.2</v>
      </c>
      <c r="K23">
        <v>0.16450000000000001</v>
      </c>
      <c r="L23">
        <v>0.16520000000000001</v>
      </c>
    </row>
    <row r="24" spans="1:12">
      <c r="A24" t="s">
        <v>268</v>
      </c>
      <c r="B24" t="s">
        <v>250</v>
      </c>
      <c r="C24" t="s">
        <v>46</v>
      </c>
      <c r="D24" t="s">
        <v>168</v>
      </c>
      <c r="E24">
        <v>88</v>
      </c>
      <c r="F24">
        <v>14</v>
      </c>
      <c r="G24">
        <f t="shared" si="0"/>
        <v>102</v>
      </c>
      <c r="H24" t="s">
        <v>167</v>
      </c>
      <c r="I24" t="s">
        <v>166</v>
      </c>
      <c r="J24">
        <v>19.899999999999999</v>
      </c>
      <c r="K24">
        <v>0.15609999999999999</v>
      </c>
      <c r="L24">
        <v>0.16070000000000001</v>
      </c>
    </row>
    <row r="25" spans="1:12">
      <c r="A25" t="s">
        <v>267</v>
      </c>
      <c r="B25" t="s">
        <v>250</v>
      </c>
      <c r="C25" t="s">
        <v>46</v>
      </c>
      <c r="D25" t="s">
        <v>168</v>
      </c>
      <c r="E25">
        <v>88</v>
      </c>
      <c r="F25">
        <v>14</v>
      </c>
      <c r="G25">
        <f t="shared" si="0"/>
        <v>102</v>
      </c>
      <c r="H25" t="s">
        <v>167</v>
      </c>
      <c r="I25" t="s">
        <v>166</v>
      </c>
      <c r="J25">
        <v>19.399999999999999</v>
      </c>
      <c r="K25">
        <v>0.14349999999999999</v>
      </c>
      <c r="L25">
        <v>0.1681</v>
      </c>
    </row>
    <row r="26" spans="1:12">
      <c r="A26" t="s">
        <v>266</v>
      </c>
      <c r="B26" t="s">
        <v>250</v>
      </c>
      <c r="C26" t="s">
        <v>46</v>
      </c>
      <c r="D26" t="s">
        <v>168</v>
      </c>
      <c r="E26">
        <v>88</v>
      </c>
      <c r="F26">
        <v>14</v>
      </c>
      <c r="G26">
        <f t="shared" si="0"/>
        <v>102</v>
      </c>
      <c r="H26" t="s">
        <v>167</v>
      </c>
      <c r="I26" t="s">
        <v>166</v>
      </c>
      <c r="J26">
        <v>20.7</v>
      </c>
      <c r="K26">
        <v>0.15890000000000001</v>
      </c>
      <c r="L26">
        <v>0.17030000000000001</v>
      </c>
    </row>
    <row r="27" spans="1:12">
      <c r="A27" t="s">
        <v>265</v>
      </c>
      <c r="B27" t="s">
        <v>250</v>
      </c>
      <c r="C27" t="s">
        <v>46</v>
      </c>
      <c r="D27" t="s">
        <v>168</v>
      </c>
      <c r="E27">
        <v>88</v>
      </c>
      <c r="F27">
        <v>14</v>
      </c>
      <c r="G27">
        <f t="shared" si="0"/>
        <v>102</v>
      </c>
      <c r="H27" t="s">
        <v>167</v>
      </c>
      <c r="I27" t="s">
        <v>166</v>
      </c>
      <c r="J27">
        <v>22.3</v>
      </c>
      <c r="K27">
        <v>0.14949999999999999</v>
      </c>
      <c r="L27">
        <v>0.1822</v>
      </c>
    </row>
    <row r="28" spans="1:12">
      <c r="A28" t="s">
        <v>264</v>
      </c>
      <c r="B28" t="s">
        <v>250</v>
      </c>
      <c r="C28" t="s">
        <v>46</v>
      </c>
      <c r="D28" t="s">
        <v>168</v>
      </c>
      <c r="E28">
        <v>88</v>
      </c>
      <c r="F28">
        <v>14</v>
      </c>
      <c r="G28">
        <f t="shared" si="0"/>
        <v>102</v>
      </c>
      <c r="H28" t="s">
        <v>167</v>
      </c>
      <c r="I28" t="s">
        <v>166</v>
      </c>
      <c r="J28">
        <v>21.6</v>
      </c>
      <c r="K28">
        <v>0.17469999999999999</v>
      </c>
      <c r="L28">
        <v>0.16619999999999999</v>
      </c>
    </row>
    <row r="29" spans="1:12">
      <c r="A29" t="s">
        <v>263</v>
      </c>
      <c r="B29" t="s">
        <v>250</v>
      </c>
      <c r="C29" t="s">
        <v>46</v>
      </c>
      <c r="D29" t="s">
        <v>168</v>
      </c>
      <c r="E29">
        <v>88</v>
      </c>
      <c r="F29">
        <v>14</v>
      </c>
      <c r="G29">
        <f t="shared" si="0"/>
        <v>102</v>
      </c>
      <c r="H29" t="s">
        <v>167</v>
      </c>
      <c r="I29" t="s">
        <v>166</v>
      </c>
      <c r="J29">
        <v>20.3</v>
      </c>
      <c r="K29">
        <v>0.15540000000000001</v>
      </c>
      <c r="L29">
        <v>0.1673</v>
      </c>
    </row>
    <row r="30" spans="1:12">
      <c r="A30" t="s">
        <v>262</v>
      </c>
      <c r="B30" t="s">
        <v>250</v>
      </c>
      <c r="C30" t="s">
        <v>46</v>
      </c>
      <c r="D30" t="s">
        <v>168</v>
      </c>
      <c r="E30">
        <v>88</v>
      </c>
      <c r="F30">
        <v>14</v>
      </c>
      <c r="G30">
        <f t="shared" si="0"/>
        <v>102</v>
      </c>
      <c r="H30" t="s">
        <v>167</v>
      </c>
      <c r="I30" t="s">
        <v>166</v>
      </c>
      <c r="J30">
        <v>19.2</v>
      </c>
      <c r="K30">
        <v>0.1434</v>
      </c>
      <c r="L30">
        <v>0.151</v>
      </c>
    </row>
    <row r="31" spans="1:12">
      <c r="A31" t="s">
        <v>261</v>
      </c>
      <c r="B31" t="s">
        <v>250</v>
      </c>
      <c r="C31" t="s">
        <v>46</v>
      </c>
      <c r="D31" t="s">
        <v>168</v>
      </c>
      <c r="E31">
        <v>88</v>
      </c>
      <c r="F31">
        <v>14</v>
      </c>
      <c r="G31">
        <f t="shared" si="0"/>
        <v>102</v>
      </c>
      <c r="H31" t="s">
        <v>167</v>
      </c>
      <c r="I31" t="s">
        <v>166</v>
      </c>
      <c r="J31">
        <v>20.399999999999999</v>
      </c>
      <c r="K31">
        <v>0.16470000000000001</v>
      </c>
      <c r="L31">
        <v>0.16589999999999999</v>
      </c>
    </row>
    <row r="32" spans="1:12">
      <c r="A32" t="s">
        <v>260</v>
      </c>
      <c r="B32" t="s">
        <v>250</v>
      </c>
      <c r="C32" t="s">
        <v>46</v>
      </c>
      <c r="D32" t="s">
        <v>168</v>
      </c>
      <c r="E32">
        <v>88</v>
      </c>
      <c r="F32">
        <v>14</v>
      </c>
      <c r="G32">
        <f t="shared" si="0"/>
        <v>102</v>
      </c>
      <c r="H32" t="s">
        <v>167</v>
      </c>
      <c r="I32" t="s">
        <v>179</v>
      </c>
      <c r="J32">
        <v>21.4</v>
      </c>
      <c r="K32">
        <v>0.13750000000000001</v>
      </c>
      <c r="L32">
        <v>0.1464</v>
      </c>
    </row>
    <row r="33" spans="1:12">
      <c r="A33" t="s">
        <v>259</v>
      </c>
      <c r="B33" t="s">
        <v>250</v>
      </c>
      <c r="C33" t="s">
        <v>46</v>
      </c>
      <c r="D33" t="s">
        <v>168</v>
      </c>
      <c r="E33">
        <v>88</v>
      </c>
      <c r="F33">
        <v>14</v>
      </c>
      <c r="G33">
        <f t="shared" si="0"/>
        <v>102</v>
      </c>
      <c r="H33" t="s">
        <v>167</v>
      </c>
      <c r="I33" t="s">
        <v>179</v>
      </c>
      <c r="J33">
        <v>22.3</v>
      </c>
      <c r="K33">
        <v>0.1318</v>
      </c>
      <c r="L33">
        <v>0.14180000000000001</v>
      </c>
    </row>
    <row r="34" spans="1:12">
      <c r="A34" t="s">
        <v>258</v>
      </c>
      <c r="B34" t="s">
        <v>250</v>
      </c>
      <c r="C34" t="s">
        <v>46</v>
      </c>
      <c r="D34" t="s">
        <v>168</v>
      </c>
      <c r="E34">
        <v>88</v>
      </c>
      <c r="F34">
        <v>14</v>
      </c>
      <c r="G34">
        <f t="shared" ref="G34:G65" si="1">E34+F34</f>
        <v>102</v>
      </c>
      <c r="H34" t="s">
        <v>167</v>
      </c>
      <c r="I34" t="s">
        <v>179</v>
      </c>
      <c r="J34">
        <v>22.7</v>
      </c>
      <c r="K34">
        <v>0.14779999999999999</v>
      </c>
      <c r="L34">
        <v>0.16350000000000001</v>
      </c>
    </row>
    <row r="35" spans="1:12">
      <c r="A35" t="s">
        <v>257</v>
      </c>
      <c r="B35" t="s">
        <v>250</v>
      </c>
      <c r="C35" t="s">
        <v>46</v>
      </c>
      <c r="D35" t="s">
        <v>168</v>
      </c>
      <c r="E35">
        <v>88</v>
      </c>
      <c r="F35">
        <v>14</v>
      </c>
      <c r="G35">
        <f t="shared" si="1"/>
        <v>102</v>
      </c>
      <c r="H35" t="s">
        <v>167</v>
      </c>
      <c r="I35" t="s">
        <v>179</v>
      </c>
      <c r="J35">
        <v>19.399999999999999</v>
      </c>
      <c r="K35">
        <v>0.1273</v>
      </c>
      <c r="L35">
        <v>0.12909999999999999</v>
      </c>
    </row>
    <row r="36" spans="1:12">
      <c r="A36" t="s">
        <v>256</v>
      </c>
      <c r="B36" t="s">
        <v>250</v>
      </c>
      <c r="C36" t="s">
        <v>46</v>
      </c>
      <c r="D36" t="s">
        <v>168</v>
      </c>
      <c r="E36">
        <v>88</v>
      </c>
      <c r="F36">
        <v>14</v>
      </c>
      <c r="G36">
        <f t="shared" si="1"/>
        <v>102</v>
      </c>
      <c r="H36" t="s">
        <v>167</v>
      </c>
      <c r="I36" t="s">
        <v>179</v>
      </c>
      <c r="J36">
        <v>21.3</v>
      </c>
      <c r="K36">
        <v>0.14149999999999999</v>
      </c>
      <c r="L36">
        <v>0.13469999999999999</v>
      </c>
    </row>
    <row r="37" spans="1:12">
      <c r="A37" t="s">
        <v>255</v>
      </c>
      <c r="B37" t="s">
        <v>250</v>
      </c>
      <c r="C37" t="s">
        <v>46</v>
      </c>
      <c r="D37" t="s">
        <v>168</v>
      </c>
      <c r="E37">
        <v>88</v>
      </c>
      <c r="F37">
        <v>14</v>
      </c>
      <c r="G37">
        <f t="shared" si="1"/>
        <v>102</v>
      </c>
      <c r="H37" t="s">
        <v>167</v>
      </c>
      <c r="I37" t="s">
        <v>179</v>
      </c>
      <c r="J37">
        <v>20.3</v>
      </c>
      <c r="K37">
        <v>0.1346</v>
      </c>
      <c r="L37">
        <v>0.13370000000000001</v>
      </c>
    </row>
    <row r="38" spans="1:12">
      <c r="A38" t="s">
        <v>254</v>
      </c>
      <c r="B38" t="s">
        <v>250</v>
      </c>
      <c r="C38" t="s">
        <v>46</v>
      </c>
      <c r="D38" t="s">
        <v>168</v>
      </c>
      <c r="E38">
        <v>88</v>
      </c>
      <c r="F38">
        <v>14</v>
      </c>
      <c r="G38">
        <f t="shared" si="1"/>
        <v>102</v>
      </c>
      <c r="H38" t="s">
        <v>167</v>
      </c>
      <c r="I38" t="s">
        <v>179</v>
      </c>
      <c r="J38">
        <v>22.3</v>
      </c>
      <c r="K38">
        <v>0.14530000000000001</v>
      </c>
      <c r="L38">
        <v>0.1361</v>
      </c>
    </row>
    <row r="39" spans="1:12">
      <c r="A39" t="s">
        <v>253</v>
      </c>
      <c r="B39" t="s">
        <v>250</v>
      </c>
      <c r="C39" t="s">
        <v>46</v>
      </c>
      <c r="D39" t="s">
        <v>168</v>
      </c>
      <c r="E39">
        <v>88</v>
      </c>
      <c r="F39">
        <v>14</v>
      </c>
      <c r="G39">
        <f t="shared" si="1"/>
        <v>102</v>
      </c>
      <c r="H39" t="s">
        <v>167</v>
      </c>
      <c r="I39" t="s">
        <v>179</v>
      </c>
      <c r="J39">
        <v>22.6</v>
      </c>
      <c r="K39">
        <v>0.1502</v>
      </c>
      <c r="L39">
        <v>0.15709999999999999</v>
      </c>
    </row>
    <row r="40" spans="1:12">
      <c r="A40" t="s">
        <v>252</v>
      </c>
      <c r="B40" t="s">
        <v>250</v>
      </c>
      <c r="C40" t="s">
        <v>46</v>
      </c>
      <c r="D40" t="s">
        <v>168</v>
      </c>
      <c r="E40">
        <v>88</v>
      </c>
      <c r="F40">
        <v>14</v>
      </c>
      <c r="G40">
        <f t="shared" si="1"/>
        <v>102</v>
      </c>
      <c r="H40" t="s">
        <v>167</v>
      </c>
      <c r="I40" t="s">
        <v>179</v>
      </c>
      <c r="J40">
        <v>20.8</v>
      </c>
      <c r="K40">
        <v>0.13009999999999999</v>
      </c>
      <c r="L40">
        <v>0.14330000000000001</v>
      </c>
    </row>
    <row r="41" spans="1:12">
      <c r="A41" t="s">
        <v>251</v>
      </c>
      <c r="B41" t="s">
        <v>250</v>
      </c>
      <c r="C41" t="s">
        <v>46</v>
      </c>
      <c r="D41" t="s">
        <v>168</v>
      </c>
      <c r="E41">
        <v>88</v>
      </c>
      <c r="F41">
        <v>14</v>
      </c>
      <c r="G41">
        <f t="shared" si="1"/>
        <v>102</v>
      </c>
      <c r="H41" t="s">
        <v>167</v>
      </c>
      <c r="I41" t="s">
        <v>179</v>
      </c>
      <c r="J41">
        <v>22.6</v>
      </c>
      <c r="K41">
        <v>0.14460000000000001</v>
      </c>
      <c r="L41">
        <v>0.1497</v>
      </c>
    </row>
    <row r="42" spans="1:12">
      <c r="A42" t="s">
        <v>249</v>
      </c>
      <c r="B42" t="s">
        <v>210</v>
      </c>
      <c r="C42" t="s">
        <v>46</v>
      </c>
      <c r="D42" t="s">
        <v>168</v>
      </c>
      <c r="E42">
        <v>88</v>
      </c>
      <c r="F42">
        <v>14</v>
      </c>
      <c r="G42">
        <f t="shared" si="1"/>
        <v>102</v>
      </c>
      <c r="H42" t="s">
        <v>167</v>
      </c>
      <c r="I42" t="s">
        <v>166</v>
      </c>
      <c r="J42">
        <v>19.2</v>
      </c>
      <c r="K42">
        <v>0.12670000000000001</v>
      </c>
      <c r="L42">
        <v>0.1308</v>
      </c>
    </row>
    <row r="43" spans="1:12">
      <c r="A43" t="s">
        <v>248</v>
      </c>
      <c r="B43" t="s">
        <v>210</v>
      </c>
      <c r="C43" t="s">
        <v>46</v>
      </c>
      <c r="D43" t="s">
        <v>168</v>
      </c>
      <c r="E43">
        <v>88</v>
      </c>
      <c r="F43">
        <v>14</v>
      </c>
      <c r="G43">
        <f t="shared" si="1"/>
        <v>102</v>
      </c>
      <c r="H43" t="s">
        <v>167</v>
      </c>
      <c r="I43" t="s">
        <v>166</v>
      </c>
      <c r="J43">
        <v>23.07</v>
      </c>
      <c r="K43">
        <v>0.15029999999999999</v>
      </c>
      <c r="L43">
        <v>0.15090000000000001</v>
      </c>
    </row>
    <row r="44" spans="1:12">
      <c r="A44" t="s">
        <v>247</v>
      </c>
      <c r="B44" t="s">
        <v>210</v>
      </c>
      <c r="C44" t="s">
        <v>46</v>
      </c>
      <c r="D44" t="s">
        <v>168</v>
      </c>
      <c r="E44">
        <v>88</v>
      </c>
      <c r="F44">
        <v>14</v>
      </c>
      <c r="G44">
        <f t="shared" si="1"/>
        <v>102</v>
      </c>
      <c r="H44" t="s">
        <v>167</v>
      </c>
      <c r="I44" t="s">
        <v>166</v>
      </c>
      <c r="J44">
        <v>20.41</v>
      </c>
      <c r="K44">
        <v>0.13830000000000001</v>
      </c>
      <c r="L44">
        <v>0.1411</v>
      </c>
    </row>
    <row r="45" spans="1:12">
      <c r="A45" t="s">
        <v>246</v>
      </c>
      <c r="B45" t="s">
        <v>210</v>
      </c>
      <c r="C45" t="s">
        <v>46</v>
      </c>
      <c r="D45" t="s">
        <v>168</v>
      </c>
      <c r="E45">
        <v>88</v>
      </c>
      <c r="F45">
        <v>14</v>
      </c>
      <c r="G45">
        <f t="shared" si="1"/>
        <v>102</v>
      </c>
      <c r="H45" t="s">
        <v>167</v>
      </c>
      <c r="I45" t="s">
        <v>166</v>
      </c>
      <c r="J45">
        <v>20.65</v>
      </c>
      <c r="K45">
        <v>0.185</v>
      </c>
      <c r="L45">
        <v>9.3600000000000003E-2</v>
      </c>
    </row>
    <row r="46" spans="1:12">
      <c r="A46" t="s">
        <v>245</v>
      </c>
      <c r="B46" t="s">
        <v>210</v>
      </c>
      <c r="C46" t="s">
        <v>46</v>
      </c>
      <c r="D46" t="s">
        <v>168</v>
      </c>
      <c r="E46">
        <v>88</v>
      </c>
      <c r="F46">
        <v>14</v>
      </c>
      <c r="G46">
        <f t="shared" si="1"/>
        <v>102</v>
      </c>
      <c r="H46" t="s">
        <v>167</v>
      </c>
      <c r="I46" t="s">
        <v>166</v>
      </c>
      <c r="J46">
        <v>20.34</v>
      </c>
      <c r="K46">
        <v>0.14269999999999999</v>
      </c>
      <c r="L46">
        <v>0.1479</v>
      </c>
    </row>
    <row r="47" spans="1:12">
      <c r="A47" t="s">
        <v>244</v>
      </c>
      <c r="B47" t="s">
        <v>210</v>
      </c>
      <c r="C47" t="s">
        <v>46</v>
      </c>
      <c r="D47" t="s">
        <v>168</v>
      </c>
      <c r="E47">
        <v>88</v>
      </c>
      <c r="F47">
        <v>14</v>
      </c>
      <c r="G47">
        <f t="shared" si="1"/>
        <v>102</v>
      </c>
      <c r="H47" t="s">
        <v>167</v>
      </c>
      <c r="I47" t="s">
        <v>166</v>
      </c>
      <c r="J47">
        <v>19.13</v>
      </c>
      <c r="K47">
        <v>0.1196</v>
      </c>
      <c r="L47">
        <v>0.1285</v>
      </c>
    </row>
    <row r="48" spans="1:12">
      <c r="A48" t="s">
        <v>243</v>
      </c>
      <c r="B48" t="s">
        <v>210</v>
      </c>
      <c r="C48" t="s">
        <v>46</v>
      </c>
      <c r="D48" t="s">
        <v>168</v>
      </c>
      <c r="E48">
        <v>88</v>
      </c>
      <c r="F48">
        <v>14</v>
      </c>
      <c r="G48">
        <f t="shared" si="1"/>
        <v>102</v>
      </c>
      <c r="H48" t="s">
        <v>167</v>
      </c>
      <c r="I48" t="s">
        <v>166</v>
      </c>
      <c r="J48">
        <v>21.09</v>
      </c>
      <c r="K48">
        <v>0.12770000000000001</v>
      </c>
      <c r="L48">
        <v>0.15010000000000001</v>
      </c>
    </row>
    <row r="49" spans="1:12">
      <c r="A49" t="s">
        <v>242</v>
      </c>
      <c r="B49" t="s">
        <v>210</v>
      </c>
      <c r="C49" t="s">
        <v>46</v>
      </c>
      <c r="D49" t="s">
        <v>168</v>
      </c>
      <c r="E49">
        <v>88</v>
      </c>
      <c r="F49">
        <v>14</v>
      </c>
      <c r="G49">
        <f t="shared" si="1"/>
        <v>102</v>
      </c>
      <c r="H49" t="s">
        <v>167</v>
      </c>
      <c r="I49" t="s">
        <v>166</v>
      </c>
      <c r="J49">
        <v>16.8</v>
      </c>
      <c r="K49">
        <v>0.1103</v>
      </c>
      <c r="L49">
        <v>0.115</v>
      </c>
    </row>
    <row r="50" spans="1:12">
      <c r="A50" t="s">
        <v>241</v>
      </c>
      <c r="B50" t="s">
        <v>210</v>
      </c>
      <c r="C50" t="s">
        <v>46</v>
      </c>
      <c r="D50" t="s">
        <v>168</v>
      </c>
      <c r="E50">
        <v>88</v>
      </c>
      <c r="F50">
        <v>14</v>
      </c>
      <c r="G50">
        <f t="shared" si="1"/>
        <v>102</v>
      </c>
      <c r="H50" t="s">
        <v>167</v>
      </c>
      <c r="I50" t="s">
        <v>166</v>
      </c>
      <c r="J50">
        <v>19.93</v>
      </c>
      <c r="K50">
        <v>0.13059999999999999</v>
      </c>
      <c r="L50">
        <v>0.1245</v>
      </c>
    </row>
    <row r="51" spans="1:12">
      <c r="A51" t="s">
        <v>240</v>
      </c>
      <c r="B51" t="s">
        <v>210</v>
      </c>
      <c r="C51" t="s">
        <v>46</v>
      </c>
      <c r="D51" t="s">
        <v>168</v>
      </c>
      <c r="E51">
        <v>88</v>
      </c>
      <c r="F51">
        <v>14</v>
      </c>
      <c r="G51">
        <f t="shared" si="1"/>
        <v>102</v>
      </c>
      <c r="H51" t="s">
        <v>167</v>
      </c>
      <c r="I51" t="s">
        <v>179</v>
      </c>
      <c r="J51">
        <v>22.7</v>
      </c>
      <c r="K51">
        <v>0.14080000000000001</v>
      </c>
      <c r="L51">
        <v>0.1414</v>
      </c>
    </row>
    <row r="52" spans="1:12">
      <c r="A52" t="s">
        <v>239</v>
      </c>
      <c r="B52" t="s">
        <v>210</v>
      </c>
      <c r="C52" t="s">
        <v>46</v>
      </c>
      <c r="D52" t="s">
        <v>168</v>
      </c>
      <c r="E52">
        <v>88</v>
      </c>
      <c r="F52">
        <v>14</v>
      </c>
      <c r="G52">
        <f t="shared" si="1"/>
        <v>102</v>
      </c>
      <c r="H52" t="s">
        <v>167</v>
      </c>
      <c r="I52" t="s">
        <v>179</v>
      </c>
      <c r="J52">
        <v>20.100000000000001</v>
      </c>
      <c r="L52">
        <v>0.13</v>
      </c>
    </row>
    <row r="53" spans="1:12">
      <c r="A53" t="s">
        <v>238</v>
      </c>
      <c r="B53" t="s">
        <v>210</v>
      </c>
      <c r="C53" t="s">
        <v>46</v>
      </c>
      <c r="D53" t="s">
        <v>168</v>
      </c>
      <c r="E53">
        <v>88</v>
      </c>
      <c r="F53">
        <v>14</v>
      </c>
      <c r="G53">
        <f t="shared" si="1"/>
        <v>102</v>
      </c>
      <c r="H53" t="s">
        <v>167</v>
      </c>
      <c r="I53" t="s">
        <v>179</v>
      </c>
      <c r="J53">
        <v>19.3</v>
      </c>
      <c r="K53">
        <v>0.157</v>
      </c>
      <c r="L53">
        <v>0.12039999999999999</v>
      </c>
    </row>
    <row r="54" spans="1:12">
      <c r="A54" t="s">
        <v>237</v>
      </c>
      <c r="B54" t="s">
        <v>210</v>
      </c>
      <c r="C54" t="s">
        <v>46</v>
      </c>
      <c r="D54" t="s">
        <v>168</v>
      </c>
      <c r="E54">
        <v>88</v>
      </c>
      <c r="F54">
        <v>14</v>
      </c>
      <c r="G54">
        <f t="shared" si="1"/>
        <v>102</v>
      </c>
      <c r="H54" t="s">
        <v>167</v>
      </c>
      <c r="I54" t="s">
        <v>179</v>
      </c>
      <c r="J54">
        <v>21.1</v>
      </c>
      <c r="K54">
        <v>0.12959999999999999</v>
      </c>
      <c r="L54">
        <v>0.1419</v>
      </c>
    </row>
    <row r="55" spans="1:12">
      <c r="A55" t="s">
        <v>236</v>
      </c>
      <c r="B55" t="s">
        <v>210</v>
      </c>
      <c r="C55" t="s">
        <v>46</v>
      </c>
      <c r="D55" t="s">
        <v>168</v>
      </c>
      <c r="E55">
        <v>88</v>
      </c>
      <c r="F55">
        <v>14</v>
      </c>
      <c r="G55">
        <f t="shared" si="1"/>
        <v>102</v>
      </c>
      <c r="H55" t="s">
        <v>167</v>
      </c>
      <c r="I55" t="s">
        <v>179</v>
      </c>
      <c r="J55">
        <v>19.66</v>
      </c>
      <c r="K55">
        <v>0.1108</v>
      </c>
      <c r="L55">
        <v>0.12509999999999999</v>
      </c>
    </row>
    <row r="56" spans="1:12">
      <c r="A56" t="s">
        <v>235</v>
      </c>
      <c r="B56" t="s">
        <v>210</v>
      </c>
      <c r="C56" t="s">
        <v>46</v>
      </c>
      <c r="D56" t="s">
        <v>168</v>
      </c>
      <c r="E56">
        <v>88</v>
      </c>
      <c r="F56">
        <v>14</v>
      </c>
      <c r="G56">
        <f t="shared" si="1"/>
        <v>102</v>
      </c>
      <c r="H56" t="s">
        <v>167</v>
      </c>
      <c r="I56" t="s">
        <v>179</v>
      </c>
      <c r="J56">
        <v>22.3</v>
      </c>
      <c r="K56">
        <v>0.108</v>
      </c>
      <c r="L56">
        <v>0.12889999999999999</v>
      </c>
    </row>
    <row r="57" spans="1:12">
      <c r="A57" t="s">
        <v>234</v>
      </c>
      <c r="B57" t="s">
        <v>210</v>
      </c>
      <c r="C57" t="s">
        <v>46</v>
      </c>
      <c r="D57" t="s">
        <v>168</v>
      </c>
      <c r="E57">
        <v>88</v>
      </c>
      <c r="F57">
        <v>14</v>
      </c>
      <c r="G57">
        <f t="shared" si="1"/>
        <v>102</v>
      </c>
      <c r="H57" t="s">
        <v>167</v>
      </c>
      <c r="I57" t="s">
        <v>179</v>
      </c>
      <c r="J57">
        <v>21.53</v>
      </c>
      <c r="K57">
        <v>0.11360000000000001</v>
      </c>
      <c r="L57">
        <v>0.1182</v>
      </c>
    </row>
    <row r="58" spans="1:12">
      <c r="A58" t="s">
        <v>233</v>
      </c>
      <c r="B58" t="s">
        <v>210</v>
      </c>
      <c r="C58" t="s">
        <v>46</v>
      </c>
      <c r="D58" t="s">
        <v>168</v>
      </c>
      <c r="E58">
        <v>88</v>
      </c>
      <c r="F58">
        <v>14</v>
      </c>
      <c r="G58">
        <f t="shared" si="1"/>
        <v>102</v>
      </c>
      <c r="H58" t="s">
        <v>167</v>
      </c>
      <c r="I58" t="s">
        <v>179</v>
      </c>
      <c r="J58">
        <v>20.54</v>
      </c>
      <c r="K58">
        <v>0.13800000000000001</v>
      </c>
      <c r="L58">
        <v>0.13739999999999999</v>
      </c>
    </row>
    <row r="59" spans="1:12">
      <c r="A59" t="s">
        <v>232</v>
      </c>
      <c r="B59" t="s">
        <v>210</v>
      </c>
      <c r="C59" t="s">
        <v>46</v>
      </c>
      <c r="D59" t="s">
        <v>168</v>
      </c>
      <c r="E59">
        <v>88</v>
      </c>
      <c r="F59">
        <v>14</v>
      </c>
      <c r="G59">
        <f t="shared" si="1"/>
        <v>102</v>
      </c>
      <c r="H59" t="s">
        <v>167</v>
      </c>
      <c r="I59" t="s">
        <v>179</v>
      </c>
      <c r="J59">
        <v>20.9</v>
      </c>
      <c r="K59">
        <v>0.13020000000000001</v>
      </c>
      <c r="L59">
        <v>0.1351</v>
      </c>
    </row>
    <row r="60" spans="1:12">
      <c r="A60" t="s">
        <v>231</v>
      </c>
      <c r="B60" t="s">
        <v>210</v>
      </c>
      <c r="C60" t="s">
        <v>46</v>
      </c>
      <c r="D60" t="s">
        <v>168</v>
      </c>
      <c r="E60">
        <v>88</v>
      </c>
      <c r="F60">
        <v>14</v>
      </c>
      <c r="G60">
        <f t="shared" si="1"/>
        <v>102</v>
      </c>
      <c r="H60" t="s">
        <v>167</v>
      </c>
      <c r="I60" t="s">
        <v>179</v>
      </c>
      <c r="J60">
        <v>18.399999999999999</v>
      </c>
      <c r="K60">
        <v>0.1177</v>
      </c>
      <c r="L60">
        <v>0.1148</v>
      </c>
    </row>
    <row r="61" spans="1:12">
      <c r="A61" t="s">
        <v>230</v>
      </c>
      <c r="B61" t="s">
        <v>210</v>
      </c>
      <c r="C61" t="s">
        <v>46</v>
      </c>
      <c r="D61" t="s">
        <v>168</v>
      </c>
      <c r="E61">
        <v>88</v>
      </c>
      <c r="F61">
        <v>14</v>
      </c>
      <c r="G61">
        <f t="shared" si="1"/>
        <v>102</v>
      </c>
      <c r="H61" t="s">
        <v>189</v>
      </c>
      <c r="I61" t="s">
        <v>166</v>
      </c>
      <c r="J61">
        <v>20.29</v>
      </c>
      <c r="K61">
        <v>0.13930000000000001</v>
      </c>
      <c r="L61">
        <v>0.13950000000000001</v>
      </c>
    </row>
    <row r="62" spans="1:12">
      <c r="A62" t="s">
        <v>229</v>
      </c>
      <c r="B62" t="s">
        <v>210</v>
      </c>
      <c r="C62" t="s">
        <v>46</v>
      </c>
      <c r="D62" t="s">
        <v>168</v>
      </c>
      <c r="E62">
        <v>88</v>
      </c>
      <c r="F62">
        <v>14</v>
      </c>
      <c r="G62">
        <f t="shared" si="1"/>
        <v>102</v>
      </c>
      <c r="H62" t="s">
        <v>189</v>
      </c>
      <c r="I62" t="s">
        <v>166</v>
      </c>
      <c r="J62">
        <v>21.96</v>
      </c>
      <c r="L62">
        <v>0.14019999999999999</v>
      </c>
    </row>
    <row r="63" spans="1:12">
      <c r="A63" t="s">
        <v>228</v>
      </c>
      <c r="B63" t="s">
        <v>210</v>
      </c>
      <c r="C63" t="s">
        <v>46</v>
      </c>
      <c r="D63" t="s">
        <v>168</v>
      </c>
      <c r="E63">
        <v>88</v>
      </c>
      <c r="F63">
        <v>14</v>
      </c>
      <c r="G63">
        <f t="shared" si="1"/>
        <v>102</v>
      </c>
      <c r="H63" t="s">
        <v>189</v>
      </c>
      <c r="I63" t="s">
        <v>166</v>
      </c>
      <c r="J63">
        <v>17.73</v>
      </c>
      <c r="K63">
        <v>0.12820000000000001</v>
      </c>
      <c r="L63">
        <v>0.11459999999999999</v>
      </c>
    </row>
    <row r="64" spans="1:12">
      <c r="A64" t="s">
        <v>227</v>
      </c>
      <c r="B64" t="s">
        <v>210</v>
      </c>
      <c r="C64" t="s">
        <v>46</v>
      </c>
      <c r="D64" t="s">
        <v>168</v>
      </c>
      <c r="E64">
        <v>88</v>
      </c>
      <c r="F64">
        <v>14</v>
      </c>
      <c r="G64">
        <f t="shared" si="1"/>
        <v>102</v>
      </c>
      <c r="H64" t="s">
        <v>189</v>
      </c>
      <c r="I64" t="s">
        <v>166</v>
      </c>
      <c r="J64">
        <v>21.09</v>
      </c>
      <c r="K64">
        <v>0.12889999999999999</v>
      </c>
      <c r="L64">
        <v>0.13489999999999999</v>
      </c>
    </row>
    <row r="65" spans="1:12">
      <c r="A65" t="s">
        <v>226</v>
      </c>
      <c r="B65" t="s">
        <v>210</v>
      </c>
      <c r="C65" t="s">
        <v>46</v>
      </c>
      <c r="D65" t="s">
        <v>168</v>
      </c>
      <c r="E65">
        <v>88</v>
      </c>
      <c r="F65">
        <v>14</v>
      </c>
      <c r="G65">
        <f t="shared" si="1"/>
        <v>102</v>
      </c>
      <c r="H65" t="s">
        <v>189</v>
      </c>
      <c r="I65" t="s">
        <v>166</v>
      </c>
      <c r="J65">
        <v>19.13</v>
      </c>
      <c r="L65">
        <v>0.12620000000000001</v>
      </c>
    </row>
    <row r="66" spans="1:12">
      <c r="A66" t="s">
        <v>225</v>
      </c>
      <c r="B66" t="s">
        <v>210</v>
      </c>
      <c r="C66" t="s">
        <v>46</v>
      </c>
      <c r="D66" t="s">
        <v>168</v>
      </c>
      <c r="E66">
        <v>88</v>
      </c>
      <c r="F66">
        <v>14</v>
      </c>
      <c r="G66">
        <f t="shared" ref="G66:G97" si="2">E66+F66</f>
        <v>102</v>
      </c>
      <c r="H66" t="s">
        <v>189</v>
      </c>
      <c r="I66" t="s">
        <v>166</v>
      </c>
      <c r="J66">
        <v>23.73</v>
      </c>
      <c r="K66">
        <v>0.1734</v>
      </c>
      <c r="L66">
        <v>0.15670000000000001</v>
      </c>
    </row>
    <row r="67" spans="1:12">
      <c r="A67" t="s">
        <v>224</v>
      </c>
      <c r="B67" t="s">
        <v>210</v>
      </c>
      <c r="C67" t="s">
        <v>46</v>
      </c>
      <c r="D67" t="s">
        <v>168</v>
      </c>
      <c r="E67">
        <v>88</v>
      </c>
      <c r="F67">
        <v>14</v>
      </c>
      <c r="G67">
        <f t="shared" si="2"/>
        <v>102</v>
      </c>
      <c r="H67" t="s">
        <v>189</v>
      </c>
      <c r="I67" t="s">
        <v>166</v>
      </c>
      <c r="J67">
        <v>20.82</v>
      </c>
      <c r="K67">
        <v>0.16059999999999999</v>
      </c>
      <c r="L67">
        <v>0.1358</v>
      </c>
    </row>
    <row r="68" spans="1:12">
      <c r="A68" t="s">
        <v>223</v>
      </c>
      <c r="B68" t="s">
        <v>210</v>
      </c>
      <c r="C68" t="s">
        <v>46</v>
      </c>
      <c r="D68" t="s">
        <v>168</v>
      </c>
      <c r="E68">
        <v>88</v>
      </c>
      <c r="F68">
        <v>14</v>
      </c>
      <c r="G68">
        <f t="shared" si="2"/>
        <v>102</v>
      </c>
      <c r="H68" t="s">
        <v>189</v>
      </c>
      <c r="I68" t="s">
        <v>166</v>
      </c>
      <c r="J68">
        <v>24.76</v>
      </c>
      <c r="K68">
        <v>0.15</v>
      </c>
      <c r="L68">
        <v>0.14949999999999999</v>
      </c>
    </row>
    <row r="69" spans="1:12">
      <c r="A69" t="s">
        <v>222</v>
      </c>
      <c r="B69" t="s">
        <v>210</v>
      </c>
      <c r="C69" t="s">
        <v>46</v>
      </c>
      <c r="D69" t="s">
        <v>168</v>
      </c>
      <c r="E69">
        <v>88</v>
      </c>
      <c r="F69">
        <v>14</v>
      </c>
      <c r="G69">
        <f t="shared" si="2"/>
        <v>102</v>
      </c>
      <c r="H69" t="s">
        <v>189</v>
      </c>
      <c r="I69" t="s">
        <v>166</v>
      </c>
      <c r="J69">
        <v>19.62</v>
      </c>
      <c r="K69">
        <v>0.14779999999999999</v>
      </c>
      <c r="L69">
        <v>0.1295</v>
      </c>
    </row>
    <row r="70" spans="1:12">
      <c r="A70" t="s">
        <v>221</v>
      </c>
      <c r="B70" t="s">
        <v>210</v>
      </c>
      <c r="C70" t="s">
        <v>46</v>
      </c>
      <c r="D70" t="s">
        <v>168</v>
      </c>
      <c r="E70">
        <v>88</v>
      </c>
      <c r="F70">
        <v>14</v>
      </c>
      <c r="G70">
        <f t="shared" si="2"/>
        <v>102</v>
      </c>
      <c r="H70" t="s">
        <v>189</v>
      </c>
      <c r="I70" t="s">
        <v>166</v>
      </c>
      <c r="J70">
        <v>20.329999999999998</v>
      </c>
      <c r="K70">
        <v>0.14480000000000001</v>
      </c>
      <c r="L70">
        <v>0.13869999999999999</v>
      </c>
    </row>
    <row r="71" spans="1:12">
      <c r="A71" t="s">
        <v>220</v>
      </c>
      <c r="B71" t="s">
        <v>210</v>
      </c>
      <c r="C71" t="s">
        <v>46</v>
      </c>
      <c r="D71" t="s">
        <v>168</v>
      </c>
      <c r="E71">
        <v>88</v>
      </c>
      <c r="F71">
        <v>14</v>
      </c>
      <c r="G71">
        <f t="shared" si="2"/>
        <v>102</v>
      </c>
      <c r="H71" t="s">
        <v>189</v>
      </c>
      <c r="I71" t="s">
        <v>179</v>
      </c>
      <c r="J71">
        <v>21.45</v>
      </c>
      <c r="K71">
        <v>0.13170000000000001</v>
      </c>
      <c r="L71">
        <v>0.13070000000000001</v>
      </c>
    </row>
    <row r="72" spans="1:12">
      <c r="A72" t="s">
        <v>219</v>
      </c>
      <c r="B72" t="s">
        <v>210</v>
      </c>
      <c r="C72" t="s">
        <v>46</v>
      </c>
      <c r="D72" t="s">
        <v>168</v>
      </c>
      <c r="E72">
        <v>88</v>
      </c>
      <c r="F72">
        <v>14</v>
      </c>
      <c r="G72">
        <f t="shared" si="2"/>
        <v>102</v>
      </c>
      <c r="H72" t="s">
        <v>189</v>
      </c>
      <c r="I72" t="s">
        <v>179</v>
      </c>
      <c r="J72">
        <v>22.12</v>
      </c>
      <c r="K72">
        <v>0.13009999999999999</v>
      </c>
      <c r="L72">
        <v>0.1321</v>
      </c>
    </row>
    <row r="73" spans="1:12">
      <c r="A73" t="s">
        <v>218</v>
      </c>
      <c r="B73" t="s">
        <v>210</v>
      </c>
      <c r="C73" t="s">
        <v>46</v>
      </c>
      <c r="D73" t="s">
        <v>168</v>
      </c>
      <c r="E73">
        <v>88</v>
      </c>
      <c r="F73">
        <v>14</v>
      </c>
      <c r="G73">
        <f t="shared" si="2"/>
        <v>102</v>
      </c>
      <c r="H73" t="s">
        <v>189</v>
      </c>
      <c r="I73" t="s">
        <v>179</v>
      </c>
      <c r="J73">
        <v>22.13</v>
      </c>
      <c r="K73">
        <v>0.13350000000000001</v>
      </c>
      <c r="L73">
        <v>0.1275</v>
      </c>
    </row>
    <row r="74" spans="1:12">
      <c r="A74" t="s">
        <v>217</v>
      </c>
      <c r="B74" t="s">
        <v>210</v>
      </c>
      <c r="C74" t="s">
        <v>46</v>
      </c>
      <c r="D74" t="s">
        <v>168</v>
      </c>
      <c r="E74">
        <v>88</v>
      </c>
      <c r="F74">
        <v>14</v>
      </c>
      <c r="G74">
        <f t="shared" si="2"/>
        <v>102</v>
      </c>
      <c r="H74" t="s">
        <v>189</v>
      </c>
      <c r="I74" t="s">
        <v>179</v>
      </c>
      <c r="J74">
        <v>23.04</v>
      </c>
      <c r="K74">
        <v>0.14330000000000001</v>
      </c>
      <c r="L74">
        <v>0.1391</v>
      </c>
    </row>
    <row r="75" spans="1:12">
      <c r="A75" t="s">
        <v>216</v>
      </c>
      <c r="B75" t="s">
        <v>210</v>
      </c>
      <c r="C75" t="s">
        <v>46</v>
      </c>
      <c r="D75" t="s">
        <v>168</v>
      </c>
      <c r="E75">
        <v>88</v>
      </c>
      <c r="F75">
        <v>14</v>
      </c>
      <c r="G75">
        <f t="shared" si="2"/>
        <v>102</v>
      </c>
      <c r="H75" t="s">
        <v>189</v>
      </c>
      <c r="I75" t="s">
        <v>179</v>
      </c>
      <c r="J75">
        <v>22.66</v>
      </c>
      <c r="K75">
        <v>0.1459</v>
      </c>
      <c r="L75">
        <v>0.1235</v>
      </c>
    </row>
    <row r="76" spans="1:12">
      <c r="A76" t="s">
        <v>215</v>
      </c>
      <c r="B76" t="s">
        <v>210</v>
      </c>
      <c r="C76" t="s">
        <v>46</v>
      </c>
      <c r="D76" t="s">
        <v>168</v>
      </c>
      <c r="E76">
        <v>88</v>
      </c>
      <c r="F76">
        <v>14</v>
      </c>
      <c r="G76">
        <f t="shared" si="2"/>
        <v>102</v>
      </c>
      <c r="H76" t="s">
        <v>189</v>
      </c>
      <c r="I76" t="s">
        <v>179</v>
      </c>
      <c r="J76">
        <v>22.05</v>
      </c>
      <c r="K76">
        <v>0.1464</v>
      </c>
      <c r="L76">
        <v>0.13689999999999999</v>
      </c>
    </row>
    <row r="77" spans="1:12">
      <c r="A77" t="s">
        <v>214</v>
      </c>
      <c r="B77" t="s">
        <v>210</v>
      </c>
      <c r="C77" t="s">
        <v>46</v>
      </c>
      <c r="D77" t="s">
        <v>168</v>
      </c>
      <c r="E77">
        <v>88</v>
      </c>
      <c r="F77">
        <v>14</v>
      </c>
      <c r="G77">
        <f t="shared" si="2"/>
        <v>102</v>
      </c>
      <c r="H77" t="s">
        <v>189</v>
      </c>
      <c r="I77" t="s">
        <v>179</v>
      </c>
      <c r="J77">
        <v>21.88</v>
      </c>
      <c r="K77">
        <v>0.13769999999999999</v>
      </c>
      <c r="L77">
        <v>0.13109999999999999</v>
      </c>
    </row>
    <row r="78" spans="1:12">
      <c r="A78" t="s">
        <v>213</v>
      </c>
      <c r="B78" t="s">
        <v>210</v>
      </c>
      <c r="C78" t="s">
        <v>46</v>
      </c>
      <c r="D78" t="s">
        <v>168</v>
      </c>
      <c r="E78">
        <v>88</v>
      </c>
      <c r="F78">
        <v>14</v>
      </c>
      <c r="G78">
        <f t="shared" si="2"/>
        <v>102</v>
      </c>
      <c r="H78" t="s">
        <v>189</v>
      </c>
      <c r="I78" t="s">
        <v>179</v>
      </c>
      <c r="J78">
        <v>24.45</v>
      </c>
      <c r="K78">
        <v>0.17660000000000001</v>
      </c>
      <c r="L78">
        <v>0.1643</v>
      </c>
    </row>
    <row r="79" spans="1:12">
      <c r="A79" t="s">
        <v>212</v>
      </c>
      <c r="B79" t="s">
        <v>210</v>
      </c>
      <c r="C79" t="s">
        <v>46</v>
      </c>
      <c r="D79" t="s">
        <v>168</v>
      </c>
      <c r="E79">
        <v>88</v>
      </c>
      <c r="F79">
        <v>14</v>
      </c>
      <c r="G79">
        <f t="shared" si="2"/>
        <v>102</v>
      </c>
      <c r="H79" t="s">
        <v>189</v>
      </c>
      <c r="I79" t="s">
        <v>179</v>
      </c>
      <c r="J79">
        <v>24.63</v>
      </c>
      <c r="K79">
        <v>0.1341</v>
      </c>
      <c r="L79">
        <v>0.13469999999999999</v>
      </c>
    </row>
    <row r="80" spans="1:12">
      <c r="A80" t="s">
        <v>211</v>
      </c>
      <c r="B80" t="s">
        <v>210</v>
      </c>
      <c r="C80" t="s">
        <v>46</v>
      </c>
      <c r="D80" t="s">
        <v>168</v>
      </c>
      <c r="E80">
        <v>88</v>
      </c>
      <c r="F80">
        <v>14</v>
      </c>
      <c r="G80">
        <f t="shared" si="2"/>
        <v>102</v>
      </c>
      <c r="H80" t="s">
        <v>189</v>
      </c>
      <c r="I80" t="s">
        <v>179</v>
      </c>
      <c r="J80">
        <v>25.9</v>
      </c>
      <c r="K80">
        <v>0.15459999999999999</v>
      </c>
      <c r="L80">
        <v>0.1459</v>
      </c>
    </row>
    <row r="81" spans="1:12">
      <c r="A81" t="s">
        <v>209</v>
      </c>
      <c r="B81" t="s">
        <v>169</v>
      </c>
      <c r="C81" t="s">
        <v>46</v>
      </c>
      <c r="D81" t="s">
        <v>168</v>
      </c>
      <c r="E81">
        <v>88</v>
      </c>
      <c r="F81">
        <v>14</v>
      </c>
      <c r="G81">
        <f t="shared" si="2"/>
        <v>102</v>
      </c>
      <c r="H81" t="s">
        <v>189</v>
      </c>
      <c r="I81" t="s">
        <v>179</v>
      </c>
      <c r="J81">
        <v>21.1</v>
      </c>
      <c r="K81">
        <v>0.1305</v>
      </c>
      <c r="L81">
        <v>0.1308</v>
      </c>
    </row>
    <row r="82" spans="1:12">
      <c r="A82" t="s">
        <v>208</v>
      </c>
      <c r="B82" t="s">
        <v>169</v>
      </c>
      <c r="C82" t="s">
        <v>46</v>
      </c>
      <c r="D82" t="s">
        <v>168</v>
      </c>
      <c r="E82">
        <v>88</v>
      </c>
      <c r="F82">
        <v>14</v>
      </c>
      <c r="G82">
        <f t="shared" si="2"/>
        <v>102</v>
      </c>
      <c r="H82" t="s">
        <v>189</v>
      </c>
      <c r="I82" t="s">
        <v>179</v>
      </c>
      <c r="J82">
        <v>21.7</v>
      </c>
      <c r="K82">
        <v>0.1023</v>
      </c>
      <c r="L82">
        <v>0.1275</v>
      </c>
    </row>
    <row r="83" spans="1:12">
      <c r="A83" t="s">
        <v>207</v>
      </c>
      <c r="B83" t="s">
        <v>169</v>
      </c>
      <c r="C83" t="s">
        <v>46</v>
      </c>
      <c r="D83" t="s">
        <v>168</v>
      </c>
      <c r="E83">
        <v>88</v>
      </c>
      <c r="F83">
        <v>14</v>
      </c>
      <c r="G83">
        <f t="shared" si="2"/>
        <v>102</v>
      </c>
      <c r="H83" t="s">
        <v>189</v>
      </c>
      <c r="I83" t="s">
        <v>179</v>
      </c>
      <c r="J83">
        <v>19.3</v>
      </c>
      <c r="K83">
        <v>0.1231</v>
      </c>
      <c r="L83">
        <v>0.12509999999999999</v>
      </c>
    </row>
    <row r="84" spans="1:12">
      <c r="A84" t="s">
        <v>206</v>
      </c>
      <c r="B84" t="s">
        <v>169</v>
      </c>
      <c r="C84" t="s">
        <v>46</v>
      </c>
      <c r="D84" t="s">
        <v>168</v>
      </c>
      <c r="E84">
        <v>88</v>
      </c>
      <c r="F84">
        <v>14</v>
      </c>
      <c r="G84">
        <f t="shared" si="2"/>
        <v>102</v>
      </c>
      <c r="H84" t="s">
        <v>189</v>
      </c>
      <c r="I84" t="s">
        <v>179</v>
      </c>
      <c r="J84">
        <v>20.8</v>
      </c>
      <c r="K84">
        <v>0.123</v>
      </c>
      <c r="L84">
        <v>0.12330000000000001</v>
      </c>
    </row>
    <row r="85" spans="1:12">
      <c r="A85" t="s">
        <v>205</v>
      </c>
      <c r="B85" t="s">
        <v>169</v>
      </c>
      <c r="C85" t="s">
        <v>46</v>
      </c>
      <c r="D85" t="s">
        <v>168</v>
      </c>
      <c r="E85">
        <v>88</v>
      </c>
      <c r="F85">
        <v>14</v>
      </c>
      <c r="G85">
        <f t="shared" si="2"/>
        <v>102</v>
      </c>
      <c r="H85" t="s">
        <v>189</v>
      </c>
      <c r="I85" t="s">
        <v>179</v>
      </c>
      <c r="J85">
        <v>20.23</v>
      </c>
      <c r="K85">
        <v>0.127</v>
      </c>
      <c r="L85">
        <v>9.74E-2</v>
      </c>
    </row>
    <row r="86" spans="1:12">
      <c r="A86" t="s">
        <v>204</v>
      </c>
      <c r="B86" t="s">
        <v>169</v>
      </c>
      <c r="C86" t="s">
        <v>46</v>
      </c>
      <c r="D86" t="s">
        <v>168</v>
      </c>
      <c r="E86">
        <v>88</v>
      </c>
      <c r="F86">
        <v>14</v>
      </c>
      <c r="G86">
        <f t="shared" si="2"/>
        <v>102</v>
      </c>
      <c r="H86" t="s">
        <v>189</v>
      </c>
      <c r="I86" t="s">
        <v>179</v>
      </c>
      <c r="J86">
        <v>19.399999999999999</v>
      </c>
      <c r="K86">
        <v>0.13350000000000001</v>
      </c>
      <c r="L86">
        <v>0.13370000000000001</v>
      </c>
    </row>
    <row r="87" spans="1:12">
      <c r="A87" t="s">
        <v>203</v>
      </c>
      <c r="B87" t="s">
        <v>169</v>
      </c>
      <c r="C87" t="s">
        <v>46</v>
      </c>
      <c r="D87" t="s">
        <v>168</v>
      </c>
      <c r="E87">
        <v>88</v>
      </c>
      <c r="F87">
        <v>14</v>
      </c>
      <c r="G87">
        <f t="shared" si="2"/>
        <v>102</v>
      </c>
      <c r="H87" t="s">
        <v>189</v>
      </c>
      <c r="I87" t="s">
        <v>179</v>
      </c>
      <c r="J87">
        <v>19.899999999999999</v>
      </c>
      <c r="K87">
        <v>0.1358</v>
      </c>
      <c r="L87">
        <v>0.13850000000000001</v>
      </c>
    </row>
    <row r="88" spans="1:12">
      <c r="A88" t="s">
        <v>202</v>
      </c>
      <c r="B88" t="s">
        <v>169</v>
      </c>
      <c r="C88" t="s">
        <v>46</v>
      </c>
      <c r="D88" t="s">
        <v>168</v>
      </c>
      <c r="E88">
        <v>88</v>
      </c>
      <c r="F88">
        <v>14</v>
      </c>
      <c r="G88">
        <f t="shared" si="2"/>
        <v>102</v>
      </c>
      <c r="H88" t="s">
        <v>189</v>
      </c>
      <c r="I88" t="s">
        <v>179</v>
      </c>
      <c r="J88">
        <v>21.9</v>
      </c>
      <c r="K88">
        <v>0.12740000000000001</v>
      </c>
      <c r="L88">
        <v>0.1288</v>
      </c>
    </row>
    <row r="89" spans="1:12">
      <c r="A89" t="s">
        <v>201</v>
      </c>
      <c r="B89" t="s">
        <v>169</v>
      </c>
      <c r="C89" t="s">
        <v>46</v>
      </c>
      <c r="D89" t="s">
        <v>168</v>
      </c>
      <c r="E89">
        <v>88</v>
      </c>
      <c r="F89">
        <v>14</v>
      </c>
      <c r="G89">
        <f t="shared" si="2"/>
        <v>102</v>
      </c>
      <c r="H89" t="s">
        <v>189</v>
      </c>
      <c r="I89" t="s">
        <v>179</v>
      </c>
      <c r="J89">
        <v>22.2</v>
      </c>
      <c r="K89">
        <v>0.13059999999999999</v>
      </c>
      <c r="L89">
        <v>0.13370000000000001</v>
      </c>
    </row>
    <row r="90" spans="1:12">
      <c r="A90" t="s">
        <v>200</v>
      </c>
      <c r="B90" t="s">
        <v>169</v>
      </c>
      <c r="C90" t="s">
        <v>46</v>
      </c>
      <c r="D90" t="s">
        <v>168</v>
      </c>
      <c r="E90">
        <v>88</v>
      </c>
      <c r="F90">
        <v>14</v>
      </c>
      <c r="G90">
        <f t="shared" si="2"/>
        <v>102</v>
      </c>
      <c r="H90" t="s">
        <v>189</v>
      </c>
      <c r="I90" t="s">
        <v>179</v>
      </c>
      <c r="J90">
        <v>21.1</v>
      </c>
      <c r="K90">
        <v>0.14000000000000001</v>
      </c>
      <c r="L90">
        <v>0.13239999999999999</v>
      </c>
    </row>
    <row r="91" spans="1:12">
      <c r="A91" t="s">
        <v>199</v>
      </c>
      <c r="B91" t="s">
        <v>169</v>
      </c>
      <c r="C91" t="s">
        <v>46</v>
      </c>
      <c r="D91" t="s">
        <v>168</v>
      </c>
      <c r="E91">
        <v>88</v>
      </c>
      <c r="F91">
        <v>14</v>
      </c>
      <c r="G91">
        <f t="shared" si="2"/>
        <v>102</v>
      </c>
      <c r="H91" t="s">
        <v>189</v>
      </c>
      <c r="I91" t="s">
        <v>166</v>
      </c>
      <c r="J91">
        <v>22.2</v>
      </c>
      <c r="K91">
        <v>0.13980000000000001</v>
      </c>
      <c r="L91">
        <v>0.15679999999999999</v>
      </c>
    </row>
    <row r="92" spans="1:12">
      <c r="A92" t="s">
        <v>198</v>
      </c>
      <c r="B92" t="s">
        <v>169</v>
      </c>
      <c r="C92" t="s">
        <v>46</v>
      </c>
      <c r="D92" t="s">
        <v>168</v>
      </c>
      <c r="E92">
        <v>88</v>
      </c>
      <c r="F92">
        <v>14</v>
      </c>
      <c r="G92">
        <f t="shared" si="2"/>
        <v>102</v>
      </c>
      <c r="H92" t="s">
        <v>189</v>
      </c>
      <c r="I92" t="s">
        <v>166</v>
      </c>
      <c r="J92">
        <v>21.68</v>
      </c>
      <c r="K92">
        <v>0.1235</v>
      </c>
      <c r="L92">
        <v>0.16619999999999999</v>
      </c>
    </row>
    <row r="93" spans="1:12">
      <c r="A93" t="s">
        <v>197</v>
      </c>
      <c r="B93" t="s">
        <v>169</v>
      </c>
      <c r="C93" t="s">
        <v>46</v>
      </c>
      <c r="D93" t="s">
        <v>168</v>
      </c>
      <c r="E93">
        <v>88</v>
      </c>
      <c r="F93">
        <v>14</v>
      </c>
      <c r="G93">
        <f t="shared" si="2"/>
        <v>102</v>
      </c>
      <c r="H93" t="s">
        <v>189</v>
      </c>
      <c r="I93" t="s">
        <v>166</v>
      </c>
      <c r="J93">
        <v>19.059999999999999</v>
      </c>
      <c r="K93">
        <v>0.15329999999999999</v>
      </c>
      <c r="L93">
        <v>0.1578</v>
      </c>
    </row>
    <row r="94" spans="1:12">
      <c r="A94" t="s">
        <v>196</v>
      </c>
      <c r="B94" t="s">
        <v>169</v>
      </c>
      <c r="C94" t="s">
        <v>46</v>
      </c>
      <c r="D94" t="s">
        <v>168</v>
      </c>
      <c r="E94">
        <v>88</v>
      </c>
      <c r="F94">
        <v>14</v>
      </c>
      <c r="G94">
        <f t="shared" si="2"/>
        <v>102</v>
      </c>
      <c r="H94" t="s">
        <v>189</v>
      </c>
      <c r="I94" t="s">
        <v>166</v>
      </c>
      <c r="J94">
        <v>20.2</v>
      </c>
      <c r="K94">
        <v>0.1303</v>
      </c>
      <c r="L94">
        <v>0.13600000000000001</v>
      </c>
    </row>
    <row r="95" spans="1:12">
      <c r="A95" t="s">
        <v>195</v>
      </c>
      <c r="B95" t="s">
        <v>169</v>
      </c>
      <c r="C95" t="s">
        <v>46</v>
      </c>
      <c r="D95" t="s">
        <v>168</v>
      </c>
      <c r="E95">
        <v>88</v>
      </c>
      <c r="F95">
        <v>14</v>
      </c>
      <c r="G95">
        <f t="shared" si="2"/>
        <v>102</v>
      </c>
      <c r="H95" t="s">
        <v>189</v>
      </c>
      <c r="I95" t="s">
        <v>166</v>
      </c>
      <c r="J95">
        <v>19.3</v>
      </c>
      <c r="K95">
        <v>0.14510000000000001</v>
      </c>
      <c r="L95">
        <v>0.15540000000000001</v>
      </c>
    </row>
    <row r="96" spans="1:12">
      <c r="A96" t="s">
        <v>194</v>
      </c>
      <c r="B96" t="s">
        <v>169</v>
      </c>
      <c r="C96" t="s">
        <v>46</v>
      </c>
      <c r="D96" t="s">
        <v>168</v>
      </c>
      <c r="E96">
        <v>88</v>
      </c>
      <c r="F96">
        <v>14</v>
      </c>
      <c r="G96">
        <f t="shared" si="2"/>
        <v>102</v>
      </c>
      <c r="H96" t="s">
        <v>189</v>
      </c>
      <c r="I96" t="s">
        <v>166</v>
      </c>
      <c r="J96">
        <v>20.5</v>
      </c>
      <c r="K96">
        <v>0.15</v>
      </c>
      <c r="L96">
        <v>0.14430000000000001</v>
      </c>
    </row>
    <row r="97" spans="1:12">
      <c r="A97" t="s">
        <v>193</v>
      </c>
      <c r="B97" t="s">
        <v>169</v>
      </c>
      <c r="C97" t="s">
        <v>46</v>
      </c>
      <c r="D97" t="s">
        <v>168</v>
      </c>
      <c r="E97">
        <v>88</v>
      </c>
      <c r="F97">
        <v>14</v>
      </c>
      <c r="G97">
        <f t="shared" si="2"/>
        <v>102</v>
      </c>
      <c r="H97" t="s">
        <v>189</v>
      </c>
      <c r="I97" t="s">
        <v>166</v>
      </c>
      <c r="J97">
        <v>22.01</v>
      </c>
      <c r="K97">
        <v>0.14230000000000001</v>
      </c>
      <c r="L97">
        <v>0.1595</v>
      </c>
    </row>
    <row r="98" spans="1:12">
      <c r="A98" t="s">
        <v>192</v>
      </c>
      <c r="B98" t="s">
        <v>169</v>
      </c>
      <c r="C98" t="s">
        <v>46</v>
      </c>
      <c r="D98" t="s">
        <v>168</v>
      </c>
      <c r="E98">
        <v>88</v>
      </c>
      <c r="F98">
        <v>14</v>
      </c>
      <c r="G98">
        <f t="shared" ref="G98:G118" si="3">E98+F98</f>
        <v>102</v>
      </c>
      <c r="H98" t="s">
        <v>189</v>
      </c>
      <c r="I98" t="s">
        <v>166</v>
      </c>
      <c r="J98">
        <v>21.74</v>
      </c>
      <c r="K98">
        <v>0.12620000000000001</v>
      </c>
      <c r="L98">
        <v>0.122</v>
      </c>
    </row>
    <row r="99" spans="1:12">
      <c r="A99" t="s">
        <v>191</v>
      </c>
      <c r="B99" t="s">
        <v>169</v>
      </c>
      <c r="C99" t="s">
        <v>46</v>
      </c>
      <c r="D99" t="s">
        <v>168</v>
      </c>
      <c r="E99">
        <v>88</v>
      </c>
      <c r="F99">
        <v>14</v>
      </c>
      <c r="G99">
        <f t="shared" si="3"/>
        <v>102</v>
      </c>
      <c r="H99" t="s">
        <v>189</v>
      </c>
      <c r="I99" t="s">
        <v>166</v>
      </c>
      <c r="J99">
        <v>22.12</v>
      </c>
      <c r="K99">
        <v>0.17949999999999999</v>
      </c>
      <c r="L99">
        <v>0.15509999999999999</v>
      </c>
    </row>
    <row r="100" spans="1:12">
      <c r="A100" t="s">
        <v>190</v>
      </c>
      <c r="B100" t="s">
        <v>169</v>
      </c>
      <c r="C100" t="s">
        <v>46</v>
      </c>
      <c r="D100" t="s">
        <v>168</v>
      </c>
      <c r="E100">
        <v>88</v>
      </c>
      <c r="F100">
        <v>14</v>
      </c>
      <c r="G100">
        <f t="shared" si="3"/>
        <v>102</v>
      </c>
      <c r="H100" t="s">
        <v>189</v>
      </c>
      <c r="I100" t="s">
        <v>166</v>
      </c>
      <c r="J100">
        <v>21.65</v>
      </c>
      <c r="K100">
        <v>0.1308</v>
      </c>
      <c r="L100">
        <v>0.1399</v>
      </c>
    </row>
    <row r="101" spans="1:12">
      <c r="A101" t="s">
        <v>188</v>
      </c>
      <c r="B101" t="s">
        <v>169</v>
      </c>
      <c r="C101" t="s">
        <v>46</v>
      </c>
      <c r="D101" t="s">
        <v>168</v>
      </c>
      <c r="E101">
        <v>88</v>
      </c>
      <c r="F101">
        <v>14</v>
      </c>
      <c r="G101">
        <f t="shared" si="3"/>
        <v>102</v>
      </c>
      <c r="H101" t="s">
        <v>167</v>
      </c>
      <c r="I101" t="s">
        <v>179</v>
      </c>
      <c r="J101">
        <v>23.4</v>
      </c>
      <c r="K101">
        <v>0.14699999999999999</v>
      </c>
      <c r="L101">
        <v>0.1431</v>
      </c>
    </row>
    <row r="102" spans="1:12">
      <c r="A102" t="s">
        <v>187</v>
      </c>
      <c r="B102" t="s">
        <v>169</v>
      </c>
      <c r="C102" t="s">
        <v>46</v>
      </c>
      <c r="D102" t="s">
        <v>168</v>
      </c>
      <c r="E102">
        <v>88</v>
      </c>
      <c r="F102">
        <v>14</v>
      </c>
      <c r="G102">
        <f t="shared" si="3"/>
        <v>102</v>
      </c>
      <c r="H102" t="s">
        <v>167</v>
      </c>
      <c r="I102" t="s">
        <v>179</v>
      </c>
      <c r="J102">
        <v>21.7</v>
      </c>
      <c r="K102">
        <v>0.1237</v>
      </c>
      <c r="L102">
        <v>0.12280000000000001</v>
      </c>
    </row>
    <row r="103" spans="1:12">
      <c r="A103" t="s">
        <v>186</v>
      </c>
      <c r="B103" t="s">
        <v>169</v>
      </c>
      <c r="C103" t="s">
        <v>46</v>
      </c>
      <c r="D103" t="s">
        <v>168</v>
      </c>
      <c r="E103">
        <v>88</v>
      </c>
      <c r="F103">
        <v>14</v>
      </c>
      <c r="G103">
        <f t="shared" si="3"/>
        <v>102</v>
      </c>
      <c r="H103" t="s">
        <v>167</v>
      </c>
      <c r="I103" t="s">
        <v>179</v>
      </c>
      <c r="J103">
        <v>20.399999999999999</v>
      </c>
      <c r="K103">
        <v>0.1181</v>
      </c>
      <c r="L103">
        <v>0.13150000000000001</v>
      </c>
    </row>
    <row r="104" spans="1:12">
      <c r="A104" t="s">
        <v>185</v>
      </c>
      <c r="B104" t="s">
        <v>169</v>
      </c>
      <c r="C104" t="s">
        <v>46</v>
      </c>
      <c r="D104" t="s">
        <v>168</v>
      </c>
      <c r="E104">
        <v>88</v>
      </c>
      <c r="F104">
        <v>14</v>
      </c>
      <c r="G104">
        <f t="shared" si="3"/>
        <v>102</v>
      </c>
      <c r="H104" t="s">
        <v>167</v>
      </c>
      <c r="I104" t="s">
        <v>179</v>
      </c>
      <c r="J104">
        <v>20.399999999999999</v>
      </c>
      <c r="K104">
        <v>0.1166</v>
      </c>
      <c r="L104">
        <v>0.13</v>
      </c>
    </row>
    <row r="105" spans="1:12">
      <c r="A105" t="s">
        <v>184</v>
      </c>
      <c r="B105" t="s">
        <v>169</v>
      </c>
      <c r="C105" t="s">
        <v>46</v>
      </c>
      <c r="D105" t="s">
        <v>168</v>
      </c>
      <c r="E105">
        <v>88</v>
      </c>
      <c r="F105">
        <v>14</v>
      </c>
      <c r="G105">
        <f t="shared" si="3"/>
        <v>102</v>
      </c>
      <c r="H105" t="s">
        <v>167</v>
      </c>
      <c r="I105" t="s">
        <v>179</v>
      </c>
      <c r="J105">
        <v>20.7</v>
      </c>
      <c r="K105">
        <v>0.11260000000000001</v>
      </c>
      <c r="L105">
        <v>0.12820000000000001</v>
      </c>
    </row>
    <row r="106" spans="1:12">
      <c r="A106" t="s">
        <v>183</v>
      </c>
      <c r="B106" t="s">
        <v>169</v>
      </c>
      <c r="C106" t="s">
        <v>46</v>
      </c>
      <c r="D106" t="s">
        <v>168</v>
      </c>
      <c r="E106">
        <v>88</v>
      </c>
      <c r="F106">
        <v>14</v>
      </c>
      <c r="G106">
        <f t="shared" si="3"/>
        <v>102</v>
      </c>
      <c r="H106" t="s">
        <v>167</v>
      </c>
      <c r="I106" t="s">
        <v>179</v>
      </c>
      <c r="J106">
        <v>19.3</v>
      </c>
      <c r="K106">
        <v>0.1197</v>
      </c>
      <c r="L106">
        <v>0.1138</v>
      </c>
    </row>
    <row r="107" spans="1:12">
      <c r="A107" t="s">
        <v>182</v>
      </c>
      <c r="B107" t="s">
        <v>169</v>
      </c>
      <c r="C107" t="s">
        <v>46</v>
      </c>
      <c r="D107" t="s">
        <v>168</v>
      </c>
      <c r="E107">
        <v>88</v>
      </c>
      <c r="F107">
        <v>14</v>
      </c>
      <c r="G107">
        <f t="shared" si="3"/>
        <v>102</v>
      </c>
      <c r="H107" t="s">
        <v>167</v>
      </c>
      <c r="I107" t="s">
        <v>179</v>
      </c>
      <c r="J107">
        <v>23.4</v>
      </c>
      <c r="K107">
        <v>0.14299999999999999</v>
      </c>
      <c r="L107">
        <v>0.1469</v>
      </c>
    </row>
    <row r="108" spans="1:12">
      <c r="A108" t="s">
        <v>181</v>
      </c>
      <c r="B108" t="s">
        <v>169</v>
      </c>
      <c r="C108" t="s">
        <v>46</v>
      </c>
      <c r="D108" t="s">
        <v>168</v>
      </c>
      <c r="E108">
        <v>88</v>
      </c>
      <c r="F108">
        <v>14</v>
      </c>
      <c r="G108">
        <f t="shared" si="3"/>
        <v>102</v>
      </c>
      <c r="H108" t="s">
        <v>167</v>
      </c>
      <c r="I108" t="s">
        <v>179</v>
      </c>
      <c r="J108">
        <v>19.5</v>
      </c>
      <c r="K108">
        <v>0.1087</v>
      </c>
      <c r="L108">
        <v>0.12130000000000001</v>
      </c>
    </row>
    <row r="109" spans="1:12">
      <c r="A109" t="s">
        <v>180</v>
      </c>
      <c r="B109" t="s">
        <v>169</v>
      </c>
      <c r="C109" t="s">
        <v>46</v>
      </c>
      <c r="D109" t="s">
        <v>168</v>
      </c>
      <c r="E109">
        <v>88</v>
      </c>
      <c r="F109">
        <v>14</v>
      </c>
      <c r="G109">
        <f t="shared" si="3"/>
        <v>102</v>
      </c>
      <c r="H109" t="s">
        <v>167</v>
      </c>
      <c r="I109" t="s">
        <v>179</v>
      </c>
      <c r="J109">
        <v>20.2</v>
      </c>
      <c r="K109">
        <v>0.1173</v>
      </c>
      <c r="L109">
        <v>0.129</v>
      </c>
    </row>
    <row r="110" spans="1:12">
      <c r="A110" t="s">
        <v>178</v>
      </c>
      <c r="B110" t="s">
        <v>169</v>
      </c>
      <c r="C110" t="s">
        <v>46</v>
      </c>
      <c r="D110" t="s">
        <v>168</v>
      </c>
      <c r="E110">
        <v>88</v>
      </c>
      <c r="F110">
        <v>14</v>
      </c>
      <c r="G110">
        <f t="shared" si="3"/>
        <v>102</v>
      </c>
      <c r="H110" t="s">
        <v>167</v>
      </c>
      <c r="I110" t="s">
        <v>166</v>
      </c>
      <c r="J110">
        <v>21.5</v>
      </c>
      <c r="K110">
        <v>0.13120000000000001</v>
      </c>
      <c r="L110">
        <v>0.1527</v>
      </c>
    </row>
    <row r="111" spans="1:12">
      <c r="A111" t="s">
        <v>177</v>
      </c>
      <c r="B111" t="s">
        <v>169</v>
      </c>
      <c r="C111" t="s">
        <v>46</v>
      </c>
      <c r="D111" t="s">
        <v>168</v>
      </c>
      <c r="E111">
        <v>88</v>
      </c>
      <c r="F111">
        <v>14</v>
      </c>
      <c r="G111">
        <f t="shared" si="3"/>
        <v>102</v>
      </c>
      <c r="H111" t="s">
        <v>167</v>
      </c>
      <c r="I111" t="s">
        <v>166</v>
      </c>
      <c r="J111">
        <v>19.04</v>
      </c>
      <c r="K111">
        <v>0.1472</v>
      </c>
      <c r="L111">
        <v>0.13589999999999999</v>
      </c>
    </row>
    <row r="112" spans="1:12">
      <c r="A112" t="s">
        <v>176</v>
      </c>
      <c r="B112" t="s">
        <v>169</v>
      </c>
      <c r="C112" t="s">
        <v>46</v>
      </c>
      <c r="D112" t="s">
        <v>168</v>
      </c>
      <c r="E112">
        <v>88</v>
      </c>
      <c r="F112">
        <v>14</v>
      </c>
      <c r="G112">
        <f t="shared" si="3"/>
        <v>102</v>
      </c>
      <c r="H112" t="s">
        <v>167</v>
      </c>
      <c r="I112" t="s">
        <v>166</v>
      </c>
      <c r="J112">
        <v>20.6</v>
      </c>
      <c r="K112">
        <v>0.1439</v>
      </c>
      <c r="L112">
        <v>0.1492</v>
      </c>
    </row>
    <row r="113" spans="1:12">
      <c r="A113" t="s">
        <v>175</v>
      </c>
      <c r="B113" t="s">
        <v>169</v>
      </c>
      <c r="C113" t="s">
        <v>46</v>
      </c>
      <c r="D113" t="s">
        <v>168</v>
      </c>
      <c r="E113">
        <v>88</v>
      </c>
      <c r="F113">
        <v>14</v>
      </c>
      <c r="G113">
        <f t="shared" si="3"/>
        <v>102</v>
      </c>
      <c r="H113" t="s">
        <v>167</v>
      </c>
      <c r="I113" t="s">
        <v>166</v>
      </c>
      <c r="J113">
        <v>21.7</v>
      </c>
      <c r="K113">
        <v>0.15229999999999999</v>
      </c>
      <c r="L113">
        <v>0.1542</v>
      </c>
    </row>
    <row r="114" spans="1:12">
      <c r="A114" t="s">
        <v>174</v>
      </c>
      <c r="B114" t="s">
        <v>169</v>
      </c>
      <c r="C114" t="s">
        <v>46</v>
      </c>
      <c r="D114" t="s">
        <v>168</v>
      </c>
      <c r="E114">
        <v>88</v>
      </c>
      <c r="F114">
        <v>14</v>
      </c>
      <c r="G114">
        <f t="shared" si="3"/>
        <v>102</v>
      </c>
      <c r="H114" t="s">
        <v>167</v>
      </c>
      <c r="I114" t="s">
        <v>166</v>
      </c>
      <c r="J114">
        <v>20.3</v>
      </c>
      <c r="K114">
        <v>0.15029999999999999</v>
      </c>
      <c r="L114">
        <v>0.16139999999999999</v>
      </c>
    </row>
    <row r="115" spans="1:12">
      <c r="A115" t="s">
        <v>173</v>
      </c>
      <c r="B115" t="s">
        <v>169</v>
      </c>
      <c r="C115" t="s">
        <v>46</v>
      </c>
      <c r="D115" t="s">
        <v>168</v>
      </c>
      <c r="E115">
        <v>88</v>
      </c>
      <c r="F115">
        <v>14</v>
      </c>
      <c r="G115">
        <f t="shared" si="3"/>
        <v>102</v>
      </c>
      <c r="H115" t="s">
        <v>167</v>
      </c>
      <c r="I115" t="s">
        <v>166</v>
      </c>
      <c r="J115">
        <v>20.399999999999999</v>
      </c>
      <c r="K115">
        <v>0.14319999999999999</v>
      </c>
      <c r="L115">
        <v>0.14610000000000001</v>
      </c>
    </row>
    <row r="116" spans="1:12">
      <c r="A116" t="s">
        <v>172</v>
      </c>
      <c r="B116" t="s">
        <v>169</v>
      </c>
      <c r="C116" t="s">
        <v>46</v>
      </c>
      <c r="D116" t="s">
        <v>168</v>
      </c>
      <c r="E116">
        <v>88</v>
      </c>
      <c r="F116">
        <v>14</v>
      </c>
      <c r="G116">
        <f t="shared" si="3"/>
        <v>102</v>
      </c>
      <c r="H116" t="s">
        <v>167</v>
      </c>
      <c r="I116" t="s">
        <v>166</v>
      </c>
      <c r="J116">
        <v>19.5</v>
      </c>
      <c r="K116">
        <v>0.13869999999999999</v>
      </c>
      <c r="L116">
        <v>0.1449</v>
      </c>
    </row>
    <row r="117" spans="1:12">
      <c r="A117" t="s">
        <v>171</v>
      </c>
      <c r="B117" t="s">
        <v>169</v>
      </c>
      <c r="C117" t="s">
        <v>46</v>
      </c>
      <c r="D117" t="s">
        <v>168</v>
      </c>
      <c r="E117">
        <v>88</v>
      </c>
      <c r="F117">
        <v>14</v>
      </c>
      <c r="G117">
        <f t="shared" si="3"/>
        <v>102</v>
      </c>
      <c r="H117" t="s">
        <v>167</v>
      </c>
      <c r="I117" t="s">
        <v>166</v>
      </c>
      <c r="J117">
        <v>19.600000000000001</v>
      </c>
      <c r="K117">
        <v>0.1186</v>
      </c>
      <c r="L117">
        <v>0.1351</v>
      </c>
    </row>
    <row r="118" spans="1:12">
      <c r="A118" t="s">
        <v>170</v>
      </c>
      <c r="B118" t="s">
        <v>169</v>
      </c>
      <c r="C118" t="s">
        <v>46</v>
      </c>
      <c r="D118" t="s">
        <v>168</v>
      </c>
      <c r="E118">
        <v>88</v>
      </c>
      <c r="F118">
        <v>14</v>
      </c>
      <c r="G118">
        <f t="shared" si="3"/>
        <v>102</v>
      </c>
      <c r="H118" t="s">
        <v>167</v>
      </c>
      <c r="I118" t="s">
        <v>166</v>
      </c>
      <c r="J118">
        <v>18.899999999999999</v>
      </c>
      <c r="K118">
        <v>0.12189999999999999</v>
      </c>
      <c r="L118">
        <v>0.122</v>
      </c>
    </row>
    <row r="119" spans="1:12">
      <c r="A119" t="s">
        <v>165</v>
      </c>
      <c r="B119" t="s">
        <v>149</v>
      </c>
      <c r="C119" t="s">
        <v>46</v>
      </c>
      <c r="D119" t="s">
        <v>22</v>
      </c>
      <c r="E119">
        <v>112</v>
      </c>
      <c r="F119">
        <v>37</v>
      </c>
      <c r="G119">
        <v>149</v>
      </c>
      <c r="H119" t="s">
        <v>35</v>
      </c>
      <c r="I119" t="s">
        <v>34</v>
      </c>
      <c r="J119">
        <v>20.12</v>
      </c>
    </row>
    <row r="120" spans="1:12">
      <c r="A120" t="s">
        <v>164</v>
      </c>
      <c r="B120" t="s">
        <v>149</v>
      </c>
      <c r="C120" t="s">
        <v>46</v>
      </c>
      <c r="D120" t="s">
        <v>22</v>
      </c>
      <c r="E120">
        <v>112</v>
      </c>
      <c r="F120">
        <v>37</v>
      </c>
      <c r="G120">
        <v>149</v>
      </c>
      <c r="H120" t="s">
        <v>35</v>
      </c>
      <c r="I120" t="s">
        <v>34</v>
      </c>
      <c r="J120">
        <v>20.97</v>
      </c>
    </row>
    <row r="121" spans="1:12">
      <c r="A121" t="s">
        <v>163</v>
      </c>
      <c r="B121" t="s">
        <v>149</v>
      </c>
      <c r="C121" t="s">
        <v>46</v>
      </c>
      <c r="D121" t="s">
        <v>22</v>
      </c>
      <c r="E121">
        <v>112</v>
      </c>
      <c r="F121">
        <v>37</v>
      </c>
      <c r="G121">
        <v>149</v>
      </c>
      <c r="H121" t="s">
        <v>35</v>
      </c>
      <c r="I121" t="s">
        <v>34</v>
      </c>
      <c r="J121">
        <v>20.39</v>
      </c>
    </row>
    <row r="122" spans="1:12">
      <c r="A122" t="s">
        <v>162</v>
      </c>
      <c r="B122" t="s">
        <v>149</v>
      </c>
      <c r="C122" t="s">
        <v>46</v>
      </c>
      <c r="D122" t="s">
        <v>22</v>
      </c>
      <c r="E122">
        <v>112</v>
      </c>
      <c r="F122">
        <v>37</v>
      </c>
      <c r="G122">
        <v>149</v>
      </c>
      <c r="H122" t="s">
        <v>35</v>
      </c>
      <c r="I122" t="s">
        <v>34</v>
      </c>
      <c r="J122">
        <v>24.81</v>
      </c>
    </row>
    <row r="123" spans="1:12">
      <c r="A123" t="s">
        <v>161</v>
      </c>
      <c r="B123" t="s">
        <v>149</v>
      </c>
      <c r="C123" t="s">
        <v>46</v>
      </c>
      <c r="D123" t="s">
        <v>22</v>
      </c>
      <c r="E123">
        <v>112</v>
      </c>
      <c r="F123">
        <v>37</v>
      </c>
      <c r="G123">
        <v>149</v>
      </c>
      <c r="H123" t="s">
        <v>35</v>
      </c>
      <c r="I123" t="s">
        <v>34</v>
      </c>
      <c r="J123">
        <v>21.18</v>
      </c>
    </row>
    <row r="124" spans="1:12">
      <c r="A124" t="s">
        <v>160</v>
      </c>
      <c r="B124" t="s">
        <v>149</v>
      </c>
      <c r="C124" t="s">
        <v>46</v>
      </c>
      <c r="D124" t="s">
        <v>22</v>
      </c>
      <c r="E124">
        <v>112</v>
      </c>
      <c r="F124">
        <v>37</v>
      </c>
      <c r="G124">
        <v>149</v>
      </c>
      <c r="H124" t="s">
        <v>35</v>
      </c>
      <c r="I124" t="s">
        <v>34</v>
      </c>
      <c r="J124">
        <v>19.98</v>
      </c>
    </row>
    <row r="125" spans="1:12">
      <c r="A125" t="s">
        <v>159</v>
      </c>
      <c r="B125" t="s">
        <v>149</v>
      </c>
      <c r="C125" t="s">
        <v>46</v>
      </c>
      <c r="D125" t="s">
        <v>22</v>
      </c>
      <c r="E125">
        <v>112</v>
      </c>
      <c r="F125">
        <v>37</v>
      </c>
      <c r="G125">
        <v>149</v>
      </c>
      <c r="H125" t="s">
        <v>21</v>
      </c>
      <c r="I125" t="s">
        <v>20</v>
      </c>
      <c r="J125">
        <v>20.66</v>
      </c>
    </row>
    <row r="126" spans="1:12">
      <c r="A126" t="s">
        <v>158</v>
      </c>
      <c r="B126" t="s">
        <v>149</v>
      </c>
      <c r="C126" t="s">
        <v>46</v>
      </c>
      <c r="D126" t="s">
        <v>22</v>
      </c>
      <c r="E126">
        <v>112</v>
      </c>
      <c r="F126">
        <v>37</v>
      </c>
      <c r="G126">
        <v>149</v>
      </c>
      <c r="H126" t="s">
        <v>21</v>
      </c>
      <c r="I126" t="s">
        <v>20</v>
      </c>
      <c r="J126">
        <v>20.25</v>
      </c>
    </row>
    <row r="127" spans="1:12">
      <c r="A127" t="s">
        <v>157</v>
      </c>
      <c r="B127" t="s">
        <v>149</v>
      </c>
      <c r="C127" t="s">
        <v>46</v>
      </c>
      <c r="D127" t="s">
        <v>22</v>
      </c>
      <c r="E127">
        <v>112</v>
      </c>
      <c r="F127">
        <v>37</v>
      </c>
      <c r="G127">
        <v>149</v>
      </c>
      <c r="H127" t="s">
        <v>21</v>
      </c>
      <c r="I127" t="s">
        <v>20</v>
      </c>
      <c r="J127">
        <v>21.12</v>
      </c>
    </row>
    <row r="128" spans="1:12">
      <c r="A128" t="s">
        <v>156</v>
      </c>
      <c r="B128" t="s">
        <v>149</v>
      </c>
      <c r="C128" t="s">
        <v>46</v>
      </c>
      <c r="D128" t="s">
        <v>22</v>
      </c>
      <c r="E128">
        <v>112</v>
      </c>
      <c r="F128">
        <v>37</v>
      </c>
      <c r="G128">
        <v>149</v>
      </c>
      <c r="H128" t="s">
        <v>21</v>
      </c>
      <c r="I128" t="s">
        <v>20</v>
      </c>
      <c r="J128">
        <v>19.71</v>
      </c>
    </row>
    <row r="129" spans="1:10">
      <c r="A129" t="s">
        <v>155</v>
      </c>
      <c r="B129" t="s">
        <v>149</v>
      </c>
      <c r="C129" t="s">
        <v>46</v>
      </c>
      <c r="D129" t="s">
        <v>22</v>
      </c>
      <c r="E129">
        <v>112</v>
      </c>
      <c r="F129">
        <v>37</v>
      </c>
      <c r="G129">
        <v>149</v>
      </c>
      <c r="H129" t="s">
        <v>21</v>
      </c>
      <c r="I129" t="s">
        <v>20</v>
      </c>
      <c r="J129">
        <v>21.72</v>
      </c>
    </row>
    <row r="130" spans="1:10">
      <c r="A130" t="s">
        <v>154</v>
      </c>
      <c r="B130" t="s">
        <v>149</v>
      </c>
      <c r="C130" t="s">
        <v>46</v>
      </c>
      <c r="D130" t="s">
        <v>22</v>
      </c>
      <c r="E130">
        <v>112</v>
      </c>
      <c r="F130">
        <v>37</v>
      </c>
      <c r="G130">
        <v>149</v>
      </c>
      <c r="H130" t="s">
        <v>21</v>
      </c>
      <c r="I130" t="s">
        <v>20</v>
      </c>
      <c r="J130">
        <v>20.75</v>
      </c>
    </row>
    <row r="131" spans="1:10">
      <c r="A131" t="s">
        <v>153</v>
      </c>
      <c r="B131" t="s">
        <v>149</v>
      </c>
      <c r="C131" t="s">
        <v>46</v>
      </c>
      <c r="D131" t="s">
        <v>22</v>
      </c>
      <c r="E131">
        <v>112</v>
      </c>
      <c r="F131">
        <v>37</v>
      </c>
      <c r="G131">
        <v>149</v>
      </c>
      <c r="H131" t="s">
        <v>21</v>
      </c>
      <c r="I131" t="s">
        <v>20</v>
      </c>
      <c r="J131">
        <v>20.83</v>
      </c>
    </row>
    <row r="132" spans="1:10">
      <c r="A132" t="s">
        <v>152</v>
      </c>
      <c r="B132" t="s">
        <v>149</v>
      </c>
      <c r="C132" t="s">
        <v>46</v>
      </c>
      <c r="D132" t="s">
        <v>22</v>
      </c>
      <c r="E132">
        <v>112</v>
      </c>
      <c r="F132">
        <v>37</v>
      </c>
      <c r="G132">
        <v>149</v>
      </c>
      <c r="H132" t="s">
        <v>21</v>
      </c>
      <c r="I132" t="s">
        <v>20</v>
      </c>
      <c r="J132">
        <v>19.23</v>
      </c>
    </row>
    <row r="133" spans="1:10">
      <c r="A133" t="s">
        <v>151</v>
      </c>
      <c r="B133" t="s">
        <v>149</v>
      </c>
      <c r="C133" t="s">
        <v>46</v>
      </c>
      <c r="D133" t="s">
        <v>22</v>
      </c>
      <c r="E133">
        <v>112</v>
      </c>
      <c r="F133">
        <v>37</v>
      </c>
      <c r="G133">
        <v>149</v>
      </c>
      <c r="H133" t="s">
        <v>35</v>
      </c>
      <c r="I133" t="s">
        <v>34</v>
      </c>
      <c r="J133">
        <v>23.13</v>
      </c>
    </row>
    <row r="134" spans="1:10">
      <c r="A134" t="s">
        <v>150</v>
      </c>
      <c r="B134" t="s">
        <v>149</v>
      </c>
      <c r="C134" t="s">
        <v>46</v>
      </c>
      <c r="D134" t="s">
        <v>22</v>
      </c>
      <c r="E134">
        <v>112</v>
      </c>
      <c r="F134">
        <v>37</v>
      </c>
      <c r="G134">
        <v>149</v>
      </c>
      <c r="H134" t="s">
        <v>35</v>
      </c>
      <c r="I134" t="s">
        <v>34</v>
      </c>
      <c r="J134">
        <v>20.52</v>
      </c>
    </row>
    <row r="135" spans="1:10">
      <c r="A135" t="s">
        <v>148</v>
      </c>
      <c r="B135" t="s">
        <v>136</v>
      </c>
      <c r="C135" t="s">
        <v>46</v>
      </c>
      <c r="D135" t="s">
        <v>135</v>
      </c>
      <c r="E135">
        <v>84</v>
      </c>
      <c r="F135">
        <v>39</v>
      </c>
      <c r="G135">
        <v>123</v>
      </c>
      <c r="H135" t="s">
        <v>35</v>
      </c>
      <c r="I135" t="s">
        <v>34</v>
      </c>
      <c r="J135">
        <v>20.3</v>
      </c>
    </row>
    <row r="136" spans="1:10">
      <c r="A136" t="s">
        <v>147</v>
      </c>
      <c r="B136" t="s">
        <v>136</v>
      </c>
      <c r="C136" t="s">
        <v>46</v>
      </c>
      <c r="D136" t="s">
        <v>135</v>
      </c>
      <c r="E136">
        <v>84</v>
      </c>
      <c r="F136">
        <v>39</v>
      </c>
      <c r="G136">
        <v>123</v>
      </c>
      <c r="H136" t="s">
        <v>35</v>
      </c>
      <c r="I136" t="s">
        <v>34</v>
      </c>
      <c r="J136">
        <v>20</v>
      </c>
    </row>
    <row r="137" spans="1:10">
      <c r="A137" t="s">
        <v>146</v>
      </c>
      <c r="B137" t="s">
        <v>136</v>
      </c>
      <c r="C137" t="s">
        <v>46</v>
      </c>
      <c r="D137" t="s">
        <v>135</v>
      </c>
      <c r="E137">
        <v>84</v>
      </c>
      <c r="F137">
        <v>40</v>
      </c>
      <c r="G137">
        <v>124</v>
      </c>
      <c r="H137" t="s">
        <v>35</v>
      </c>
      <c r="I137" t="s">
        <v>34</v>
      </c>
      <c r="J137">
        <v>22.8</v>
      </c>
    </row>
    <row r="138" spans="1:10">
      <c r="A138" t="s">
        <v>145</v>
      </c>
      <c r="B138" t="s">
        <v>136</v>
      </c>
      <c r="C138" t="s">
        <v>46</v>
      </c>
      <c r="D138" t="s">
        <v>135</v>
      </c>
      <c r="E138">
        <v>84</v>
      </c>
      <c r="F138">
        <v>40</v>
      </c>
      <c r="G138">
        <v>124</v>
      </c>
      <c r="H138" t="s">
        <v>35</v>
      </c>
      <c r="I138" t="s">
        <v>34</v>
      </c>
      <c r="J138">
        <v>22.2</v>
      </c>
    </row>
    <row r="139" spans="1:10">
      <c r="A139" t="s">
        <v>144</v>
      </c>
      <c r="B139" t="s">
        <v>136</v>
      </c>
      <c r="C139" t="s">
        <v>46</v>
      </c>
      <c r="D139" t="s">
        <v>135</v>
      </c>
      <c r="E139">
        <v>84</v>
      </c>
      <c r="F139">
        <v>40</v>
      </c>
      <c r="G139">
        <v>124</v>
      </c>
      <c r="H139" t="s">
        <v>35</v>
      </c>
      <c r="I139" t="s">
        <v>34</v>
      </c>
      <c r="J139">
        <v>20.100000000000001</v>
      </c>
    </row>
    <row r="140" spans="1:10">
      <c r="A140" t="s">
        <v>143</v>
      </c>
      <c r="B140" t="s">
        <v>136</v>
      </c>
      <c r="C140" t="s">
        <v>46</v>
      </c>
      <c r="D140" t="s">
        <v>135</v>
      </c>
      <c r="E140">
        <v>84</v>
      </c>
      <c r="F140">
        <v>41</v>
      </c>
      <c r="G140">
        <v>125</v>
      </c>
      <c r="H140" t="s">
        <v>35</v>
      </c>
      <c r="I140" t="s">
        <v>34</v>
      </c>
      <c r="J140">
        <v>20.9</v>
      </c>
    </row>
    <row r="141" spans="1:10">
      <c r="A141" t="s">
        <v>142</v>
      </c>
      <c r="B141" t="s">
        <v>136</v>
      </c>
      <c r="C141" t="s">
        <v>46</v>
      </c>
      <c r="D141" t="s">
        <v>135</v>
      </c>
      <c r="E141">
        <v>84</v>
      </c>
      <c r="F141">
        <v>39</v>
      </c>
      <c r="G141">
        <v>123</v>
      </c>
      <c r="H141" t="s">
        <v>21</v>
      </c>
      <c r="I141" t="s">
        <v>20</v>
      </c>
      <c r="J141">
        <v>20.8</v>
      </c>
    </row>
    <row r="142" spans="1:10">
      <c r="A142" t="s">
        <v>141</v>
      </c>
      <c r="B142" t="s">
        <v>136</v>
      </c>
      <c r="C142" t="s">
        <v>46</v>
      </c>
      <c r="D142" t="s">
        <v>135</v>
      </c>
      <c r="E142">
        <v>84</v>
      </c>
      <c r="F142">
        <v>40</v>
      </c>
      <c r="G142">
        <v>124</v>
      </c>
      <c r="H142" t="s">
        <v>21</v>
      </c>
      <c r="I142" t="s">
        <v>20</v>
      </c>
      <c r="J142">
        <v>20.399999999999999</v>
      </c>
    </row>
    <row r="143" spans="1:10">
      <c r="A143" t="s">
        <v>140</v>
      </c>
      <c r="B143" t="s">
        <v>136</v>
      </c>
      <c r="C143" t="s">
        <v>46</v>
      </c>
      <c r="D143" t="s">
        <v>135</v>
      </c>
      <c r="E143">
        <v>84</v>
      </c>
      <c r="F143">
        <v>40</v>
      </c>
      <c r="G143">
        <v>124</v>
      </c>
      <c r="H143" t="s">
        <v>21</v>
      </c>
      <c r="I143" t="s">
        <v>20</v>
      </c>
      <c r="J143">
        <v>21.6</v>
      </c>
    </row>
    <row r="144" spans="1:10">
      <c r="A144" t="s">
        <v>139</v>
      </c>
      <c r="B144" t="s">
        <v>136</v>
      </c>
      <c r="C144" t="s">
        <v>46</v>
      </c>
      <c r="D144" t="s">
        <v>135</v>
      </c>
      <c r="E144">
        <v>84</v>
      </c>
      <c r="F144">
        <v>40</v>
      </c>
      <c r="G144">
        <v>124</v>
      </c>
      <c r="H144" t="s">
        <v>21</v>
      </c>
      <c r="I144" t="s">
        <v>20</v>
      </c>
      <c r="J144">
        <v>22.7</v>
      </c>
    </row>
    <row r="145" spans="1:10">
      <c r="A145" t="s">
        <v>138</v>
      </c>
      <c r="B145" t="s">
        <v>136</v>
      </c>
      <c r="C145" t="s">
        <v>46</v>
      </c>
      <c r="D145" t="s">
        <v>135</v>
      </c>
      <c r="E145">
        <v>84</v>
      </c>
      <c r="F145">
        <v>41</v>
      </c>
      <c r="G145">
        <v>125</v>
      </c>
      <c r="H145" t="s">
        <v>21</v>
      </c>
      <c r="I145" t="s">
        <v>20</v>
      </c>
      <c r="J145">
        <v>21.6</v>
      </c>
    </row>
    <row r="146" spans="1:10">
      <c r="A146" t="s">
        <v>137</v>
      </c>
      <c r="B146" t="s">
        <v>136</v>
      </c>
      <c r="C146" t="s">
        <v>46</v>
      </c>
      <c r="D146" t="s">
        <v>135</v>
      </c>
      <c r="E146">
        <v>84</v>
      </c>
      <c r="F146">
        <v>41</v>
      </c>
      <c r="G146">
        <v>125</v>
      </c>
      <c r="H146" t="s">
        <v>21</v>
      </c>
      <c r="I146" t="s">
        <v>20</v>
      </c>
      <c r="J146">
        <v>19.5</v>
      </c>
    </row>
    <row r="147" spans="1:10">
      <c r="A147" t="s">
        <v>134</v>
      </c>
      <c r="B147" t="s">
        <v>118</v>
      </c>
      <c r="C147" t="s">
        <v>46</v>
      </c>
      <c r="D147" t="s">
        <v>100</v>
      </c>
      <c r="E147">
        <v>252</v>
      </c>
      <c r="F147">
        <v>30</v>
      </c>
      <c r="G147">
        <v>282</v>
      </c>
      <c r="H147" t="s">
        <v>35</v>
      </c>
      <c r="I147" t="s">
        <v>34</v>
      </c>
      <c r="J147">
        <v>31.8</v>
      </c>
    </row>
    <row r="148" spans="1:10">
      <c r="A148" t="s">
        <v>133</v>
      </c>
      <c r="B148" t="s">
        <v>118</v>
      </c>
      <c r="C148" t="s">
        <v>46</v>
      </c>
      <c r="D148" t="s">
        <v>100</v>
      </c>
      <c r="E148">
        <v>252</v>
      </c>
      <c r="F148">
        <v>30</v>
      </c>
      <c r="G148">
        <v>282</v>
      </c>
      <c r="H148" t="s">
        <v>35</v>
      </c>
      <c r="I148" t="s">
        <v>34</v>
      </c>
      <c r="J148">
        <v>25.9</v>
      </c>
    </row>
    <row r="149" spans="1:10">
      <c r="A149" t="s">
        <v>132</v>
      </c>
      <c r="B149" t="s">
        <v>118</v>
      </c>
      <c r="C149" t="s">
        <v>46</v>
      </c>
      <c r="D149" t="s">
        <v>100</v>
      </c>
      <c r="E149">
        <v>252</v>
      </c>
      <c r="F149">
        <v>30</v>
      </c>
      <c r="G149">
        <v>282</v>
      </c>
      <c r="H149" t="s">
        <v>35</v>
      </c>
      <c r="I149" t="s">
        <v>34</v>
      </c>
      <c r="J149">
        <v>28.4</v>
      </c>
    </row>
    <row r="150" spans="1:10">
      <c r="A150" t="s">
        <v>131</v>
      </c>
      <c r="B150" t="s">
        <v>118</v>
      </c>
      <c r="C150" t="s">
        <v>46</v>
      </c>
      <c r="D150" t="s">
        <v>100</v>
      </c>
      <c r="E150">
        <v>252</v>
      </c>
      <c r="F150">
        <v>30</v>
      </c>
      <c r="G150">
        <v>282</v>
      </c>
      <c r="H150" t="s">
        <v>35</v>
      </c>
      <c r="I150" t="s">
        <v>34</v>
      </c>
      <c r="J150">
        <v>35.6</v>
      </c>
    </row>
    <row r="151" spans="1:10">
      <c r="A151" t="s">
        <v>130</v>
      </c>
      <c r="B151" t="s">
        <v>118</v>
      </c>
      <c r="C151" t="s">
        <v>46</v>
      </c>
      <c r="D151" t="s">
        <v>100</v>
      </c>
      <c r="E151">
        <v>252</v>
      </c>
      <c r="F151">
        <v>30</v>
      </c>
      <c r="G151">
        <v>282</v>
      </c>
      <c r="H151" t="s">
        <v>35</v>
      </c>
      <c r="I151" t="s">
        <v>34</v>
      </c>
      <c r="J151">
        <v>26.2</v>
      </c>
    </row>
    <row r="152" spans="1:10">
      <c r="A152" t="s">
        <v>129</v>
      </c>
      <c r="B152" t="s">
        <v>118</v>
      </c>
      <c r="C152" t="s">
        <v>46</v>
      </c>
      <c r="D152" t="s">
        <v>100</v>
      </c>
      <c r="E152">
        <v>252</v>
      </c>
      <c r="F152">
        <v>30</v>
      </c>
      <c r="G152">
        <v>282</v>
      </c>
      <c r="H152" t="s">
        <v>35</v>
      </c>
      <c r="I152" t="s">
        <v>34</v>
      </c>
      <c r="J152">
        <v>23.4</v>
      </c>
    </row>
    <row r="153" spans="1:10">
      <c r="A153" t="s">
        <v>128</v>
      </c>
      <c r="B153" t="s">
        <v>118</v>
      </c>
      <c r="C153" t="s">
        <v>46</v>
      </c>
      <c r="D153" t="s">
        <v>100</v>
      </c>
      <c r="E153">
        <v>252</v>
      </c>
      <c r="F153">
        <v>30</v>
      </c>
      <c r="G153">
        <v>282</v>
      </c>
      <c r="H153" t="s">
        <v>35</v>
      </c>
      <c r="I153" t="s">
        <v>34</v>
      </c>
      <c r="J153">
        <v>31.1</v>
      </c>
    </row>
    <row r="154" spans="1:10">
      <c r="A154" t="s">
        <v>127</v>
      </c>
      <c r="B154" t="s">
        <v>118</v>
      </c>
      <c r="C154" t="s">
        <v>46</v>
      </c>
      <c r="D154" t="s">
        <v>100</v>
      </c>
      <c r="E154">
        <v>252</v>
      </c>
      <c r="F154">
        <v>30</v>
      </c>
      <c r="G154">
        <v>282</v>
      </c>
      <c r="H154" t="s">
        <v>21</v>
      </c>
      <c r="I154" t="s">
        <v>20</v>
      </c>
      <c r="J154">
        <v>34.4</v>
      </c>
    </row>
    <row r="155" spans="1:10">
      <c r="A155" t="s">
        <v>126</v>
      </c>
      <c r="B155" t="s">
        <v>118</v>
      </c>
      <c r="C155" t="s">
        <v>46</v>
      </c>
      <c r="D155" t="s">
        <v>100</v>
      </c>
      <c r="E155">
        <v>252</v>
      </c>
      <c r="F155">
        <v>30</v>
      </c>
      <c r="G155">
        <v>282</v>
      </c>
      <c r="H155" t="s">
        <v>21</v>
      </c>
      <c r="I155" t="s">
        <v>20</v>
      </c>
      <c r="J155">
        <v>30.6</v>
      </c>
    </row>
    <row r="156" spans="1:10">
      <c r="A156" t="s">
        <v>125</v>
      </c>
      <c r="B156" t="s">
        <v>118</v>
      </c>
      <c r="C156" t="s">
        <v>46</v>
      </c>
      <c r="D156" t="s">
        <v>100</v>
      </c>
      <c r="E156">
        <v>252</v>
      </c>
      <c r="F156">
        <v>30</v>
      </c>
      <c r="G156">
        <v>282</v>
      </c>
      <c r="H156" t="s">
        <v>21</v>
      </c>
      <c r="I156" t="s">
        <v>20</v>
      </c>
      <c r="J156">
        <v>37</v>
      </c>
    </row>
    <row r="157" spans="1:10">
      <c r="A157" t="s">
        <v>124</v>
      </c>
      <c r="B157" t="s">
        <v>118</v>
      </c>
      <c r="C157" t="s">
        <v>46</v>
      </c>
      <c r="D157" t="s">
        <v>100</v>
      </c>
      <c r="E157">
        <v>252</v>
      </c>
      <c r="F157">
        <v>30</v>
      </c>
      <c r="G157">
        <v>282</v>
      </c>
      <c r="H157" t="s">
        <v>21</v>
      </c>
      <c r="I157" t="s">
        <v>20</v>
      </c>
      <c r="J157">
        <v>25</v>
      </c>
    </row>
    <row r="158" spans="1:10">
      <c r="A158" t="s">
        <v>123</v>
      </c>
      <c r="B158" t="s">
        <v>118</v>
      </c>
      <c r="C158" t="s">
        <v>46</v>
      </c>
      <c r="D158" t="s">
        <v>100</v>
      </c>
      <c r="E158">
        <v>252</v>
      </c>
      <c r="F158">
        <v>30</v>
      </c>
      <c r="G158">
        <v>282</v>
      </c>
      <c r="H158" t="s">
        <v>21</v>
      </c>
      <c r="I158" t="s">
        <v>20</v>
      </c>
      <c r="J158">
        <v>25.1</v>
      </c>
    </row>
    <row r="159" spans="1:10">
      <c r="A159" t="s">
        <v>122</v>
      </c>
      <c r="B159" t="s">
        <v>118</v>
      </c>
      <c r="C159" t="s">
        <v>46</v>
      </c>
      <c r="D159" t="s">
        <v>100</v>
      </c>
      <c r="E159">
        <v>252</v>
      </c>
      <c r="F159">
        <v>30</v>
      </c>
      <c r="G159">
        <v>282</v>
      </c>
      <c r="H159" t="s">
        <v>21</v>
      </c>
      <c r="I159" t="s">
        <v>20</v>
      </c>
      <c r="J159">
        <v>29.2</v>
      </c>
    </row>
    <row r="160" spans="1:10">
      <c r="A160" t="s">
        <v>121</v>
      </c>
      <c r="B160" t="s">
        <v>118</v>
      </c>
      <c r="C160" t="s">
        <v>46</v>
      </c>
      <c r="D160" t="s">
        <v>100</v>
      </c>
      <c r="E160">
        <v>252</v>
      </c>
      <c r="F160">
        <v>30</v>
      </c>
      <c r="G160">
        <v>282</v>
      </c>
      <c r="H160" t="s">
        <v>21</v>
      </c>
      <c r="I160" t="s">
        <v>20</v>
      </c>
      <c r="J160">
        <v>32.200000000000003</v>
      </c>
    </row>
    <row r="161" spans="1:10">
      <c r="A161" t="s">
        <v>120</v>
      </c>
      <c r="B161" t="s">
        <v>118</v>
      </c>
      <c r="C161" t="s">
        <v>46</v>
      </c>
      <c r="D161" t="s">
        <v>100</v>
      </c>
      <c r="E161">
        <v>252</v>
      </c>
      <c r="F161">
        <v>30</v>
      </c>
      <c r="G161">
        <v>282</v>
      </c>
      <c r="H161" t="s">
        <v>21</v>
      </c>
      <c r="I161" t="s">
        <v>20</v>
      </c>
      <c r="J161">
        <v>30.6</v>
      </c>
    </row>
    <row r="162" spans="1:10">
      <c r="A162" t="s">
        <v>119</v>
      </c>
      <c r="B162" t="s">
        <v>118</v>
      </c>
      <c r="C162" t="s">
        <v>46</v>
      </c>
      <c r="D162" t="s">
        <v>100</v>
      </c>
      <c r="E162">
        <v>252</v>
      </c>
      <c r="F162">
        <v>30</v>
      </c>
      <c r="G162">
        <v>282</v>
      </c>
      <c r="H162" t="s">
        <v>21</v>
      </c>
      <c r="I162" t="s">
        <v>20</v>
      </c>
      <c r="J162">
        <v>27</v>
      </c>
    </row>
    <row r="163" spans="1:10">
      <c r="A163" t="s">
        <v>117</v>
      </c>
      <c r="B163" t="s">
        <v>101</v>
      </c>
      <c r="C163" t="s">
        <v>46</v>
      </c>
      <c r="D163" t="s">
        <v>100</v>
      </c>
      <c r="E163">
        <v>252</v>
      </c>
      <c r="F163">
        <v>53</v>
      </c>
      <c r="G163">
        <v>305</v>
      </c>
      <c r="H163" t="s">
        <v>35</v>
      </c>
      <c r="I163" t="s">
        <v>34</v>
      </c>
      <c r="J163">
        <v>33.5</v>
      </c>
    </row>
    <row r="164" spans="1:10">
      <c r="A164" t="s">
        <v>116</v>
      </c>
      <c r="B164" t="s">
        <v>101</v>
      </c>
      <c r="C164" t="s">
        <v>46</v>
      </c>
      <c r="D164" t="s">
        <v>100</v>
      </c>
      <c r="E164">
        <v>252</v>
      </c>
      <c r="F164">
        <v>53</v>
      </c>
      <c r="G164">
        <v>305</v>
      </c>
      <c r="H164" t="s">
        <v>35</v>
      </c>
      <c r="I164" t="s">
        <v>34</v>
      </c>
      <c r="J164">
        <v>33.1</v>
      </c>
    </row>
    <row r="165" spans="1:10">
      <c r="A165" t="s">
        <v>115</v>
      </c>
      <c r="B165" t="s">
        <v>101</v>
      </c>
      <c r="C165" t="s">
        <v>46</v>
      </c>
      <c r="D165" t="s">
        <v>100</v>
      </c>
      <c r="E165">
        <v>252</v>
      </c>
      <c r="F165">
        <v>53</v>
      </c>
      <c r="G165">
        <v>305</v>
      </c>
      <c r="H165" t="s">
        <v>35</v>
      </c>
      <c r="I165" t="s">
        <v>34</v>
      </c>
      <c r="J165">
        <v>30.5</v>
      </c>
    </row>
    <row r="166" spans="1:10">
      <c r="A166" t="s">
        <v>114</v>
      </c>
      <c r="B166" t="s">
        <v>101</v>
      </c>
      <c r="C166" t="s">
        <v>46</v>
      </c>
      <c r="D166" t="s">
        <v>100</v>
      </c>
      <c r="E166">
        <v>252</v>
      </c>
      <c r="F166">
        <v>53</v>
      </c>
      <c r="G166">
        <v>305</v>
      </c>
      <c r="H166" t="s">
        <v>35</v>
      </c>
      <c r="I166" t="s">
        <v>34</v>
      </c>
      <c r="J166">
        <v>29.5</v>
      </c>
    </row>
    <row r="167" spans="1:10">
      <c r="A167" t="s">
        <v>113</v>
      </c>
      <c r="B167" t="s">
        <v>101</v>
      </c>
      <c r="C167" t="s">
        <v>46</v>
      </c>
      <c r="D167" t="s">
        <v>100</v>
      </c>
      <c r="E167">
        <v>252</v>
      </c>
      <c r="F167">
        <v>53</v>
      </c>
      <c r="G167">
        <v>305</v>
      </c>
      <c r="H167" t="s">
        <v>35</v>
      </c>
      <c r="I167" t="s">
        <v>34</v>
      </c>
      <c r="J167">
        <v>28</v>
      </c>
    </row>
    <row r="168" spans="1:10">
      <c r="A168" t="s">
        <v>112</v>
      </c>
      <c r="B168" t="s">
        <v>101</v>
      </c>
      <c r="C168" t="s">
        <v>46</v>
      </c>
      <c r="D168" t="s">
        <v>100</v>
      </c>
      <c r="E168">
        <v>252</v>
      </c>
      <c r="F168">
        <v>53</v>
      </c>
      <c r="G168">
        <v>305</v>
      </c>
      <c r="H168" t="s">
        <v>35</v>
      </c>
      <c r="I168" t="s">
        <v>34</v>
      </c>
      <c r="J168">
        <v>28</v>
      </c>
    </row>
    <row r="169" spans="1:10">
      <c r="A169" t="s">
        <v>111</v>
      </c>
      <c r="B169" t="s">
        <v>101</v>
      </c>
      <c r="C169" t="s">
        <v>46</v>
      </c>
      <c r="D169" t="s">
        <v>100</v>
      </c>
      <c r="E169">
        <v>252</v>
      </c>
      <c r="F169">
        <v>53</v>
      </c>
      <c r="G169">
        <v>305</v>
      </c>
      <c r="H169" t="s">
        <v>35</v>
      </c>
      <c r="I169" t="s">
        <v>34</v>
      </c>
      <c r="J169">
        <v>29.2</v>
      </c>
    </row>
    <row r="170" spans="1:10">
      <c r="A170" t="s">
        <v>110</v>
      </c>
      <c r="B170" t="s">
        <v>101</v>
      </c>
      <c r="C170" t="s">
        <v>46</v>
      </c>
      <c r="D170" t="s">
        <v>100</v>
      </c>
      <c r="E170">
        <v>252</v>
      </c>
      <c r="F170">
        <v>53</v>
      </c>
      <c r="G170">
        <v>305</v>
      </c>
      <c r="H170" t="s">
        <v>35</v>
      </c>
      <c r="I170" t="s">
        <v>34</v>
      </c>
      <c r="J170">
        <v>21.3</v>
      </c>
    </row>
    <row r="171" spans="1:10">
      <c r="A171" t="s">
        <v>109</v>
      </c>
      <c r="B171" t="s">
        <v>101</v>
      </c>
      <c r="C171" t="s">
        <v>46</v>
      </c>
      <c r="D171" t="s">
        <v>100</v>
      </c>
      <c r="E171">
        <v>252</v>
      </c>
      <c r="F171">
        <v>53</v>
      </c>
      <c r="G171">
        <v>305</v>
      </c>
      <c r="H171" t="s">
        <v>35</v>
      </c>
      <c r="I171" t="s">
        <v>34</v>
      </c>
      <c r="J171">
        <v>22.2</v>
      </c>
    </row>
    <row r="172" spans="1:10">
      <c r="A172" t="s">
        <v>108</v>
      </c>
      <c r="B172" t="s">
        <v>101</v>
      </c>
      <c r="C172" t="s">
        <v>46</v>
      </c>
      <c r="D172" t="s">
        <v>100</v>
      </c>
      <c r="E172">
        <v>252</v>
      </c>
      <c r="F172">
        <v>53</v>
      </c>
      <c r="G172">
        <v>305</v>
      </c>
      <c r="H172" t="s">
        <v>21</v>
      </c>
      <c r="I172" t="s">
        <v>20</v>
      </c>
      <c r="J172">
        <v>33.200000000000003</v>
      </c>
    </row>
    <row r="173" spans="1:10">
      <c r="A173" t="s">
        <v>107</v>
      </c>
      <c r="B173" t="s">
        <v>101</v>
      </c>
      <c r="C173" t="s">
        <v>46</v>
      </c>
      <c r="D173" t="s">
        <v>100</v>
      </c>
      <c r="E173">
        <v>252</v>
      </c>
      <c r="F173">
        <v>53</v>
      </c>
      <c r="G173">
        <v>305</v>
      </c>
      <c r="H173" t="s">
        <v>21</v>
      </c>
      <c r="I173" t="s">
        <v>20</v>
      </c>
      <c r="J173">
        <v>32.700000000000003</v>
      </c>
    </row>
    <row r="174" spans="1:10">
      <c r="A174" t="s">
        <v>106</v>
      </c>
      <c r="B174" t="s">
        <v>101</v>
      </c>
      <c r="C174" t="s">
        <v>46</v>
      </c>
      <c r="D174" t="s">
        <v>100</v>
      </c>
      <c r="E174">
        <v>252</v>
      </c>
      <c r="F174">
        <v>53</v>
      </c>
      <c r="G174">
        <v>305</v>
      </c>
      <c r="H174" t="s">
        <v>21</v>
      </c>
      <c r="I174" t="s">
        <v>20</v>
      </c>
      <c r="J174">
        <v>34.200000000000003</v>
      </c>
    </row>
    <row r="175" spans="1:10">
      <c r="A175" t="s">
        <v>105</v>
      </c>
      <c r="B175" t="s">
        <v>101</v>
      </c>
      <c r="C175" t="s">
        <v>46</v>
      </c>
      <c r="D175" t="s">
        <v>100</v>
      </c>
      <c r="E175">
        <v>252</v>
      </c>
      <c r="F175">
        <v>53</v>
      </c>
      <c r="G175">
        <v>305</v>
      </c>
      <c r="H175" t="s">
        <v>21</v>
      </c>
      <c r="I175" t="s">
        <v>20</v>
      </c>
      <c r="J175">
        <v>28.8</v>
      </c>
    </row>
    <row r="176" spans="1:10">
      <c r="A176" t="s">
        <v>104</v>
      </c>
      <c r="B176" t="s">
        <v>101</v>
      </c>
      <c r="C176" t="s">
        <v>46</v>
      </c>
      <c r="D176" t="s">
        <v>100</v>
      </c>
      <c r="E176">
        <v>252</v>
      </c>
      <c r="F176">
        <v>53</v>
      </c>
      <c r="G176">
        <v>305</v>
      </c>
      <c r="H176" t="s">
        <v>21</v>
      </c>
      <c r="I176" t="s">
        <v>20</v>
      </c>
      <c r="J176">
        <v>37.5</v>
      </c>
    </row>
    <row r="177" spans="1:10">
      <c r="A177" t="s">
        <v>103</v>
      </c>
      <c r="B177" t="s">
        <v>101</v>
      </c>
      <c r="C177" t="s">
        <v>46</v>
      </c>
      <c r="D177" t="s">
        <v>100</v>
      </c>
      <c r="E177">
        <v>252</v>
      </c>
      <c r="F177">
        <v>53</v>
      </c>
      <c r="G177">
        <v>305</v>
      </c>
      <c r="H177" t="s">
        <v>21</v>
      </c>
      <c r="I177" t="s">
        <v>20</v>
      </c>
      <c r="J177">
        <v>32.9</v>
      </c>
    </row>
    <row r="178" spans="1:10">
      <c r="A178" t="s">
        <v>102</v>
      </c>
      <c r="B178" t="s">
        <v>101</v>
      </c>
      <c r="C178" t="s">
        <v>46</v>
      </c>
      <c r="D178" t="s">
        <v>100</v>
      </c>
      <c r="E178">
        <v>252</v>
      </c>
      <c r="F178">
        <v>53</v>
      </c>
      <c r="G178">
        <v>305</v>
      </c>
      <c r="H178" t="s">
        <v>21</v>
      </c>
      <c r="I178" t="s">
        <v>20</v>
      </c>
      <c r="J178">
        <v>30.8</v>
      </c>
    </row>
    <row r="179" spans="1:10">
      <c r="A179" t="s">
        <v>99</v>
      </c>
      <c r="B179" t="s">
        <v>69</v>
      </c>
      <c r="C179" t="s">
        <v>46</v>
      </c>
      <c r="D179" t="s">
        <v>68</v>
      </c>
      <c r="E179">
        <v>77</v>
      </c>
      <c r="F179">
        <v>75</v>
      </c>
      <c r="G179">
        <f t="shared" ref="G179:G210" si="4">F179+E179</f>
        <v>152</v>
      </c>
      <c r="H179" t="s">
        <v>35</v>
      </c>
      <c r="I179" t="s">
        <v>34</v>
      </c>
      <c r="J179">
        <v>26.1</v>
      </c>
    </row>
    <row r="180" spans="1:10">
      <c r="A180" t="s">
        <v>98</v>
      </c>
      <c r="B180" t="s">
        <v>69</v>
      </c>
      <c r="C180" t="s">
        <v>46</v>
      </c>
      <c r="D180" t="s">
        <v>22</v>
      </c>
      <c r="E180">
        <v>77</v>
      </c>
      <c r="F180">
        <v>75</v>
      </c>
      <c r="G180">
        <f t="shared" si="4"/>
        <v>152</v>
      </c>
      <c r="H180" t="s">
        <v>35</v>
      </c>
      <c r="I180" t="s">
        <v>34</v>
      </c>
      <c r="J180">
        <v>22.8</v>
      </c>
    </row>
    <row r="181" spans="1:10">
      <c r="A181" t="s">
        <v>97</v>
      </c>
      <c r="B181" t="s">
        <v>69</v>
      </c>
      <c r="C181" t="s">
        <v>46</v>
      </c>
      <c r="D181" t="s">
        <v>68</v>
      </c>
      <c r="E181">
        <v>77</v>
      </c>
      <c r="F181">
        <v>75</v>
      </c>
      <c r="G181">
        <f t="shared" si="4"/>
        <v>152</v>
      </c>
      <c r="H181" t="s">
        <v>35</v>
      </c>
      <c r="I181" t="s">
        <v>34</v>
      </c>
      <c r="J181">
        <v>22.1</v>
      </c>
    </row>
    <row r="182" spans="1:10">
      <c r="A182" t="s">
        <v>96</v>
      </c>
      <c r="B182" t="s">
        <v>69</v>
      </c>
      <c r="C182" t="s">
        <v>46</v>
      </c>
      <c r="D182" t="s">
        <v>22</v>
      </c>
      <c r="E182">
        <v>77</v>
      </c>
      <c r="F182">
        <v>75</v>
      </c>
      <c r="G182">
        <f t="shared" si="4"/>
        <v>152</v>
      </c>
      <c r="H182" t="s">
        <v>35</v>
      </c>
      <c r="I182" t="s">
        <v>34</v>
      </c>
      <c r="J182">
        <v>24.3</v>
      </c>
    </row>
    <row r="183" spans="1:10">
      <c r="A183" t="s">
        <v>95</v>
      </c>
      <c r="B183" t="s">
        <v>69</v>
      </c>
      <c r="C183" t="s">
        <v>46</v>
      </c>
      <c r="D183" t="s">
        <v>68</v>
      </c>
      <c r="E183">
        <v>77</v>
      </c>
      <c r="F183">
        <v>75</v>
      </c>
      <c r="G183">
        <f t="shared" si="4"/>
        <v>152</v>
      </c>
      <c r="H183" t="s">
        <v>35</v>
      </c>
      <c r="I183" t="s">
        <v>34</v>
      </c>
      <c r="J183">
        <v>22.6</v>
      </c>
    </row>
    <row r="184" spans="1:10">
      <c r="A184" t="s">
        <v>94</v>
      </c>
      <c r="B184" t="s">
        <v>69</v>
      </c>
      <c r="C184" t="s">
        <v>46</v>
      </c>
      <c r="D184" t="s">
        <v>68</v>
      </c>
      <c r="E184">
        <v>77</v>
      </c>
      <c r="F184">
        <v>25</v>
      </c>
      <c r="G184">
        <f t="shared" si="4"/>
        <v>102</v>
      </c>
      <c r="H184" t="s">
        <v>35</v>
      </c>
      <c r="I184" t="s">
        <v>34</v>
      </c>
      <c r="J184">
        <v>19.61</v>
      </c>
    </row>
    <row r="185" spans="1:10">
      <c r="A185" t="s">
        <v>93</v>
      </c>
      <c r="B185" t="s">
        <v>69</v>
      </c>
      <c r="C185" t="s">
        <v>46</v>
      </c>
      <c r="D185" t="s">
        <v>68</v>
      </c>
      <c r="E185">
        <v>77</v>
      </c>
      <c r="F185">
        <v>75</v>
      </c>
      <c r="G185">
        <f t="shared" si="4"/>
        <v>152</v>
      </c>
      <c r="H185" t="s">
        <v>35</v>
      </c>
      <c r="I185" t="s">
        <v>34</v>
      </c>
      <c r="J185">
        <v>23.8</v>
      </c>
    </row>
    <row r="186" spans="1:10">
      <c r="A186" t="s">
        <v>92</v>
      </c>
      <c r="B186" t="s">
        <v>69</v>
      </c>
      <c r="C186" t="s">
        <v>46</v>
      </c>
      <c r="D186" t="s">
        <v>22</v>
      </c>
      <c r="E186">
        <v>77</v>
      </c>
      <c r="F186">
        <v>75</v>
      </c>
      <c r="G186">
        <f t="shared" si="4"/>
        <v>152</v>
      </c>
      <c r="H186" t="s">
        <v>35</v>
      </c>
      <c r="I186" t="s">
        <v>34</v>
      </c>
      <c r="J186">
        <v>25.3</v>
      </c>
    </row>
    <row r="187" spans="1:10">
      <c r="A187" t="s">
        <v>91</v>
      </c>
      <c r="B187" t="s">
        <v>69</v>
      </c>
      <c r="C187" t="s">
        <v>46</v>
      </c>
      <c r="D187" t="s">
        <v>68</v>
      </c>
      <c r="E187">
        <v>77</v>
      </c>
      <c r="F187">
        <v>25</v>
      </c>
      <c r="G187">
        <f t="shared" si="4"/>
        <v>102</v>
      </c>
      <c r="H187" t="s">
        <v>35</v>
      </c>
      <c r="I187" t="s">
        <v>34</v>
      </c>
      <c r="J187">
        <v>24.14</v>
      </c>
    </row>
    <row r="188" spans="1:10">
      <c r="A188" t="s">
        <v>90</v>
      </c>
      <c r="B188" t="s">
        <v>69</v>
      </c>
      <c r="C188" t="s">
        <v>46</v>
      </c>
      <c r="D188" t="s">
        <v>22</v>
      </c>
      <c r="E188">
        <v>77</v>
      </c>
      <c r="F188">
        <v>25</v>
      </c>
      <c r="G188">
        <f t="shared" si="4"/>
        <v>102</v>
      </c>
      <c r="H188" t="s">
        <v>35</v>
      </c>
      <c r="I188" t="s">
        <v>34</v>
      </c>
      <c r="J188">
        <v>22.04</v>
      </c>
    </row>
    <row r="189" spans="1:10">
      <c r="A189" t="s">
        <v>89</v>
      </c>
      <c r="B189" t="s">
        <v>69</v>
      </c>
      <c r="C189" t="s">
        <v>46</v>
      </c>
      <c r="D189" t="s">
        <v>68</v>
      </c>
      <c r="E189">
        <v>77</v>
      </c>
      <c r="F189">
        <v>75</v>
      </c>
      <c r="G189">
        <f t="shared" si="4"/>
        <v>152</v>
      </c>
      <c r="H189" t="s">
        <v>35</v>
      </c>
      <c r="I189" t="s">
        <v>34</v>
      </c>
      <c r="J189">
        <v>24.7</v>
      </c>
    </row>
    <row r="190" spans="1:10">
      <c r="A190" t="s">
        <v>88</v>
      </c>
      <c r="B190" t="s">
        <v>69</v>
      </c>
      <c r="C190" t="s">
        <v>46</v>
      </c>
      <c r="D190" t="s">
        <v>22</v>
      </c>
      <c r="E190">
        <v>77</v>
      </c>
      <c r="F190">
        <v>75</v>
      </c>
      <c r="G190">
        <f t="shared" si="4"/>
        <v>152</v>
      </c>
      <c r="H190" t="s">
        <v>35</v>
      </c>
      <c r="I190" t="s">
        <v>34</v>
      </c>
      <c r="J190">
        <v>23.1</v>
      </c>
    </row>
    <row r="191" spans="1:10">
      <c r="A191" t="s">
        <v>87</v>
      </c>
      <c r="B191" t="s">
        <v>69</v>
      </c>
      <c r="C191" t="s">
        <v>46</v>
      </c>
      <c r="D191" t="s">
        <v>68</v>
      </c>
      <c r="E191">
        <v>77</v>
      </c>
      <c r="F191">
        <v>25</v>
      </c>
      <c r="G191">
        <f t="shared" si="4"/>
        <v>102</v>
      </c>
      <c r="H191" t="s">
        <v>35</v>
      </c>
      <c r="I191" t="s">
        <v>34</v>
      </c>
      <c r="J191">
        <v>24.35</v>
      </c>
    </row>
    <row r="192" spans="1:10">
      <c r="A192" t="s">
        <v>86</v>
      </c>
      <c r="B192" t="s">
        <v>69</v>
      </c>
      <c r="C192" t="s">
        <v>46</v>
      </c>
      <c r="D192" t="s">
        <v>68</v>
      </c>
      <c r="E192">
        <v>77</v>
      </c>
      <c r="F192">
        <v>75</v>
      </c>
      <c r="G192">
        <f t="shared" si="4"/>
        <v>152</v>
      </c>
      <c r="H192" t="s">
        <v>21</v>
      </c>
      <c r="I192" t="s">
        <v>20</v>
      </c>
      <c r="J192">
        <v>22.69</v>
      </c>
    </row>
    <row r="193" spans="1:10">
      <c r="A193" t="s">
        <v>85</v>
      </c>
      <c r="B193" t="s">
        <v>69</v>
      </c>
      <c r="C193" t="s">
        <v>46</v>
      </c>
      <c r="D193" t="s">
        <v>22</v>
      </c>
      <c r="E193">
        <v>77</v>
      </c>
      <c r="F193">
        <v>25</v>
      </c>
      <c r="G193">
        <f t="shared" si="4"/>
        <v>102</v>
      </c>
      <c r="H193" t="s">
        <v>21</v>
      </c>
      <c r="I193" t="s">
        <v>20</v>
      </c>
      <c r="J193">
        <v>18.86</v>
      </c>
    </row>
    <row r="194" spans="1:10">
      <c r="A194" t="s">
        <v>84</v>
      </c>
      <c r="B194" t="s">
        <v>69</v>
      </c>
      <c r="C194" t="s">
        <v>46</v>
      </c>
      <c r="D194" t="s">
        <v>22</v>
      </c>
      <c r="E194">
        <v>77</v>
      </c>
      <c r="F194">
        <v>25</v>
      </c>
      <c r="G194">
        <f t="shared" si="4"/>
        <v>102</v>
      </c>
      <c r="H194" t="s">
        <v>21</v>
      </c>
      <c r="I194" t="s">
        <v>20</v>
      </c>
      <c r="J194">
        <v>22.26</v>
      </c>
    </row>
    <row r="195" spans="1:10">
      <c r="A195" t="s">
        <v>83</v>
      </c>
      <c r="B195" t="s">
        <v>69</v>
      </c>
      <c r="C195" t="s">
        <v>46</v>
      </c>
      <c r="D195" t="s">
        <v>68</v>
      </c>
      <c r="E195">
        <v>77</v>
      </c>
      <c r="F195">
        <v>75</v>
      </c>
      <c r="G195">
        <f t="shared" si="4"/>
        <v>152</v>
      </c>
      <c r="H195" t="s">
        <v>21</v>
      </c>
      <c r="I195" t="s">
        <v>20</v>
      </c>
      <c r="J195">
        <v>23.52</v>
      </c>
    </row>
    <row r="196" spans="1:10">
      <c r="A196" t="s">
        <v>82</v>
      </c>
      <c r="B196" t="s">
        <v>69</v>
      </c>
      <c r="C196" t="s">
        <v>46</v>
      </c>
      <c r="D196" t="s">
        <v>22</v>
      </c>
      <c r="E196">
        <v>77</v>
      </c>
      <c r="F196">
        <v>25</v>
      </c>
      <c r="G196">
        <f t="shared" si="4"/>
        <v>102</v>
      </c>
      <c r="H196" t="s">
        <v>21</v>
      </c>
      <c r="I196" t="s">
        <v>20</v>
      </c>
      <c r="J196">
        <v>21.33</v>
      </c>
    </row>
    <row r="197" spans="1:10">
      <c r="A197" t="s">
        <v>81</v>
      </c>
      <c r="B197" t="s">
        <v>69</v>
      </c>
      <c r="C197" t="s">
        <v>46</v>
      </c>
      <c r="D197" t="s">
        <v>22</v>
      </c>
      <c r="E197">
        <v>77</v>
      </c>
      <c r="F197">
        <v>25</v>
      </c>
      <c r="G197">
        <f t="shared" si="4"/>
        <v>102</v>
      </c>
      <c r="H197" t="s">
        <v>21</v>
      </c>
      <c r="I197" t="s">
        <v>20</v>
      </c>
      <c r="J197">
        <v>21.46</v>
      </c>
    </row>
    <row r="198" spans="1:10">
      <c r="A198" t="s">
        <v>80</v>
      </c>
      <c r="B198" t="s">
        <v>69</v>
      </c>
      <c r="C198" t="s">
        <v>46</v>
      </c>
      <c r="D198" t="s">
        <v>68</v>
      </c>
      <c r="E198">
        <v>77</v>
      </c>
      <c r="F198">
        <v>75</v>
      </c>
      <c r="G198">
        <f t="shared" si="4"/>
        <v>152</v>
      </c>
      <c r="H198" t="s">
        <v>21</v>
      </c>
      <c r="I198" t="s">
        <v>20</v>
      </c>
      <c r="J198">
        <v>23.27</v>
      </c>
    </row>
    <row r="199" spans="1:10">
      <c r="A199" t="s">
        <v>79</v>
      </c>
      <c r="B199" t="s">
        <v>69</v>
      </c>
      <c r="C199" t="s">
        <v>46</v>
      </c>
      <c r="D199" t="s">
        <v>22</v>
      </c>
      <c r="E199">
        <v>77</v>
      </c>
      <c r="F199">
        <v>25</v>
      </c>
      <c r="G199">
        <f t="shared" si="4"/>
        <v>102</v>
      </c>
      <c r="H199" t="s">
        <v>21</v>
      </c>
      <c r="I199" t="s">
        <v>20</v>
      </c>
      <c r="J199">
        <v>18.52</v>
      </c>
    </row>
    <row r="200" spans="1:10">
      <c r="A200" t="s">
        <v>78</v>
      </c>
      <c r="B200" t="s">
        <v>69</v>
      </c>
      <c r="C200" t="s">
        <v>46</v>
      </c>
      <c r="D200" t="s">
        <v>68</v>
      </c>
      <c r="E200">
        <v>77</v>
      </c>
      <c r="F200">
        <v>25</v>
      </c>
      <c r="G200">
        <f t="shared" si="4"/>
        <v>102</v>
      </c>
      <c r="H200" t="s">
        <v>21</v>
      </c>
      <c r="I200" t="s">
        <v>20</v>
      </c>
      <c r="J200">
        <v>21.56</v>
      </c>
    </row>
    <row r="201" spans="1:10">
      <c r="A201" t="s">
        <v>77</v>
      </c>
      <c r="B201" t="s">
        <v>69</v>
      </c>
      <c r="C201" t="s">
        <v>46</v>
      </c>
      <c r="D201" t="s">
        <v>22</v>
      </c>
      <c r="E201">
        <v>77</v>
      </c>
      <c r="F201">
        <v>25</v>
      </c>
      <c r="G201">
        <f t="shared" si="4"/>
        <v>102</v>
      </c>
      <c r="H201" t="s">
        <v>21</v>
      </c>
      <c r="I201" t="s">
        <v>20</v>
      </c>
      <c r="J201">
        <v>21.9</v>
      </c>
    </row>
    <row r="202" spans="1:10">
      <c r="A202" t="s">
        <v>76</v>
      </c>
      <c r="B202" t="s">
        <v>69</v>
      </c>
      <c r="C202" t="s">
        <v>46</v>
      </c>
      <c r="D202" t="s">
        <v>68</v>
      </c>
      <c r="E202">
        <v>77</v>
      </c>
      <c r="F202">
        <v>75</v>
      </c>
      <c r="G202">
        <f t="shared" si="4"/>
        <v>152</v>
      </c>
      <c r="H202" t="s">
        <v>21</v>
      </c>
      <c r="I202" t="s">
        <v>20</v>
      </c>
      <c r="J202">
        <v>20.73</v>
      </c>
    </row>
    <row r="203" spans="1:10">
      <c r="A203" t="s">
        <v>75</v>
      </c>
      <c r="B203" t="s">
        <v>69</v>
      </c>
      <c r="C203" t="s">
        <v>46</v>
      </c>
      <c r="D203" t="s">
        <v>22</v>
      </c>
      <c r="E203">
        <v>77</v>
      </c>
      <c r="F203">
        <v>25</v>
      </c>
      <c r="G203">
        <f t="shared" si="4"/>
        <v>102</v>
      </c>
      <c r="H203" t="s">
        <v>21</v>
      </c>
      <c r="I203" t="s">
        <v>20</v>
      </c>
      <c r="J203">
        <v>18.93</v>
      </c>
    </row>
    <row r="204" spans="1:10">
      <c r="A204" t="s">
        <v>74</v>
      </c>
      <c r="B204" t="s">
        <v>69</v>
      </c>
      <c r="C204" t="s">
        <v>46</v>
      </c>
      <c r="D204" t="s">
        <v>68</v>
      </c>
      <c r="E204">
        <v>77</v>
      </c>
      <c r="F204">
        <v>25</v>
      </c>
      <c r="G204">
        <f t="shared" si="4"/>
        <v>102</v>
      </c>
      <c r="H204" t="s">
        <v>21</v>
      </c>
      <c r="I204" t="s">
        <v>20</v>
      </c>
      <c r="J204">
        <v>20.29</v>
      </c>
    </row>
    <row r="205" spans="1:10">
      <c r="A205" t="s">
        <v>73</v>
      </c>
      <c r="B205" t="s">
        <v>69</v>
      </c>
      <c r="C205" t="s">
        <v>46</v>
      </c>
      <c r="D205" t="s">
        <v>22</v>
      </c>
      <c r="E205">
        <v>77</v>
      </c>
      <c r="F205">
        <v>25</v>
      </c>
      <c r="G205">
        <f t="shared" si="4"/>
        <v>102</v>
      </c>
      <c r="H205" t="s">
        <v>21</v>
      </c>
      <c r="I205" t="s">
        <v>20</v>
      </c>
      <c r="J205">
        <v>18.690000000000001</v>
      </c>
    </row>
    <row r="206" spans="1:10">
      <c r="A206" t="s">
        <v>72</v>
      </c>
      <c r="B206" t="s">
        <v>69</v>
      </c>
      <c r="C206" t="s">
        <v>46</v>
      </c>
      <c r="D206" t="s">
        <v>68</v>
      </c>
      <c r="E206">
        <v>77</v>
      </c>
      <c r="F206">
        <v>75</v>
      </c>
      <c r="G206">
        <f t="shared" si="4"/>
        <v>152</v>
      </c>
      <c r="H206" t="s">
        <v>21</v>
      </c>
      <c r="I206" t="s">
        <v>20</v>
      </c>
      <c r="J206">
        <v>22.7</v>
      </c>
    </row>
    <row r="207" spans="1:10">
      <c r="A207" t="s">
        <v>71</v>
      </c>
      <c r="B207" t="s">
        <v>69</v>
      </c>
      <c r="C207" t="s">
        <v>46</v>
      </c>
      <c r="D207" t="s">
        <v>22</v>
      </c>
      <c r="E207">
        <v>77</v>
      </c>
      <c r="F207">
        <v>25</v>
      </c>
      <c r="G207">
        <f t="shared" si="4"/>
        <v>102</v>
      </c>
      <c r="H207" t="s">
        <v>21</v>
      </c>
      <c r="I207" t="s">
        <v>20</v>
      </c>
      <c r="J207">
        <v>19.37</v>
      </c>
    </row>
    <row r="208" spans="1:10">
      <c r="A208" t="s">
        <v>70</v>
      </c>
      <c r="B208" t="s">
        <v>69</v>
      </c>
      <c r="C208" t="s">
        <v>46</v>
      </c>
      <c r="D208" t="s">
        <v>68</v>
      </c>
      <c r="E208">
        <v>77</v>
      </c>
      <c r="F208">
        <v>25</v>
      </c>
      <c r="G208">
        <f t="shared" si="4"/>
        <v>102</v>
      </c>
      <c r="H208" t="s">
        <v>21</v>
      </c>
      <c r="I208" t="s">
        <v>20</v>
      </c>
      <c r="J208">
        <v>22.3</v>
      </c>
    </row>
    <row r="209" spans="1:12">
      <c r="A209" t="s">
        <v>67</v>
      </c>
      <c r="B209" t="s">
        <v>47</v>
      </c>
      <c r="C209" t="s">
        <v>46</v>
      </c>
      <c r="D209" t="s">
        <v>45</v>
      </c>
      <c r="E209">
        <v>102</v>
      </c>
      <c r="F209">
        <v>29</v>
      </c>
      <c r="G209">
        <f t="shared" si="4"/>
        <v>131</v>
      </c>
      <c r="H209" t="s">
        <v>35</v>
      </c>
      <c r="I209" t="s">
        <v>34</v>
      </c>
      <c r="J209">
        <v>24.51</v>
      </c>
      <c r="K209">
        <v>0.1202</v>
      </c>
      <c r="L209">
        <v>0.126</v>
      </c>
    </row>
    <row r="210" spans="1:12">
      <c r="A210" t="s">
        <v>66</v>
      </c>
      <c r="B210" t="s">
        <v>47</v>
      </c>
      <c r="C210" t="s">
        <v>46</v>
      </c>
      <c r="D210" t="s">
        <v>45</v>
      </c>
      <c r="E210">
        <v>102</v>
      </c>
      <c r="F210">
        <v>29</v>
      </c>
      <c r="G210">
        <f t="shared" si="4"/>
        <v>131</v>
      </c>
      <c r="H210" t="s">
        <v>35</v>
      </c>
      <c r="I210" t="s">
        <v>34</v>
      </c>
      <c r="J210">
        <v>24.95</v>
      </c>
      <c r="K210">
        <v>0.14530000000000001</v>
      </c>
      <c r="L210">
        <v>0.14449999999999999</v>
      </c>
    </row>
    <row r="211" spans="1:12">
      <c r="A211" t="s">
        <v>65</v>
      </c>
      <c r="B211" t="s">
        <v>47</v>
      </c>
      <c r="C211" t="s">
        <v>46</v>
      </c>
      <c r="D211" t="s">
        <v>45</v>
      </c>
      <c r="E211">
        <v>102</v>
      </c>
      <c r="F211">
        <v>29</v>
      </c>
      <c r="G211">
        <f t="shared" ref="G211:G242" si="5">F211+E211</f>
        <v>131</v>
      </c>
      <c r="H211" t="s">
        <v>35</v>
      </c>
      <c r="I211" t="s">
        <v>34</v>
      </c>
      <c r="J211">
        <v>24.38</v>
      </c>
      <c r="K211">
        <v>0.1258</v>
      </c>
      <c r="L211">
        <v>0.12819999999999998</v>
      </c>
    </row>
    <row r="212" spans="1:12">
      <c r="A212" t="s">
        <v>64</v>
      </c>
      <c r="B212" t="s">
        <v>47</v>
      </c>
      <c r="C212" t="s">
        <v>46</v>
      </c>
      <c r="D212" t="s">
        <v>45</v>
      </c>
      <c r="E212">
        <v>102</v>
      </c>
      <c r="F212">
        <v>29</v>
      </c>
      <c r="G212">
        <f t="shared" si="5"/>
        <v>131</v>
      </c>
      <c r="H212" t="s">
        <v>35</v>
      </c>
      <c r="I212" t="s">
        <v>34</v>
      </c>
      <c r="J212">
        <v>22.04</v>
      </c>
      <c r="K212">
        <v>0.12280000000000001</v>
      </c>
      <c r="L212">
        <v>0.11650000000000001</v>
      </c>
    </row>
    <row r="213" spans="1:12">
      <c r="A213" t="s">
        <v>63</v>
      </c>
      <c r="B213" t="s">
        <v>47</v>
      </c>
      <c r="C213" t="s">
        <v>46</v>
      </c>
      <c r="D213" t="s">
        <v>45</v>
      </c>
      <c r="E213">
        <v>102</v>
      </c>
      <c r="F213">
        <v>29</v>
      </c>
      <c r="G213">
        <f t="shared" si="5"/>
        <v>131</v>
      </c>
      <c r="H213" t="s">
        <v>35</v>
      </c>
      <c r="I213" t="s">
        <v>34</v>
      </c>
      <c r="J213">
        <v>24.7</v>
      </c>
      <c r="K213">
        <v>0.13569999999999999</v>
      </c>
      <c r="L213">
        <v>0.1431</v>
      </c>
    </row>
    <row r="214" spans="1:12">
      <c r="A214" t="s">
        <v>62</v>
      </c>
      <c r="B214" t="s">
        <v>47</v>
      </c>
      <c r="C214" t="s">
        <v>46</v>
      </c>
      <c r="D214" t="s">
        <v>45</v>
      </c>
      <c r="E214">
        <v>102</v>
      </c>
      <c r="F214">
        <v>28</v>
      </c>
      <c r="G214">
        <f t="shared" si="5"/>
        <v>130</v>
      </c>
      <c r="H214" t="s">
        <v>35</v>
      </c>
      <c r="I214" t="s">
        <v>34</v>
      </c>
      <c r="J214">
        <v>22.81</v>
      </c>
      <c r="K214">
        <v>0.1217</v>
      </c>
      <c r="L214">
        <v>0.1237</v>
      </c>
    </row>
    <row r="215" spans="1:12">
      <c r="A215" t="s">
        <v>61</v>
      </c>
      <c r="B215" t="s">
        <v>47</v>
      </c>
      <c r="C215" t="s">
        <v>46</v>
      </c>
      <c r="D215" t="s">
        <v>45</v>
      </c>
      <c r="E215">
        <v>102</v>
      </c>
      <c r="F215">
        <v>28</v>
      </c>
      <c r="G215">
        <f t="shared" si="5"/>
        <v>130</v>
      </c>
      <c r="H215" t="s">
        <v>35</v>
      </c>
      <c r="I215" t="s">
        <v>34</v>
      </c>
      <c r="J215">
        <v>21.28</v>
      </c>
      <c r="K215">
        <v>0.1187</v>
      </c>
      <c r="L215">
        <v>0.1201</v>
      </c>
    </row>
    <row r="216" spans="1:12">
      <c r="A216" t="s">
        <v>60</v>
      </c>
      <c r="B216" t="s">
        <v>47</v>
      </c>
      <c r="C216" t="s">
        <v>46</v>
      </c>
      <c r="D216" t="s">
        <v>45</v>
      </c>
      <c r="E216">
        <v>102</v>
      </c>
      <c r="F216">
        <v>28</v>
      </c>
      <c r="G216">
        <f t="shared" si="5"/>
        <v>130</v>
      </c>
      <c r="H216" t="s">
        <v>35</v>
      </c>
      <c r="I216" t="s">
        <v>34</v>
      </c>
      <c r="J216">
        <v>23.68</v>
      </c>
      <c r="K216">
        <v>0.11170000000000001</v>
      </c>
      <c r="L216">
        <v>0.12040000000000001</v>
      </c>
    </row>
    <row r="217" spans="1:12">
      <c r="A217" t="s">
        <v>59</v>
      </c>
      <c r="B217" t="s">
        <v>47</v>
      </c>
      <c r="C217" t="s">
        <v>46</v>
      </c>
      <c r="D217" t="s">
        <v>45</v>
      </c>
      <c r="E217">
        <v>102</v>
      </c>
      <c r="F217">
        <v>28</v>
      </c>
      <c r="G217">
        <f t="shared" si="5"/>
        <v>130</v>
      </c>
      <c r="H217" t="s">
        <v>35</v>
      </c>
      <c r="I217" t="s">
        <v>34</v>
      </c>
      <c r="J217">
        <v>23.66</v>
      </c>
      <c r="K217">
        <v>0.13009999999999999</v>
      </c>
      <c r="L217">
        <v>0.1275</v>
      </c>
    </row>
    <row r="218" spans="1:12">
      <c r="A218" t="s">
        <v>58</v>
      </c>
      <c r="B218" t="s">
        <v>47</v>
      </c>
      <c r="C218" t="s">
        <v>46</v>
      </c>
      <c r="D218" t="s">
        <v>45</v>
      </c>
      <c r="E218">
        <v>102</v>
      </c>
      <c r="F218">
        <v>28</v>
      </c>
      <c r="G218">
        <f t="shared" si="5"/>
        <v>130</v>
      </c>
      <c r="H218" t="s">
        <v>35</v>
      </c>
      <c r="I218" t="s">
        <v>34</v>
      </c>
      <c r="J218">
        <v>25.61</v>
      </c>
      <c r="K218">
        <v>0.12529999999999999</v>
      </c>
      <c r="L218">
        <v>0.1258</v>
      </c>
    </row>
    <row r="219" spans="1:12">
      <c r="A219" t="s">
        <v>57</v>
      </c>
      <c r="B219" t="s">
        <v>47</v>
      </c>
      <c r="C219" t="s">
        <v>46</v>
      </c>
      <c r="D219" t="s">
        <v>45</v>
      </c>
      <c r="E219">
        <v>102</v>
      </c>
      <c r="F219">
        <v>29</v>
      </c>
      <c r="G219">
        <f t="shared" si="5"/>
        <v>131</v>
      </c>
      <c r="H219" t="s">
        <v>21</v>
      </c>
      <c r="I219" t="s">
        <v>20</v>
      </c>
      <c r="K219">
        <v>0.1125</v>
      </c>
      <c r="L219">
        <v>0.11550000000000001</v>
      </c>
    </row>
    <row r="220" spans="1:12">
      <c r="A220" t="s">
        <v>56</v>
      </c>
      <c r="B220" t="s">
        <v>47</v>
      </c>
      <c r="C220" t="s">
        <v>46</v>
      </c>
      <c r="D220" t="s">
        <v>45</v>
      </c>
      <c r="E220">
        <v>102</v>
      </c>
      <c r="F220">
        <v>29</v>
      </c>
      <c r="G220">
        <f t="shared" si="5"/>
        <v>131</v>
      </c>
      <c r="H220" t="s">
        <v>21</v>
      </c>
      <c r="I220" t="s">
        <v>20</v>
      </c>
      <c r="K220">
        <v>0.1095</v>
      </c>
      <c r="L220">
        <v>0.1192</v>
      </c>
    </row>
    <row r="221" spans="1:12">
      <c r="A221" t="s">
        <v>55</v>
      </c>
      <c r="B221" t="s">
        <v>47</v>
      </c>
      <c r="C221" t="s">
        <v>46</v>
      </c>
      <c r="D221" t="s">
        <v>45</v>
      </c>
      <c r="E221">
        <v>102</v>
      </c>
      <c r="F221">
        <v>29</v>
      </c>
      <c r="G221">
        <f t="shared" si="5"/>
        <v>131</v>
      </c>
      <c r="H221" t="s">
        <v>21</v>
      </c>
      <c r="I221" t="s">
        <v>20</v>
      </c>
      <c r="K221">
        <v>0.1333</v>
      </c>
      <c r="L221">
        <v>0.13059999999999999</v>
      </c>
    </row>
    <row r="222" spans="1:12">
      <c r="A222" t="s">
        <v>54</v>
      </c>
      <c r="B222" t="s">
        <v>47</v>
      </c>
      <c r="C222" t="s">
        <v>46</v>
      </c>
      <c r="D222" t="s">
        <v>45</v>
      </c>
      <c r="E222">
        <v>102</v>
      </c>
      <c r="F222">
        <v>29</v>
      </c>
      <c r="G222">
        <f t="shared" si="5"/>
        <v>131</v>
      </c>
      <c r="H222" t="s">
        <v>21</v>
      </c>
      <c r="I222" t="s">
        <v>20</v>
      </c>
      <c r="K222">
        <v>0.1497</v>
      </c>
      <c r="L222">
        <v>0.1507</v>
      </c>
    </row>
    <row r="223" spans="1:12">
      <c r="A223" t="s">
        <v>53</v>
      </c>
      <c r="B223" t="s">
        <v>47</v>
      </c>
      <c r="C223" t="s">
        <v>46</v>
      </c>
      <c r="D223" t="s">
        <v>45</v>
      </c>
      <c r="E223">
        <v>102</v>
      </c>
      <c r="F223">
        <v>29</v>
      </c>
      <c r="G223">
        <f t="shared" si="5"/>
        <v>131</v>
      </c>
      <c r="H223" t="s">
        <v>21</v>
      </c>
      <c r="I223" t="s">
        <v>20</v>
      </c>
      <c r="K223">
        <v>0.13569999999999999</v>
      </c>
      <c r="L223">
        <v>0.13600000000000001</v>
      </c>
    </row>
    <row r="224" spans="1:12">
      <c r="A224" t="s">
        <v>52</v>
      </c>
      <c r="B224" t="s">
        <v>47</v>
      </c>
      <c r="C224" t="s">
        <v>46</v>
      </c>
      <c r="D224" t="s">
        <v>45</v>
      </c>
      <c r="E224">
        <v>102</v>
      </c>
      <c r="F224">
        <v>28</v>
      </c>
      <c r="G224">
        <f t="shared" si="5"/>
        <v>130</v>
      </c>
      <c r="H224" t="s">
        <v>21</v>
      </c>
      <c r="I224" t="s">
        <v>20</v>
      </c>
      <c r="K224">
        <v>0.1366</v>
      </c>
      <c r="L224">
        <v>0.14319999999999999</v>
      </c>
    </row>
    <row r="225" spans="1:12">
      <c r="A225" t="s">
        <v>51</v>
      </c>
      <c r="B225" t="s">
        <v>47</v>
      </c>
      <c r="C225" t="s">
        <v>46</v>
      </c>
      <c r="D225" t="s">
        <v>45</v>
      </c>
      <c r="E225">
        <v>102</v>
      </c>
      <c r="F225">
        <v>28</v>
      </c>
      <c r="G225">
        <f t="shared" si="5"/>
        <v>130</v>
      </c>
      <c r="H225" t="s">
        <v>21</v>
      </c>
      <c r="I225" t="s">
        <v>20</v>
      </c>
      <c r="K225">
        <v>0.12720000000000001</v>
      </c>
      <c r="L225">
        <v>0.12620000000000001</v>
      </c>
    </row>
    <row r="226" spans="1:12">
      <c r="A226" t="s">
        <v>50</v>
      </c>
      <c r="B226" t="s">
        <v>47</v>
      </c>
      <c r="C226" t="s">
        <v>46</v>
      </c>
      <c r="D226" t="s">
        <v>45</v>
      </c>
      <c r="E226">
        <v>102</v>
      </c>
      <c r="F226">
        <v>28</v>
      </c>
      <c r="G226">
        <f t="shared" si="5"/>
        <v>130</v>
      </c>
      <c r="H226" t="s">
        <v>21</v>
      </c>
      <c r="I226" t="s">
        <v>20</v>
      </c>
      <c r="K226">
        <v>0.1384</v>
      </c>
      <c r="L226">
        <v>0.14910000000000001</v>
      </c>
    </row>
    <row r="227" spans="1:12">
      <c r="A227" t="s">
        <v>49</v>
      </c>
      <c r="B227" t="s">
        <v>47</v>
      </c>
      <c r="C227" t="s">
        <v>46</v>
      </c>
      <c r="D227" t="s">
        <v>45</v>
      </c>
      <c r="E227">
        <v>102</v>
      </c>
      <c r="F227">
        <v>28</v>
      </c>
      <c r="G227">
        <f t="shared" si="5"/>
        <v>130</v>
      </c>
      <c r="H227" t="s">
        <v>21</v>
      </c>
      <c r="I227" t="s">
        <v>20</v>
      </c>
      <c r="K227">
        <v>0.1245</v>
      </c>
      <c r="L227">
        <v>0.14300000000000002</v>
      </c>
    </row>
    <row r="228" spans="1:12">
      <c r="A228" t="s">
        <v>48</v>
      </c>
      <c r="B228" t="s">
        <v>47</v>
      </c>
      <c r="C228" t="s">
        <v>46</v>
      </c>
      <c r="D228" t="s">
        <v>45</v>
      </c>
      <c r="E228">
        <v>102</v>
      </c>
      <c r="F228">
        <v>28</v>
      </c>
      <c r="G228">
        <f t="shared" si="5"/>
        <v>130</v>
      </c>
      <c r="H228" t="s">
        <v>21</v>
      </c>
      <c r="I228" t="s">
        <v>20</v>
      </c>
      <c r="K228">
        <v>0.13009999999999999</v>
      </c>
      <c r="L228">
        <v>0.13789999999999999</v>
      </c>
    </row>
    <row r="229" spans="1:12">
      <c r="A229" t="s">
        <v>44</v>
      </c>
      <c r="B229" t="s">
        <v>24</v>
      </c>
      <c r="C229" t="s">
        <v>23</v>
      </c>
      <c r="D229" t="s">
        <v>22</v>
      </c>
      <c r="E229">
        <v>116</v>
      </c>
      <c r="F229">
        <v>38</v>
      </c>
      <c r="G229">
        <f t="shared" si="5"/>
        <v>154</v>
      </c>
      <c r="H229" t="s">
        <v>35</v>
      </c>
      <c r="I229" t="s">
        <v>34</v>
      </c>
      <c r="J229">
        <v>30</v>
      </c>
      <c r="K229">
        <v>0.19800000000000001</v>
      </c>
      <c r="L229">
        <v>0.21199999999999999</v>
      </c>
    </row>
    <row r="230" spans="1:12">
      <c r="A230" t="s">
        <v>43</v>
      </c>
      <c r="B230" t="s">
        <v>24</v>
      </c>
      <c r="C230" t="s">
        <v>23</v>
      </c>
      <c r="D230" t="s">
        <v>22</v>
      </c>
      <c r="E230">
        <v>116</v>
      </c>
      <c r="F230">
        <v>38</v>
      </c>
      <c r="G230">
        <f t="shared" si="5"/>
        <v>154</v>
      </c>
      <c r="H230" t="s">
        <v>35</v>
      </c>
      <c r="I230" t="s">
        <v>34</v>
      </c>
      <c r="J230">
        <v>33.4</v>
      </c>
      <c r="K230">
        <v>0.27900000000000003</v>
      </c>
      <c r="L230">
        <v>0.28500000000000003</v>
      </c>
    </row>
    <row r="231" spans="1:12">
      <c r="A231" t="s">
        <v>42</v>
      </c>
      <c r="B231" t="s">
        <v>24</v>
      </c>
      <c r="C231" t="s">
        <v>23</v>
      </c>
      <c r="D231" t="s">
        <v>22</v>
      </c>
      <c r="E231">
        <v>116</v>
      </c>
      <c r="F231">
        <v>38</v>
      </c>
      <c r="G231">
        <f t="shared" si="5"/>
        <v>154</v>
      </c>
      <c r="H231" t="s">
        <v>35</v>
      </c>
      <c r="I231" t="s">
        <v>34</v>
      </c>
      <c r="J231">
        <v>32.5</v>
      </c>
      <c r="K231">
        <v>0.252</v>
      </c>
      <c r="L231">
        <v>0.23600000000000002</v>
      </c>
    </row>
    <row r="232" spans="1:12">
      <c r="A232" t="s">
        <v>41</v>
      </c>
      <c r="B232" t="s">
        <v>24</v>
      </c>
      <c r="C232" t="s">
        <v>23</v>
      </c>
      <c r="D232" t="s">
        <v>22</v>
      </c>
      <c r="E232">
        <v>116</v>
      </c>
      <c r="F232">
        <v>38</v>
      </c>
      <c r="G232">
        <f t="shared" si="5"/>
        <v>154</v>
      </c>
      <c r="H232" t="s">
        <v>35</v>
      </c>
      <c r="I232" t="s">
        <v>34</v>
      </c>
      <c r="J232">
        <v>37.9</v>
      </c>
      <c r="K232">
        <v>0.26900000000000002</v>
      </c>
      <c r="L232">
        <v>0.28500000000000003</v>
      </c>
    </row>
    <row r="233" spans="1:12">
      <c r="A233" t="s">
        <v>40</v>
      </c>
      <c r="B233" t="s">
        <v>24</v>
      </c>
      <c r="C233" t="s">
        <v>23</v>
      </c>
      <c r="D233" t="s">
        <v>22</v>
      </c>
      <c r="E233">
        <v>116</v>
      </c>
      <c r="F233">
        <v>38</v>
      </c>
      <c r="G233">
        <f t="shared" si="5"/>
        <v>154</v>
      </c>
      <c r="H233" t="s">
        <v>35</v>
      </c>
      <c r="I233" t="s">
        <v>34</v>
      </c>
      <c r="J233">
        <v>35.200000000000003</v>
      </c>
      <c r="K233">
        <v>0.21199999999999999</v>
      </c>
      <c r="L233">
        <v>0.22800000000000001</v>
      </c>
    </row>
    <row r="234" spans="1:12">
      <c r="A234" t="s">
        <v>39</v>
      </c>
      <c r="B234" t="s">
        <v>24</v>
      </c>
      <c r="C234" t="s">
        <v>23</v>
      </c>
      <c r="D234" t="s">
        <v>22</v>
      </c>
      <c r="E234">
        <v>116</v>
      </c>
      <c r="F234">
        <v>38</v>
      </c>
      <c r="G234">
        <f t="shared" si="5"/>
        <v>154</v>
      </c>
      <c r="H234" t="s">
        <v>35</v>
      </c>
      <c r="I234" t="s">
        <v>34</v>
      </c>
      <c r="J234">
        <v>33.700000000000003</v>
      </c>
      <c r="K234">
        <v>0.248</v>
      </c>
      <c r="L234">
        <v>0.24199999999999999</v>
      </c>
    </row>
    <row r="235" spans="1:12">
      <c r="A235" t="s">
        <v>38</v>
      </c>
      <c r="B235" t="s">
        <v>24</v>
      </c>
      <c r="C235" t="s">
        <v>23</v>
      </c>
      <c r="D235" t="s">
        <v>22</v>
      </c>
      <c r="E235">
        <v>116</v>
      </c>
      <c r="F235">
        <v>38</v>
      </c>
      <c r="G235">
        <f t="shared" si="5"/>
        <v>154</v>
      </c>
      <c r="H235" t="s">
        <v>35</v>
      </c>
      <c r="I235" t="s">
        <v>34</v>
      </c>
      <c r="J235">
        <v>34.1</v>
      </c>
      <c r="K235">
        <v>0.247</v>
      </c>
      <c r="L235">
        <v>0.24299999999999999</v>
      </c>
    </row>
    <row r="236" spans="1:12">
      <c r="A236" t="s">
        <v>37</v>
      </c>
      <c r="B236" t="s">
        <v>24</v>
      </c>
      <c r="C236" t="s">
        <v>23</v>
      </c>
      <c r="D236" t="s">
        <v>22</v>
      </c>
      <c r="E236">
        <v>116</v>
      </c>
      <c r="F236">
        <v>38</v>
      </c>
      <c r="G236">
        <f t="shared" si="5"/>
        <v>154</v>
      </c>
      <c r="H236" t="s">
        <v>35</v>
      </c>
      <c r="I236" t="s">
        <v>34</v>
      </c>
      <c r="J236">
        <v>30.9</v>
      </c>
      <c r="K236">
        <v>0.221</v>
      </c>
      <c r="L236">
        <v>0.218</v>
      </c>
    </row>
    <row r="237" spans="1:12">
      <c r="A237" t="s">
        <v>36</v>
      </c>
      <c r="B237" t="s">
        <v>24</v>
      </c>
      <c r="C237" t="s">
        <v>23</v>
      </c>
      <c r="D237" t="s">
        <v>22</v>
      </c>
      <c r="E237">
        <v>116</v>
      </c>
      <c r="F237">
        <v>38</v>
      </c>
      <c r="G237">
        <f t="shared" si="5"/>
        <v>154</v>
      </c>
      <c r="H237" t="s">
        <v>35</v>
      </c>
      <c r="I237" t="s">
        <v>34</v>
      </c>
      <c r="J237">
        <v>32.700000000000003</v>
      </c>
      <c r="K237">
        <v>0.218</v>
      </c>
      <c r="L237">
        <v>0.217</v>
      </c>
    </row>
    <row r="238" spans="1:12">
      <c r="A238" t="s">
        <v>33</v>
      </c>
      <c r="B238" t="s">
        <v>24</v>
      </c>
      <c r="C238" t="s">
        <v>23</v>
      </c>
      <c r="D238" t="s">
        <v>22</v>
      </c>
      <c r="E238">
        <v>116</v>
      </c>
      <c r="F238">
        <v>38</v>
      </c>
      <c r="G238">
        <f t="shared" si="5"/>
        <v>154</v>
      </c>
      <c r="H238" t="s">
        <v>21</v>
      </c>
      <c r="I238" t="s">
        <v>20</v>
      </c>
      <c r="J238">
        <v>32.9</v>
      </c>
      <c r="K238">
        <v>0.24199999999999999</v>
      </c>
      <c r="L238">
        <v>0.28400000000000003</v>
      </c>
    </row>
    <row r="239" spans="1:12">
      <c r="A239" t="s">
        <v>32</v>
      </c>
      <c r="B239" t="s">
        <v>24</v>
      </c>
      <c r="C239" t="s">
        <v>23</v>
      </c>
      <c r="D239" t="s">
        <v>22</v>
      </c>
      <c r="E239">
        <v>116</v>
      </c>
      <c r="F239">
        <v>38</v>
      </c>
      <c r="G239">
        <f t="shared" si="5"/>
        <v>154</v>
      </c>
      <c r="H239" t="s">
        <v>21</v>
      </c>
      <c r="I239" t="s">
        <v>20</v>
      </c>
      <c r="J239">
        <v>30.4</v>
      </c>
      <c r="K239">
        <v>0.245</v>
      </c>
      <c r="L239">
        <v>0.23600000000000002</v>
      </c>
    </row>
    <row r="240" spans="1:12">
      <c r="A240" t="s">
        <v>31</v>
      </c>
      <c r="B240" t="s">
        <v>24</v>
      </c>
      <c r="C240" t="s">
        <v>23</v>
      </c>
      <c r="D240" t="s">
        <v>22</v>
      </c>
      <c r="E240">
        <v>116</v>
      </c>
      <c r="F240">
        <v>38</v>
      </c>
      <c r="G240">
        <f t="shared" si="5"/>
        <v>154</v>
      </c>
      <c r="H240" t="s">
        <v>21</v>
      </c>
      <c r="I240" t="s">
        <v>20</v>
      </c>
      <c r="J240">
        <v>32.299999999999997</v>
      </c>
      <c r="K240">
        <v>0.21299999999999999</v>
      </c>
      <c r="L240">
        <v>0.224</v>
      </c>
    </row>
    <row r="241" spans="1:12">
      <c r="A241" t="s">
        <v>30</v>
      </c>
      <c r="B241" t="s">
        <v>24</v>
      </c>
      <c r="C241" t="s">
        <v>23</v>
      </c>
      <c r="D241" t="s">
        <v>22</v>
      </c>
      <c r="E241">
        <v>116</v>
      </c>
      <c r="F241">
        <v>38</v>
      </c>
      <c r="G241">
        <f t="shared" si="5"/>
        <v>154</v>
      </c>
      <c r="H241" t="s">
        <v>21</v>
      </c>
      <c r="I241" t="s">
        <v>20</v>
      </c>
      <c r="J241">
        <v>29.1</v>
      </c>
      <c r="K241">
        <v>0.21099999999999999</v>
      </c>
      <c r="L241">
        <v>0.193</v>
      </c>
    </row>
    <row r="242" spans="1:12">
      <c r="A242" t="s">
        <v>29</v>
      </c>
      <c r="B242" t="s">
        <v>24</v>
      </c>
      <c r="C242" t="s">
        <v>23</v>
      </c>
      <c r="D242" t="s">
        <v>22</v>
      </c>
      <c r="E242">
        <v>116</v>
      </c>
      <c r="F242">
        <v>38</v>
      </c>
      <c r="G242">
        <f t="shared" si="5"/>
        <v>154</v>
      </c>
      <c r="H242" t="s">
        <v>21</v>
      </c>
      <c r="I242" t="s">
        <v>20</v>
      </c>
      <c r="J242">
        <v>29.9</v>
      </c>
      <c r="K242">
        <v>0.19400000000000001</v>
      </c>
      <c r="L242">
        <v>0.20400000000000001</v>
      </c>
    </row>
    <row r="243" spans="1:12">
      <c r="A243" t="s">
        <v>28</v>
      </c>
      <c r="B243" t="s">
        <v>24</v>
      </c>
      <c r="C243" t="s">
        <v>23</v>
      </c>
      <c r="D243" t="s">
        <v>22</v>
      </c>
      <c r="E243">
        <v>116</v>
      </c>
      <c r="F243">
        <v>38</v>
      </c>
      <c r="G243">
        <f t="shared" ref="G243:G246" si="6">F243+E243</f>
        <v>154</v>
      </c>
      <c r="H243" t="s">
        <v>21</v>
      </c>
      <c r="I243" t="s">
        <v>20</v>
      </c>
      <c r="J243">
        <v>33.9</v>
      </c>
      <c r="K243">
        <v>0.26700000000000002</v>
      </c>
      <c r="L243">
        <v>0.221</v>
      </c>
    </row>
    <row r="244" spans="1:12">
      <c r="A244" t="s">
        <v>27</v>
      </c>
      <c r="B244" t="s">
        <v>24</v>
      </c>
      <c r="C244" t="s">
        <v>23</v>
      </c>
      <c r="D244" t="s">
        <v>22</v>
      </c>
      <c r="E244">
        <v>116</v>
      </c>
      <c r="F244">
        <v>38</v>
      </c>
      <c r="G244">
        <f t="shared" si="6"/>
        <v>154</v>
      </c>
      <c r="H244" t="s">
        <v>21</v>
      </c>
      <c r="I244" t="s">
        <v>20</v>
      </c>
      <c r="J244">
        <v>27.3</v>
      </c>
      <c r="K244">
        <v>0.193</v>
      </c>
      <c r="L244">
        <v>0.19</v>
      </c>
    </row>
    <row r="245" spans="1:12">
      <c r="A245" t="s">
        <v>26</v>
      </c>
      <c r="B245" t="s">
        <v>24</v>
      </c>
      <c r="C245" t="s">
        <v>23</v>
      </c>
      <c r="D245" t="s">
        <v>22</v>
      </c>
      <c r="E245">
        <v>116</v>
      </c>
      <c r="F245">
        <v>38</v>
      </c>
      <c r="G245">
        <f t="shared" si="6"/>
        <v>154</v>
      </c>
      <c r="H245" t="s">
        <v>21</v>
      </c>
      <c r="I245" t="s">
        <v>20</v>
      </c>
      <c r="J245">
        <v>33.5</v>
      </c>
      <c r="K245">
        <v>0.23</v>
      </c>
      <c r="L245">
        <v>0.248</v>
      </c>
    </row>
    <row r="246" spans="1:12">
      <c r="A246" t="s">
        <v>25</v>
      </c>
      <c r="B246" t="s">
        <v>24</v>
      </c>
      <c r="C246" t="s">
        <v>23</v>
      </c>
      <c r="D246" t="s">
        <v>22</v>
      </c>
      <c r="E246">
        <v>116</v>
      </c>
      <c r="F246">
        <v>38</v>
      </c>
      <c r="G246">
        <f t="shared" si="6"/>
        <v>154</v>
      </c>
      <c r="H246" t="s">
        <v>21</v>
      </c>
      <c r="I246" t="s">
        <v>20</v>
      </c>
      <c r="J246">
        <v>35.9</v>
      </c>
      <c r="K246">
        <v>0.247</v>
      </c>
      <c r="L246">
        <v>0.26400000000000001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9672B-9BE2-4A4D-A9CD-EC099D7FF811}">
  <dimension ref="A1:S4"/>
  <sheetViews>
    <sheetView workbookViewId="0">
      <selection activeCell="K10" sqref="K10"/>
    </sheetView>
  </sheetViews>
  <sheetFormatPr defaultRowHeight="15"/>
  <cols>
    <col min="1" max="1" width="10.5703125" bestFit="1" customWidth="1"/>
    <col min="2" max="10" width="14.7109375" bestFit="1" customWidth="1"/>
    <col min="12" max="19" width="12.42578125" bestFit="1" customWidth="1"/>
  </cols>
  <sheetData>
    <row r="1" spans="1:19">
      <c r="B1" t="s">
        <v>19</v>
      </c>
      <c r="C1" t="s">
        <v>19</v>
      </c>
      <c r="D1" t="s">
        <v>19</v>
      </c>
      <c r="E1" t="s">
        <v>19</v>
      </c>
      <c r="F1" t="s">
        <v>19</v>
      </c>
      <c r="G1" t="s">
        <v>19</v>
      </c>
      <c r="H1" t="s">
        <v>19</v>
      </c>
      <c r="I1" t="s">
        <v>19</v>
      </c>
      <c r="J1" t="s">
        <v>19</v>
      </c>
      <c r="L1" t="s">
        <v>18</v>
      </c>
      <c r="M1" t="s">
        <v>18</v>
      </c>
      <c r="N1" t="s">
        <v>18</v>
      </c>
      <c r="O1" t="s">
        <v>18</v>
      </c>
      <c r="P1" t="s">
        <v>18</v>
      </c>
      <c r="Q1" t="s">
        <v>18</v>
      </c>
      <c r="R1" t="s">
        <v>18</v>
      </c>
      <c r="S1" t="s">
        <v>18</v>
      </c>
    </row>
    <row r="2" spans="1:19">
      <c r="A2" t="s">
        <v>17</v>
      </c>
      <c r="B2">
        <v>7.0595113999999999</v>
      </c>
      <c r="C2">
        <v>7.0946366000000003</v>
      </c>
      <c r="D2">
        <v>4.9653214999999999</v>
      </c>
      <c r="E2">
        <v>6.1431775000000002</v>
      </c>
      <c r="F2">
        <v>5.0176515000000004</v>
      </c>
      <c r="G2">
        <v>4.9552173000000002</v>
      </c>
      <c r="H2">
        <v>6.4457224999999996</v>
      </c>
      <c r="I2">
        <v>4.0367616999999996</v>
      </c>
      <c r="J2">
        <v>6.4233729000000004</v>
      </c>
      <c r="L2">
        <v>6.5988283000000001</v>
      </c>
      <c r="M2">
        <v>4.8298715999999997</v>
      </c>
      <c r="N2">
        <v>4.8280026999999999</v>
      </c>
      <c r="O2">
        <v>1.6649594999999999</v>
      </c>
      <c r="P2">
        <v>4.6706370000000001</v>
      </c>
      <c r="Q2">
        <v>1.5432769</v>
      </c>
      <c r="R2">
        <v>3.2103646000000001</v>
      </c>
      <c r="S2">
        <v>6.8066062000000001</v>
      </c>
    </row>
    <row r="3" spans="1:19">
      <c r="A3" t="s">
        <v>16</v>
      </c>
      <c r="B3">
        <v>1277.2416756800001</v>
      </c>
      <c r="C3">
        <v>1026.54096774</v>
      </c>
      <c r="D3">
        <v>601.01446601999999</v>
      </c>
      <c r="E3">
        <v>1048.2435468000001</v>
      </c>
      <c r="F3">
        <v>1112.4944623700001</v>
      </c>
      <c r="G3">
        <v>1185.835</v>
      </c>
      <c r="H3">
        <v>1149.6129347799999</v>
      </c>
      <c r="I3">
        <v>442.90443113999999</v>
      </c>
      <c r="J3">
        <v>1004.90150442</v>
      </c>
      <c r="L3">
        <v>1357.5434574000001</v>
      </c>
      <c r="M3">
        <v>889.0287591</v>
      </c>
      <c r="N3">
        <v>1433.423299</v>
      </c>
      <c r="O3">
        <v>923.18176470000003</v>
      </c>
      <c r="P3">
        <v>1359.9920182999999</v>
      </c>
      <c r="Q3">
        <v>1285.0877273000001</v>
      </c>
      <c r="R3">
        <v>1703.4344871999999</v>
      </c>
      <c r="S3">
        <v>1597.7929518000001</v>
      </c>
    </row>
    <row r="4" spans="1:19">
      <c r="A4" t="s">
        <v>15</v>
      </c>
      <c r="B4">
        <v>55.271539509999997</v>
      </c>
      <c r="C4">
        <v>69.112064540000006</v>
      </c>
      <c r="D4">
        <v>82.615673169999994</v>
      </c>
      <c r="E4">
        <v>58.604486860000002</v>
      </c>
      <c r="F4">
        <v>45.10271015</v>
      </c>
      <c r="G4">
        <v>41.786735399999998</v>
      </c>
      <c r="H4">
        <v>56.068632639999997</v>
      </c>
      <c r="I4">
        <v>91.142951719999999</v>
      </c>
      <c r="J4">
        <v>63.920422809999998</v>
      </c>
      <c r="L4">
        <v>48.608597009999997</v>
      </c>
      <c r="M4">
        <v>54.327507150000002</v>
      </c>
      <c r="N4">
        <v>33.681625650000001</v>
      </c>
      <c r="O4">
        <v>18.035013169999999</v>
      </c>
      <c r="P4">
        <v>34.343120859999999</v>
      </c>
      <c r="Q4">
        <v>12.009116779999999</v>
      </c>
      <c r="R4">
        <v>18.846422560000001</v>
      </c>
      <c r="S4">
        <v>42.600051550000003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5FDFA-D194-4232-8129-4141C25865E9}">
  <dimension ref="A1:Q14"/>
  <sheetViews>
    <sheetView workbookViewId="0">
      <selection activeCell="O24" sqref="O24"/>
    </sheetView>
  </sheetViews>
  <sheetFormatPr defaultRowHeight="15"/>
  <sheetData>
    <row r="1" spans="1:17" ht="15.75" thickBot="1">
      <c r="A1" s="314" t="s">
        <v>167</v>
      </c>
      <c r="B1" s="314"/>
      <c r="C1" s="314"/>
      <c r="D1" s="314"/>
      <c r="E1" s="314"/>
      <c r="F1" s="314"/>
      <c r="G1" s="314"/>
      <c r="H1" s="2" t="s">
        <v>7</v>
      </c>
      <c r="I1" s="2" t="s">
        <v>8</v>
      </c>
      <c r="J1" s="2" t="s">
        <v>5</v>
      </c>
      <c r="K1" s="2" t="s">
        <v>9</v>
      </c>
      <c r="L1" s="2" t="s">
        <v>6</v>
      </c>
      <c r="M1" s="2" t="s">
        <v>10</v>
      </c>
      <c r="N1" s="2" t="s">
        <v>13</v>
      </c>
      <c r="O1" s="2" t="s">
        <v>14</v>
      </c>
      <c r="P1" s="2" t="s">
        <v>11</v>
      </c>
      <c r="Q1" s="2" t="s">
        <v>12</v>
      </c>
    </row>
    <row r="2" spans="1:17">
      <c r="A2" s="1" t="s">
        <v>0</v>
      </c>
      <c r="B2" s="6">
        <v>4.8299999999999998E-4</v>
      </c>
      <c r="C2" s="6">
        <v>8.0999999999999996E-4</v>
      </c>
      <c r="D2" s="6">
        <v>5.7499999999999999E-4</v>
      </c>
      <c r="E2" s="6">
        <v>6.7000000000000002E-4</v>
      </c>
      <c r="F2" s="6">
        <v>4.9299999999999995E-4</v>
      </c>
      <c r="G2" s="7">
        <v>3.77E-4</v>
      </c>
      <c r="H2" s="2">
        <f>COUNT(B2:G2)</f>
        <v>6</v>
      </c>
      <c r="I2" s="3">
        <f>AVERAGE(B2:G2)</f>
        <v>5.6800000000000004E-4</v>
      </c>
      <c r="J2" s="3">
        <f>_xlfn.STDEV.S(B2:G2)</f>
        <v>1.5384927689137833E-4</v>
      </c>
      <c r="K2" s="3">
        <f>_xlfn.STDEV.S(B2:G2)/SQRT(H2)</f>
        <v>6.2808704280006708E-5</v>
      </c>
      <c r="L2" s="3">
        <f>MEDIAN(B2:G2)</f>
        <v>5.3399999999999997E-4</v>
      </c>
      <c r="M2" s="3">
        <f>_xlfn.QUARTILE.INC(B2:G2,3)-_xlfn.QUARTILE.INC(B2:G2,1)</f>
        <v>1.6075000000000003E-4</v>
      </c>
      <c r="N2" s="3">
        <f>_xlfn.QUARTILE.INC(B2:G2,1)</f>
        <v>4.8549999999999998E-4</v>
      </c>
      <c r="O2" s="3">
        <f>_xlfn.QUARTILE.INC(B2:G2,3)</f>
        <v>6.4625000000000001E-4</v>
      </c>
      <c r="P2" s="3">
        <f>MIN(B2:G2)</f>
        <v>3.77E-4</v>
      </c>
      <c r="Q2" s="3">
        <f>MAX(B2:G2)</f>
        <v>8.0999999999999996E-4</v>
      </c>
    </row>
    <row r="3" spans="1:17">
      <c r="A3" s="1" t="s">
        <v>1</v>
      </c>
      <c r="B3" s="4">
        <v>1.9350000000000001E-3</v>
      </c>
      <c r="C3" s="4">
        <v>1.629E-3</v>
      </c>
      <c r="D3" s="4">
        <v>1.305E-3</v>
      </c>
      <c r="E3" s="4">
        <v>4.6099999999999998E-4</v>
      </c>
      <c r="F3" s="4">
        <v>7.2999999999999996E-4</v>
      </c>
      <c r="G3" s="9">
        <v>6.2600000000000004E-4</v>
      </c>
      <c r="H3" s="2">
        <f>COUNT(B3:G3)</f>
        <v>6</v>
      </c>
      <c r="I3" s="3">
        <f>AVERAGE(B3:G3)</f>
        <v>1.1143333333333333E-3</v>
      </c>
      <c r="J3" s="3">
        <f>_xlfn.STDEV.S(B3:G3)</f>
        <v>5.9795573972215262E-4</v>
      </c>
      <c r="K3" s="3">
        <f>_xlfn.STDEV.S(B3:G3)/SQRT(H3)</f>
        <v>2.4411440851462347E-4</v>
      </c>
      <c r="L3" s="3">
        <f>MEDIAN(B3:G3)</f>
        <v>1.0175E-3</v>
      </c>
      <c r="M3" s="3">
        <f>_xlfn.QUARTILE.INC(B3:G3,3)-_xlfn.QUARTILE.INC(B3:G3,1)</f>
        <v>8.9599999999999988E-4</v>
      </c>
      <c r="N3" s="3">
        <f>_xlfn.QUARTILE.INC(B3:G3,1)</f>
        <v>6.5200000000000002E-4</v>
      </c>
      <c r="O3" s="3">
        <f>_xlfn.QUARTILE.INC(B3:G3,3)</f>
        <v>1.5479999999999999E-3</v>
      </c>
      <c r="P3" s="3">
        <f>MIN(B3:G3)</f>
        <v>4.6099999999999998E-4</v>
      </c>
      <c r="Q3" s="3">
        <f>MAX(B3:G3)</f>
        <v>1.9350000000000001E-3</v>
      </c>
    </row>
    <row r="4" spans="1:17">
      <c r="A4" s="1" t="s">
        <v>2</v>
      </c>
      <c r="B4" s="4">
        <v>7.0600000000000003E-4</v>
      </c>
      <c r="C4" s="4">
        <v>9.0499999999999999E-4</v>
      </c>
      <c r="D4" s="4">
        <v>6.5700000000000003E-4</v>
      </c>
      <c r="E4" s="4">
        <v>2.32E-4</v>
      </c>
      <c r="F4" s="4">
        <v>6.2699999999999995E-4</v>
      </c>
      <c r="G4" s="9">
        <v>3.1399999999999999E-4</v>
      </c>
      <c r="H4" s="2">
        <f>COUNT(B4:G4)</f>
        <v>6</v>
      </c>
      <c r="I4" s="3">
        <f>AVERAGE(B4:G4)</f>
        <v>5.7350000000000001E-4</v>
      </c>
      <c r="J4" s="3">
        <f>_xlfn.STDEV.S(B4:G4)</f>
        <v>2.534740617893673E-4</v>
      </c>
      <c r="K4" s="3">
        <f>_xlfn.STDEV.S(B4:G4)/SQRT(H4)</f>
        <v>1.034803524024408E-4</v>
      </c>
      <c r="L4" s="3">
        <f>MEDIAN(B4:G4)</f>
        <v>6.4199999999999999E-4</v>
      </c>
      <c r="M4" s="3">
        <f>_xlfn.QUARTILE.INC(B4:G4,3)-_xlfn.QUARTILE.INC(B4:G4,1)</f>
        <v>3.0150000000000006E-4</v>
      </c>
      <c r="N4" s="3">
        <f>_xlfn.QUARTILE.INC(B4:G4,1)</f>
        <v>3.9224999999999997E-4</v>
      </c>
      <c r="O4" s="3">
        <f>_xlfn.QUARTILE.INC(B4:G4,3)</f>
        <v>6.9375000000000003E-4</v>
      </c>
      <c r="P4" s="3">
        <f>MIN(B4:G4)</f>
        <v>2.32E-4</v>
      </c>
      <c r="Q4" s="3">
        <f>MAX(B4:G4)</f>
        <v>9.0499999999999999E-4</v>
      </c>
    </row>
    <row r="5" spans="1:17" ht="15.75" thickBot="1">
      <c r="A5" s="1" t="s">
        <v>3</v>
      </c>
      <c r="B5" s="11">
        <v>5.13E-4</v>
      </c>
      <c r="C5" s="11">
        <v>9.5500000000000001E-4</v>
      </c>
      <c r="D5" s="11">
        <v>7.6099999999999996E-4</v>
      </c>
      <c r="E5" s="11">
        <v>5.6099999999999998E-4</v>
      </c>
      <c r="F5" s="11">
        <v>6.7199999999999996E-4</v>
      </c>
      <c r="G5" s="12">
        <v>2.8699999999999998E-4</v>
      </c>
      <c r="H5" s="2">
        <f>COUNT(B5:G5)</f>
        <v>6</v>
      </c>
      <c r="I5" s="3">
        <f>AVERAGE(B5:G5)</f>
        <v>6.2483333333333325E-4</v>
      </c>
      <c r="J5" s="3">
        <f>_xlfn.STDEV.S(B5:G5)</f>
        <v>2.2824935195234764E-4</v>
      </c>
      <c r="K5" s="3">
        <f>_xlfn.STDEV.S(B5:G5)/SQRT(H5)</f>
        <v>9.3182407734030529E-5</v>
      </c>
      <c r="L5" s="3">
        <f>MEDIAN(B5:G5)</f>
        <v>6.1649999999999997E-4</v>
      </c>
      <c r="M5" s="3">
        <f>_xlfn.QUARTILE.INC(B5:G5,3)-_xlfn.QUARTILE.INC(B5:G5,1)</f>
        <v>2.1374999999999996E-4</v>
      </c>
      <c r="N5" s="3">
        <f>_xlfn.QUARTILE.INC(B5:G5,1)</f>
        <v>5.2499999999999997E-4</v>
      </c>
      <c r="O5" s="3">
        <f>_xlfn.QUARTILE.INC(B5:G5,3)</f>
        <v>7.3874999999999993E-4</v>
      </c>
      <c r="P5" s="3">
        <f>MIN(B5:G5)</f>
        <v>2.8699999999999998E-4</v>
      </c>
      <c r="Q5" s="3">
        <f>MAX(B5:G5)</f>
        <v>9.5500000000000001E-4</v>
      </c>
    </row>
    <row r="6" spans="1:17" ht="15.75" thickBot="1">
      <c r="A6" s="1" t="s">
        <v>4</v>
      </c>
      <c r="B6" s="14">
        <f t="shared" ref="B6:G6" si="0">AVERAGE(B2:B5)</f>
        <v>9.0925000000000001E-4</v>
      </c>
      <c r="C6" s="14">
        <f t="shared" si="0"/>
        <v>1.07475E-3</v>
      </c>
      <c r="D6" s="14">
        <f t="shared" si="0"/>
        <v>8.2450000000000004E-4</v>
      </c>
      <c r="E6" s="14">
        <f t="shared" si="0"/>
        <v>4.8099999999999998E-4</v>
      </c>
      <c r="F6" s="14">
        <f t="shared" si="0"/>
        <v>6.3049999999999998E-4</v>
      </c>
      <c r="G6" s="15">
        <f t="shared" si="0"/>
        <v>4.0099999999999999E-4</v>
      </c>
      <c r="H6" s="2">
        <f>COUNT(B6:G6)</f>
        <v>6</v>
      </c>
      <c r="I6" s="3">
        <f>AVERAGE(B6:G6)</f>
        <v>7.201666666666667E-4</v>
      </c>
      <c r="J6" s="3">
        <f>_xlfn.STDEV.S(B6:G6)</f>
        <v>2.6056686601843041E-4</v>
      </c>
      <c r="K6" s="3">
        <f>_xlfn.STDEV.S(B6:G6)/SQRT(H6)</f>
        <v>1.0637597760355067E-4</v>
      </c>
      <c r="L6" s="3">
        <f>MEDIAN(B6:G6)</f>
        <v>7.2750000000000007E-4</v>
      </c>
      <c r="M6" s="3">
        <f>_xlfn.QUARTILE.INC(B6:G6,3)-_xlfn.QUARTILE.INC(B6:G6,1)</f>
        <v>3.6968750000000001E-4</v>
      </c>
      <c r="N6" s="3">
        <f>_xlfn.QUARTILE.INC(B6:G6,1)</f>
        <v>5.1837499999999996E-4</v>
      </c>
      <c r="O6" s="3">
        <f>_xlfn.QUARTILE.INC(B6:G6,3)</f>
        <v>8.8806249999999996E-4</v>
      </c>
      <c r="P6" s="3">
        <f>MIN(B6:G6)</f>
        <v>4.0099999999999999E-4</v>
      </c>
      <c r="Q6" s="3">
        <f>MAX(B6:G6)</f>
        <v>1.07475E-3</v>
      </c>
    </row>
    <row r="9" spans="1:17" ht="15.75" thickBot="1">
      <c r="A9" s="314" t="s">
        <v>189</v>
      </c>
      <c r="C9" s="314"/>
      <c r="D9" s="314"/>
      <c r="E9" s="314"/>
      <c r="F9" s="314"/>
      <c r="G9" s="314"/>
      <c r="H9" s="2" t="s">
        <v>7</v>
      </c>
      <c r="I9" s="2" t="s">
        <v>8</v>
      </c>
      <c r="J9" s="2" t="s">
        <v>5</v>
      </c>
      <c r="K9" s="2" t="s">
        <v>9</v>
      </c>
      <c r="L9" s="2" t="s">
        <v>6</v>
      </c>
      <c r="M9" s="2" t="s">
        <v>10</v>
      </c>
      <c r="N9" s="2" t="s">
        <v>13</v>
      </c>
      <c r="O9" s="2" t="s">
        <v>14</v>
      </c>
      <c r="P9" s="2" t="s">
        <v>11</v>
      </c>
      <c r="Q9" s="2" t="s">
        <v>12</v>
      </c>
    </row>
    <row r="10" spans="1:17">
      <c r="A10" s="1" t="s">
        <v>0</v>
      </c>
      <c r="B10" s="5">
        <v>7.0299999999999996E-4</v>
      </c>
      <c r="C10" s="6">
        <v>4.8099999999999998E-4</v>
      </c>
      <c r="D10" s="6">
        <v>1.55E-4</v>
      </c>
      <c r="E10" s="6">
        <v>7.5500000000000003E-4</v>
      </c>
      <c r="F10" s="6">
        <v>4.3100000000000001E-4</v>
      </c>
      <c r="G10" s="7">
        <v>7.18E-4</v>
      </c>
      <c r="H10" s="2">
        <f>COUNT(B10:G10)</f>
        <v>6</v>
      </c>
      <c r="I10" s="3">
        <f>AVERAGE(B10:G10)</f>
        <v>5.4049999999999996E-4</v>
      </c>
      <c r="J10" s="3">
        <f>_xlfn.STDEV.S(B10:G10)</f>
        <v>2.3154416425382005E-4</v>
      </c>
      <c r="K10" s="3">
        <f>_xlfn.STDEV.S(B10:G10)/SQRT(H10)</f>
        <v>9.4527509223505944E-5</v>
      </c>
      <c r="L10" s="3">
        <f>MEDIAN(B10:G10)</f>
        <v>5.9199999999999997E-4</v>
      </c>
      <c r="M10" s="3">
        <f>_xlfn.QUARTILE.INC(B10:G10,3)-_xlfn.QUARTILE.INC(B10:G10,1)</f>
        <v>2.7075000000000005E-4</v>
      </c>
      <c r="N10" s="3">
        <f>_xlfn.QUARTILE.INC(B10:G10,1)</f>
        <v>4.4349999999999999E-4</v>
      </c>
      <c r="O10" s="3">
        <f>_xlfn.QUARTILE.INC(B10:G10,3)</f>
        <v>7.1425000000000004E-4</v>
      </c>
      <c r="P10" s="3">
        <f>MIN(B10:G10)</f>
        <v>1.55E-4</v>
      </c>
      <c r="Q10" s="3">
        <f>MAX(B10:G10)</f>
        <v>7.5500000000000003E-4</v>
      </c>
    </row>
    <row r="11" spans="1:17">
      <c r="A11" s="1" t="s">
        <v>1</v>
      </c>
      <c r="B11" s="8">
        <v>1.5499999999999999E-3</v>
      </c>
      <c r="C11" s="4">
        <v>1.635E-3</v>
      </c>
      <c r="D11" s="4">
        <v>9.2800000000000001E-4</v>
      </c>
      <c r="E11" s="4">
        <v>1.928E-3</v>
      </c>
      <c r="F11" s="4">
        <v>1.2949999999999999E-3</v>
      </c>
      <c r="G11" s="9">
        <v>1.5610000000000001E-3</v>
      </c>
      <c r="H11" s="2">
        <f>COUNT(B11:G11)</f>
        <v>6</v>
      </c>
      <c r="I11" s="3">
        <f>AVERAGE(B11:G11)</f>
        <v>1.4828333333333334E-3</v>
      </c>
      <c r="J11" s="3">
        <f>_xlfn.STDEV.S(B11:G11)</f>
        <v>3.3913738612348045E-4</v>
      </c>
      <c r="K11" s="3">
        <f>_xlfn.STDEV.S(B11:G11)/SQRT(H11)</f>
        <v>1.3845225811729393E-4</v>
      </c>
      <c r="L11" s="3">
        <f>MEDIAN(B11:G11)</f>
        <v>1.5555E-3</v>
      </c>
      <c r="M11" s="3">
        <f>_xlfn.QUARTILE.INC(B11:G11,3)-_xlfn.QUARTILE.INC(B11:G11,1)</f>
        <v>2.5774999999999995E-4</v>
      </c>
      <c r="N11" s="3">
        <f>_xlfn.QUARTILE.INC(B11:G11,1)</f>
        <v>1.3587499999999999E-3</v>
      </c>
      <c r="O11" s="3">
        <f>_xlfn.QUARTILE.INC(B11:G11,3)</f>
        <v>1.6164999999999999E-3</v>
      </c>
      <c r="P11" s="3">
        <f>MIN(B11:G11)</f>
        <v>9.2800000000000001E-4</v>
      </c>
      <c r="Q11" s="3">
        <f>MAX(B11:G11)</f>
        <v>1.928E-3</v>
      </c>
    </row>
    <row r="12" spans="1:17">
      <c r="A12" s="1" t="s">
        <v>2</v>
      </c>
      <c r="B12" s="8">
        <v>8.0400000000000003E-4</v>
      </c>
      <c r="C12" s="4">
        <v>1.121E-3</v>
      </c>
      <c r="D12" s="4">
        <v>5.2300000000000003E-4</v>
      </c>
      <c r="E12" s="4">
        <v>1.139E-3</v>
      </c>
      <c r="F12" s="4">
        <v>9.4200000000000002E-4</v>
      </c>
      <c r="G12" s="9">
        <v>1.1329999999999999E-3</v>
      </c>
      <c r="H12" s="2">
        <f>COUNT(B12:G12)</f>
        <v>6</v>
      </c>
      <c r="I12" s="3">
        <f>AVERAGE(B12:G12)</f>
        <v>9.4366666666666676E-4</v>
      </c>
      <c r="J12" s="3">
        <f>_xlfn.STDEV.S(B12:G12)</f>
        <v>2.4573128955561734E-4</v>
      </c>
      <c r="K12" s="3">
        <f>_xlfn.STDEV.S(B12:G12)/SQRT(H12)</f>
        <v>1.0031937887456131E-4</v>
      </c>
      <c r="L12" s="3">
        <f>MEDIAN(B12:G12)</f>
        <v>1.0315000000000001E-3</v>
      </c>
      <c r="M12" s="3">
        <f>_xlfn.QUARTILE.INC(B12:G12,3)-_xlfn.QUARTILE.INC(B12:G12,1)</f>
        <v>2.9149999999999988E-4</v>
      </c>
      <c r="N12" s="3">
        <f>_xlfn.QUARTILE.INC(B12:G12,1)</f>
        <v>8.3850000000000005E-4</v>
      </c>
      <c r="O12" s="3">
        <f>_xlfn.QUARTILE.INC(B12:G12,3)</f>
        <v>1.1299999999999999E-3</v>
      </c>
      <c r="P12" s="3">
        <f>MIN(B12:G12)</f>
        <v>5.2300000000000003E-4</v>
      </c>
      <c r="Q12" s="3">
        <f>MAX(B12:G12)</f>
        <v>1.139E-3</v>
      </c>
    </row>
    <row r="13" spans="1:17" ht="15.75" thickBot="1">
      <c r="A13" s="1" t="s">
        <v>3</v>
      </c>
      <c r="B13" s="10">
        <v>6.9499999999999998E-4</v>
      </c>
      <c r="C13" s="11">
        <v>7.7499999999999997E-4</v>
      </c>
      <c r="D13" s="11">
        <v>4.6500000000000003E-4</v>
      </c>
      <c r="E13" s="11">
        <v>9.3400000000000004E-4</v>
      </c>
      <c r="F13" s="11">
        <v>6.5099999999999999E-4</v>
      </c>
      <c r="G13" s="12">
        <v>1.2279999999999999E-3</v>
      </c>
      <c r="H13" s="2">
        <f>COUNT(B13:G13)</f>
        <v>6</v>
      </c>
      <c r="I13" s="3">
        <f>AVERAGE(B13:G13)</f>
        <v>7.9133333333333345E-4</v>
      </c>
      <c r="J13" s="3">
        <f>_xlfn.STDEV.S(B13:G13)</f>
        <v>2.6334970413248362E-4</v>
      </c>
      <c r="K13" s="3">
        <f>_xlfn.STDEV.S(B13:G13)/SQRT(H13)</f>
        <v>1.0751206650625056E-4</v>
      </c>
      <c r="L13" s="3">
        <f>MEDIAN(B13:G13)</f>
        <v>7.3499999999999998E-4</v>
      </c>
      <c r="M13" s="3">
        <f>_xlfn.QUARTILE.INC(B13:G13,3)-_xlfn.QUARTILE.INC(B13:G13,1)</f>
        <v>2.3225000000000003E-4</v>
      </c>
      <c r="N13" s="3">
        <f>_xlfn.QUARTILE.INC(B13:G13,1)</f>
        <v>6.6200000000000005E-4</v>
      </c>
      <c r="O13" s="3">
        <f>_xlfn.QUARTILE.INC(B13:G13,3)</f>
        <v>8.9425000000000008E-4</v>
      </c>
      <c r="P13" s="3">
        <f>MIN(B13:G13)</f>
        <v>4.6500000000000003E-4</v>
      </c>
      <c r="Q13" s="3">
        <f>MAX(B13:G13)</f>
        <v>1.2279999999999999E-3</v>
      </c>
    </row>
    <row r="14" spans="1:17" ht="15.75" thickBot="1">
      <c r="A14" s="1" t="s">
        <v>4</v>
      </c>
      <c r="B14" s="13">
        <f>AVERAGE(B10:B13)</f>
        <v>9.3799999999999992E-4</v>
      </c>
      <c r="C14" s="14">
        <f t="shared" ref="C14:G14" si="1">AVERAGE(C10:C13)</f>
        <v>1.003E-3</v>
      </c>
      <c r="D14" s="14">
        <f t="shared" si="1"/>
        <v>5.1774999999999998E-4</v>
      </c>
      <c r="E14" s="14">
        <f t="shared" si="1"/>
        <v>1.189E-3</v>
      </c>
      <c r="F14" s="14">
        <f t="shared" si="1"/>
        <v>8.2974999999999998E-4</v>
      </c>
      <c r="G14" s="15">
        <f t="shared" si="1"/>
        <v>1.16E-3</v>
      </c>
      <c r="H14" s="2">
        <f>COUNT(B14:G14)</f>
        <v>6</v>
      </c>
      <c r="I14" s="3">
        <f>AVERAGE(B14:G14)</f>
        <v>9.3958333333333339E-4</v>
      </c>
      <c r="J14" s="3">
        <f>_xlfn.STDEV.S(B14:G14)</f>
        <v>2.4691013884947427E-4</v>
      </c>
      <c r="K14" s="3">
        <f>_xlfn.STDEV.S(B14:G14)/SQRT(H14)</f>
        <v>1.0080064208349293E-4</v>
      </c>
      <c r="L14" s="3">
        <f>MEDIAN(B14:G14)</f>
        <v>9.7050000000000001E-4</v>
      </c>
      <c r="M14" s="3">
        <f>_xlfn.QUARTILE.INC(B14:G14,3)-_xlfn.QUARTILE.INC(B14:G14,1)</f>
        <v>2.6393750000000007E-4</v>
      </c>
      <c r="N14" s="3">
        <f>_xlfn.QUARTILE.INC(B14:G14,1)</f>
        <v>8.5681249999999994E-4</v>
      </c>
      <c r="O14" s="3">
        <f>_xlfn.QUARTILE.INC(B14:G14,3)</f>
        <v>1.12075E-3</v>
      </c>
      <c r="P14" s="3">
        <f>MIN(B14:G14)</f>
        <v>5.1774999999999998E-4</v>
      </c>
      <c r="Q14" s="3">
        <f>MAX(B14:G14)</f>
        <v>1.189E-3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994AA-0650-4F63-A112-CA50CAB457D0}">
  <dimension ref="A1:AA213"/>
  <sheetViews>
    <sheetView topLeftCell="A4" workbookViewId="0">
      <selection activeCell="A44" sqref="A44"/>
    </sheetView>
  </sheetViews>
  <sheetFormatPr defaultColWidth="9.140625" defaultRowHeight="15"/>
  <cols>
    <col min="1" max="1" width="13.140625" style="16" bestFit="1" customWidth="1"/>
    <col min="2" max="2" width="9.140625" style="16"/>
    <col min="3" max="3" width="9.140625" style="20"/>
    <col min="4" max="4" width="9.140625" style="17"/>
    <col min="5" max="5" width="9.140625" style="19"/>
    <col min="6" max="6" width="9.140625" style="17"/>
    <col min="7" max="7" width="9.140625" style="19"/>
    <col min="8" max="8" width="9.140625" style="17"/>
    <col min="9" max="9" width="9.140625" style="19"/>
    <col min="10" max="10" width="9.140625" style="17"/>
    <col min="11" max="11" width="9.140625" style="19"/>
    <col min="12" max="12" width="9.140625" style="17"/>
    <col min="13" max="13" width="9.140625" style="19"/>
    <col min="14" max="14" width="9.140625" style="17"/>
    <col min="15" max="15" width="9.140625" style="19"/>
    <col min="16" max="16" width="9.140625" style="17"/>
    <col min="17" max="17" width="9.140625" style="19"/>
    <col min="18" max="18" width="19.140625" style="108" bestFit="1" customWidth="1"/>
    <col min="19" max="19" width="11.28515625" style="16" bestFit="1" customWidth="1"/>
    <col min="20" max="20" width="9.140625" style="16"/>
    <col min="21" max="21" width="11.42578125" style="16" bestFit="1" customWidth="1"/>
    <col min="22" max="22" width="12.140625" style="16" bestFit="1" customWidth="1"/>
    <col min="23" max="23" width="12" style="17" bestFit="1" customWidth="1"/>
    <col min="24" max="27" width="9.140625" style="17"/>
    <col min="28" max="16384" width="9.140625" style="16"/>
  </cols>
  <sheetData>
    <row r="1" spans="1:27" ht="15.75" thickBot="1">
      <c r="S1" s="17"/>
      <c r="T1" s="17"/>
      <c r="U1" s="17"/>
      <c r="W1" s="16"/>
      <c r="X1" s="16"/>
      <c r="Y1" s="16"/>
      <c r="Z1" s="16"/>
      <c r="AA1" s="16"/>
    </row>
    <row r="2" spans="1:27" s="32" customFormat="1">
      <c r="A2" s="103" t="s">
        <v>398</v>
      </c>
      <c r="B2" s="109" t="s">
        <v>380</v>
      </c>
      <c r="C2" s="186" t="s">
        <v>376</v>
      </c>
      <c r="D2" s="36" t="s">
        <v>379</v>
      </c>
      <c r="E2" s="37" t="s">
        <v>376</v>
      </c>
      <c r="F2" s="36" t="s">
        <v>379</v>
      </c>
      <c r="G2" s="37" t="s">
        <v>376</v>
      </c>
      <c r="H2" s="67" t="s">
        <v>379</v>
      </c>
      <c r="I2" s="68" t="s">
        <v>376</v>
      </c>
      <c r="J2" s="67" t="s">
        <v>379</v>
      </c>
      <c r="K2" s="68" t="s">
        <v>376</v>
      </c>
      <c r="L2" s="67" t="s">
        <v>379</v>
      </c>
      <c r="M2" s="68" t="s">
        <v>376</v>
      </c>
      <c r="N2" s="67" t="s">
        <v>379</v>
      </c>
      <c r="O2" s="66" t="s">
        <v>376</v>
      </c>
      <c r="P2" s="33" t="s">
        <v>379</v>
      </c>
      <c r="Q2" s="38" t="s">
        <v>376</v>
      </c>
      <c r="R2" s="184"/>
      <c r="X2" s="16"/>
      <c r="Y2" s="16"/>
      <c r="Z2" s="16"/>
    </row>
    <row r="3" spans="1:27" s="32" customFormat="1" ht="15.75" thickBot="1">
      <c r="A3" s="102" t="s">
        <v>351</v>
      </c>
      <c r="B3" s="110" t="s">
        <v>378</v>
      </c>
      <c r="C3" s="185" t="s">
        <v>378</v>
      </c>
      <c r="D3" s="31" t="s">
        <v>311</v>
      </c>
      <c r="E3" s="30" t="s">
        <v>311</v>
      </c>
      <c r="F3" s="31" t="s">
        <v>310</v>
      </c>
      <c r="G3" s="30" t="s">
        <v>310</v>
      </c>
      <c r="H3" s="28" t="s">
        <v>309</v>
      </c>
      <c r="I3" s="29" t="s">
        <v>309</v>
      </c>
      <c r="J3" s="28" t="s">
        <v>308</v>
      </c>
      <c r="K3" s="29" t="s">
        <v>308</v>
      </c>
      <c r="L3" s="28" t="s">
        <v>306</v>
      </c>
      <c r="M3" s="29" t="s">
        <v>306</v>
      </c>
      <c r="N3" s="28" t="s">
        <v>305</v>
      </c>
      <c r="O3" s="27" t="s">
        <v>305</v>
      </c>
      <c r="P3" s="25" t="s">
        <v>377</v>
      </c>
      <c r="Q3" s="38" t="s">
        <v>377</v>
      </c>
      <c r="R3" s="184"/>
      <c r="X3" s="16"/>
      <c r="Y3" s="16"/>
      <c r="Z3" s="16"/>
    </row>
    <row r="4" spans="1:27">
      <c r="A4" s="99" t="s">
        <v>375</v>
      </c>
      <c r="B4" s="163">
        <v>76</v>
      </c>
      <c r="C4" s="202">
        <f>B4/B$28</f>
        <v>5.2911392405063289</v>
      </c>
      <c r="D4" s="95"/>
      <c r="E4" s="106"/>
      <c r="F4" s="95"/>
      <c r="G4" s="106"/>
      <c r="H4" s="95"/>
      <c r="I4" s="106"/>
      <c r="J4" s="95"/>
      <c r="K4" s="106"/>
      <c r="L4" s="95"/>
      <c r="M4" s="203"/>
      <c r="N4" s="180">
        <v>2.9</v>
      </c>
      <c r="O4" s="176">
        <f>N4/N$28</f>
        <v>1.1425501432664755</v>
      </c>
      <c r="P4" s="179">
        <v>12.6</v>
      </c>
      <c r="Q4" s="144">
        <f t="shared" ref="Q4:Q15" si="0">P4/P$28</f>
        <v>1.2330960854092528</v>
      </c>
      <c r="S4" s="17"/>
      <c r="T4" s="17"/>
      <c r="U4" s="17"/>
      <c r="W4" s="16"/>
      <c r="X4" s="16"/>
      <c r="Y4" s="16"/>
      <c r="Z4" s="16"/>
      <c r="AA4" s="16"/>
    </row>
    <row r="5" spans="1:27">
      <c r="A5" s="94" t="s">
        <v>374</v>
      </c>
      <c r="B5" s="95"/>
      <c r="C5" s="202"/>
      <c r="D5" s="95"/>
      <c r="E5" s="106"/>
      <c r="F5" s="95"/>
      <c r="G5" s="106"/>
      <c r="H5" s="95"/>
      <c r="I5" s="106"/>
      <c r="J5" s="95"/>
      <c r="K5" s="106"/>
      <c r="L5" s="95"/>
      <c r="M5" s="106"/>
      <c r="N5" s="95"/>
      <c r="O5" s="176"/>
      <c r="P5" s="95"/>
      <c r="Q5" s="144"/>
      <c r="S5" s="17"/>
      <c r="T5" s="17"/>
      <c r="U5" s="17"/>
      <c r="W5" s="16"/>
      <c r="X5" s="16"/>
      <c r="Y5" s="16"/>
      <c r="Z5" s="16"/>
      <c r="AA5" s="16"/>
    </row>
    <row r="6" spans="1:27">
      <c r="A6" s="94" t="s">
        <v>373</v>
      </c>
      <c r="B6" s="162">
        <v>11</v>
      </c>
      <c r="C6" s="202">
        <f t="shared" ref="C6:C15" si="1">B6/B$28</f>
        <v>0.76582278481012656</v>
      </c>
      <c r="D6" s="98">
        <v>2.4700000000000002</v>
      </c>
      <c r="E6" s="106">
        <f t="shared" ref="E6:E15" si="2">D6/D$28</f>
        <v>1.0012160518848807</v>
      </c>
      <c r="F6" s="183">
        <v>111</v>
      </c>
      <c r="G6" s="106">
        <f t="shared" ref="G6:G15" si="3">F6/F$28</f>
        <v>1.0027100271002709</v>
      </c>
      <c r="H6" s="182">
        <v>4.9000000000000004</v>
      </c>
      <c r="I6" s="106">
        <f t="shared" ref="I6:I15" si="4">H6/H$28</f>
        <v>0.85664335664335656</v>
      </c>
      <c r="J6" s="180">
        <v>1.36</v>
      </c>
      <c r="K6" s="106">
        <f t="shared" ref="K6:K15" si="5">J6/J$28</f>
        <v>1.0141685309470545</v>
      </c>
      <c r="L6" s="181">
        <v>151</v>
      </c>
      <c r="M6" s="177">
        <f t="shared" ref="M6:M15" si="6">L6/L$28</f>
        <v>1.0073382254836558</v>
      </c>
      <c r="N6" s="180">
        <v>2.2599999999999998</v>
      </c>
      <c r="O6" s="176">
        <f t="shared" ref="O6:O15" si="7">N6/N$28</f>
        <v>0.89040114613180499</v>
      </c>
      <c r="P6" s="179">
        <v>10.6</v>
      </c>
      <c r="Q6" s="144">
        <f t="shared" si="0"/>
        <v>1.0373665480427048</v>
      </c>
      <c r="S6" s="17"/>
      <c r="T6" s="17"/>
      <c r="U6" s="17"/>
      <c r="W6" s="16"/>
      <c r="X6" s="16"/>
      <c r="Y6" s="16"/>
      <c r="Z6" s="16"/>
      <c r="AA6" s="16"/>
    </row>
    <row r="7" spans="1:27" ht="15.75" thickBot="1">
      <c r="A7" s="93" t="s">
        <v>372</v>
      </c>
      <c r="B7" s="155">
        <v>6</v>
      </c>
      <c r="C7" s="202">
        <f t="shared" si="1"/>
        <v>0.41772151898734178</v>
      </c>
      <c r="D7" s="98">
        <v>2.4700000000000002</v>
      </c>
      <c r="E7" s="106">
        <f t="shared" si="2"/>
        <v>1.0012160518848807</v>
      </c>
      <c r="F7" s="183">
        <v>111</v>
      </c>
      <c r="G7" s="106">
        <f t="shared" si="3"/>
        <v>1.0027100271002709</v>
      </c>
      <c r="H7" s="182">
        <v>6.7</v>
      </c>
      <c r="I7" s="106">
        <f t="shared" si="4"/>
        <v>1.1713286713286712</v>
      </c>
      <c r="J7" s="180">
        <v>1.34</v>
      </c>
      <c r="K7" s="106">
        <f t="shared" si="5"/>
        <v>0.99925428784489201</v>
      </c>
      <c r="L7" s="181">
        <v>150</v>
      </c>
      <c r="M7" s="177">
        <f t="shared" si="6"/>
        <v>1.0006671114076051</v>
      </c>
      <c r="N7" s="180">
        <v>2.84</v>
      </c>
      <c r="O7" s="176">
        <f t="shared" si="7"/>
        <v>1.1189111747851002</v>
      </c>
      <c r="P7" s="179">
        <v>9</v>
      </c>
      <c r="Q7" s="144">
        <f t="shared" si="0"/>
        <v>0.8807829181494663</v>
      </c>
      <c r="S7" s="17"/>
      <c r="T7" s="17"/>
      <c r="U7" s="17"/>
      <c r="W7" s="16"/>
      <c r="X7" s="16"/>
      <c r="Y7" s="16"/>
      <c r="Z7" s="16"/>
      <c r="AA7" s="16"/>
    </row>
    <row r="8" spans="1:27">
      <c r="A8" s="99" t="s">
        <v>371</v>
      </c>
      <c r="B8" s="163">
        <v>5</v>
      </c>
      <c r="C8" s="202">
        <f t="shared" si="1"/>
        <v>0.34810126582278483</v>
      </c>
      <c r="D8" s="98">
        <v>2.46</v>
      </c>
      <c r="E8" s="106">
        <f t="shared" si="2"/>
        <v>0.99716254560194584</v>
      </c>
      <c r="F8" s="183">
        <v>112</v>
      </c>
      <c r="G8" s="106">
        <f t="shared" si="3"/>
        <v>1.0117434507678409</v>
      </c>
      <c r="H8" s="182">
        <v>6.8</v>
      </c>
      <c r="I8" s="106">
        <f t="shared" si="4"/>
        <v>1.1888111888111887</v>
      </c>
      <c r="J8" s="180">
        <v>1.55</v>
      </c>
      <c r="K8" s="106">
        <f t="shared" si="5"/>
        <v>1.1558538404175989</v>
      </c>
      <c r="L8" s="181">
        <v>150</v>
      </c>
      <c r="M8" s="177">
        <f t="shared" si="6"/>
        <v>1.0006671114076051</v>
      </c>
      <c r="N8" s="180">
        <v>3.3</v>
      </c>
      <c r="O8" s="176">
        <f t="shared" si="7"/>
        <v>1.3001432664756445</v>
      </c>
      <c r="P8" s="179">
        <v>8.9</v>
      </c>
      <c r="Q8" s="144">
        <f t="shared" si="0"/>
        <v>0.87099644128113896</v>
      </c>
      <c r="S8" s="17"/>
      <c r="T8" s="17"/>
      <c r="U8" s="17"/>
      <c r="W8" s="16"/>
      <c r="X8" s="16"/>
      <c r="Y8" s="16"/>
      <c r="Z8" s="16"/>
      <c r="AA8" s="16"/>
    </row>
    <row r="9" spans="1:27">
      <c r="A9" s="94" t="s">
        <v>370</v>
      </c>
      <c r="B9" s="162">
        <v>9</v>
      </c>
      <c r="C9" s="202">
        <f t="shared" si="1"/>
        <v>0.62658227848101267</v>
      </c>
      <c r="D9" s="98">
        <v>2.52</v>
      </c>
      <c r="E9" s="106">
        <f t="shared" si="2"/>
        <v>1.0214835832995544</v>
      </c>
      <c r="F9" s="183">
        <v>111</v>
      </c>
      <c r="G9" s="106">
        <f t="shared" si="3"/>
        <v>1.0027100271002709</v>
      </c>
      <c r="H9" s="182">
        <v>3.9</v>
      </c>
      <c r="I9" s="106">
        <f t="shared" si="4"/>
        <v>0.68181818181818177</v>
      </c>
      <c r="J9" s="180">
        <v>1.1200000000000001</v>
      </c>
      <c r="K9" s="106">
        <f t="shared" si="5"/>
        <v>0.83519761372110379</v>
      </c>
      <c r="L9" s="181">
        <v>151</v>
      </c>
      <c r="M9" s="177">
        <f t="shared" si="6"/>
        <v>1.0073382254836558</v>
      </c>
      <c r="N9" s="180">
        <v>2.0299999999999998</v>
      </c>
      <c r="O9" s="176">
        <f t="shared" si="7"/>
        <v>0.79978510028653271</v>
      </c>
      <c r="P9" s="179">
        <v>10.4</v>
      </c>
      <c r="Q9" s="144">
        <f t="shared" si="0"/>
        <v>1.0177935943060499</v>
      </c>
      <c r="S9" s="17"/>
      <c r="T9" s="17"/>
      <c r="U9" s="17"/>
      <c r="W9" s="16"/>
      <c r="X9" s="16"/>
      <c r="Y9" s="16"/>
      <c r="Z9" s="16"/>
      <c r="AA9" s="16"/>
    </row>
    <row r="10" spans="1:27">
      <c r="A10" s="94" t="s">
        <v>369</v>
      </c>
      <c r="B10" s="162">
        <v>6</v>
      </c>
      <c r="C10" s="202">
        <f t="shared" si="1"/>
        <v>0.41772151898734178</v>
      </c>
      <c r="D10" s="98">
        <v>2.57</v>
      </c>
      <c r="E10" s="106">
        <f t="shared" si="2"/>
        <v>1.041751114714228</v>
      </c>
      <c r="F10" s="183">
        <v>109</v>
      </c>
      <c r="G10" s="106">
        <f t="shared" si="3"/>
        <v>0.98464317976513094</v>
      </c>
      <c r="H10" s="182">
        <v>5.4</v>
      </c>
      <c r="I10" s="106">
        <f t="shared" si="4"/>
        <v>0.94405594405594406</v>
      </c>
      <c r="J10" s="180">
        <v>1.39</v>
      </c>
      <c r="K10" s="106">
        <f t="shared" si="5"/>
        <v>1.0365398956002982</v>
      </c>
      <c r="L10" s="181">
        <v>148</v>
      </c>
      <c r="M10" s="177">
        <f t="shared" si="6"/>
        <v>0.9873248832555036</v>
      </c>
      <c r="N10" s="180">
        <v>2.74</v>
      </c>
      <c r="O10" s="176">
        <f t="shared" si="7"/>
        <v>1.079512893982808</v>
      </c>
      <c r="P10" s="179">
        <v>9.1999999999999993</v>
      </c>
      <c r="Q10" s="144">
        <f t="shared" si="0"/>
        <v>0.90035587188612098</v>
      </c>
      <c r="S10" s="17"/>
      <c r="T10" s="17"/>
      <c r="U10" s="17"/>
      <c r="W10" s="16"/>
      <c r="X10" s="16"/>
      <c r="Y10" s="16"/>
      <c r="Z10" s="16"/>
      <c r="AA10" s="16"/>
    </row>
    <row r="11" spans="1:27" ht="15.75" thickBot="1">
      <c r="A11" s="93" t="s">
        <v>368</v>
      </c>
      <c r="B11" s="155">
        <v>9</v>
      </c>
      <c r="C11" s="202">
        <f t="shared" si="1"/>
        <v>0.62658227848101267</v>
      </c>
      <c r="D11" s="98">
        <v>2.48</v>
      </c>
      <c r="E11" s="106">
        <f t="shared" si="2"/>
        <v>1.0052695581678153</v>
      </c>
      <c r="F11" s="183">
        <v>110</v>
      </c>
      <c r="G11" s="106">
        <f t="shared" si="3"/>
        <v>0.99367660343270092</v>
      </c>
      <c r="H11" s="182">
        <v>5.6</v>
      </c>
      <c r="I11" s="106">
        <f t="shared" si="4"/>
        <v>0.97902097902097884</v>
      </c>
      <c r="J11" s="180">
        <v>1.35</v>
      </c>
      <c r="K11" s="106">
        <f t="shared" si="5"/>
        <v>1.0067114093959733</v>
      </c>
      <c r="L11" s="181">
        <v>150</v>
      </c>
      <c r="M11" s="177">
        <f t="shared" si="6"/>
        <v>1.0006671114076051</v>
      </c>
      <c r="N11" s="180">
        <v>2</v>
      </c>
      <c r="O11" s="176">
        <f t="shared" si="7"/>
        <v>0.78796561604584514</v>
      </c>
      <c r="P11" s="179">
        <v>9.3000000000000007</v>
      </c>
      <c r="Q11" s="144">
        <f t="shared" si="0"/>
        <v>0.91014234875444855</v>
      </c>
      <c r="S11" s="17"/>
      <c r="T11" s="17"/>
      <c r="U11" s="17"/>
      <c r="W11" s="16"/>
      <c r="X11" s="16"/>
      <c r="Y11" s="16"/>
      <c r="Z11" s="16"/>
      <c r="AA11" s="16"/>
    </row>
    <row r="12" spans="1:27">
      <c r="A12" s="99" t="s">
        <v>367</v>
      </c>
      <c r="B12" s="163">
        <v>5</v>
      </c>
      <c r="C12" s="202">
        <f t="shared" si="1"/>
        <v>0.34810126582278483</v>
      </c>
      <c r="D12" s="98">
        <v>2.54</v>
      </c>
      <c r="E12" s="106">
        <f t="shared" si="2"/>
        <v>1.0295905958654237</v>
      </c>
      <c r="F12" s="183">
        <v>111</v>
      </c>
      <c r="G12" s="106">
        <f t="shared" si="3"/>
        <v>1.0027100271002709</v>
      </c>
      <c r="H12" s="182">
        <v>5.5</v>
      </c>
      <c r="I12" s="106">
        <f t="shared" si="4"/>
        <v>0.96153846153846145</v>
      </c>
      <c r="J12" s="180">
        <v>1.33</v>
      </c>
      <c r="K12" s="106">
        <f t="shared" si="5"/>
        <v>0.99179716629381065</v>
      </c>
      <c r="L12" s="181">
        <v>151</v>
      </c>
      <c r="M12" s="177">
        <f t="shared" si="6"/>
        <v>1.0073382254836558</v>
      </c>
      <c r="N12" s="180">
        <v>2.84</v>
      </c>
      <c r="O12" s="176">
        <f t="shared" si="7"/>
        <v>1.1189111747851002</v>
      </c>
      <c r="P12" s="179">
        <v>11.1</v>
      </c>
      <c r="Q12" s="144">
        <f t="shared" si="0"/>
        <v>1.0862989323843417</v>
      </c>
      <c r="S12" s="17"/>
      <c r="T12" s="17"/>
      <c r="U12" s="17"/>
      <c r="W12" s="16"/>
      <c r="X12" s="16"/>
      <c r="Y12" s="16"/>
      <c r="Z12" s="16"/>
      <c r="AA12" s="16"/>
    </row>
    <row r="13" spans="1:27">
      <c r="A13" s="94" t="s">
        <v>366</v>
      </c>
      <c r="B13" s="162">
        <v>10</v>
      </c>
      <c r="C13" s="202">
        <f t="shared" si="1"/>
        <v>0.69620253164556967</v>
      </c>
      <c r="D13" s="98">
        <v>2.4500000000000002</v>
      </c>
      <c r="E13" s="106">
        <f t="shared" si="2"/>
        <v>0.99310903931901118</v>
      </c>
      <c r="F13" s="183">
        <v>114</v>
      </c>
      <c r="G13" s="106">
        <f t="shared" si="3"/>
        <v>1.0298102981029811</v>
      </c>
      <c r="H13" s="182">
        <v>4.2</v>
      </c>
      <c r="I13" s="106">
        <f t="shared" si="4"/>
        <v>0.73426573426573416</v>
      </c>
      <c r="J13" s="180">
        <v>1.06</v>
      </c>
      <c r="K13" s="106">
        <f t="shared" si="5"/>
        <v>0.79045488441461598</v>
      </c>
      <c r="L13" s="181">
        <v>154</v>
      </c>
      <c r="M13" s="177">
        <f t="shared" si="6"/>
        <v>1.0273515677118079</v>
      </c>
      <c r="N13" s="180">
        <v>1.98</v>
      </c>
      <c r="O13" s="176">
        <f t="shared" si="7"/>
        <v>0.78008595988538665</v>
      </c>
      <c r="P13" s="179">
        <v>9.6999999999999993</v>
      </c>
      <c r="Q13" s="144">
        <f t="shared" si="0"/>
        <v>0.94928825622775803</v>
      </c>
      <c r="S13" s="17"/>
      <c r="T13" s="17"/>
      <c r="U13" s="17"/>
      <c r="W13" s="16"/>
      <c r="X13" s="16"/>
      <c r="Y13" s="16"/>
      <c r="Z13" s="16"/>
      <c r="AA13" s="16"/>
    </row>
    <row r="14" spans="1:27">
      <c r="A14" s="94" t="s">
        <v>365</v>
      </c>
      <c r="B14" s="162">
        <v>5</v>
      </c>
      <c r="C14" s="202">
        <f t="shared" si="1"/>
        <v>0.34810126582278483</v>
      </c>
      <c r="D14" s="98">
        <v>2.4</v>
      </c>
      <c r="E14" s="106">
        <f t="shared" si="2"/>
        <v>0.97284150790433732</v>
      </c>
      <c r="F14" s="183">
        <v>110</v>
      </c>
      <c r="G14" s="106">
        <f t="shared" si="3"/>
        <v>0.99367660343270092</v>
      </c>
      <c r="H14" s="182">
        <v>6.6</v>
      </c>
      <c r="I14" s="106">
        <f t="shared" si="4"/>
        <v>1.1538461538461537</v>
      </c>
      <c r="J14" s="180">
        <v>1.45</v>
      </c>
      <c r="K14" s="106">
        <f t="shared" si="5"/>
        <v>1.0812826249067859</v>
      </c>
      <c r="L14" s="181">
        <v>149</v>
      </c>
      <c r="M14" s="177">
        <f t="shared" si="6"/>
        <v>0.9939959973315543</v>
      </c>
      <c r="N14" s="180">
        <v>2.69</v>
      </c>
      <c r="O14" s="176">
        <f t="shared" si="7"/>
        <v>1.0598137535816616</v>
      </c>
      <c r="P14" s="179">
        <v>10.6</v>
      </c>
      <c r="Q14" s="144">
        <f t="shared" si="0"/>
        <v>1.0373665480427048</v>
      </c>
      <c r="S14" s="17"/>
      <c r="T14" s="17"/>
      <c r="U14" s="17"/>
      <c r="W14" s="16"/>
      <c r="X14" s="16"/>
      <c r="Y14" s="16"/>
      <c r="Z14" s="16"/>
      <c r="AA14" s="16"/>
    </row>
    <row r="15" spans="1:27" ht="15.75" thickBot="1">
      <c r="A15" s="93" t="s">
        <v>364</v>
      </c>
      <c r="B15" s="155">
        <v>16</v>
      </c>
      <c r="C15" s="202">
        <f t="shared" si="1"/>
        <v>1.1139240506329113</v>
      </c>
      <c r="D15" s="98">
        <v>2.31</v>
      </c>
      <c r="E15" s="106">
        <f t="shared" si="2"/>
        <v>0.93635995135792471</v>
      </c>
      <c r="F15" s="183">
        <v>108</v>
      </c>
      <c r="G15" s="106">
        <f t="shared" si="3"/>
        <v>0.97560975609756095</v>
      </c>
      <c r="H15" s="182">
        <v>7.6</v>
      </c>
      <c r="I15" s="106">
        <f t="shared" si="4"/>
        <v>1.3286713286713285</v>
      </c>
      <c r="J15" s="180">
        <v>1.46</v>
      </c>
      <c r="K15" s="106">
        <f t="shared" si="5"/>
        <v>1.0887397464578672</v>
      </c>
      <c r="L15" s="181">
        <v>145</v>
      </c>
      <c r="M15" s="177">
        <f t="shared" si="6"/>
        <v>0.96731154102735151</v>
      </c>
      <c r="N15" s="180">
        <v>2.34</v>
      </c>
      <c r="O15" s="176">
        <f t="shared" si="7"/>
        <v>0.92191977077363874</v>
      </c>
      <c r="P15" s="179">
        <v>11</v>
      </c>
      <c r="Q15" s="144">
        <f t="shared" si="0"/>
        <v>1.0765124555160144</v>
      </c>
      <c r="S15" s="17"/>
      <c r="T15" s="17"/>
      <c r="U15" s="17"/>
      <c r="W15" s="16"/>
      <c r="X15" s="16"/>
      <c r="Y15" s="16"/>
      <c r="Z15" s="16"/>
      <c r="AA15" s="16"/>
    </row>
    <row r="16" spans="1:27" ht="15.75" thickBot="1">
      <c r="A16" s="99" t="s">
        <v>363</v>
      </c>
      <c r="B16" s="163">
        <v>8</v>
      </c>
      <c r="C16" s="154">
        <f t="shared" ref="C16:C27" si="8">B16/B$32</f>
        <v>0.62337662337662336</v>
      </c>
      <c r="D16" s="175">
        <v>2.41</v>
      </c>
      <c r="E16" s="151">
        <f t="shared" ref="E16:E27" si="9">D16/D$32</f>
        <v>1.0158061116965227</v>
      </c>
      <c r="F16" s="174">
        <v>109</v>
      </c>
      <c r="G16" s="151">
        <f t="shared" ref="G16:G27" si="10">F16/F$32</f>
        <v>0.98271975957926372</v>
      </c>
      <c r="H16" s="173">
        <v>5.7</v>
      </c>
      <c r="I16" s="148">
        <f t="shared" ref="I16:I27" si="11">H16/H$32</f>
        <v>1.0506912442396312</v>
      </c>
      <c r="J16" s="171">
        <v>1.5</v>
      </c>
      <c r="K16" s="148">
        <f t="shared" ref="K16:K27" si="12">J16/J$32</f>
        <v>1.0507880910683012</v>
      </c>
      <c r="L16" s="172">
        <v>145</v>
      </c>
      <c r="M16" s="148">
        <f t="shared" ref="M16:M27" si="13">L16/L$32</f>
        <v>0.98083427282976321</v>
      </c>
      <c r="N16" s="171">
        <v>2.57</v>
      </c>
      <c r="O16" s="146">
        <f t="shared" ref="O16:O27" si="14">N16/N$32</f>
        <v>1.0198412698412698</v>
      </c>
      <c r="P16" s="170">
        <v>8.1</v>
      </c>
      <c r="Q16" s="144">
        <f t="shared" ref="Q16:Q27" si="15">P16/P$32</f>
        <v>0.75759937646141839</v>
      </c>
      <c r="S16" s="17"/>
      <c r="T16" s="17"/>
      <c r="U16" s="17"/>
      <c r="W16" s="16"/>
      <c r="X16" s="16"/>
      <c r="Y16" s="16"/>
      <c r="Z16" s="16"/>
      <c r="AA16" s="16"/>
    </row>
    <row r="17" spans="1:27" ht="15.75" thickBot="1">
      <c r="A17" s="94" t="s">
        <v>362</v>
      </c>
      <c r="B17" s="162">
        <v>18</v>
      </c>
      <c r="C17" s="154">
        <f t="shared" si="8"/>
        <v>1.4025974025974026</v>
      </c>
      <c r="D17" s="98">
        <v>2.46</v>
      </c>
      <c r="E17" s="151">
        <f t="shared" si="9"/>
        <v>1.0368809272918862</v>
      </c>
      <c r="F17" s="183">
        <v>111</v>
      </c>
      <c r="G17" s="151">
        <f t="shared" si="10"/>
        <v>1.0007513148009015</v>
      </c>
      <c r="H17" s="182">
        <v>3.7</v>
      </c>
      <c r="I17" s="148">
        <f t="shared" si="11"/>
        <v>0.68202764976958519</v>
      </c>
      <c r="J17" s="180">
        <v>1.29</v>
      </c>
      <c r="K17" s="148">
        <f t="shared" si="12"/>
        <v>0.90367775831873898</v>
      </c>
      <c r="L17" s="181">
        <v>150</v>
      </c>
      <c r="M17" s="148">
        <f t="shared" si="13"/>
        <v>1.0146561443066515</v>
      </c>
      <c r="N17" s="180">
        <v>2.82</v>
      </c>
      <c r="O17" s="146">
        <f t="shared" si="14"/>
        <v>1.1190476190476191</v>
      </c>
      <c r="P17" s="179">
        <v>12.6</v>
      </c>
      <c r="Q17" s="144">
        <f t="shared" si="15"/>
        <v>1.1784879189399842</v>
      </c>
      <c r="S17" s="17"/>
      <c r="T17" s="17"/>
      <c r="U17" s="17"/>
      <c r="W17" s="16"/>
      <c r="X17" s="16"/>
      <c r="Y17" s="16"/>
      <c r="Z17" s="16"/>
      <c r="AA17" s="16"/>
    </row>
    <row r="18" spans="1:27" ht="15.75" thickBot="1">
      <c r="A18" s="94" t="s">
        <v>361</v>
      </c>
      <c r="B18" s="162">
        <v>9</v>
      </c>
      <c r="C18" s="154">
        <f t="shared" si="8"/>
        <v>0.70129870129870131</v>
      </c>
      <c r="D18" s="98">
        <v>2.35</v>
      </c>
      <c r="E18" s="151">
        <f t="shared" si="9"/>
        <v>0.99051633298208641</v>
      </c>
      <c r="F18" s="183">
        <v>111</v>
      </c>
      <c r="G18" s="151">
        <f t="shared" si="10"/>
        <v>1.0007513148009015</v>
      </c>
      <c r="H18" s="182">
        <v>5.6</v>
      </c>
      <c r="I18" s="148">
        <f t="shared" si="11"/>
        <v>1.0322580645161288</v>
      </c>
      <c r="J18" s="180">
        <v>1.53</v>
      </c>
      <c r="K18" s="148">
        <f t="shared" si="12"/>
        <v>1.0718038528896672</v>
      </c>
      <c r="L18" s="181">
        <v>146</v>
      </c>
      <c r="M18" s="148">
        <f t="shared" si="13"/>
        <v>0.98759864712514089</v>
      </c>
      <c r="N18" s="180">
        <v>2.44</v>
      </c>
      <c r="O18" s="146">
        <f t="shared" si="14"/>
        <v>0.96825396825396826</v>
      </c>
      <c r="P18" s="179">
        <v>8.6</v>
      </c>
      <c r="Q18" s="144">
        <f t="shared" si="15"/>
        <v>0.80436477007014795</v>
      </c>
      <c r="S18" s="17"/>
      <c r="T18" s="17"/>
      <c r="U18" s="17"/>
      <c r="W18" s="16"/>
      <c r="X18" s="16"/>
      <c r="Y18" s="16"/>
      <c r="Z18" s="16"/>
      <c r="AA18" s="16"/>
    </row>
    <row r="19" spans="1:27" ht="15.75" thickBot="1">
      <c r="A19" s="93" t="s">
        <v>360</v>
      </c>
      <c r="B19" s="155">
        <v>9</v>
      </c>
      <c r="C19" s="154">
        <f t="shared" si="8"/>
        <v>0.70129870129870131</v>
      </c>
      <c r="D19" s="193">
        <v>2.4300000000000002</v>
      </c>
      <c r="E19" s="151">
        <f t="shared" si="9"/>
        <v>1.0242360379346682</v>
      </c>
      <c r="F19" s="192">
        <v>111</v>
      </c>
      <c r="G19" s="151">
        <f t="shared" si="10"/>
        <v>1.0007513148009015</v>
      </c>
      <c r="H19" s="191">
        <v>5</v>
      </c>
      <c r="I19" s="148">
        <f t="shared" si="11"/>
        <v>0.9216589861751151</v>
      </c>
      <c r="J19" s="189">
        <v>1.38</v>
      </c>
      <c r="K19" s="148">
        <f t="shared" si="12"/>
        <v>0.96672504378283686</v>
      </c>
      <c r="L19" s="190">
        <v>149</v>
      </c>
      <c r="M19" s="148">
        <f t="shared" si="13"/>
        <v>1.0078917700112739</v>
      </c>
      <c r="N19" s="189">
        <v>2.79</v>
      </c>
      <c r="O19" s="146">
        <f t="shared" si="14"/>
        <v>1.1071428571428572</v>
      </c>
      <c r="P19" s="188">
        <v>9</v>
      </c>
      <c r="Q19" s="144">
        <f t="shared" si="15"/>
        <v>0.84177708495713155</v>
      </c>
      <c r="S19" s="17"/>
      <c r="T19" s="17"/>
      <c r="U19" s="17"/>
      <c r="W19" s="16"/>
      <c r="X19" s="16"/>
      <c r="Y19" s="16"/>
      <c r="Z19" s="16"/>
      <c r="AA19" s="16"/>
    </row>
    <row r="20" spans="1:27" ht="15.75" thickBot="1">
      <c r="A20" s="99" t="s">
        <v>359</v>
      </c>
      <c r="B20" s="201">
        <v>3</v>
      </c>
      <c r="C20" s="154">
        <f t="shared" si="8"/>
        <v>0.23376623376623376</v>
      </c>
      <c r="D20" s="199">
        <v>2.4300000000000002</v>
      </c>
      <c r="E20" s="151">
        <f t="shared" si="9"/>
        <v>1.0242360379346682</v>
      </c>
      <c r="F20" s="198">
        <v>109</v>
      </c>
      <c r="G20" s="151">
        <f t="shared" si="10"/>
        <v>0.98271975957926372</v>
      </c>
      <c r="H20" s="197">
        <v>6.5</v>
      </c>
      <c r="I20" s="148">
        <f t="shared" si="11"/>
        <v>1.1981566820276497</v>
      </c>
      <c r="J20" s="195">
        <v>1.48</v>
      </c>
      <c r="K20" s="148">
        <f t="shared" si="12"/>
        <v>1.0367775831873904</v>
      </c>
      <c r="L20" s="196">
        <v>145</v>
      </c>
      <c r="M20" s="148">
        <f t="shared" si="13"/>
        <v>0.98083427282976321</v>
      </c>
      <c r="N20" s="195">
        <v>2.73</v>
      </c>
      <c r="O20" s="146">
        <f t="shared" si="14"/>
        <v>1.0833333333333333</v>
      </c>
      <c r="P20" s="194">
        <v>8.5</v>
      </c>
      <c r="Q20" s="144">
        <f t="shared" si="15"/>
        <v>0.79501169134840211</v>
      </c>
      <c r="S20" s="200" t="s">
        <v>381</v>
      </c>
      <c r="T20" s="17"/>
      <c r="U20" s="17"/>
      <c r="W20" s="16"/>
      <c r="X20" s="16"/>
      <c r="Y20" s="16"/>
      <c r="Z20" s="16"/>
      <c r="AA20" s="16"/>
    </row>
    <row r="21" spans="1:27" ht="15.75" thickBot="1">
      <c r="A21" s="94" t="s">
        <v>358</v>
      </c>
      <c r="B21" s="162">
        <v>17</v>
      </c>
      <c r="C21" s="154">
        <f t="shared" si="8"/>
        <v>1.3246753246753247</v>
      </c>
      <c r="D21" s="199">
        <v>2.39</v>
      </c>
      <c r="E21" s="151">
        <f t="shared" si="9"/>
        <v>1.0073761854583774</v>
      </c>
      <c r="F21" s="198">
        <v>111</v>
      </c>
      <c r="G21" s="151">
        <f t="shared" si="10"/>
        <v>1.0007513148009015</v>
      </c>
      <c r="H21" s="197">
        <v>5.0999999999999996</v>
      </c>
      <c r="I21" s="148">
        <f t="shared" si="11"/>
        <v>0.94009216589861733</v>
      </c>
      <c r="J21" s="195">
        <v>1.34</v>
      </c>
      <c r="K21" s="148">
        <f t="shared" si="12"/>
        <v>0.93870402802101571</v>
      </c>
      <c r="L21" s="196">
        <v>148</v>
      </c>
      <c r="M21" s="148">
        <f t="shared" si="13"/>
        <v>1.0011273957158962</v>
      </c>
      <c r="N21" s="195">
        <v>2.52</v>
      </c>
      <c r="O21" s="146">
        <f t="shared" si="14"/>
        <v>1</v>
      </c>
      <c r="P21" s="194">
        <v>10.9</v>
      </c>
      <c r="Q21" s="144">
        <f t="shared" si="15"/>
        <v>1.0194855806703038</v>
      </c>
      <c r="S21" s="17"/>
      <c r="T21" s="17"/>
      <c r="U21" s="17"/>
      <c r="W21" s="16"/>
      <c r="X21" s="16"/>
      <c r="Y21" s="16"/>
      <c r="Z21" s="16"/>
      <c r="AA21" s="16"/>
    </row>
    <row r="22" spans="1:27" ht="15.75" thickBot="1">
      <c r="A22" s="94" t="s">
        <v>357</v>
      </c>
      <c r="B22" s="162">
        <v>43</v>
      </c>
      <c r="C22" s="154">
        <f t="shared" si="8"/>
        <v>3.3506493506493507</v>
      </c>
      <c r="D22" s="199">
        <v>2.31</v>
      </c>
      <c r="E22" s="151">
        <f t="shared" si="9"/>
        <v>0.97365648050579556</v>
      </c>
      <c r="F22" s="198">
        <v>111</v>
      </c>
      <c r="G22" s="151">
        <f t="shared" si="10"/>
        <v>1.0007513148009015</v>
      </c>
      <c r="H22" s="197">
        <v>8.3000000000000007</v>
      </c>
      <c r="I22" s="148">
        <f t="shared" si="11"/>
        <v>1.5299539170506913</v>
      </c>
      <c r="J22" s="195">
        <v>1.82</v>
      </c>
      <c r="K22" s="148">
        <f t="shared" si="12"/>
        <v>1.2749562171628721</v>
      </c>
      <c r="L22" s="196">
        <v>144</v>
      </c>
      <c r="M22" s="148">
        <f t="shared" si="13"/>
        <v>0.97406989853438553</v>
      </c>
      <c r="N22" s="195">
        <v>2.72</v>
      </c>
      <c r="O22" s="146">
        <f t="shared" si="14"/>
        <v>1.0793650793650795</v>
      </c>
      <c r="P22" s="194">
        <v>23.7</v>
      </c>
      <c r="Q22" s="144">
        <f t="shared" si="15"/>
        <v>2.2166796570537799</v>
      </c>
      <c r="S22" s="17"/>
      <c r="T22" s="17"/>
      <c r="U22" s="17"/>
      <c r="W22" s="16"/>
      <c r="X22" s="16"/>
      <c r="Y22" s="16"/>
      <c r="Z22" s="16"/>
      <c r="AA22" s="16"/>
    </row>
    <row r="23" spans="1:27" ht="15.75" thickBot="1">
      <c r="A23" s="93" t="s">
        <v>356</v>
      </c>
      <c r="B23" s="155">
        <v>11</v>
      </c>
      <c r="C23" s="154">
        <f t="shared" si="8"/>
        <v>0.8571428571428571</v>
      </c>
      <c r="D23" s="199">
        <v>2.27</v>
      </c>
      <c r="E23" s="151">
        <f t="shared" si="9"/>
        <v>0.95679662802950471</v>
      </c>
      <c r="F23" s="198">
        <v>110</v>
      </c>
      <c r="G23" s="151">
        <f t="shared" si="10"/>
        <v>0.99173553719008256</v>
      </c>
      <c r="H23" s="197">
        <v>6.2</v>
      </c>
      <c r="I23" s="148">
        <f t="shared" si="11"/>
        <v>1.1428571428571428</v>
      </c>
      <c r="J23" s="195">
        <v>1.37</v>
      </c>
      <c r="K23" s="148">
        <f t="shared" si="12"/>
        <v>0.95971978984238171</v>
      </c>
      <c r="L23" s="196">
        <v>145</v>
      </c>
      <c r="M23" s="148">
        <f t="shared" si="13"/>
        <v>0.98083427282976321</v>
      </c>
      <c r="N23" s="195">
        <v>2.39</v>
      </c>
      <c r="O23" s="146">
        <f t="shared" si="14"/>
        <v>0.94841269841269848</v>
      </c>
      <c r="P23" s="194">
        <v>10.9</v>
      </c>
      <c r="Q23" s="144">
        <f t="shared" si="15"/>
        <v>1.0194855806703038</v>
      </c>
      <c r="S23" s="17"/>
      <c r="T23" s="17"/>
      <c r="U23" s="17"/>
      <c r="W23" s="16"/>
      <c r="X23" s="16"/>
      <c r="Y23" s="16"/>
      <c r="Z23" s="16"/>
      <c r="AA23" s="16"/>
    </row>
    <row r="24" spans="1:27" ht="15.75" thickBot="1">
      <c r="A24" s="99" t="s">
        <v>355</v>
      </c>
      <c r="B24" s="163">
        <v>6</v>
      </c>
      <c r="C24" s="154">
        <f t="shared" si="8"/>
        <v>0.46753246753246752</v>
      </c>
      <c r="D24" s="199">
        <v>2.34</v>
      </c>
      <c r="E24" s="151">
        <f t="shared" si="9"/>
        <v>0.98630136986301364</v>
      </c>
      <c r="F24" s="198">
        <v>112</v>
      </c>
      <c r="G24" s="151">
        <f t="shared" si="10"/>
        <v>1.0097670924117204</v>
      </c>
      <c r="H24" s="197">
        <v>4.0999999999999996</v>
      </c>
      <c r="I24" s="148">
        <f t="shared" si="11"/>
        <v>0.75576036866359431</v>
      </c>
      <c r="J24" s="195">
        <v>1.22</v>
      </c>
      <c r="K24" s="148">
        <f t="shared" si="12"/>
        <v>0.8546409807355515</v>
      </c>
      <c r="L24" s="196">
        <v>151</v>
      </c>
      <c r="M24" s="148">
        <f t="shared" si="13"/>
        <v>1.0214205186020293</v>
      </c>
      <c r="N24" s="195">
        <v>2.2400000000000002</v>
      </c>
      <c r="O24" s="146">
        <f t="shared" si="14"/>
        <v>0.88888888888888895</v>
      </c>
      <c r="P24" s="194">
        <v>6.2</v>
      </c>
      <c r="Q24" s="144">
        <f t="shared" si="15"/>
        <v>0.57989088074824624</v>
      </c>
      <c r="S24" s="17"/>
      <c r="T24" s="17"/>
      <c r="U24" s="17"/>
      <c r="W24" s="16"/>
      <c r="X24" s="16"/>
      <c r="Y24" s="16"/>
      <c r="Z24" s="16"/>
      <c r="AA24" s="16"/>
    </row>
    <row r="25" spans="1:27" ht="15.75" thickBot="1">
      <c r="A25" s="94" t="s">
        <v>354</v>
      </c>
      <c r="B25" s="162">
        <v>10</v>
      </c>
      <c r="C25" s="154">
        <f t="shared" si="8"/>
        <v>0.77922077922077915</v>
      </c>
      <c r="D25" s="199">
        <v>2.41</v>
      </c>
      <c r="E25" s="151">
        <f t="shared" si="9"/>
        <v>1.0158061116965227</v>
      </c>
      <c r="F25" s="198">
        <v>112</v>
      </c>
      <c r="G25" s="151">
        <f t="shared" si="10"/>
        <v>1.0097670924117204</v>
      </c>
      <c r="H25" s="197">
        <v>5.6</v>
      </c>
      <c r="I25" s="148">
        <f t="shared" si="11"/>
        <v>1.0322580645161288</v>
      </c>
      <c r="J25" s="195">
        <v>1.61</v>
      </c>
      <c r="K25" s="148">
        <f t="shared" si="12"/>
        <v>1.1278458844133099</v>
      </c>
      <c r="L25" s="196">
        <v>150</v>
      </c>
      <c r="M25" s="148">
        <f t="shared" si="13"/>
        <v>1.0146561443066515</v>
      </c>
      <c r="N25" s="195">
        <v>3.02</v>
      </c>
      <c r="O25" s="146">
        <f t="shared" si="14"/>
        <v>1.1984126984126984</v>
      </c>
      <c r="P25" s="194">
        <v>12.5</v>
      </c>
      <c r="Q25" s="144">
        <f t="shared" si="15"/>
        <v>1.1691348402182384</v>
      </c>
      <c r="S25" s="17"/>
      <c r="T25" s="17"/>
      <c r="U25" s="17"/>
      <c r="W25" s="16"/>
      <c r="X25" s="16"/>
      <c r="Y25" s="16"/>
      <c r="Z25" s="16"/>
      <c r="AA25" s="16"/>
    </row>
    <row r="26" spans="1:27" ht="15.75" thickBot="1">
      <c r="A26" s="94" t="s">
        <v>353</v>
      </c>
      <c r="B26" s="162">
        <v>10</v>
      </c>
      <c r="C26" s="154">
        <f t="shared" si="8"/>
        <v>0.77922077922077915</v>
      </c>
      <c r="D26" s="199">
        <v>2.25</v>
      </c>
      <c r="E26" s="151">
        <f t="shared" si="9"/>
        <v>0.94836670179135929</v>
      </c>
      <c r="F26" s="198">
        <v>111</v>
      </c>
      <c r="G26" s="151">
        <f t="shared" si="10"/>
        <v>1.0007513148009015</v>
      </c>
      <c r="H26" s="197">
        <v>4.5999999999999996</v>
      </c>
      <c r="I26" s="148">
        <f t="shared" si="11"/>
        <v>0.84792626728110576</v>
      </c>
      <c r="J26" s="195">
        <v>1.08</v>
      </c>
      <c r="K26" s="148">
        <f t="shared" si="12"/>
        <v>0.75656742556917678</v>
      </c>
      <c r="L26" s="196">
        <v>149</v>
      </c>
      <c r="M26" s="148">
        <f t="shared" si="13"/>
        <v>1.0078917700112739</v>
      </c>
      <c r="N26" s="195">
        <v>1.51</v>
      </c>
      <c r="O26" s="146">
        <f t="shared" si="14"/>
        <v>0.59920634920634919</v>
      </c>
      <c r="P26" s="194">
        <v>6.8</v>
      </c>
      <c r="Q26" s="144">
        <f t="shared" si="15"/>
        <v>0.63600935307872164</v>
      </c>
      <c r="S26" s="17"/>
      <c r="T26" s="17"/>
      <c r="U26" s="17"/>
      <c r="W26" s="16"/>
      <c r="X26" s="16"/>
      <c r="Y26" s="16"/>
      <c r="Z26" s="16"/>
      <c r="AA26" s="16"/>
    </row>
    <row r="27" spans="1:27" ht="15.75" thickBot="1">
      <c r="A27" s="93" t="s">
        <v>352</v>
      </c>
      <c r="B27" s="155">
        <v>10</v>
      </c>
      <c r="C27" s="154">
        <f t="shared" si="8"/>
        <v>0.77922077922077915</v>
      </c>
      <c r="D27" s="193">
        <v>2.42</v>
      </c>
      <c r="E27" s="151">
        <f t="shared" si="9"/>
        <v>1.0200210748155953</v>
      </c>
      <c r="F27" s="192">
        <v>113</v>
      </c>
      <c r="G27" s="151">
        <f t="shared" si="10"/>
        <v>1.0187828700225394</v>
      </c>
      <c r="H27" s="191">
        <v>4.7</v>
      </c>
      <c r="I27" s="148">
        <f t="shared" si="11"/>
        <v>0.86635944700460821</v>
      </c>
      <c r="J27" s="189">
        <v>1.51</v>
      </c>
      <c r="K27" s="148">
        <f t="shared" si="12"/>
        <v>1.0577933450087564</v>
      </c>
      <c r="L27" s="190">
        <v>152</v>
      </c>
      <c r="M27" s="148">
        <f t="shared" si="13"/>
        <v>1.0281848928974069</v>
      </c>
      <c r="N27" s="189">
        <v>2.4900000000000002</v>
      </c>
      <c r="O27" s="146">
        <f t="shared" si="14"/>
        <v>0.98809523809523814</v>
      </c>
      <c r="P27" s="188">
        <v>10.5</v>
      </c>
      <c r="Q27" s="144">
        <f t="shared" si="15"/>
        <v>0.98207326578332022</v>
      </c>
      <c r="S27" s="17"/>
      <c r="T27" s="17"/>
      <c r="U27" s="17"/>
      <c r="W27" s="16"/>
      <c r="X27" s="16"/>
      <c r="Y27" s="16"/>
      <c r="Z27" s="16"/>
      <c r="AA27" s="16"/>
    </row>
    <row r="28" spans="1:27" s="24" customFormat="1">
      <c r="A28" s="71" t="s">
        <v>325</v>
      </c>
      <c r="B28" s="141">
        <f>AVERAGE(B4:B15)</f>
        <v>14.363636363636363</v>
      </c>
      <c r="C28" s="140"/>
      <c r="D28" s="82">
        <f>AVERAGE(D4:D15)</f>
        <v>2.4669999999999996</v>
      </c>
      <c r="E28" s="83"/>
      <c r="F28" s="137">
        <f>AVERAGE(F4:F15)</f>
        <v>110.7</v>
      </c>
      <c r="G28" s="136"/>
      <c r="H28" s="139">
        <f>AVERAGE(H4:H15)</f>
        <v>5.7200000000000006</v>
      </c>
      <c r="I28" s="138"/>
      <c r="J28" s="82">
        <f>AVERAGE(J4:J15)</f>
        <v>1.341</v>
      </c>
      <c r="K28" s="83"/>
      <c r="L28" s="137">
        <f>AVERAGE(L4:L15)</f>
        <v>149.9</v>
      </c>
      <c r="M28" s="136"/>
      <c r="N28" s="82">
        <f>AVERAGE(N4:N15)</f>
        <v>2.5381818181818185</v>
      </c>
      <c r="O28" s="81"/>
      <c r="P28" s="135">
        <f>AVERAGE(P4:P15)</f>
        <v>10.218181818181817</v>
      </c>
      <c r="Q28" s="112"/>
      <c r="R28" s="187"/>
    </row>
    <row r="29" spans="1:27" s="24" customFormat="1">
      <c r="A29" s="61" t="s">
        <v>324</v>
      </c>
      <c r="B29" s="132">
        <f>STDEV(B4:B15)</f>
        <v>20.718459051158835</v>
      </c>
      <c r="C29" s="118"/>
      <c r="D29" s="56">
        <f>STDEV(D4:D15)</f>
        <v>7.334090869963969E-2</v>
      </c>
      <c r="E29" s="57"/>
      <c r="F29" s="115">
        <f>STDEV(F4:F15)</f>
        <v>1.636391694484477</v>
      </c>
      <c r="G29" s="114"/>
      <c r="H29" s="117">
        <f>STDEV(H4:H15)</f>
        <v>1.1970333699980455</v>
      </c>
      <c r="I29" s="116"/>
      <c r="J29" s="56">
        <f>STDEV(J4:J15)</f>
        <v>0.14925369900497107</v>
      </c>
      <c r="K29" s="57"/>
      <c r="L29" s="115">
        <f>STDEV(L4:L15)</f>
        <v>2.330951164939612</v>
      </c>
      <c r="M29" s="114"/>
      <c r="N29" s="56">
        <f>STDEV(N4:N15)</f>
        <v>0.43970031116245789</v>
      </c>
      <c r="O29" s="55"/>
      <c r="P29" s="113">
        <f>STDEV(P4:P15)</f>
        <v>1.1294407304663605</v>
      </c>
      <c r="Q29" s="112"/>
      <c r="R29" s="187"/>
    </row>
    <row r="30" spans="1:27" s="24" customFormat="1">
      <c r="A30" s="61" t="s">
        <v>323</v>
      </c>
      <c r="B30" s="132">
        <f>STDEV(B4:B15)/SQRT(COUNT(B4:B15))</f>
        <v>6.2468504460942373</v>
      </c>
      <c r="C30" s="118"/>
      <c r="D30" s="56">
        <f>STDEV(D4:D15)/SQRT(COUNT(D4:D15))</f>
        <v>2.3192431715731932E-2</v>
      </c>
      <c r="E30" s="57"/>
      <c r="F30" s="115">
        <f>STDEV(F4:F15)/SQRT(COUNT(F4:F15))</f>
        <v>0.51747248987533412</v>
      </c>
      <c r="G30" s="114"/>
      <c r="H30" s="117">
        <f>STDEV(H4:H15)/SQRT(COUNT(H4:H15))</f>
        <v>0.37853518844208889</v>
      </c>
      <c r="I30" s="116"/>
      <c r="J30" s="56">
        <f>STDEV(J4:J15)/SQRT(COUNT(J4:J15))</f>
        <v>4.7198163806091542E-2</v>
      </c>
      <c r="K30" s="57"/>
      <c r="L30" s="115">
        <f>STDEV(L4:L15)/SQRT(COUNT(L4:L15))</f>
        <v>0.73711147958319934</v>
      </c>
      <c r="M30" s="114"/>
      <c r="N30" s="56">
        <f>STDEV(N4:N15)/SQRT(COUNT(N4:N15))</f>
        <v>0.13257463202985373</v>
      </c>
      <c r="O30" s="55"/>
      <c r="P30" s="113">
        <f>STDEV(P4:P15)/SQRT(COUNT(P4:P15))</f>
        <v>0.34053919326380389</v>
      </c>
      <c r="Q30" s="112"/>
      <c r="R30" s="187"/>
    </row>
    <row r="31" spans="1:27" s="32" customFormat="1" ht="15.75" thickBot="1">
      <c r="A31" s="48" t="s">
        <v>322</v>
      </c>
      <c r="B31" s="129">
        <f>COUNT(B4:B15)</f>
        <v>11</v>
      </c>
      <c r="C31" s="45"/>
      <c r="D31" s="43">
        <f>COUNT(D4:D15)</f>
        <v>10</v>
      </c>
      <c r="E31" s="44"/>
      <c r="F31" s="43">
        <f>COUNT(F4:F15)</f>
        <v>10</v>
      </c>
      <c r="G31" s="44"/>
      <c r="H31" s="43">
        <f>COUNT(H4:H15)</f>
        <v>10</v>
      </c>
      <c r="I31" s="44"/>
      <c r="J31" s="43">
        <f>COUNT(J4:J15)</f>
        <v>10</v>
      </c>
      <c r="K31" s="44"/>
      <c r="L31" s="43">
        <f>COUNT(L4:L15)</f>
        <v>10</v>
      </c>
      <c r="M31" s="44"/>
      <c r="N31" s="43">
        <f>COUNT(N4:N15)</f>
        <v>11</v>
      </c>
      <c r="O31" s="42"/>
      <c r="P31" s="40">
        <f>COUNT(P4:P15)</f>
        <v>11</v>
      </c>
      <c r="Q31" s="111"/>
      <c r="R31" s="184"/>
    </row>
    <row r="32" spans="1:27">
      <c r="A32" s="71" t="s">
        <v>321</v>
      </c>
      <c r="B32" s="127">
        <f>AVERAGE(B16:B27)</f>
        <v>12.833333333333334</v>
      </c>
      <c r="C32" s="128"/>
      <c r="D32" s="69">
        <f>AVERAGE(D16:D27)</f>
        <v>2.3725000000000001</v>
      </c>
      <c r="E32" s="70"/>
      <c r="F32" s="127">
        <f>AVERAGE(F16:F27)</f>
        <v>110.91666666666667</v>
      </c>
      <c r="G32" s="126"/>
      <c r="H32" s="125">
        <f>AVERAGE(H16:H27)</f>
        <v>5.4250000000000007</v>
      </c>
      <c r="I32" s="124"/>
      <c r="J32" s="67">
        <f>AVERAGE(J16:J27)</f>
        <v>1.4275000000000002</v>
      </c>
      <c r="K32" s="68"/>
      <c r="L32" s="123">
        <f>AVERAGE(L16:L27)</f>
        <v>147.83333333333334</v>
      </c>
      <c r="M32" s="122"/>
      <c r="N32" s="67">
        <f>AVERAGE(N16:N27)</f>
        <v>2.52</v>
      </c>
      <c r="O32" s="66"/>
      <c r="P32" s="121">
        <f>AVERAGE(P16:P27)</f>
        <v>10.691666666666668</v>
      </c>
      <c r="Q32" s="112"/>
      <c r="S32" s="17"/>
      <c r="T32" s="17"/>
      <c r="U32" s="17"/>
      <c r="W32" s="16"/>
      <c r="X32" s="16"/>
      <c r="Y32" s="16"/>
      <c r="Z32" s="16"/>
      <c r="AA32" s="16"/>
    </row>
    <row r="33" spans="1:27">
      <c r="A33" s="61" t="s">
        <v>320</v>
      </c>
      <c r="B33" s="119">
        <f>STDEV(B16:B27)</f>
        <v>10.347009522591833</v>
      </c>
      <c r="C33" s="120"/>
      <c r="D33" s="59">
        <f>STDEV(D16:D27)</f>
        <v>6.784005252999685E-2</v>
      </c>
      <c r="E33" s="60"/>
      <c r="F33" s="119">
        <f>STDEV(F16:F27)</f>
        <v>1.1645001528813148</v>
      </c>
      <c r="G33" s="118"/>
      <c r="H33" s="117">
        <f>STDEV(H16:H27)</f>
        <v>1.2203762460070178</v>
      </c>
      <c r="I33" s="116"/>
      <c r="J33" s="56">
        <f>STDEV(J16:J27)</f>
        <v>0.1927374568492756</v>
      </c>
      <c r="K33" s="57"/>
      <c r="L33" s="115">
        <f>STDEV(L16:L27)</f>
        <v>2.72474630456533</v>
      </c>
      <c r="M33" s="114"/>
      <c r="N33" s="56">
        <f>STDEV(N16:N27)</f>
        <v>0.38402177968538176</v>
      </c>
      <c r="O33" s="55"/>
      <c r="P33" s="113">
        <f>STDEV(P16:P27)</f>
        <v>4.5759168645764454</v>
      </c>
      <c r="Q33" s="112"/>
      <c r="S33" s="17"/>
      <c r="T33" s="17"/>
      <c r="U33" s="17"/>
      <c r="W33" s="16"/>
      <c r="X33" s="16"/>
      <c r="Y33" s="16"/>
      <c r="Z33" s="16"/>
      <c r="AA33" s="16"/>
    </row>
    <row r="34" spans="1:27">
      <c r="A34" s="61" t="s">
        <v>319</v>
      </c>
      <c r="B34" s="119">
        <f>STDEV(B16:B27)/SQRT(COUNT(B16:B27))</f>
        <v>2.9869243665880081</v>
      </c>
      <c r="C34" s="120"/>
      <c r="D34" s="59">
        <f>STDEV(D16:D27)/SQRT(COUNT(D16:D27))</f>
        <v>1.9583736295016019E-2</v>
      </c>
      <c r="E34" s="60"/>
      <c r="F34" s="119">
        <f>STDEV(F16:F27)/SQRT(COUNT(F16:F27))</f>
        <v>0.33616223836869374</v>
      </c>
      <c r="G34" s="118"/>
      <c r="H34" s="117">
        <f>STDEV(H16:H27)/SQRT(COUNT(H16:H27))</f>
        <v>0.35229227707238836</v>
      </c>
      <c r="I34" s="116"/>
      <c r="J34" s="56">
        <f>STDEV(J16:J27)/SQRT(COUNT(J16:J27))</f>
        <v>5.5638511297426578E-2</v>
      </c>
      <c r="K34" s="57"/>
      <c r="L34" s="115">
        <f>STDEV(L16:L27)/SQRT(COUNT(L16:L27))</f>
        <v>0.78656650620711566</v>
      </c>
      <c r="M34" s="114"/>
      <c r="N34" s="56">
        <f>STDEV(N16:N27)/SQRT(COUNT(N16:N27))</f>
        <v>0.11085753893801717</v>
      </c>
      <c r="O34" s="55"/>
      <c r="P34" s="113">
        <f>STDEV(P16:P27)/SQRT(COUNT(P16:P27))</f>
        <v>1.3209534167762795</v>
      </c>
      <c r="Q34" s="112"/>
      <c r="S34" s="17"/>
      <c r="T34" s="17"/>
      <c r="U34" s="17"/>
      <c r="W34" s="16"/>
      <c r="X34" s="16"/>
      <c r="Y34" s="16"/>
      <c r="Z34" s="16"/>
      <c r="AA34" s="16"/>
    </row>
    <row r="35" spans="1:27" ht="15.75" thickBot="1">
      <c r="A35" s="48" t="s">
        <v>318</v>
      </c>
      <c r="B35" s="46">
        <f>COUNT(B16:B27)</f>
        <v>12</v>
      </c>
      <c r="C35" s="47"/>
      <c r="D35" s="46">
        <f>COUNT(D16:D27)</f>
        <v>12</v>
      </c>
      <c r="E35" s="47"/>
      <c r="F35" s="46">
        <f>COUNT(F16:F27)</f>
        <v>12</v>
      </c>
      <c r="G35" s="45"/>
      <c r="H35" s="43">
        <f>COUNT(H16:H27)</f>
        <v>12</v>
      </c>
      <c r="I35" s="44"/>
      <c r="J35" s="43">
        <f>COUNT(J16:J27)</f>
        <v>12</v>
      </c>
      <c r="K35" s="44"/>
      <c r="L35" s="43">
        <f>COUNT(L16:L27)</f>
        <v>12</v>
      </c>
      <c r="M35" s="44"/>
      <c r="N35" s="43">
        <f>COUNT(N16:N27)</f>
        <v>12</v>
      </c>
      <c r="O35" s="42"/>
      <c r="P35" s="40">
        <f>COUNT(P16:P27)</f>
        <v>12</v>
      </c>
      <c r="Q35" s="111"/>
      <c r="S35" s="17"/>
      <c r="T35" s="17"/>
      <c r="U35" s="17"/>
      <c r="W35" s="16"/>
      <c r="X35" s="16"/>
      <c r="Y35" s="16"/>
      <c r="Z35" s="16"/>
      <c r="AA35" s="16"/>
    </row>
    <row r="36" spans="1:27">
      <c r="A36" s="71" t="s">
        <v>317</v>
      </c>
      <c r="B36" s="127">
        <f>AVERAGE(B4:B27)</f>
        <v>13.565217391304348</v>
      </c>
      <c r="C36" s="128"/>
      <c r="D36" s="69">
        <f>AVERAGE(D4:D27)</f>
        <v>2.4154545454545455</v>
      </c>
      <c r="E36" s="70"/>
      <c r="F36" s="127">
        <f>AVERAGE(F4:F27)</f>
        <v>110.81818181818181</v>
      </c>
      <c r="G36" s="126"/>
      <c r="H36" s="125">
        <f>AVERAGE(H4:H27)</f>
        <v>5.5590909090909086</v>
      </c>
      <c r="I36" s="124"/>
      <c r="J36" s="67">
        <f>AVERAGE(J4:J27)</f>
        <v>1.3881818181818184</v>
      </c>
      <c r="K36" s="68"/>
      <c r="L36" s="123">
        <f>AVERAGE(L4:L27)</f>
        <v>148.77272727272728</v>
      </c>
      <c r="M36" s="122"/>
      <c r="N36" s="67">
        <f>AVERAGE(N4:N27)</f>
        <v>2.528695652173913</v>
      </c>
      <c r="O36" s="66"/>
      <c r="P36" s="121">
        <f>AVERAGE(P4:P27)</f>
        <v>10.465217391304348</v>
      </c>
      <c r="Q36" s="112"/>
      <c r="S36" s="17"/>
      <c r="T36" s="17"/>
      <c r="U36" s="17"/>
      <c r="W36" s="16"/>
      <c r="X36" s="16"/>
      <c r="Y36" s="16"/>
      <c r="Z36" s="16"/>
      <c r="AA36" s="16"/>
    </row>
    <row r="37" spans="1:27">
      <c r="A37" s="61" t="s">
        <v>316</v>
      </c>
      <c r="B37" s="119">
        <f>STDEV(B4:B27)</f>
        <v>15.787872465789917</v>
      </c>
      <c r="C37" s="120"/>
      <c r="D37" s="59">
        <f>STDEV(D4:D27)</f>
        <v>8.3877874528971205E-2</v>
      </c>
      <c r="E37" s="60"/>
      <c r="F37" s="119">
        <f>STDEV(F4:F27)</f>
        <v>1.3675269175156552</v>
      </c>
      <c r="G37" s="118"/>
      <c r="H37" s="117">
        <f>STDEV(H4:H27)</f>
        <v>1.1903017188167848</v>
      </c>
      <c r="I37" s="116"/>
      <c r="J37" s="56">
        <f>STDEV(J4:J27)</f>
        <v>0.17592304496261199</v>
      </c>
      <c r="K37" s="57"/>
      <c r="L37" s="115">
        <f>STDEV(L4:L27)</f>
        <v>2.7068135929243122</v>
      </c>
      <c r="M37" s="114"/>
      <c r="N37" s="56">
        <f>STDEV(N4:N27)</f>
        <v>0.40212282551282402</v>
      </c>
      <c r="O37" s="55"/>
      <c r="P37" s="113">
        <f>STDEV(P4:P27)</f>
        <v>3.3328405432838357</v>
      </c>
      <c r="Q37" s="112"/>
      <c r="S37" s="17"/>
      <c r="T37" s="17"/>
      <c r="U37" s="17"/>
      <c r="W37" s="16"/>
      <c r="X37" s="16"/>
      <c r="Y37" s="16"/>
      <c r="Z37" s="16"/>
      <c r="AA37" s="16"/>
    </row>
    <row r="38" spans="1:27">
      <c r="A38" s="61" t="s">
        <v>315</v>
      </c>
      <c r="B38" s="119">
        <f>STDEV(B4:B27)/SQRT(COUNT(B4:B27))</f>
        <v>3.291998976412009</v>
      </c>
      <c r="C38" s="120"/>
      <c r="D38" s="59">
        <f>STDEV(D4:D27)/SQRT(COUNT(D4:D27))</f>
        <v>1.7882822935962672E-2</v>
      </c>
      <c r="E38" s="60"/>
      <c r="F38" s="119">
        <f>STDEV(F4:F27)/SQRT(COUNT(F4:F27))</f>
        <v>0.29155771844991746</v>
      </c>
      <c r="G38" s="118"/>
      <c r="H38" s="117">
        <f>STDEV(H4:H27)/SQRT(COUNT(H4:H27))</f>
        <v>0.25377317913105291</v>
      </c>
      <c r="I38" s="116"/>
      <c r="J38" s="56">
        <f>STDEV(J4:J27)/SQRT(COUNT(J4:J27))</f>
        <v>3.7506919209489141E-2</v>
      </c>
      <c r="K38" s="57"/>
      <c r="L38" s="115">
        <f>STDEV(L4:L27)/SQRT(COUNT(L4:L27))</f>
        <v>0.57709459705256705</v>
      </c>
      <c r="M38" s="114"/>
      <c r="N38" s="56">
        <f>STDEV(N4:N27)/SQRT(COUNT(N4:N27))</f>
        <v>8.384840534078182E-2</v>
      </c>
      <c r="O38" s="55"/>
      <c r="P38" s="113">
        <f>STDEV(P4:P27)/SQRT(COUNT(P4:P27))</f>
        <v>0.69494529302849184</v>
      </c>
      <c r="Q38" s="112"/>
      <c r="S38" s="17"/>
      <c r="T38" s="17"/>
      <c r="U38" s="17"/>
      <c r="W38" s="16"/>
      <c r="X38" s="16"/>
      <c r="Y38" s="16"/>
      <c r="Z38" s="16"/>
      <c r="AA38" s="16"/>
    </row>
    <row r="39" spans="1:27" ht="15.75" thickBot="1">
      <c r="A39" s="48" t="s">
        <v>314</v>
      </c>
      <c r="B39" s="46">
        <f>COUNT(B4:B27)</f>
        <v>23</v>
      </c>
      <c r="C39" s="47"/>
      <c r="D39" s="46">
        <f>COUNT(D4:D27)</f>
        <v>22</v>
      </c>
      <c r="E39" s="47"/>
      <c r="F39" s="46">
        <f>COUNT(F4:F27)</f>
        <v>22</v>
      </c>
      <c r="G39" s="45"/>
      <c r="H39" s="43">
        <f>COUNT(H4:H27)</f>
        <v>22</v>
      </c>
      <c r="I39" s="44"/>
      <c r="J39" s="43">
        <f>COUNT(J4:J27)</f>
        <v>22</v>
      </c>
      <c r="K39" s="44"/>
      <c r="L39" s="43">
        <f>COUNT(L4:L27)</f>
        <v>22</v>
      </c>
      <c r="M39" s="44"/>
      <c r="N39" s="43">
        <f>COUNT(N4:N27)</f>
        <v>23</v>
      </c>
      <c r="O39" s="42"/>
      <c r="P39" s="40">
        <f>COUNT(P4:P27)</f>
        <v>23</v>
      </c>
      <c r="Q39" s="111"/>
      <c r="S39" s="17"/>
      <c r="T39" s="17"/>
      <c r="U39" s="17"/>
      <c r="W39" s="16"/>
      <c r="X39" s="16"/>
      <c r="Y39" s="16"/>
      <c r="Z39" s="16"/>
      <c r="AA39" s="16"/>
    </row>
    <row r="40" spans="1:27">
      <c r="S40" s="17"/>
      <c r="T40" s="17"/>
      <c r="U40" s="17"/>
      <c r="W40" s="16"/>
      <c r="X40" s="16"/>
      <c r="Y40" s="16"/>
      <c r="Z40" s="16"/>
      <c r="AA40" s="16"/>
    </row>
    <row r="41" spans="1:27">
      <c r="S41" s="17"/>
      <c r="T41" s="17"/>
      <c r="U41" s="17"/>
      <c r="W41" s="16"/>
      <c r="X41" s="16"/>
      <c r="Y41" s="16"/>
      <c r="Z41" s="16"/>
      <c r="AA41" s="16"/>
    </row>
    <row r="42" spans="1:27" ht="15.75" thickBot="1">
      <c r="S42" s="17"/>
      <c r="T42" s="17"/>
      <c r="U42" s="17"/>
      <c r="W42" s="16"/>
      <c r="X42" s="16"/>
      <c r="Y42" s="16"/>
      <c r="Z42" s="16"/>
      <c r="AA42" s="16"/>
    </row>
    <row r="43" spans="1:27" s="32" customFormat="1">
      <c r="A43" s="103" t="s">
        <v>189</v>
      </c>
      <c r="B43" s="109" t="s">
        <v>380</v>
      </c>
      <c r="C43" s="186"/>
      <c r="D43" s="36" t="s">
        <v>379</v>
      </c>
      <c r="E43" s="37"/>
      <c r="F43" s="36" t="s">
        <v>379</v>
      </c>
      <c r="G43" s="37"/>
      <c r="H43" s="67" t="s">
        <v>379</v>
      </c>
      <c r="I43" s="68"/>
      <c r="J43" s="67" t="s">
        <v>379</v>
      </c>
      <c r="K43" s="68"/>
      <c r="L43" s="67" t="s">
        <v>379</v>
      </c>
      <c r="M43" s="68"/>
      <c r="N43" s="67" t="s">
        <v>379</v>
      </c>
      <c r="O43" s="66"/>
      <c r="P43" s="33" t="s">
        <v>379</v>
      </c>
      <c r="Q43" s="38"/>
      <c r="R43" s="184"/>
      <c r="X43" s="16"/>
      <c r="Y43" s="16"/>
      <c r="Z43" s="16"/>
    </row>
    <row r="44" spans="1:27" s="32" customFormat="1" ht="15.75" thickBot="1">
      <c r="A44" s="102" t="s">
        <v>351</v>
      </c>
      <c r="B44" s="110" t="s">
        <v>378</v>
      </c>
      <c r="C44" s="185"/>
      <c r="D44" s="31" t="s">
        <v>311</v>
      </c>
      <c r="E44" s="30"/>
      <c r="F44" s="31" t="s">
        <v>310</v>
      </c>
      <c r="G44" s="30"/>
      <c r="H44" s="28" t="s">
        <v>309</v>
      </c>
      <c r="I44" s="29"/>
      <c r="J44" s="28" t="s">
        <v>308</v>
      </c>
      <c r="K44" s="29"/>
      <c r="L44" s="28" t="s">
        <v>306</v>
      </c>
      <c r="M44" s="29"/>
      <c r="N44" s="28" t="s">
        <v>305</v>
      </c>
      <c r="O44" s="27"/>
      <c r="P44" s="25" t="s">
        <v>377</v>
      </c>
      <c r="Q44" s="38"/>
      <c r="R44" s="184"/>
      <c r="X44" s="16"/>
      <c r="Y44" s="16"/>
      <c r="Z44" s="16"/>
    </row>
    <row r="45" spans="1:27">
      <c r="A45" s="99" t="s">
        <v>350</v>
      </c>
      <c r="B45" s="163">
        <v>15</v>
      </c>
      <c r="C45" s="105">
        <f t="shared" ref="C45:C56" si="16">B45/B$28</f>
        <v>1.0443037974683544</v>
      </c>
      <c r="D45" s="98">
        <v>2.46</v>
      </c>
      <c r="E45" s="178">
        <f t="shared" ref="E45:E56" si="17">D45/D$28</f>
        <v>0.99716254560194584</v>
      </c>
      <c r="F45" s="183">
        <v>113</v>
      </c>
      <c r="G45" s="178">
        <f t="shared" ref="G45:G56" si="18">F45/F$28</f>
        <v>1.0207768744354111</v>
      </c>
      <c r="H45" s="182">
        <v>5.9</v>
      </c>
      <c r="I45" s="177">
        <f t="shared" ref="I45:I51" si="19">H45/H$28</f>
        <v>1.0314685314685315</v>
      </c>
      <c r="J45" s="180">
        <v>1.38</v>
      </c>
      <c r="K45" s="177">
        <f t="shared" ref="K45:K56" si="20">J45/J$28</f>
        <v>1.029082774049217</v>
      </c>
      <c r="L45" s="181">
        <v>152</v>
      </c>
      <c r="M45" s="177">
        <f t="shared" ref="M45:M56" si="21">L45/L$28</f>
        <v>1.0140093395597065</v>
      </c>
      <c r="N45" s="180">
        <v>2.5</v>
      </c>
      <c r="O45" s="176">
        <f t="shared" ref="O45:O56" si="22">N45/N$28</f>
        <v>0.98495702005730645</v>
      </c>
      <c r="P45" s="179">
        <v>13.4</v>
      </c>
      <c r="Q45" s="144">
        <f t="shared" ref="Q45:Q56" si="23">P45/P$28</f>
        <v>1.3113879003558722</v>
      </c>
      <c r="S45" s="17"/>
      <c r="T45" s="17"/>
      <c r="U45" s="17"/>
      <c r="W45" s="16"/>
      <c r="X45" s="16"/>
      <c r="Y45" s="16"/>
      <c r="Z45" s="16"/>
      <c r="AA45" s="16"/>
    </row>
    <row r="46" spans="1:27">
      <c r="A46" s="94" t="s">
        <v>349</v>
      </c>
      <c r="B46" s="162">
        <v>32</v>
      </c>
      <c r="C46" s="105">
        <f t="shared" si="16"/>
        <v>2.2278481012658227</v>
      </c>
      <c r="D46" s="169">
        <v>2.4900000000000002</v>
      </c>
      <c r="E46" s="178">
        <f t="shared" si="17"/>
        <v>1.00932306445075</v>
      </c>
      <c r="F46" s="168">
        <v>112</v>
      </c>
      <c r="G46" s="178">
        <f t="shared" si="18"/>
        <v>1.0117434507678409</v>
      </c>
      <c r="H46" s="167">
        <v>8.1999999999999993</v>
      </c>
      <c r="I46" s="177">
        <f t="shared" si="19"/>
        <v>1.4335664335664333</v>
      </c>
      <c r="J46" s="165">
        <v>1.86</v>
      </c>
      <c r="K46" s="177">
        <f t="shared" si="20"/>
        <v>1.3870246085011186</v>
      </c>
      <c r="L46" s="166">
        <v>150</v>
      </c>
      <c r="M46" s="177">
        <f t="shared" si="21"/>
        <v>1.0006671114076051</v>
      </c>
      <c r="N46" s="165">
        <v>3.68</v>
      </c>
      <c r="O46" s="176">
        <f t="shared" si="22"/>
        <v>1.4498567335243551</v>
      </c>
      <c r="P46" s="164">
        <v>18.100000000000001</v>
      </c>
      <c r="Q46" s="144">
        <f t="shared" si="23"/>
        <v>1.7713523131672602</v>
      </c>
      <c r="S46" s="17"/>
      <c r="T46" s="17"/>
      <c r="U46" s="17"/>
      <c r="W46" s="16"/>
      <c r="X46" s="16"/>
      <c r="Y46" s="16"/>
      <c r="Z46" s="16"/>
      <c r="AA46" s="16"/>
    </row>
    <row r="47" spans="1:27">
      <c r="A47" s="94" t="s">
        <v>348</v>
      </c>
      <c r="B47" s="162">
        <v>8</v>
      </c>
      <c r="C47" s="105">
        <f t="shared" si="16"/>
        <v>0.55696202531645567</v>
      </c>
      <c r="D47" s="169">
        <v>2.46</v>
      </c>
      <c r="E47" s="178">
        <f t="shared" si="17"/>
        <v>0.99716254560194584</v>
      </c>
      <c r="F47" s="168">
        <v>113</v>
      </c>
      <c r="G47" s="178">
        <f t="shared" si="18"/>
        <v>1.0207768744354111</v>
      </c>
      <c r="H47" s="167">
        <v>3.7</v>
      </c>
      <c r="I47" s="177">
        <f t="shared" si="19"/>
        <v>0.64685314685314677</v>
      </c>
      <c r="J47" s="165">
        <v>1.04</v>
      </c>
      <c r="K47" s="177">
        <f t="shared" si="20"/>
        <v>0.77554064131245348</v>
      </c>
      <c r="L47" s="166">
        <v>153</v>
      </c>
      <c r="M47" s="177">
        <f t="shared" si="21"/>
        <v>1.0206804536357572</v>
      </c>
      <c r="N47" s="165">
        <v>1.89</v>
      </c>
      <c r="O47" s="176">
        <f t="shared" si="22"/>
        <v>0.7446275071633236</v>
      </c>
      <c r="P47" s="164">
        <v>10.4</v>
      </c>
      <c r="Q47" s="144">
        <f t="shared" si="23"/>
        <v>1.0177935943060499</v>
      </c>
      <c r="S47" s="17"/>
      <c r="T47" s="17"/>
      <c r="U47" s="17"/>
      <c r="W47" s="16"/>
      <c r="X47" s="16"/>
      <c r="Y47" s="16"/>
      <c r="Z47" s="16"/>
      <c r="AA47" s="16"/>
    </row>
    <row r="48" spans="1:27" ht="15.75" thickBot="1">
      <c r="A48" s="93" t="s">
        <v>347</v>
      </c>
      <c r="B48" s="155">
        <v>10</v>
      </c>
      <c r="C48" s="105">
        <f t="shared" si="16"/>
        <v>0.69620253164556967</v>
      </c>
      <c r="D48" s="161">
        <v>2.4300000000000002</v>
      </c>
      <c r="E48" s="178">
        <f t="shared" si="17"/>
        <v>0.98500202675314164</v>
      </c>
      <c r="F48" s="160">
        <v>115</v>
      </c>
      <c r="G48" s="178">
        <f t="shared" si="18"/>
        <v>1.0388437217705511</v>
      </c>
      <c r="H48" s="159">
        <v>4.5999999999999996</v>
      </c>
      <c r="I48" s="177">
        <f t="shared" si="19"/>
        <v>0.80419580419580405</v>
      </c>
      <c r="J48" s="157">
        <v>1.19</v>
      </c>
      <c r="K48" s="177">
        <f t="shared" si="20"/>
        <v>0.88739746457867263</v>
      </c>
      <c r="L48" s="158">
        <v>154</v>
      </c>
      <c r="M48" s="177">
        <f t="shared" si="21"/>
        <v>1.0273515677118079</v>
      </c>
      <c r="N48" s="157">
        <v>2.88</v>
      </c>
      <c r="O48" s="176">
        <f t="shared" si="22"/>
        <v>1.1346704871060169</v>
      </c>
      <c r="P48" s="156">
        <v>11.2</v>
      </c>
      <c r="Q48" s="144">
        <f t="shared" si="23"/>
        <v>1.0960854092526691</v>
      </c>
      <c r="S48" s="17"/>
      <c r="T48" s="17"/>
      <c r="U48" s="17"/>
      <c r="W48" s="16"/>
      <c r="X48" s="16"/>
      <c r="Y48" s="16"/>
      <c r="Z48" s="16"/>
      <c r="AA48" s="16"/>
    </row>
    <row r="49" spans="1:27">
      <c r="A49" s="99" t="s">
        <v>346</v>
      </c>
      <c r="B49" s="163">
        <v>8</v>
      </c>
      <c r="C49" s="105">
        <f t="shared" si="16"/>
        <v>0.55696202531645567</v>
      </c>
      <c r="D49" s="161">
        <v>2.36</v>
      </c>
      <c r="E49" s="178">
        <f t="shared" si="17"/>
        <v>0.95662748277259835</v>
      </c>
      <c r="F49" s="160">
        <v>110</v>
      </c>
      <c r="G49" s="178">
        <f t="shared" si="18"/>
        <v>0.99367660343270092</v>
      </c>
      <c r="H49" s="159">
        <v>6.9</v>
      </c>
      <c r="I49" s="177">
        <f t="shared" si="19"/>
        <v>1.2062937062937062</v>
      </c>
      <c r="J49" s="157">
        <v>1.46</v>
      </c>
      <c r="K49" s="177">
        <f t="shared" si="20"/>
        <v>1.0887397464578672</v>
      </c>
      <c r="L49" s="158">
        <v>150</v>
      </c>
      <c r="M49" s="177">
        <f t="shared" si="21"/>
        <v>1.0006671114076051</v>
      </c>
      <c r="N49" s="157">
        <v>2.62</v>
      </c>
      <c r="O49" s="176">
        <f t="shared" si="22"/>
        <v>1.0322349570200573</v>
      </c>
      <c r="P49" s="156">
        <v>10.7</v>
      </c>
      <c r="Q49" s="144">
        <f t="shared" si="23"/>
        <v>1.0471530249110321</v>
      </c>
      <c r="S49" s="17"/>
      <c r="T49" s="17"/>
      <c r="U49" s="17"/>
      <c r="W49" s="16"/>
      <c r="X49" s="16"/>
      <c r="Y49" s="16"/>
      <c r="Z49" s="16"/>
      <c r="AA49" s="16"/>
    </row>
    <row r="50" spans="1:27">
      <c r="A50" s="94" t="s">
        <v>345</v>
      </c>
      <c r="B50" s="162">
        <v>10</v>
      </c>
      <c r="C50" s="105">
        <f t="shared" si="16"/>
        <v>0.69620253164556967</v>
      </c>
      <c r="D50" s="161">
        <v>2.52</v>
      </c>
      <c r="E50" s="178">
        <f t="shared" si="17"/>
        <v>1.0214835832995544</v>
      </c>
      <c r="F50" s="160">
        <v>113</v>
      </c>
      <c r="G50" s="178">
        <f t="shared" si="18"/>
        <v>1.0207768744354111</v>
      </c>
      <c r="H50" s="159">
        <v>5</v>
      </c>
      <c r="I50" s="177">
        <f t="shared" si="19"/>
        <v>0.87412587412587406</v>
      </c>
      <c r="J50" s="157">
        <v>1.3</v>
      </c>
      <c r="K50" s="177">
        <f t="shared" si="20"/>
        <v>0.9694258016405668</v>
      </c>
      <c r="L50" s="158">
        <v>152</v>
      </c>
      <c r="M50" s="177">
        <f t="shared" si="21"/>
        <v>1.0140093395597065</v>
      </c>
      <c r="N50" s="157">
        <v>1.71</v>
      </c>
      <c r="O50" s="176">
        <f t="shared" si="22"/>
        <v>0.67371060171919761</v>
      </c>
      <c r="P50" s="156">
        <v>12.1</v>
      </c>
      <c r="Q50" s="144">
        <f t="shared" si="23"/>
        <v>1.1841637010676158</v>
      </c>
      <c r="S50" s="17"/>
      <c r="T50" s="17"/>
      <c r="U50" s="17"/>
      <c r="W50" s="16"/>
      <c r="X50" s="16"/>
      <c r="Y50" s="16"/>
      <c r="Z50" s="16"/>
      <c r="AA50" s="16"/>
    </row>
    <row r="51" spans="1:27">
      <c r="A51" s="94" t="s">
        <v>344</v>
      </c>
      <c r="B51" s="162">
        <v>9</v>
      </c>
      <c r="C51" s="105">
        <f t="shared" si="16"/>
        <v>0.62658227848101267</v>
      </c>
      <c r="D51" s="161">
        <v>1.92</v>
      </c>
      <c r="E51" s="178">
        <f t="shared" si="17"/>
        <v>0.77827320632346986</v>
      </c>
      <c r="F51" s="160">
        <v>110</v>
      </c>
      <c r="G51" s="178">
        <f t="shared" si="18"/>
        <v>0.99367660343270092</v>
      </c>
      <c r="H51" s="159">
        <v>5.4</v>
      </c>
      <c r="I51" s="177">
        <f t="shared" si="19"/>
        <v>0.94405594405594406</v>
      </c>
      <c r="J51" s="157">
        <v>1.06</v>
      </c>
      <c r="K51" s="177">
        <f t="shared" si="20"/>
        <v>0.79045488441461598</v>
      </c>
      <c r="L51" s="158">
        <v>150</v>
      </c>
      <c r="M51" s="177">
        <f t="shared" si="21"/>
        <v>1.0006671114076051</v>
      </c>
      <c r="N51" s="157">
        <v>1.59</v>
      </c>
      <c r="O51" s="176">
        <f t="shared" si="22"/>
        <v>0.62643266475644699</v>
      </c>
      <c r="P51" s="156">
        <v>10.4</v>
      </c>
      <c r="Q51" s="144">
        <f t="shared" si="23"/>
        <v>1.0177935943060499</v>
      </c>
      <c r="S51" s="17"/>
      <c r="T51" s="17"/>
      <c r="U51" s="17"/>
      <c r="W51" s="16"/>
      <c r="X51" s="16"/>
      <c r="Y51" s="16"/>
      <c r="Z51" s="16"/>
      <c r="AA51" s="16"/>
    </row>
    <row r="52" spans="1:27" ht="15.75" thickBot="1">
      <c r="A52" s="93" t="s">
        <v>343</v>
      </c>
      <c r="B52" s="155">
        <v>4</v>
      </c>
      <c r="C52" s="105">
        <f t="shared" si="16"/>
        <v>0.27848101265822783</v>
      </c>
      <c r="D52" s="161">
        <v>2.54</v>
      </c>
      <c r="E52" s="178">
        <f t="shared" si="17"/>
        <v>1.0295905958654237</v>
      </c>
      <c r="F52" s="95"/>
      <c r="G52" s="178"/>
      <c r="H52" s="95"/>
      <c r="I52" s="177"/>
      <c r="J52" s="157">
        <v>1.47</v>
      </c>
      <c r="K52" s="177">
        <f t="shared" si="20"/>
        <v>1.0961968680089484</v>
      </c>
      <c r="L52" s="95"/>
      <c r="M52" s="177"/>
      <c r="N52" s="157">
        <v>2.39</v>
      </c>
      <c r="O52" s="176">
        <f t="shared" si="22"/>
        <v>0.94161891117478502</v>
      </c>
      <c r="P52" s="156">
        <v>10.7</v>
      </c>
      <c r="Q52" s="144">
        <f t="shared" si="23"/>
        <v>1.0471530249110321</v>
      </c>
      <c r="S52" s="17"/>
      <c r="T52" s="17"/>
      <c r="U52" s="17"/>
      <c r="W52" s="16"/>
      <c r="X52" s="16"/>
      <c r="Y52" s="16"/>
      <c r="Z52" s="16"/>
      <c r="AA52" s="16"/>
    </row>
    <row r="53" spans="1:27">
      <c r="A53" s="99" t="s">
        <v>342</v>
      </c>
      <c r="B53" s="163">
        <v>10</v>
      </c>
      <c r="C53" s="105">
        <f t="shared" si="16"/>
        <v>0.69620253164556967</v>
      </c>
      <c r="D53" s="161">
        <v>2.4300000000000002</v>
      </c>
      <c r="E53" s="178">
        <f t="shared" si="17"/>
        <v>0.98500202675314164</v>
      </c>
      <c r="F53" s="160">
        <v>113</v>
      </c>
      <c r="G53" s="178">
        <f t="shared" si="18"/>
        <v>1.0207768744354111</v>
      </c>
      <c r="H53" s="159">
        <v>5.7</v>
      </c>
      <c r="I53" s="177">
        <f>H53/H$28</f>
        <v>0.99650349650349646</v>
      </c>
      <c r="J53" s="157">
        <v>1.33</v>
      </c>
      <c r="K53" s="177">
        <f t="shared" si="20"/>
        <v>0.99179716629381065</v>
      </c>
      <c r="L53" s="158">
        <v>152</v>
      </c>
      <c r="M53" s="177">
        <f t="shared" si="21"/>
        <v>1.0140093395597065</v>
      </c>
      <c r="N53" s="157">
        <v>2.25</v>
      </c>
      <c r="O53" s="176">
        <f t="shared" si="22"/>
        <v>0.8864613180515758</v>
      </c>
      <c r="P53" s="156">
        <v>9.8000000000000007</v>
      </c>
      <c r="Q53" s="144">
        <f t="shared" si="23"/>
        <v>0.9590747330960856</v>
      </c>
      <c r="S53" s="17"/>
      <c r="T53" s="17"/>
      <c r="U53" s="17"/>
      <c r="W53" s="16"/>
      <c r="X53" s="16"/>
      <c r="Y53" s="16"/>
      <c r="Z53" s="16"/>
      <c r="AA53" s="16"/>
    </row>
    <row r="54" spans="1:27">
      <c r="A54" s="94" t="s">
        <v>341</v>
      </c>
      <c r="B54" s="162">
        <v>11</v>
      </c>
      <c r="C54" s="105">
        <f t="shared" si="16"/>
        <v>0.76582278481012656</v>
      </c>
      <c r="D54" s="161">
        <v>2.4500000000000002</v>
      </c>
      <c r="E54" s="178">
        <f t="shared" si="17"/>
        <v>0.99310903931901118</v>
      </c>
      <c r="F54" s="160">
        <v>111</v>
      </c>
      <c r="G54" s="178">
        <f t="shared" si="18"/>
        <v>1.0027100271002709</v>
      </c>
      <c r="H54" s="159">
        <v>5.4</v>
      </c>
      <c r="I54" s="177">
        <f>H54/H$28</f>
        <v>0.94405594405594406</v>
      </c>
      <c r="J54" s="157">
        <v>1.44</v>
      </c>
      <c r="K54" s="177">
        <f t="shared" si="20"/>
        <v>1.0738255033557047</v>
      </c>
      <c r="L54" s="158">
        <v>152</v>
      </c>
      <c r="M54" s="177">
        <f t="shared" si="21"/>
        <v>1.0140093395597065</v>
      </c>
      <c r="N54" s="157">
        <v>2.41</v>
      </c>
      <c r="O54" s="176">
        <f t="shared" si="22"/>
        <v>0.94949856733524352</v>
      </c>
      <c r="P54" s="156">
        <v>10.4</v>
      </c>
      <c r="Q54" s="144">
        <f t="shared" si="23"/>
        <v>1.0177935943060499</v>
      </c>
      <c r="S54" s="17"/>
      <c r="T54" s="17"/>
      <c r="U54" s="17"/>
      <c r="W54" s="16"/>
      <c r="X54" s="16"/>
      <c r="Y54" s="16"/>
      <c r="Z54" s="16"/>
      <c r="AA54" s="16"/>
    </row>
    <row r="55" spans="1:27">
      <c r="A55" s="94" t="s">
        <v>340</v>
      </c>
      <c r="B55" s="162">
        <v>7</v>
      </c>
      <c r="C55" s="105">
        <f t="shared" si="16"/>
        <v>0.48734177215189872</v>
      </c>
      <c r="D55" s="161">
        <v>2.48</v>
      </c>
      <c r="E55" s="178">
        <f t="shared" si="17"/>
        <v>1.0052695581678153</v>
      </c>
      <c r="F55" s="160">
        <v>110</v>
      </c>
      <c r="G55" s="178">
        <f t="shared" si="18"/>
        <v>0.99367660343270092</v>
      </c>
      <c r="H55" s="159">
        <v>6.6</v>
      </c>
      <c r="I55" s="177">
        <f>H55/H$28</f>
        <v>1.1538461538461537</v>
      </c>
      <c r="J55" s="157">
        <v>1.29</v>
      </c>
      <c r="K55" s="177">
        <f t="shared" si="20"/>
        <v>0.96196868008948555</v>
      </c>
      <c r="L55" s="158">
        <v>149</v>
      </c>
      <c r="M55" s="177">
        <f t="shared" si="21"/>
        <v>0.9939959973315543</v>
      </c>
      <c r="N55" s="157">
        <v>1.91</v>
      </c>
      <c r="O55" s="176">
        <f t="shared" si="22"/>
        <v>0.75250716332378209</v>
      </c>
      <c r="P55" s="156">
        <v>9.9</v>
      </c>
      <c r="Q55" s="144">
        <f t="shared" si="23"/>
        <v>0.96886120996441294</v>
      </c>
      <c r="S55" s="17"/>
      <c r="T55" s="17"/>
      <c r="U55" s="17"/>
      <c r="W55" s="16"/>
      <c r="X55" s="16"/>
      <c r="Y55" s="16"/>
      <c r="Z55" s="16"/>
      <c r="AA55" s="16"/>
    </row>
    <row r="56" spans="1:27" ht="15.75" thickBot="1">
      <c r="A56" s="93" t="s">
        <v>339</v>
      </c>
      <c r="B56" s="155">
        <v>7</v>
      </c>
      <c r="C56" s="105">
        <f t="shared" si="16"/>
        <v>0.48734177215189872</v>
      </c>
      <c r="D56" s="161">
        <v>2.42</v>
      </c>
      <c r="E56" s="178">
        <f t="shared" si="17"/>
        <v>0.98094852047020686</v>
      </c>
      <c r="F56" s="160">
        <v>112</v>
      </c>
      <c r="G56" s="178">
        <f t="shared" si="18"/>
        <v>1.0117434507678409</v>
      </c>
      <c r="H56" s="159">
        <v>5.2</v>
      </c>
      <c r="I56" s="177">
        <f>H56/H$28</f>
        <v>0.90909090909090906</v>
      </c>
      <c r="J56" s="157">
        <v>1.21</v>
      </c>
      <c r="K56" s="177">
        <f t="shared" si="20"/>
        <v>0.90231170768083524</v>
      </c>
      <c r="L56" s="158">
        <v>150</v>
      </c>
      <c r="M56" s="177">
        <f t="shared" si="21"/>
        <v>1.0006671114076051</v>
      </c>
      <c r="N56" s="157">
        <v>2.19</v>
      </c>
      <c r="O56" s="176">
        <f t="shared" si="22"/>
        <v>0.86282234957020043</v>
      </c>
      <c r="P56" s="156">
        <v>10.6</v>
      </c>
      <c r="Q56" s="144">
        <f t="shared" si="23"/>
        <v>1.0373665480427048</v>
      </c>
      <c r="S56" s="17"/>
      <c r="T56" s="17"/>
      <c r="U56" s="17"/>
      <c r="W56" s="16"/>
      <c r="X56" s="16"/>
      <c r="Y56" s="16"/>
      <c r="Z56" s="16"/>
      <c r="AA56" s="16"/>
    </row>
    <row r="57" spans="1:27" ht="15.75" thickBot="1">
      <c r="A57" s="99" t="s">
        <v>338</v>
      </c>
      <c r="B57" s="163">
        <v>8</v>
      </c>
      <c r="C57" s="154">
        <f t="shared" ref="C57:C65" si="24">B57/B$32</f>
        <v>0.62337662337662336</v>
      </c>
      <c r="D57" s="175">
        <v>2.4300000000000002</v>
      </c>
      <c r="E57" s="151">
        <f t="shared" ref="E57:E68" si="25">D57/D$32</f>
        <v>1.0242360379346682</v>
      </c>
      <c r="F57" s="174">
        <v>111</v>
      </c>
      <c r="G57" s="151">
        <f t="shared" ref="G57:G68" si="26">F57/F$32</f>
        <v>1.0007513148009015</v>
      </c>
      <c r="H57" s="173">
        <v>3.8</v>
      </c>
      <c r="I57" s="148">
        <f t="shared" ref="I57:I65" si="27">H57/H$32</f>
        <v>0.70046082949308741</v>
      </c>
      <c r="J57" s="171">
        <v>1.1399999999999999</v>
      </c>
      <c r="K57" s="148">
        <f t="shared" ref="K57:K68" si="28">J57/J$32</f>
        <v>0.79859894921190877</v>
      </c>
      <c r="L57" s="172">
        <v>150</v>
      </c>
      <c r="M57" s="148">
        <f t="shared" ref="M57:M68" si="29">L57/L$32</f>
        <v>1.0146561443066515</v>
      </c>
      <c r="N57" s="171">
        <v>1.84</v>
      </c>
      <c r="O57" s="146">
        <f t="shared" ref="O57:O68" si="30">N57/N$32</f>
        <v>0.73015873015873023</v>
      </c>
      <c r="P57" s="170">
        <v>8.8000000000000007</v>
      </c>
      <c r="Q57" s="144">
        <f t="shared" ref="Q57:Q68" si="31">P57/P$32</f>
        <v>0.82307092751363986</v>
      </c>
      <c r="S57" s="17"/>
      <c r="T57" s="17"/>
      <c r="U57" s="17"/>
      <c r="W57" s="16"/>
      <c r="X57" s="16"/>
      <c r="Y57" s="16"/>
      <c r="Z57" s="16"/>
      <c r="AA57" s="16"/>
    </row>
    <row r="58" spans="1:27" ht="15.75" thickBot="1">
      <c r="A58" s="94" t="s">
        <v>337</v>
      </c>
      <c r="B58" s="162">
        <v>7</v>
      </c>
      <c r="C58" s="154">
        <f t="shared" si="24"/>
        <v>0.54545454545454541</v>
      </c>
      <c r="D58" s="169">
        <v>2.46</v>
      </c>
      <c r="E58" s="151">
        <f t="shared" si="25"/>
        <v>1.0368809272918862</v>
      </c>
      <c r="F58" s="168">
        <v>112</v>
      </c>
      <c r="G58" s="151">
        <f t="shared" si="26"/>
        <v>1.0097670924117204</v>
      </c>
      <c r="H58" s="167">
        <v>4.9000000000000004</v>
      </c>
      <c r="I58" s="148">
        <f t="shared" si="27"/>
        <v>0.90322580645161288</v>
      </c>
      <c r="J58" s="165">
        <v>1.41</v>
      </c>
      <c r="K58" s="148">
        <f t="shared" si="28"/>
        <v>0.98774080560420296</v>
      </c>
      <c r="L58" s="166">
        <v>151</v>
      </c>
      <c r="M58" s="148">
        <f t="shared" si="29"/>
        <v>1.0214205186020293</v>
      </c>
      <c r="N58" s="165">
        <v>2.9</v>
      </c>
      <c r="O58" s="146">
        <f t="shared" si="30"/>
        <v>1.1507936507936507</v>
      </c>
      <c r="P58" s="164">
        <v>10.4</v>
      </c>
      <c r="Q58" s="144">
        <f t="shared" si="31"/>
        <v>0.97272018706157437</v>
      </c>
      <c r="S58" s="17"/>
      <c r="T58" s="17"/>
      <c r="U58" s="17"/>
      <c r="W58" s="16"/>
      <c r="X58" s="16"/>
      <c r="Y58" s="16"/>
      <c r="Z58" s="16"/>
      <c r="AA58" s="16"/>
    </row>
    <row r="59" spans="1:27" ht="15.75" thickBot="1">
      <c r="A59" s="94" t="s">
        <v>336</v>
      </c>
      <c r="B59" s="162">
        <v>8</v>
      </c>
      <c r="C59" s="154">
        <f t="shared" si="24"/>
        <v>0.62337662337662336</v>
      </c>
      <c r="D59" s="169">
        <v>2.39</v>
      </c>
      <c r="E59" s="151">
        <f t="shared" si="25"/>
        <v>1.0073761854583774</v>
      </c>
      <c r="F59" s="168">
        <v>111</v>
      </c>
      <c r="G59" s="151">
        <f t="shared" si="26"/>
        <v>1.0007513148009015</v>
      </c>
      <c r="H59" s="167">
        <v>4.2</v>
      </c>
      <c r="I59" s="148">
        <f t="shared" si="27"/>
        <v>0.77419354838709675</v>
      </c>
      <c r="J59" s="165">
        <v>1.2</v>
      </c>
      <c r="K59" s="148">
        <f t="shared" si="28"/>
        <v>0.84063047285464088</v>
      </c>
      <c r="L59" s="166">
        <v>149</v>
      </c>
      <c r="M59" s="148">
        <f t="shared" si="29"/>
        <v>1.0078917700112739</v>
      </c>
      <c r="N59" s="165">
        <v>2.2000000000000002</v>
      </c>
      <c r="O59" s="146">
        <f t="shared" si="30"/>
        <v>0.87301587301587313</v>
      </c>
      <c r="P59" s="164">
        <v>11.2</v>
      </c>
      <c r="Q59" s="144">
        <f t="shared" si="31"/>
        <v>1.0475448168355415</v>
      </c>
      <c r="S59" s="17"/>
      <c r="T59" s="17"/>
      <c r="U59" s="17"/>
      <c r="W59" s="16"/>
      <c r="X59" s="16"/>
      <c r="Y59" s="16"/>
      <c r="Z59" s="16"/>
      <c r="AA59" s="16"/>
    </row>
    <row r="60" spans="1:27" ht="15.75" thickBot="1">
      <c r="A60" s="93" t="s">
        <v>335</v>
      </c>
      <c r="B60" s="155">
        <v>7</v>
      </c>
      <c r="C60" s="154">
        <f t="shared" si="24"/>
        <v>0.54545454545454541</v>
      </c>
      <c r="D60" s="153">
        <v>2.38</v>
      </c>
      <c r="E60" s="151">
        <f t="shared" si="25"/>
        <v>1.0031612223393045</v>
      </c>
      <c r="F60" s="152">
        <v>112</v>
      </c>
      <c r="G60" s="151">
        <f t="shared" si="26"/>
        <v>1.0097670924117204</v>
      </c>
      <c r="H60" s="150">
        <v>3.5</v>
      </c>
      <c r="I60" s="148">
        <f t="shared" si="27"/>
        <v>0.64516129032258052</v>
      </c>
      <c r="J60" s="147">
        <v>1.38</v>
      </c>
      <c r="K60" s="148">
        <f t="shared" si="28"/>
        <v>0.96672504378283686</v>
      </c>
      <c r="L60" s="149">
        <v>151</v>
      </c>
      <c r="M60" s="148">
        <f t="shared" si="29"/>
        <v>1.0214205186020293</v>
      </c>
      <c r="N60" s="147">
        <v>2.5299999999999998</v>
      </c>
      <c r="O60" s="146">
        <f t="shared" si="30"/>
        <v>1.003968253968254</v>
      </c>
      <c r="P60" s="145">
        <v>10.1</v>
      </c>
      <c r="Q60" s="144">
        <f t="shared" si="31"/>
        <v>0.9446609508963365</v>
      </c>
      <c r="S60" s="17"/>
      <c r="T60" s="17"/>
      <c r="U60" s="17"/>
      <c r="W60" s="16"/>
      <c r="X60" s="16"/>
      <c r="Y60" s="16"/>
      <c r="Z60" s="16"/>
      <c r="AA60" s="16"/>
    </row>
    <row r="61" spans="1:27" ht="15.75" thickBot="1">
      <c r="A61" s="99" t="s">
        <v>334</v>
      </c>
      <c r="B61" s="163">
        <v>3</v>
      </c>
      <c r="C61" s="154">
        <f t="shared" si="24"/>
        <v>0.23376623376623376</v>
      </c>
      <c r="D61" s="161">
        <v>2.25</v>
      </c>
      <c r="E61" s="151">
        <f t="shared" si="25"/>
        <v>0.94836670179135929</v>
      </c>
      <c r="F61" s="160">
        <v>111</v>
      </c>
      <c r="G61" s="151">
        <f t="shared" si="26"/>
        <v>1.0007513148009015</v>
      </c>
      <c r="H61" s="159">
        <v>6.8</v>
      </c>
      <c r="I61" s="148">
        <f t="shared" si="27"/>
        <v>1.2534562211981566</v>
      </c>
      <c r="J61" s="157">
        <v>1.33</v>
      </c>
      <c r="K61" s="148">
        <f t="shared" si="28"/>
        <v>0.93169877408056034</v>
      </c>
      <c r="L61" s="158">
        <v>146</v>
      </c>
      <c r="M61" s="148">
        <f t="shared" si="29"/>
        <v>0.98759864712514089</v>
      </c>
      <c r="N61" s="157">
        <v>2.0499999999999998</v>
      </c>
      <c r="O61" s="146">
        <f t="shared" si="30"/>
        <v>0.81349206349206338</v>
      </c>
      <c r="P61" s="156">
        <v>10.3</v>
      </c>
      <c r="Q61" s="144">
        <f t="shared" si="31"/>
        <v>0.96336710833982842</v>
      </c>
      <c r="S61" s="17"/>
      <c r="T61" s="17"/>
      <c r="U61" s="17"/>
      <c r="W61" s="16"/>
      <c r="X61" s="16"/>
      <c r="Y61" s="16"/>
      <c r="Z61" s="16"/>
      <c r="AA61" s="16"/>
    </row>
    <row r="62" spans="1:27" ht="15.75" thickBot="1">
      <c r="A62" s="94" t="s">
        <v>333</v>
      </c>
      <c r="B62" s="162">
        <v>7</v>
      </c>
      <c r="C62" s="154">
        <f t="shared" si="24"/>
        <v>0.54545454545454541</v>
      </c>
      <c r="D62" s="161">
        <v>2.37</v>
      </c>
      <c r="E62" s="151">
        <f t="shared" si="25"/>
        <v>0.99894625922023184</v>
      </c>
      <c r="F62" s="160">
        <v>110</v>
      </c>
      <c r="G62" s="151">
        <f t="shared" si="26"/>
        <v>0.99173553719008256</v>
      </c>
      <c r="H62" s="159">
        <v>7.2</v>
      </c>
      <c r="I62" s="148">
        <f t="shared" si="27"/>
        <v>1.3271889400921657</v>
      </c>
      <c r="J62" s="157">
        <v>1.31</v>
      </c>
      <c r="K62" s="148">
        <f t="shared" si="28"/>
        <v>0.9176882661996496</v>
      </c>
      <c r="L62" s="158">
        <v>144</v>
      </c>
      <c r="M62" s="148">
        <f t="shared" si="29"/>
        <v>0.97406989853438553</v>
      </c>
      <c r="N62" s="157">
        <v>2.19</v>
      </c>
      <c r="O62" s="146">
        <f t="shared" si="30"/>
        <v>0.86904761904761907</v>
      </c>
      <c r="P62" s="156">
        <v>10.199999999999999</v>
      </c>
      <c r="Q62" s="144">
        <f t="shared" si="31"/>
        <v>0.95401402961808246</v>
      </c>
      <c r="S62" s="17"/>
      <c r="T62" s="17"/>
      <c r="U62" s="17"/>
      <c r="W62" s="16"/>
      <c r="X62" s="16"/>
      <c r="Y62" s="16"/>
      <c r="Z62" s="16"/>
      <c r="AA62" s="16"/>
    </row>
    <row r="63" spans="1:27" ht="15.75" thickBot="1">
      <c r="A63" s="94" t="s">
        <v>332</v>
      </c>
      <c r="B63" s="162">
        <v>5</v>
      </c>
      <c r="C63" s="154">
        <f t="shared" si="24"/>
        <v>0.38961038961038957</v>
      </c>
      <c r="D63" s="161">
        <v>2.46</v>
      </c>
      <c r="E63" s="151">
        <f t="shared" si="25"/>
        <v>1.0368809272918862</v>
      </c>
      <c r="F63" s="160">
        <v>110</v>
      </c>
      <c r="G63" s="151">
        <f t="shared" si="26"/>
        <v>0.99173553719008256</v>
      </c>
      <c r="H63" s="159">
        <v>6.7</v>
      </c>
      <c r="I63" s="148">
        <f t="shared" si="27"/>
        <v>1.2350230414746544</v>
      </c>
      <c r="J63" s="157">
        <v>1.4</v>
      </c>
      <c r="K63" s="148">
        <f t="shared" si="28"/>
        <v>0.9807355516637476</v>
      </c>
      <c r="L63" s="158">
        <v>146</v>
      </c>
      <c r="M63" s="148">
        <f t="shared" si="29"/>
        <v>0.98759864712514089</v>
      </c>
      <c r="N63" s="157">
        <v>2.25</v>
      </c>
      <c r="O63" s="146">
        <f t="shared" si="30"/>
        <v>0.8928571428571429</v>
      </c>
      <c r="P63" s="156">
        <v>9.5</v>
      </c>
      <c r="Q63" s="144">
        <f t="shared" si="31"/>
        <v>0.8885424785658611</v>
      </c>
      <c r="S63" s="17"/>
      <c r="T63" s="17"/>
      <c r="U63" s="17"/>
      <c r="W63" s="16"/>
      <c r="X63" s="16"/>
      <c r="Y63" s="16"/>
      <c r="Z63" s="16"/>
      <c r="AA63" s="16"/>
    </row>
    <row r="64" spans="1:27" ht="15.75" thickBot="1">
      <c r="A64" s="93" t="s">
        <v>331</v>
      </c>
      <c r="B64" s="155">
        <v>8</v>
      </c>
      <c r="C64" s="154">
        <f t="shared" si="24"/>
        <v>0.62337662337662336</v>
      </c>
      <c r="D64" s="161">
        <v>2.37</v>
      </c>
      <c r="E64" s="151">
        <f t="shared" si="25"/>
        <v>0.99894625922023184</v>
      </c>
      <c r="F64" s="160">
        <v>116</v>
      </c>
      <c r="G64" s="151">
        <f t="shared" si="26"/>
        <v>1.0458302028549962</v>
      </c>
      <c r="H64" s="159">
        <v>3.1</v>
      </c>
      <c r="I64" s="148">
        <f t="shared" si="27"/>
        <v>0.5714285714285714</v>
      </c>
      <c r="J64" s="157">
        <v>1.18</v>
      </c>
      <c r="K64" s="148">
        <f t="shared" si="28"/>
        <v>0.82661996497373014</v>
      </c>
      <c r="L64" s="158">
        <v>154</v>
      </c>
      <c r="M64" s="148">
        <f t="shared" si="29"/>
        <v>1.0417136414881623</v>
      </c>
      <c r="N64" s="157">
        <v>2.02</v>
      </c>
      <c r="O64" s="146">
        <f t="shared" si="30"/>
        <v>0.80158730158730163</v>
      </c>
      <c r="P64" s="156">
        <v>10.5</v>
      </c>
      <c r="Q64" s="144">
        <f t="shared" si="31"/>
        <v>0.98207326578332022</v>
      </c>
      <c r="S64" s="17"/>
      <c r="T64" s="17"/>
      <c r="U64" s="17"/>
      <c r="W64" s="16"/>
      <c r="X64" s="16"/>
      <c r="Y64" s="16"/>
      <c r="Z64" s="16"/>
      <c r="AA64" s="16"/>
    </row>
    <row r="65" spans="1:27" ht="15.75" thickBot="1">
      <c r="A65" s="99" t="s">
        <v>330</v>
      </c>
      <c r="B65" s="163">
        <v>7</v>
      </c>
      <c r="C65" s="154">
        <f t="shared" si="24"/>
        <v>0.54545454545454541</v>
      </c>
      <c r="D65" s="161">
        <v>2.27</v>
      </c>
      <c r="E65" s="151">
        <f t="shared" si="25"/>
        <v>0.95679662802950471</v>
      </c>
      <c r="F65" s="160">
        <v>111</v>
      </c>
      <c r="G65" s="151">
        <f t="shared" si="26"/>
        <v>1.0007513148009015</v>
      </c>
      <c r="H65" s="159">
        <v>4.0999999999999996</v>
      </c>
      <c r="I65" s="148">
        <f t="shared" si="27"/>
        <v>0.75576036866359431</v>
      </c>
      <c r="J65" s="157">
        <v>1.2</v>
      </c>
      <c r="K65" s="148">
        <f t="shared" si="28"/>
        <v>0.84063047285464088</v>
      </c>
      <c r="L65" s="158">
        <v>151</v>
      </c>
      <c r="M65" s="148">
        <f t="shared" si="29"/>
        <v>1.0214205186020293</v>
      </c>
      <c r="N65" s="157">
        <v>1.75</v>
      </c>
      <c r="O65" s="146">
        <f t="shared" si="30"/>
        <v>0.69444444444444442</v>
      </c>
      <c r="P65" s="156">
        <v>9.5</v>
      </c>
      <c r="Q65" s="144">
        <f t="shared" si="31"/>
        <v>0.8885424785658611</v>
      </c>
      <c r="S65" s="17"/>
      <c r="T65" s="17"/>
      <c r="U65" s="17"/>
      <c r="W65" s="16"/>
      <c r="X65" s="16"/>
      <c r="Y65" s="16"/>
      <c r="Z65" s="16"/>
      <c r="AA65" s="16"/>
    </row>
    <row r="66" spans="1:27" ht="15.75" thickBot="1">
      <c r="A66" s="94" t="s">
        <v>329</v>
      </c>
      <c r="B66" s="95"/>
      <c r="C66" s="154"/>
      <c r="D66" s="95"/>
      <c r="E66" s="151"/>
      <c r="F66" s="95"/>
      <c r="G66" s="151"/>
      <c r="H66" s="95"/>
      <c r="I66" s="148"/>
      <c r="J66" s="95"/>
      <c r="K66" s="148"/>
      <c r="L66" s="95"/>
      <c r="M66" s="148"/>
      <c r="N66" s="95"/>
      <c r="O66" s="146"/>
      <c r="P66" s="95"/>
      <c r="Q66" s="144"/>
      <c r="S66" s="17"/>
      <c r="T66" s="17"/>
      <c r="U66" s="17"/>
      <c r="W66" s="16"/>
      <c r="X66" s="16"/>
      <c r="Y66" s="16"/>
      <c r="Z66" s="16"/>
      <c r="AA66" s="16"/>
    </row>
    <row r="67" spans="1:27" ht="15.75" thickBot="1">
      <c r="A67" s="94" t="s">
        <v>328</v>
      </c>
      <c r="B67" s="162">
        <v>5</v>
      </c>
      <c r="C67" s="154">
        <f>B67/B$32</f>
        <v>0.38961038961038957</v>
      </c>
      <c r="D67" s="161">
        <v>2.37</v>
      </c>
      <c r="E67" s="151">
        <f t="shared" si="25"/>
        <v>0.99894625922023184</v>
      </c>
      <c r="F67" s="160">
        <v>114</v>
      </c>
      <c r="G67" s="151">
        <f t="shared" si="26"/>
        <v>1.0277986476333583</v>
      </c>
      <c r="H67" s="159">
        <v>3.6</v>
      </c>
      <c r="I67" s="148">
        <f>H67/H$32</f>
        <v>0.66359447004608285</v>
      </c>
      <c r="J67" s="157">
        <v>1.22</v>
      </c>
      <c r="K67" s="148">
        <f t="shared" si="28"/>
        <v>0.8546409807355515</v>
      </c>
      <c r="L67" s="158">
        <v>154</v>
      </c>
      <c r="M67" s="148">
        <f t="shared" si="29"/>
        <v>1.0417136414881623</v>
      </c>
      <c r="N67" s="157">
        <v>1.99</v>
      </c>
      <c r="O67" s="146">
        <f t="shared" si="30"/>
        <v>0.78968253968253965</v>
      </c>
      <c r="P67" s="156">
        <v>9.6</v>
      </c>
      <c r="Q67" s="144">
        <f t="shared" si="31"/>
        <v>0.89789555728760706</v>
      </c>
      <c r="S67" s="17"/>
      <c r="T67" s="17"/>
      <c r="U67" s="17"/>
      <c r="W67" s="16"/>
      <c r="X67" s="16"/>
      <c r="Y67" s="16"/>
      <c r="Z67" s="16"/>
      <c r="AA67" s="16"/>
    </row>
    <row r="68" spans="1:27" ht="15.75" thickBot="1">
      <c r="A68" s="93" t="s">
        <v>327</v>
      </c>
      <c r="B68" s="155">
        <v>8</v>
      </c>
      <c r="C68" s="154">
        <f>B68/B$32</f>
        <v>0.62337662337662336</v>
      </c>
      <c r="D68" s="153">
        <v>2.38</v>
      </c>
      <c r="E68" s="151">
        <f t="shared" si="25"/>
        <v>1.0031612223393045</v>
      </c>
      <c r="F68" s="152">
        <v>114</v>
      </c>
      <c r="G68" s="151">
        <f t="shared" si="26"/>
        <v>1.0277986476333583</v>
      </c>
      <c r="H68" s="150">
        <v>4.4000000000000004</v>
      </c>
      <c r="I68" s="148">
        <f>H68/H$32</f>
        <v>0.81105990783410131</v>
      </c>
      <c r="J68" s="147">
        <v>1.26</v>
      </c>
      <c r="K68" s="148">
        <f t="shared" si="28"/>
        <v>0.88266199649737287</v>
      </c>
      <c r="L68" s="149">
        <v>152</v>
      </c>
      <c r="M68" s="148">
        <f t="shared" si="29"/>
        <v>1.0281848928974069</v>
      </c>
      <c r="N68" s="147">
        <v>2.88</v>
      </c>
      <c r="O68" s="146">
        <f t="shared" si="30"/>
        <v>1.1428571428571428</v>
      </c>
      <c r="P68" s="145">
        <v>10.7</v>
      </c>
      <c r="Q68" s="144">
        <f t="shared" si="31"/>
        <v>1.0007794232268119</v>
      </c>
      <c r="S68" s="17"/>
      <c r="T68" s="17"/>
      <c r="U68" s="17"/>
      <c r="W68" s="16"/>
      <c r="X68" s="16"/>
      <c r="Y68" s="16"/>
      <c r="Z68" s="16"/>
      <c r="AA68" s="16"/>
    </row>
    <row r="69" spans="1:27">
      <c r="A69" s="71" t="s">
        <v>325</v>
      </c>
      <c r="B69" s="137">
        <f>AVERAGE(B45:B56)</f>
        <v>10.916666666666666</v>
      </c>
      <c r="C69" s="140"/>
      <c r="D69" s="143">
        <f>AVERAGE(D45:D56)</f>
        <v>2.4133333333333336</v>
      </c>
      <c r="E69" s="142"/>
      <c r="F69" s="141">
        <f>AVERAGE(F45:F56)</f>
        <v>112</v>
      </c>
      <c r="G69" s="140"/>
      <c r="H69" s="139">
        <f>AVERAGE(H45:H56)</f>
        <v>5.6909090909090914</v>
      </c>
      <c r="I69" s="138"/>
      <c r="J69" s="82">
        <f>AVERAGE(J45:J56)</f>
        <v>1.3358333333333334</v>
      </c>
      <c r="K69" s="83"/>
      <c r="L69" s="137">
        <f>AVERAGE(L45:L56)</f>
        <v>151.27272727272728</v>
      </c>
      <c r="M69" s="136"/>
      <c r="N69" s="82">
        <f>AVERAGE(N45:N56)</f>
        <v>2.3350000000000004</v>
      </c>
      <c r="O69" s="81"/>
      <c r="P69" s="135">
        <f>AVERAGE(P45:P56)</f>
        <v>11.475000000000001</v>
      </c>
      <c r="Q69" s="112"/>
      <c r="S69" s="17"/>
      <c r="T69" s="17"/>
      <c r="U69" s="17"/>
      <c r="W69" s="16"/>
      <c r="X69" s="16"/>
      <c r="Y69" s="16"/>
      <c r="Z69" s="16"/>
      <c r="AA69" s="16"/>
    </row>
    <row r="70" spans="1:27">
      <c r="A70" s="61" t="s">
        <v>324</v>
      </c>
      <c r="B70" s="115">
        <f>STDEV(B45:B56)</f>
        <v>7.1536174362515661</v>
      </c>
      <c r="C70" s="118"/>
      <c r="D70" s="133">
        <f>STDEV(D45:D56)</f>
        <v>0.16244346335842141</v>
      </c>
      <c r="E70" s="58"/>
      <c r="F70" s="132">
        <f>STDEV(F45:F56)</f>
        <v>1.61245154965971</v>
      </c>
      <c r="G70" s="118"/>
      <c r="H70" s="117">
        <f>STDEV(H45:H56)</f>
        <v>1.2111602251184987</v>
      </c>
      <c r="I70" s="116"/>
      <c r="J70" s="56">
        <f>STDEV(J45:J56)</f>
        <v>0.21848479594838072</v>
      </c>
      <c r="K70" s="57"/>
      <c r="L70" s="115">
        <f>STDEV(L45:L56)</f>
        <v>1.5550504230351561</v>
      </c>
      <c r="M70" s="114"/>
      <c r="N70" s="56">
        <f>STDEV(N45:N56)</f>
        <v>0.57014352260078882</v>
      </c>
      <c r="O70" s="55"/>
      <c r="P70" s="113">
        <f>STDEV(P45:P56)</f>
        <v>2.3116798299858909</v>
      </c>
      <c r="Q70" s="112"/>
      <c r="S70" s="17"/>
      <c r="T70" s="17"/>
      <c r="U70" s="17"/>
      <c r="W70" s="16"/>
      <c r="X70" s="16"/>
      <c r="Y70" s="16"/>
      <c r="Z70" s="16"/>
      <c r="AA70" s="16"/>
    </row>
    <row r="71" spans="1:27">
      <c r="A71" s="61" t="s">
        <v>323</v>
      </c>
      <c r="B71" s="115">
        <f>STDEV(B45:B56)/SQRT(COUNT(B45:B56))</f>
        <v>2.0650714762497211</v>
      </c>
      <c r="C71" s="118"/>
      <c r="D71" s="133">
        <f>STDEV(D45:D56)/SQRT(COUNT(D45:D56))</f>
        <v>4.6893388649039858E-2</v>
      </c>
      <c r="E71" s="58"/>
      <c r="F71" s="132">
        <f>STDEV(F45:F56)/SQRT(COUNT(F45:F56))</f>
        <v>0.48617243480439776</v>
      </c>
      <c r="G71" s="118"/>
      <c r="H71" s="117">
        <f>STDEV(H45:H56)/SQRT(COUNT(H45:H56))</f>
        <v>0.36517854797458543</v>
      </c>
      <c r="I71" s="116"/>
      <c r="J71" s="56">
        <f>STDEV(J45:J56)/SQRT(COUNT(J45:J56))</f>
        <v>6.3071127877319041E-2</v>
      </c>
      <c r="K71" s="57"/>
      <c r="L71" s="115">
        <f>STDEV(L45:L56)/SQRT(COUNT(L45:L56))</f>
        <v>0.46886534393555002</v>
      </c>
      <c r="M71" s="114"/>
      <c r="N71" s="56">
        <f>STDEV(N45:N56)/SQRT(COUNT(N45:N56))</f>
        <v>0.16458625812514346</v>
      </c>
      <c r="O71" s="55"/>
      <c r="P71" s="113">
        <f>STDEV(P45:P56)/SQRT(COUNT(P45:P56))</f>
        <v>0.66732448606129124</v>
      </c>
      <c r="Q71" s="112"/>
      <c r="S71" s="17"/>
      <c r="T71" s="17"/>
      <c r="U71" s="17"/>
      <c r="W71" s="16"/>
      <c r="X71" s="16"/>
      <c r="Y71" s="16"/>
      <c r="Z71" s="16"/>
      <c r="AA71" s="16"/>
    </row>
    <row r="72" spans="1:27" ht="15.75" thickBot="1">
      <c r="A72" s="48" t="s">
        <v>322</v>
      </c>
      <c r="B72" s="43">
        <f>COUNT(B45:B56)</f>
        <v>12</v>
      </c>
      <c r="C72" s="45"/>
      <c r="D72" s="129">
        <f>COUNT(D45:D56)</f>
        <v>12</v>
      </c>
      <c r="E72" s="45"/>
      <c r="F72" s="129">
        <f>COUNT(F45:F56)</f>
        <v>11</v>
      </c>
      <c r="G72" s="45"/>
      <c r="H72" s="43">
        <f>COUNT(H45:H56)</f>
        <v>11</v>
      </c>
      <c r="I72" s="44"/>
      <c r="J72" s="43">
        <f>COUNT(J45:J56)</f>
        <v>12</v>
      </c>
      <c r="K72" s="44"/>
      <c r="L72" s="43">
        <f>COUNT(L45:L56)</f>
        <v>11</v>
      </c>
      <c r="M72" s="44"/>
      <c r="N72" s="43">
        <f>COUNT(N45:N56)</f>
        <v>12</v>
      </c>
      <c r="O72" s="42"/>
      <c r="P72" s="40">
        <f>COUNT(P45:P56)</f>
        <v>12</v>
      </c>
      <c r="Q72" s="111"/>
      <c r="S72" s="17"/>
      <c r="T72" s="17"/>
      <c r="U72" s="17"/>
      <c r="W72" s="16"/>
      <c r="X72" s="16"/>
      <c r="Y72" s="16"/>
      <c r="Z72" s="16"/>
      <c r="AA72" s="16"/>
    </row>
    <row r="73" spans="1:27">
      <c r="A73" s="71" t="s">
        <v>321</v>
      </c>
      <c r="B73" s="127">
        <f>AVERAGE(B57:B68)</f>
        <v>6.6363636363636367</v>
      </c>
      <c r="C73" s="126"/>
      <c r="D73" s="36">
        <f>AVERAGE(D57:D68)</f>
        <v>2.3754545454545455</v>
      </c>
      <c r="E73" s="37"/>
      <c r="F73" s="134">
        <f>AVERAGE(F57:F68)</f>
        <v>112</v>
      </c>
      <c r="G73" s="126"/>
      <c r="H73" s="125">
        <f>AVERAGE(H57:H68)</f>
        <v>4.7545454545454549</v>
      </c>
      <c r="I73" s="124"/>
      <c r="J73" s="67">
        <f>AVERAGE(J57:J68)</f>
        <v>1.2754545454545454</v>
      </c>
      <c r="K73" s="68"/>
      <c r="L73" s="123">
        <f>AVERAGE(L57:L68)</f>
        <v>149.81818181818181</v>
      </c>
      <c r="M73" s="122"/>
      <c r="N73" s="67">
        <f>AVERAGE(N57:N68)</f>
        <v>2.2363636363636363</v>
      </c>
      <c r="O73" s="66"/>
      <c r="P73" s="121">
        <f>AVERAGE(P57:P68)</f>
        <v>10.072727272727272</v>
      </c>
      <c r="Q73" s="112"/>
      <c r="S73" s="17"/>
      <c r="T73" s="17"/>
      <c r="U73" s="17"/>
      <c r="W73" s="16"/>
      <c r="X73" s="16"/>
      <c r="Y73" s="16"/>
      <c r="Z73" s="16"/>
      <c r="AA73" s="16"/>
    </row>
    <row r="74" spans="1:27">
      <c r="A74" s="61" t="s">
        <v>320</v>
      </c>
      <c r="B74" s="119">
        <f>STDEV(B57:B68)</f>
        <v>1.6292775867068987</v>
      </c>
      <c r="C74" s="118"/>
      <c r="D74" s="133">
        <f>STDEV(D57:D68)</f>
        <v>6.668787541429648E-2</v>
      </c>
      <c r="E74" s="58"/>
      <c r="F74" s="132">
        <f>STDEV(F57:F68)</f>
        <v>1.8973665961010275</v>
      </c>
      <c r="G74" s="118"/>
      <c r="H74" s="117">
        <f>STDEV(H57:H68)</f>
        <v>1.462438809908732</v>
      </c>
      <c r="I74" s="116"/>
      <c r="J74" s="56">
        <f>STDEV(J57:J68)</f>
        <v>9.5327187765467655E-2</v>
      </c>
      <c r="K74" s="57"/>
      <c r="L74" s="115">
        <f>STDEV(L57:L68)</f>
        <v>3.2807981290588981</v>
      </c>
      <c r="M74" s="114"/>
      <c r="N74" s="56">
        <f>STDEV(N57:N68)</f>
        <v>0.38476675343051003</v>
      </c>
      <c r="O74" s="55"/>
      <c r="P74" s="113">
        <f>STDEV(P57:P68)</f>
        <v>0.67244465808110765</v>
      </c>
      <c r="Q74" s="112"/>
      <c r="S74" s="17"/>
      <c r="T74" s="17"/>
      <c r="U74" s="17"/>
      <c r="W74" s="16"/>
      <c r="X74" s="16"/>
      <c r="Y74" s="16"/>
      <c r="Z74" s="16"/>
      <c r="AA74" s="16"/>
    </row>
    <row r="75" spans="1:27">
      <c r="A75" s="61" t="s">
        <v>319</v>
      </c>
      <c r="B75" s="119">
        <f>STDEV(B57:B68)/SQRT(COUNT(B57:B68))</f>
        <v>0.49124567585841089</v>
      </c>
      <c r="C75" s="118"/>
      <c r="D75" s="133">
        <f>STDEV(D57:D68)/SQRT(COUNT(D57:D68))</f>
        <v>2.0107150983198919E-2</v>
      </c>
      <c r="E75" s="58"/>
      <c r="F75" s="132">
        <f>STDEV(F57:F68)/SQRT(COUNT(F57:F68))</f>
        <v>0.57207755354735534</v>
      </c>
      <c r="G75" s="118"/>
      <c r="H75" s="117">
        <f>STDEV(H57:H68)/SQRT(COUNT(H57:H68))</f>
        <v>0.44094189193828626</v>
      </c>
      <c r="I75" s="116"/>
      <c r="J75" s="56">
        <f>STDEV(J57:J68)/SQRT(COUNT(J57:J68))</f>
        <v>2.8742228557983092E-2</v>
      </c>
      <c r="K75" s="57"/>
      <c r="L75" s="115">
        <f>STDEV(L57:L68)/SQRT(COUNT(L57:L68))</f>
        <v>0.98919785518075964</v>
      </c>
      <c r="M75" s="114"/>
      <c r="N75" s="56">
        <f>STDEV(N57:N68)/SQRT(COUNT(N57:N68))</f>
        <v>0.11601154117565393</v>
      </c>
      <c r="O75" s="55"/>
      <c r="P75" s="113">
        <f>STDEV(P57:P68)/SQRT(COUNT(P57:P68))</f>
        <v>0.2027496930121693</v>
      </c>
      <c r="Q75" s="112"/>
      <c r="S75" s="17"/>
      <c r="T75" s="17"/>
      <c r="U75" s="17"/>
      <c r="W75" s="16"/>
      <c r="X75" s="16"/>
      <c r="Y75" s="16"/>
      <c r="Z75" s="16"/>
      <c r="AA75" s="16"/>
    </row>
    <row r="76" spans="1:27" ht="15.75" thickBot="1">
      <c r="A76" s="48" t="s">
        <v>318</v>
      </c>
      <c r="B76" s="131">
        <f>COUNT(B57:B68)</f>
        <v>11</v>
      </c>
      <c r="C76" s="130"/>
      <c r="D76" s="129">
        <f>COUNT(D57:D68)</f>
        <v>11</v>
      </c>
      <c r="E76" s="45"/>
      <c r="F76" s="129">
        <f>COUNT(F57:F68)</f>
        <v>11</v>
      </c>
      <c r="G76" s="45"/>
      <c r="H76" s="43">
        <f>COUNT(H57:H68)</f>
        <v>11</v>
      </c>
      <c r="I76" s="44"/>
      <c r="J76" s="43">
        <f>COUNT(J57:J68)</f>
        <v>11</v>
      </c>
      <c r="K76" s="44"/>
      <c r="L76" s="43">
        <f>COUNT(L57:L68)</f>
        <v>11</v>
      </c>
      <c r="M76" s="44"/>
      <c r="N76" s="43">
        <f>COUNT(N57:N68)</f>
        <v>11</v>
      </c>
      <c r="O76" s="42"/>
      <c r="P76" s="40">
        <f>COUNT(P57:P68)</f>
        <v>11</v>
      </c>
      <c r="Q76" s="111"/>
      <c r="S76" s="17"/>
      <c r="T76" s="17"/>
      <c r="U76" s="17"/>
      <c r="W76" s="16"/>
      <c r="X76" s="16"/>
      <c r="Y76" s="16"/>
      <c r="Z76" s="16"/>
      <c r="AA76" s="16"/>
    </row>
    <row r="77" spans="1:27">
      <c r="A77" s="71" t="s">
        <v>317</v>
      </c>
      <c r="B77" s="127">
        <f>AVERAGE(B45:B68)</f>
        <v>8.8695652173913047</v>
      </c>
      <c r="C77" s="128"/>
      <c r="D77" s="69">
        <f>AVERAGE(D45:D68)</f>
        <v>2.3952173913043482</v>
      </c>
      <c r="E77" s="70"/>
      <c r="F77" s="127">
        <f>AVERAGE(F45:F68)</f>
        <v>112</v>
      </c>
      <c r="G77" s="126"/>
      <c r="H77" s="125">
        <f>AVERAGE(H45:H68)</f>
        <v>5.2227272727272727</v>
      </c>
      <c r="I77" s="124"/>
      <c r="J77" s="67">
        <f>AVERAGE(J45:J68)</f>
        <v>1.3069565217391304</v>
      </c>
      <c r="K77" s="68"/>
      <c r="L77" s="123">
        <f>AVERAGE(L45:L68)</f>
        <v>150.54545454545453</v>
      </c>
      <c r="M77" s="122"/>
      <c r="N77" s="67">
        <f>AVERAGE(N45:N68)</f>
        <v>2.2878260869565223</v>
      </c>
      <c r="O77" s="66"/>
      <c r="P77" s="121">
        <f>AVERAGE(P45:P68)</f>
        <v>10.804347826086957</v>
      </c>
      <c r="Q77" s="112"/>
      <c r="S77" s="17"/>
      <c r="T77" s="17"/>
      <c r="U77" s="17"/>
      <c r="W77" s="16"/>
      <c r="X77" s="16"/>
      <c r="Y77" s="16"/>
      <c r="Z77" s="16"/>
      <c r="AA77" s="16"/>
    </row>
    <row r="78" spans="1:27">
      <c r="A78" s="61" t="s">
        <v>316</v>
      </c>
      <c r="B78" s="119">
        <f>STDEV(B45:B68)</f>
        <v>5.6189965767603267</v>
      </c>
      <c r="C78" s="120"/>
      <c r="D78" s="59">
        <f>STDEV(D45:D68)</f>
        <v>0.12485881354617348</v>
      </c>
      <c r="E78" s="60"/>
      <c r="F78" s="119">
        <f>STDEV(F45:F68)</f>
        <v>1.7182493859684491</v>
      </c>
      <c r="G78" s="118"/>
      <c r="H78" s="117">
        <f>STDEV(H45:H68)</f>
        <v>1.3952066985223823</v>
      </c>
      <c r="I78" s="116"/>
      <c r="J78" s="56">
        <f>STDEV(J45:J68)</f>
        <v>0.17014525298880462</v>
      </c>
      <c r="K78" s="57"/>
      <c r="L78" s="115">
        <f>STDEV(L45:L68)</f>
        <v>2.6136504799167071</v>
      </c>
      <c r="M78" s="114"/>
      <c r="N78" s="56">
        <f>STDEV(N45:N68)</f>
        <v>0.48204070482347866</v>
      </c>
      <c r="O78" s="55"/>
      <c r="P78" s="113">
        <f>STDEV(P45:P68)</f>
        <v>1.841313330915924</v>
      </c>
      <c r="Q78" s="112"/>
      <c r="S78" s="17"/>
      <c r="T78" s="17"/>
      <c r="U78" s="17"/>
      <c r="W78" s="16"/>
      <c r="X78" s="16"/>
      <c r="Y78" s="16"/>
      <c r="Z78" s="16"/>
      <c r="AA78" s="16"/>
    </row>
    <row r="79" spans="1:27">
      <c r="A79" s="61" t="s">
        <v>315</v>
      </c>
      <c r="B79" s="119">
        <f>STDEV(B45:B68)/SQRT(COUNT(B45:B68))</f>
        <v>1.1716417787918885</v>
      </c>
      <c r="C79" s="120"/>
      <c r="D79" s="59">
        <f>STDEV(D45:D68)/SQRT(COUNT(D45:D68))</f>
        <v>2.6034862346441916E-2</v>
      </c>
      <c r="E79" s="60"/>
      <c r="F79" s="119">
        <f>STDEV(F45:F68)/SQRT(COUNT(F45:F68))</f>
        <v>0.36633199996606108</v>
      </c>
      <c r="G79" s="118"/>
      <c r="H79" s="117">
        <f>STDEV(H45:H68)/SQRT(COUNT(H45:H68))</f>
        <v>0.29745906758911811</v>
      </c>
      <c r="I79" s="116"/>
      <c r="J79" s="56">
        <f>STDEV(J45:J68)/SQRT(COUNT(J45:J68))</f>
        <v>3.5477737731553348E-2</v>
      </c>
      <c r="K79" s="57"/>
      <c r="L79" s="115">
        <f>STDEV(L45:L68)/SQRT(COUNT(L45:L68))</f>
        <v>0.55723215462142694</v>
      </c>
      <c r="M79" s="114"/>
      <c r="N79" s="56">
        <f>STDEV(N45:N68)/SQRT(COUNT(N45:N68))</f>
        <v>0.100512435117927</v>
      </c>
      <c r="O79" s="55"/>
      <c r="P79" s="113">
        <f>STDEV(P45:P68)/SQRT(COUNT(P45:P68))</f>
        <v>0.38394037029141453</v>
      </c>
      <c r="Q79" s="112"/>
      <c r="S79" s="17"/>
      <c r="T79" s="17"/>
      <c r="U79" s="17"/>
      <c r="W79" s="16"/>
      <c r="X79" s="16"/>
      <c r="Y79" s="16"/>
      <c r="Z79" s="16"/>
      <c r="AA79" s="16"/>
    </row>
    <row r="80" spans="1:27" ht="15.75" thickBot="1">
      <c r="A80" s="48" t="s">
        <v>314</v>
      </c>
      <c r="B80" s="46">
        <f>COUNT(B45:B68)</f>
        <v>23</v>
      </c>
      <c r="C80" s="47"/>
      <c r="D80" s="46">
        <f>COUNT(D45:D68)</f>
        <v>23</v>
      </c>
      <c r="E80" s="47"/>
      <c r="F80" s="46">
        <f>COUNT(F45:F68)</f>
        <v>22</v>
      </c>
      <c r="G80" s="45"/>
      <c r="H80" s="43">
        <f>COUNT(H45:H68)</f>
        <v>22</v>
      </c>
      <c r="I80" s="44"/>
      <c r="J80" s="43">
        <f>COUNT(J45:J68)</f>
        <v>23</v>
      </c>
      <c r="K80" s="44"/>
      <c r="L80" s="43">
        <f>COUNT(L45:L68)</f>
        <v>22</v>
      </c>
      <c r="M80" s="44"/>
      <c r="N80" s="43">
        <f>COUNT(N45:N68)</f>
        <v>23</v>
      </c>
      <c r="O80" s="42"/>
      <c r="P80" s="40">
        <f>COUNT(P45:P68)</f>
        <v>23</v>
      </c>
      <c r="Q80" s="111"/>
      <c r="S80" s="17"/>
      <c r="T80" s="17"/>
      <c r="U80" s="17"/>
      <c r="W80" s="16"/>
      <c r="X80" s="16"/>
      <c r="Y80" s="16"/>
      <c r="Z80" s="16"/>
      <c r="AA80" s="16"/>
    </row>
    <row r="81" spans="1:27">
      <c r="A81" s="23"/>
      <c r="D81" s="16"/>
      <c r="E81" s="20"/>
      <c r="F81" s="16"/>
      <c r="G81" s="20"/>
      <c r="H81" s="16"/>
      <c r="I81" s="20"/>
      <c r="J81" s="16"/>
      <c r="K81" s="20"/>
      <c r="L81" s="16"/>
      <c r="M81" s="20"/>
      <c r="N81" s="16"/>
      <c r="O81" s="20"/>
      <c r="P81" s="16"/>
      <c r="Q81" s="20"/>
      <c r="V81" s="23"/>
      <c r="W81" s="16"/>
      <c r="X81" s="16"/>
      <c r="Y81" s="16"/>
      <c r="Z81" s="16"/>
      <c r="AA81" s="16"/>
    </row>
    <row r="82" spans="1:27">
      <c r="A82" s="23"/>
      <c r="D82" s="16"/>
      <c r="E82" s="20"/>
      <c r="F82" s="16"/>
      <c r="G82" s="20"/>
      <c r="H82" s="16"/>
      <c r="I82" s="20"/>
      <c r="J82" s="16"/>
      <c r="K82" s="20"/>
      <c r="L82" s="16"/>
      <c r="M82" s="20"/>
      <c r="N82" s="16"/>
      <c r="O82" s="20"/>
      <c r="P82" s="16"/>
      <c r="Q82" s="20"/>
      <c r="V82" s="23"/>
      <c r="W82" s="16"/>
      <c r="X82" s="16"/>
      <c r="Y82" s="16"/>
      <c r="Z82" s="16"/>
      <c r="AA82" s="16"/>
    </row>
    <row r="83" spans="1:27">
      <c r="A83" s="23"/>
      <c r="D83" s="16"/>
      <c r="E83" s="20"/>
      <c r="F83" s="16"/>
      <c r="G83" s="20"/>
      <c r="H83" s="16"/>
      <c r="I83" s="20"/>
      <c r="J83" s="16"/>
      <c r="K83" s="20"/>
      <c r="L83" s="16"/>
      <c r="M83" s="20"/>
      <c r="N83" s="16"/>
      <c r="O83" s="20"/>
      <c r="P83" s="16"/>
      <c r="Q83" s="20"/>
      <c r="W83" s="16"/>
      <c r="X83" s="16"/>
      <c r="Y83" s="16"/>
      <c r="Z83" s="16"/>
      <c r="AA83" s="16"/>
    </row>
    <row r="84" spans="1:27">
      <c r="A84" s="23"/>
      <c r="D84" s="16"/>
      <c r="E84" s="20"/>
      <c r="R84" s="16"/>
      <c r="W84" s="16"/>
      <c r="X84" s="16"/>
      <c r="Y84" s="16"/>
      <c r="Z84" s="16"/>
      <c r="AA84" s="16"/>
    </row>
    <row r="85" spans="1:27">
      <c r="D85" s="16"/>
      <c r="E85" s="20"/>
      <c r="F85" s="16"/>
      <c r="G85" s="20"/>
      <c r="H85" s="16"/>
      <c r="I85" s="20"/>
      <c r="J85" s="16"/>
      <c r="K85" s="20"/>
      <c r="L85" s="16"/>
      <c r="M85" s="20"/>
      <c r="N85" s="16"/>
      <c r="O85" s="20"/>
      <c r="P85" s="16"/>
      <c r="Q85" s="20"/>
      <c r="R85" s="16"/>
      <c r="W85" s="16"/>
      <c r="X85" s="16"/>
      <c r="Y85" s="16"/>
      <c r="Z85" s="16"/>
      <c r="AA85" s="16"/>
    </row>
    <row r="86" spans="1:27">
      <c r="D86" s="16"/>
      <c r="E86" s="20"/>
      <c r="F86" s="16"/>
      <c r="G86" s="20"/>
      <c r="H86" s="16"/>
      <c r="I86" s="20"/>
      <c r="J86" s="16"/>
      <c r="K86" s="20"/>
      <c r="L86" s="16"/>
      <c r="M86" s="20"/>
      <c r="N86" s="16"/>
      <c r="O86" s="20"/>
      <c r="P86" s="16"/>
      <c r="Q86" s="20"/>
      <c r="R86" s="16"/>
      <c r="W86" s="16"/>
      <c r="X86" s="16"/>
      <c r="Y86" s="16"/>
      <c r="Z86" s="16"/>
      <c r="AA86" s="16"/>
    </row>
    <row r="87" spans="1:27">
      <c r="D87" s="16"/>
      <c r="E87" s="20"/>
      <c r="F87" s="16"/>
      <c r="G87" s="20"/>
      <c r="H87" s="16"/>
      <c r="I87" s="20"/>
      <c r="J87" s="16"/>
      <c r="K87" s="20"/>
      <c r="L87" s="16"/>
      <c r="M87" s="20"/>
      <c r="N87" s="16"/>
      <c r="O87" s="20"/>
      <c r="P87" s="16"/>
      <c r="Q87" s="20"/>
      <c r="R87" s="16"/>
      <c r="W87" s="16"/>
      <c r="X87" s="16"/>
      <c r="Y87" s="16"/>
      <c r="Z87" s="16"/>
      <c r="AA87" s="16"/>
    </row>
    <row r="88" spans="1:27">
      <c r="D88" s="16"/>
      <c r="E88" s="20"/>
      <c r="F88" s="16"/>
      <c r="G88" s="20"/>
      <c r="H88" s="16"/>
      <c r="I88" s="20"/>
      <c r="J88" s="16"/>
      <c r="K88" s="20"/>
      <c r="L88" s="16"/>
      <c r="M88" s="20"/>
      <c r="N88" s="16"/>
      <c r="O88" s="20"/>
      <c r="P88" s="16"/>
      <c r="Q88" s="20"/>
      <c r="R88" s="16"/>
      <c r="W88" s="16"/>
      <c r="X88" s="16"/>
      <c r="Y88" s="16"/>
      <c r="Z88" s="16"/>
      <c r="AA88" s="16"/>
    </row>
    <row r="89" spans="1:27">
      <c r="D89" s="16"/>
      <c r="E89" s="20"/>
      <c r="F89" s="16"/>
      <c r="G89" s="20"/>
      <c r="H89" s="16"/>
      <c r="I89" s="20"/>
      <c r="J89" s="16"/>
      <c r="K89" s="20"/>
      <c r="L89" s="16"/>
      <c r="M89" s="20"/>
      <c r="N89" s="16"/>
      <c r="O89" s="20"/>
      <c r="P89" s="16"/>
      <c r="Q89" s="20"/>
      <c r="R89" s="16"/>
      <c r="W89" s="16"/>
      <c r="X89" s="16"/>
      <c r="Y89" s="16"/>
      <c r="Z89" s="16"/>
      <c r="AA89" s="16"/>
    </row>
    <row r="90" spans="1:27">
      <c r="D90" s="16"/>
      <c r="E90" s="20"/>
      <c r="F90" s="16"/>
      <c r="G90" s="20"/>
      <c r="H90" s="16"/>
      <c r="I90" s="20"/>
      <c r="J90" s="16"/>
      <c r="K90" s="20"/>
      <c r="L90" s="16"/>
      <c r="M90" s="20"/>
      <c r="N90" s="16"/>
      <c r="O90" s="20"/>
      <c r="P90" s="16"/>
      <c r="Q90" s="20"/>
      <c r="R90" s="16"/>
      <c r="W90" s="16"/>
      <c r="X90" s="16"/>
      <c r="Y90" s="16"/>
      <c r="Z90" s="16"/>
      <c r="AA90" s="16"/>
    </row>
    <row r="91" spans="1:27">
      <c r="D91" s="16"/>
      <c r="E91" s="20"/>
      <c r="F91" s="16"/>
      <c r="G91" s="20"/>
      <c r="H91" s="16"/>
      <c r="I91" s="20"/>
      <c r="J91" s="16"/>
      <c r="K91" s="20"/>
      <c r="L91" s="16"/>
      <c r="M91" s="20"/>
      <c r="N91" s="16"/>
      <c r="O91" s="20"/>
      <c r="P91" s="16"/>
      <c r="Q91" s="20"/>
      <c r="R91" s="16"/>
      <c r="W91" s="16"/>
      <c r="X91" s="16"/>
      <c r="Y91" s="16"/>
      <c r="Z91" s="16"/>
      <c r="AA91" s="16"/>
    </row>
    <row r="92" spans="1:27">
      <c r="D92" s="16"/>
      <c r="E92" s="20"/>
      <c r="F92" s="16"/>
      <c r="G92" s="20"/>
      <c r="H92" s="16"/>
      <c r="I92" s="20"/>
      <c r="J92" s="16"/>
      <c r="K92" s="20"/>
      <c r="L92" s="16"/>
      <c r="M92" s="20"/>
      <c r="N92" s="16"/>
      <c r="O92" s="20"/>
      <c r="P92" s="16"/>
      <c r="Q92" s="20"/>
      <c r="R92" s="16"/>
      <c r="W92" s="16"/>
      <c r="X92" s="16"/>
      <c r="Y92" s="16"/>
      <c r="Z92" s="16"/>
      <c r="AA92" s="16"/>
    </row>
    <row r="93" spans="1:27">
      <c r="D93" s="16"/>
      <c r="E93" s="20"/>
      <c r="F93" s="16"/>
      <c r="G93" s="20"/>
      <c r="H93" s="16"/>
      <c r="I93" s="20"/>
      <c r="J93" s="16"/>
      <c r="K93" s="20"/>
      <c r="L93" s="16"/>
      <c r="M93" s="20"/>
      <c r="N93" s="16"/>
      <c r="O93" s="20"/>
      <c r="P93" s="16"/>
      <c r="Q93" s="20"/>
      <c r="R93" s="16"/>
      <c r="W93" s="16"/>
      <c r="X93" s="16"/>
      <c r="Y93" s="16"/>
      <c r="Z93" s="16"/>
      <c r="AA93" s="16"/>
    </row>
    <row r="94" spans="1:27">
      <c r="D94" s="16"/>
      <c r="E94" s="20"/>
      <c r="F94" s="16"/>
      <c r="G94" s="20"/>
      <c r="H94" s="16"/>
      <c r="I94" s="20"/>
      <c r="J94" s="16"/>
      <c r="K94" s="20"/>
      <c r="L94" s="16"/>
      <c r="M94" s="20"/>
      <c r="N94" s="16"/>
      <c r="O94" s="20"/>
      <c r="P94" s="16"/>
      <c r="Q94" s="20"/>
      <c r="R94" s="16"/>
      <c r="W94" s="16"/>
      <c r="X94" s="16"/>
      <c r="Y94" s="16"/>
      <c r="Z94" s="16"/>
      <c r="AA94" s="16"/>
    </row>
    <row r="95" spans="1:27">
      <c r="D95" s="16"/>
      <c r="E95" s="20"/>
      <c r="F95" s="16"/>
      <c r="G95" s="20"/>
      <c r="H95" s="16"/>
      <c r="I95" s="20"/>
      <c r="J95" s="16"/>
      <c r="K95" s="20"/>
      <c r="L95" s="16"/>
      <c r="M95" s="20"/>
      <c r="N95" s="16"/>
      <c r="O95" s="20"/>
      <c r="P95" s="16"/>
      <c r="Q95" s="20"/>
      <c r="R95" s="16"/>
      <c r="W95" s="16"/>
      <c r="X95" s="16"/>
      <c r="Y95" s="16"/>
      <c r="Z95" s="16"/>
      <c r="AA95" s="16"/>
    </row>
    <row r="96" spans="1:27">
      <c r="D96" s="16"/>
      <c r="E96" s="20"/>
      <c r="F96" s="16"/>
      <c r="G96" s="20"/>
      <c r="H96" s="16"/>
      <c r="I96" s="20"/>
      <c r="J96" s="16"/>
      <c r="K96" s="20"/>
      <c r="L96" s="16"/>
      <c r="M96" s="20"/>
      <c r="N96" s="16"/>
      <c r="O96" s="20"/>
      <c r="P96" s="16"/>
      <c r="Q96" s="20"/>
      <c r="R96" s="16"/>
      <c r="W96" s="16"/>
      <c r="X96" s="16"/>
      <c r="Y96" s="16"/>
      <c r="Z96" s="16"/>
      <c r="AA96" s="16"/>
    </row>
    <row r="97" spans="4:27">
      <c r="D97" s="16"/>
      <c r="E97" s="20"/>
      <c r="F97" s="16"/>
      <c r="G97" s="20"/>
      <c r="H97" s="16"/>
      <c r="I97" s="20"/>
      <c r="J97" s="16"/>
      <c r="K97" s="20"/>
      <c r="L97" s="16"/>
      <c r="M97" s="20"/>
      <c r="N97" s="16"/>
      <c r="O97" s="20"/>
      <c r="P97" s="16"/>
      <c r="Q97" s="20"/>
      <c r="R97" s="16"/>
      <c r="W97" s="16"/>
      <c r="X97" s="16"/>
      <c r="Y97" s="16"/>
      <c r="Z97" s="16"/>
      <c r="AA97" s="16"/>
    </row>
    <row r="98" spans="4:27">
      <c r="D98" s="16"/>
      <c r="E98" s="20"/>
      <c r="F98" s="16"/>
      <c r="G98" s="20"/>
      <c r="H98" s="16"/>
      <c r="I98" s="20"/>
      <c r="J98" s="16"/>
      <c r="K98" s="20"/>
      <c r="L98" s="16"/>
      <c r="M98" s="20"/>
      <c r="N98" s="16"/>
      <c r="O98" s="20"/>
      <c r="P98" s="16"/>
      <c r="Q98" s="20"/>
      <c r="R98" s="16"/>
      <c r="W98" s="16"/>
      <c r="X98" s="16"/>
      <c r="Y98" s="16"/>
      <c r="Z98" s="16"/>
      <c r="AA98" s="16"/>
    </row>
    <row r="99" spans="4:27">
      <c r="D99" s="16"/>
      <c r="E99" s="20"/>
      <c r="F99" s="16"/>
      <c r="G99" s="20"/>
      <c r="H99" s="16"/>
      <c r="I99" s="20"/>
      <c r="J99" s="16"/>
      <c r="K99" s="20"/>
      <c r="L99" s="16"/>
      <c r="M99" s="20"/>
      <c r="N99" s="16"/>
      <c r="O99" s="20"/>
      <c r="P99" s="16"/>
      <c r="Q99" s="20"/>
      <c r="R99" s="16"/>
      <c r="W99" s="16"/>
      <c r="X99" s="16"/>
      <c r="Y99" s="16"/>
      <c r="Z99" s="16"/>
      <c r="AA99" s="16"/>
    </row>
    <row r="100" spans="4:27">
      <c r="D100" s="16"/>
      <c r="E100" s="20"/>
      <c r="F100" s="16"/>
      <c r="G100" s="20"/>
      <c r="H100" s="16"/>
      <c r="I100" s="20"/>
      <c r="J100" s="16"/>
      <c r="K100" s="20"/>
      <c r="L100" s="16"/>
      <c r="M100" s="20"/>
      <c r="N100" s="16"/>
      <c r="O100" s="20"/>
      <c r="P100" s="16"/>
      <c r="Q100" s="20"/>
      <c r="R100" s="16"/>
      <c r="W100" s="16"/>
      <c r="X100" s="16"/>
      <c r="Y100" s="16"/>
      <c r="Z100" s="16"/>
      <c r="AA100" s="16"/>
    </row>
    <row r="101" spans="4:27">
      <c r="D101" s="16"/>
      <c r="E101" s="20"/>
      <c r="F101" s="16"/>
      <c r="G101" s="20"/>
      <c r="H101" s="16"/>
      <c r="I101" s="20"/>
      <c r="J101" s="16"/>
      <c r="K101" s="20"/>
      <c r="L101" s="16"/>
      <c r="M101" s="20"/>
      <c r="N101" s="16"/>
      <c r="O101" s="20"/>
      <c r="P101" s="16"/>
      <c r="Q101" s="20"/>
      <c r="R101" s="16"/>
      <c r="W101" s="16"/>
      <c r="X101" s="16"/>
      <c r="Y101" s="16"/>
      <c r="Z101" s="16"/>
      <c r="AA101" s="16"/>
    </row>
    <row r="102" spans="4:27">
      <c r="D102" s="16"/>
      <c r="E102" s="20"/>
      <c r="F102" s="16"/>
      <c r="G102" s="20"/>
      <c r="H102" s="16"/>
      <c r="I102" s="20"/>
      <c r="J102" s="16"/>
      <c r="K102" s="20"/>
      <c r="L102" s="16"/>
      <c r="M102" s="20"/>
      <c r="N102" s="16"/>
      <c r="O102" s="20"/>
      <c r="P102" s="16"/>
      <c r="Q102" s="20"/>
      <c r="R102" s="16"/>
      <c r="W102" s="16"/>
      <c r="X102" s="16"/>
      <c r="Y102" s="16"/>
      <c r="Z102" s="16"/>
      <c r="AA102" s="16"/>
    </row>
    <row r="103" spans="4:27">
      <c r="D103" s="16"/>
      <c r="E103" s="20"/>
      <c r="F103" s="16"/>
      <c r="G103" s="20"/>
      <c r="H103" s="16"/>
      <c r="I103" s="20"/>
      <c r="J103" s="16"/>
      <c r="K103" s="20"/>
      <c r="L103" s="16"/>
      <c r="M103" s="20"/>
      <c r="N103" s="16"/>
      <c r="O103" s="20"/>
      <c r="P103" s="16"/>
      <c r="Q103" s="20"/>
      <c r="R103" s="16"/>
      <c r="W103" s="16"/>
      <c r="X103" s="16"/>
      <c r="Y103" s="16"/>
      <c r="Z103" s="16"/>
      <c r="AA103" s="16"/>
    </row>
    <row r="104" spans="4:27">
      <c r="D104" s="16"/>
      <c r="E104" s="20"/>
      <c r="F104" s="16"/>
      <c r="G104" s="20"/>
      <c r="H104" s="16"/>
      <c r="I104" s="20"/>
      <c r="J104" s="16"/>
      <c r="K104" s="20"/>
      <c r="L104" s="16"/>
      <c r="M104" s="20"/>
      <c r="N104" s="16"/>
      <c r="O104" s="20"/>
      <c r="P104" s="16"/>
      <c r="Q104" s="20"/>
      <c r="R104" s="16"/>
      <c r="W104" s="16"/>
      <c r="X104" s="16"/>
      <c r="Y104" s="16"/>
      <c r="Z104" s="16"/>
      <c r="AA104" s="16"/>
    </row>
    <row r="105" spans="4:27">
      <c r="D105" s="16"/>
      <c r="E105" s="20"/>
      <c r="F105" s="16"/>
      <c r="G105" s="20"/>
      <c r="H105" s="16"/>
      <c r="I105" s="20"/>
      <c r="J105" s="16"/>
      <c r="K105" s="20"/>
      <c r="L105" s="16"/>
      <c r="M105" s="20"/>
      <c r="N105" s="16"/>
      <c r="O105" s="20"/>
      <c r="P105" s="16"/>
      <c r="Q105" s="20"/>
      <c r="R105" s="16"/>
      <c r="W105" s="16"/>
      <c r="X105" s="16"/>
      <c r="Y105" s="16"/>
      <c r="Z105" s="16"/>
      <c r="AA105" s="16"/>
    </row>
    <row r="106" spans="4:27">
      <c r="D106" s="16"/>
      <c r="E106" s="20"/>
      <c r="F106" s="16"/>
      <c r="G106" s="20"/>
      <c r="H106" s="16"/>
      <c r="I106" s="20"/>
      <c r="J106" s="16"/>
      <c r="K106" s="20"/>
      <c r="L106" s="16"/>
      <c r="M106" s="20"/>
      <c r="N106" s="16"/>
      <c r="O106" s="20"/>
      <c r="P106" s="16"/>
      <c r="Q106" s="20"/>
      <c r="R106" s="16"/>
      <c r="W106" s="16"/>
      <c r="X106" s="16"/>
      <c r="Y106" s="16"/>
      <c r="Z106" s="16"/>
      <c r="AA106" s="16"/>
    </row>
    <row r="107" spans="4:27">
      <c r="D107" s="16"/>
      <c r="E107" s="20"/>
      <c r="F107" s="16"/>
      <c r="G107" s="20"/>
      <c r="H107" s="16"/>
      <c r="I107" s="20"/>
      <c r="J107" s="16"/>
      <c r="K107" s="20"/>
      <c r="L107" s="16"/>
      <c r="M107" s="20"/>
      <c r="N107" s="16"/>
      <c r="O107" s="20"/>
      <c r="P107" s="16"/>
      <c r="Q107" s="20"/>
      <c r="R107" s="16"/>
      <c r="W107" s="16"/>
      <c r="X107" s="16"/>
      <c r="Y107" s="16"/>
      <c r="Z107" s="16"/>
      <c r="AA107" s="16"/>
    </row>
    <row r="108" spans="4:27">
      <c r="D108" s="16"/>
      <c r="E108" s="20"/>
      <c r="F108" s="16"/>
      <c r="G108" s="20"/>
      <c r="H108" s="16"/>
      <c r="I108" s="20"/>
      <c r="J108" s="16"/>
      <c r="K108" s="20"/>
      <c r="L108" s="16"/>
      <c r="M108" s="20"/>
      <c r="N108" s="16"/>
      <c r="O108" s="20"/>
      <c r="P108" s="16"/>
      <c r="Q108" s="20"/>
      <c r="R108" s="16"/>
      <c r="W108" s="16"/>
      <c r="X108" s="16"/>
      <c r="Y108" s="16"/>
      <c r="Z108" s="16"/>
      <c r="AA108" s="16"/>
    </row>
    <row r="109" spans="4:27">
      <c r="D109" s="16"/>
      <c r="E109" s="20"/>
      <c r="F109" s="16"/>
      <c r="G109" s="20"/>
      <c r="H109" s="16"/>
      <c r="I109" s="20"/>
      <c r="J109" s="16"/>
      <c r="K109" s="20"/>
      <c r="L109" s="16"/>
      <c r="M109" s="20"/>
      <c r="N109" s="16"/>
      <c r="O109" s="20"/>
      <c r="P109" s="16"/>
      <c r="Q109" s="20"/>
      <c r="R109" s="16"/>
      <c r="W109" s="16"/>
      <c r="X109" s="16"/>
      <c r="Y109" s="16"/>
      <c r="Z109" s="16"/>
      <c r="AA109" s="16"/>
    </row>
    <row r="110" spans="4:27">
      <c r="D110" s="16"/>
      <c r="E110" s="20"/>
      <c r="F110" s="16"/>
      <c r="G110" s="20"/>
      <c r="H110" s="16"/>
      <c r="I110" s="20"/>
      <c r="J110" s="16"/>
      <c r="K110" s="20"/>
      <c r="L110" s="16"/>
      <c r="M110" s="20"/>
      <c r="N110" s="16"/>
      <c r="O110" s="20"/>
      <c r="P110" s="16"/>
      <c r="Q110" s="20"/>
      <c r="R110" s="16"/>
      <c r="W110" s="16"/>
      <c r="X110" s="16"/>
      <c r="Y110" s="16"/>
      <c r="Z110" s="16"/>
      <c r="AA110" s="16"/>
    </row>
    <row r="111" spans="4:27">
      <c r="D111" s="16"/>
      <c r="E111" s="20"/>
      <c r="F111" s="16"/>
      <c r="G111" s="20"/>
      <c r="H111" s="16"/>
      <c r="I111" s="20"/>
      <c r="J111" s="16"/>
      <c r="K111" s="20"/>
      <c r="L111" s="16"/>
      <c r="M111" s="20"/>
      <c r="N111" s="16"/>
      <c r="O111" s="20"/>
      <c r="P111" s="16"/>
      <c r="Q111" s="20"/>
      <c r="R111" s="16"/>
      <c r="W111" s="16"/>
      <c r="X111" s="16"/>
      <c r="Y111" s="16"/>
      <c r="Z111" s="16"/>
      <c r="AA111" s="16"/>
    </row>
    <row r="112" spans="4:27">
      <c r="D112" s="16"/>
      <c r="E112" s="20"/>
      <c r="F112" s="16"/>
      <c r="G112" s="20"/>
      <c r="H112" s="16"/>
      <c r="I112" s="20"/>
      <c r="J112" s="16"/>
      <c r="K112" s="20"/>
      <c r="L112" s="16"/>
      <c r="M112" s="20"/>
      <c r="N112" s="16"/>
      <c r="O112" s="20"/>
      <c r="P112" s="16"/>
      <c r="Q112" s="20"/>
      <c r="R112" s="16"/>
      <c r="W112" s="16"/>
      <c r="X112" s="16"/>
      <c r="Y112" s="16"/>
      <c r="Z112" s="16"/>
      <c r="AA112" s="16"/>
    </row>
    <row r="113" spans="1:27">
      <c r="D113" s="16"/>
      <c r="E113" s="20"/>
      <c r="F113" s="16"/>
      <c r="G113" s="20"/>
      <c r="H113" s="16"/>
      <c r="I113" s="20"/>
      <c r="J113" s="16"/>
      <c r="K113" s="20"/>
      <c r="L113" s="16"/>
      <c r="M113" s="20"/>
      <c r="N113" s="16"/>
      <c r="O113" s="20"/>
      <c r="P113" s="16"/>
      <c r="Q113" s="20"/>
      <c r="R113" s="16"/>
      <c r="W113" s="16"/>
      <c r="X113" s="16"/>
      <c r="Y113" s="16"/>
      <c r="Z113" s="16"/>
      <c r="AA113" s="16"/>
    </row>
    <row r="114" spans="1:27">
      <c r="D114" s="16"/>
      <c r="E114" s="20"/>
      <c r="F114" s="16"/>
      <c r="G114" s="20"/>
      <c r="H114" s="16"/>
      <c r="I114" s="20"/>
      <c r="J114" s="16"/>
      <c r="K114" s="20"/>
      <c r="L114" s="16"/>
      <c r="M114" s="20"/>
      <c r="N114" s="16"/>
      <c r="O114" s="20"/>
      <c r="P114" s="16"/>
      <c r="Q114" s="20"/>
      <c r="R114" s="16"/>
      <c r="W114" s="16"/>
      <c r="X114" s="16"/>
      <c r="Y114" s="16"/>
      <c r="Z114" s="16"/>
      <c r="AA114" s="16"/>
    </row>
    <row r="115" spans="1:27">
      <c r="D115" s="16"/>
      <c r="E115" s="20"/>
      <c r="F115" s="16"/>
      <c r="G115" s="20"/>
      <c r="H115" s="16"/>
      <c r="I115" s="20"/>
      <c r="J115" s="16"/>
      <c r="K115" s="20"/>
      <c r="L115" s="16"/>
      <c r="M115" s="20"/>
      <c r="N115" s="16"/>
      <c r="O115" s="20"/>
      <c r="P115" s="16"/>
      <c r="Q115" s="20"/>
      <c r="R115" s="16"/>
      <c r="W115" s="16"/>
      <c r="X115" s="16"/>
      <c r="Y115" s="16"/>
      <c r="Z115" s="16"/>
      <c r="AA115" s="16"/>
    </row>
    <row r="116" spans="1:27">
      <c r="D116" s="16"/>
      <c r="E116" s="20"/>
      <c r="F116" s="16"/>
      <c r="G116" s="20"/>
      <c r="H116" s="16"/>
      <c r="I116" s="20"/>
      <c r="J116" s="16"/>
      <c r="K116" s="20"/>
      <c r="L116" s="16"/>
      <c r="M116" s="20"/>
      <c r="N116" s="16"/>
      <c r="O116" s="20"/>
      <c r="P116" s="16"/>
      <c r="Q116" s="20"/>
      <c r="R116" s="16"/>
      <c r="W116" s="16"/>
      <c r="X116" s="16"/>
      <c r="Y116" s="16"/>
      <c r="Z116" s="16"/>
      <c r="AA116" s="16"/>
    </row>
    <row r="117" spans="1:27" s="21" customFormat="1">
      <c r="A117" s="16"/>
      <c r="B117" s="16"/>
      <c r="C117" s="20"/>
      <c r="D117" s="16"/>
      <c r="E117" s="20"/>
      <c r="F117" s="16"/>
      <c r="G117" s="20"/>
      <c r="H117" s="16"/>
      <c r="I117" s="20"/>
      <c r="J117" s="16"/>
      <c r="K117" s="20"/>
      <c r="L117" s="16"/>
      <c r="M117" s="20"/>
      <c r="N117" s="16"/>
      <c r="O117" s="20"/>
      <c r="P117" s="16"/>
      <c r="Q117" s="20"/>
    </row>
    <row r="118" spans="1:27">
      <c r="A118" s="21"/>
      <c r="B118" s="21"/>
      <c r="C118" s="22"/>
      <c r="D118" s="21"/>
      <c r="E118" s="22"/>
      <c r="F118" s="21"/>
      <c r="G118" s="22"/>
      <c r="H118" s="21"/>
      <c r="I118" s="22"/>
      <c r="J118" s="21"/>
      <c r="K118" s="22"/>
      <c r="L118" s="21"/>
      <c r="M118" s="22"/>
      <c r="N118" s="21"/>
      <c r="O118" s="22"/>
      <c r="P118" s="21"/>
      <c r="Q118" s="22"/>
      <c r="R118" s="16"/>
      <c r="W118" s="16"/>
      <c r="X118" s="16"/>
      <c r="Y118" s="16"/>
      <c r="Z118" s="16"/>
      <c r="AA118" s="16"/>
    </row>
    <row r="119" spans="1:27">
      <c r="D119" s="16"/>
      <c r="E119" s="20"/>
      <c r="F119" s="16"/>
      <c r="G119" s="20"/>
      <c r="H119" s="16"/>
      <c r="I119" s="20"/>
      <c r="J119" s="16"/>
      <c r="K119" s="20"/>
      <c r="L119" s="16"/>
      <c r="M119" s="20"/>
      <c r="N119" s="16"/>
      <c r="O119" s="20"/>
      <c r="P119" s="16"/>
      <c r="Q119" s="20"/>
      <c r="R119" s="16"/>
      <c r="W119" s="16"/>
      <c r="X119" s="16"/>
      <c r="Y119" s="16"/>
      <c r="Z119" s="16"/>
      <c r="AA119" s="16"/>
    </row>
    <row r="120" spans="1:27">
      <c r="D120" s="16"/>
      <c r="E120" s="20"/>
      <c r="F120" s="16"/>
      <c r="G120" s="20"/>
      <c r="H120" s="16"/>
      <c r="I120" s="20"/>
      <c r="J120" s="16"/>
      <c r="K120" s="20"/>
      <c r="L120" s="16"/>
      <c r="M120" s="20"/>
      <c r="N120" s="16"/>
      <c r="O120" s="20"/>
      <c r="P120" s="16"/>
      <c r="Q120" s="20"/>
      <c r="R120" s="16"/>
      <c r="W120" s="16"/>
      <c r="X120" s="16"/>
      <c r="Y120" s="16"/>
      <c r="Z120" s="16"/>
      <c r="AA120" s="16"/>
    </row>
    <row r="121" spans="1:27">
      <c r="D121" s="16"/>
      <c r="E121" s="20"/>
      <c r="F121" s="16"/>
      <c r="G121" s="20"/>
      <c r="H121" s="16"/>
      <c r="I121" s="20"/>
      <c r="J121" s="16"/>
      <c r="K121" s="20"/>
      <c r="L121" s="16"/>
      <c r="M121" s="20"/>
      <c r="N121" s="16"/>
      <c r="O121" s="20"/>
      <c r="P121" s="16"/>
      <c r="Q121" s="20"/>
      <c r="R121" s="16"/>
      <c r="W121" s="16"/>
      <c r="X121" s="16"/>
      <c r="Y121" s="16"/>
      <c r="Z121" s="16"/>
      <c r="AA121" s="16"/>
    </row>
    <row r="122" spans="1:27">
      <c r="D122" s="16"/>
      <c r="E122" s="20"/>
      <c r="F122" s="16"/>
      <c r="G122" s="20"/>
      <c r="H122" s="16"/>
      <c r="I122" s="20"/>
      <c r="J122" s="16"/>
      <c r="K122" s="20"/>
      <c r="L122" s="16"/>
      <c r="M122" s="20"/>
      <c r="N122" s="16"/>
      <c r="O122" s="20"/>
      <c r="P122" s="16"/>
      <c r="Q122" s="20"/>
      <c r="R122" s="16"/>
      <c r="W122" s="16"/>
      <c r="X122" s="16"/>
      <c r="Y122" s="16"/>
      <c r="Z122" s="16"/>
      <c r="AA122" s="16"/>
    </row>
    <row r="123" spans="1:27">
      <c r="D123" s="16"/>
      <c r="E123" s="20"/>
      <c r="F123" s="16"/>
      <c r="G123" s="20"/>
      <c r="H123" s="16"/>
      <c r="I123" s="20"/>
      <c r="J123" s="16"/>
      <c r="K123" s="20"/>
      <c r="L123" s="16"/>
      <c r="M123" s="20"/>
      <c r="N123" s="16"/>
      <c r="O123" s="20"/>
      <c r="P123" s="16"/>
      <c r="Q123" s="20"/>
      <c r="R123" s="16"/>
      <c r="W123" s="16"/>
      <c r="X123" s="16"/>
      <c r="Y123" s="16"/>
      <c r="Z123" s="16"/>
      <c r="AA123" s="16"/>
    </row>
    <row r="124" spans="1:27">
      <c r="D124" s="16"/>
      <c r="E124" s="20"/>
      <c r="F124" s="16"/>
      <c r="G124" s="20"/>
      <c r="H124" s="16"/>
      <c r="I124" s="20"/>
      <c r="J124" s="16"/>
      <c r="K124" s="20"/>
      <c r="L124" s="16"/>
      <c r="M124" s="20"/>
      <c r="N124" s="16"/>
      <c r="O124" s="20"/>
      <c r="P124" s="16"/>
      <c r="Q124" s="20"/>
      <c r="R124" s="16"/>
      <c r="W124" s="16"/>
      <c r="X124" s="16"/>
      <c r="Y124" s="16"/>
      <c r="Z124" s="16"/>
      <c r="AA124" s="16"/>
    </row>
    <row r="125" spans="1:27">
      <c r="D125" s="16"/>
      <c r="E125" s="20"/>
      <c r="F125" s="16"/>
      <c r="G125" s="20"/>
      <c r="H125" s="16"/>
      <c r="I125" s="20"/>
      <c r="J125" s="16"/>
      <c r="K125" s="20"/>
      <c r="L125" s="16"/>
      <c r="M125" s="20"/>
      <c r="N125" s="16"/>
      <c r="O125" s="20"/>
      <c r="P125" s="16"/>
      <c r="Q125" s="20"/>
      <c r="R125" s="16"/>
      <c r="W125" s="16"/>
      <c r="X125" s="16"/>
      <c r="Y125" s="16"/>
      <c r="Z125" s="16"/>
      <c r="AA125" s="16"/>
    </row>
    <row r="126" spans="1:27">
      <c r="D126" s="16"/>
      <c r="E126" s="20"/>
      <c r="F126" s="16"/>
      <c r="G126" s="20"/>
      <c r="H126" s="16"/>
      <c r="I126" s="20"/>
      <c r="J126" s="16"/>
      <c r="K126" s="20"/>
      <c r="L126" s="16"/>
      <c r="M126" s="20"/>
      <c r="N126" s="16"/>
      <c r="O126" s="20"/>
      <c r="P126" s="16"/>
      <c r="Q126" s="20"/>
      <c r="R126" s="16"/>
      <c r="W126" s="16"/>
      <c r="X126" s="16"/>
      <c r="Y126" s="16"/>
      <c r="Z126" s="16"/>
      <c r="AA126" s="16"/>
    </row>
    <row r="127" spans="1:27">
      <c r="D127" s="16"/>
      <c r="E127" s="20"/>
      <c r="F127" s="16"/>
      <c r="G127" s="20"/>
      <c r="H127" s="16"/>
      <c r="I127" s="20"/>
      <c r="J127" s="16"/>
      <c r="K127" s="20"/>
      <c r="L127" s="16"/>
      <c r="M127" s="20"/>
      <c r="N127" s="16"/>
      <c r="O127" s="20"/>
      <c r="P127" s="16"/>
      <c r="Q127" s="20"/>
      <c r="R127" s="16"/>
      <c r="W127" s="16"/>
      <c r="X127" s="16"/>
      <c r="Y127" s="16"/>
      <c r="Z127" s="16"/>
      <c r="AA127" s="16"/>
    </row>
    <row r="128" spans="1:27">
      <c r="D128" s="16"/>
      <c r="E128" s="20"/>
      <c r="F128" s="16"/>
      <c r="G128" s="20"/>
      <c r="H128" s="16"/>
      <c r="I128" s="20"/>
      <c r="J128" s="16"/>
      <c r="K128" s="20"/>
      <c r="L128" s="16"/>
      <c r="M128" s="20"/>
      <c r="N128" s="16"/>
      <c r="O128" s="20"/>
      <c r="P128" s="16"/>
      <c r="Q128" s="20"/>
      <c r="R128" s="16"/>
      <c r="W128" s="16"/>
      <c r="X128" s="16"/>
      <c r="Y128" s="16"/>
      <c r="Z128" s="16"/>
      <c r="AA128" s="16"/>
    </row>
    <row r="129" spans="4:27">
      <c r="D129" s="16"/>
      <c r="E129" s="20"/>
      <c r="F129" s="16"/>
      <c r="G129" s="20"/>
      <c r="H129" s="16"/>
      <c r="I129" s="20"/>
      <c r="J129" s="16"/>
      <c r="K129" s="20"/>
      <c r="L129" s="16"/>
      <c r="M129" s="20"/>
      <c r="N129" s="16"/>
      <c r="O129" s="20"/>
      <c r="P129" s="16"/>
      <c r="Q129" s="20"/>
      <c r="R129" s="16"/>
      <c r="W129" s="16"/>
      <c r="X129" s="16"/>
      <c r="Y129" s="16"/>
      <c r="Z129" s="16"/>
      <c r="AA129" s="16"/>
    </row>
    <row r="130" spans="4:27">
      <c r="D130" s="16"/>
      <c r="E130" s="20"/>
      <c r="F130" s="16"/>
      <c r="G130" s="20"/>
      <c r="H130" s="16"/>
      <c r="I130" s="20"/>
      <c r="J130" s="16"/>
      <c r="K130" s="20"/>
      <c r="L130" s="16"/>
      <c r="M130" s="20"/>
      <c r="N130" s="16"/>
      <c r="O130" s="20"/>
      <c r="P130" s="16"/>
      <c r="Q130" s="20"/>
      <c r="R130" s="16"/>
      <c r="W130" s="16"/>
      <c r="X130" s="16"/>
      <c r="Y130" s="16"/>
      <c r="Z130" s="16"/>
      <c r="AA130" s="16"/>
    </row>
    <row r="131" spans="4:27">
      <c r="D131" s="16"/>
      <c r="E131" s="20"/>
      <c r="F131" s="16"/>
      <c r="G131" s="20"/>
      <c r="H131" s="16"/>
      <c r="I131" s="20"/>
      <c r="J131" s="16"/>
      <c r="K131" s="20"/>
      <c r="L131" s="16"/>
      <c r="M131" s="20"/>
      <c r="N131" s="16"/>
      <c r="O131" s="20"/>
      <c r="P131" s="16"/>
      <c r="Q131" s="20"/>
      <c r="R131" s="16"/>
      <c r="W131" s="16"/>
      <c r="X131" s="16"/>
      <c r="Y131" s="16"/>
      <c r="Z131" s="16"/>
      <c r="AA131" s="16"/>
    </row>
    <row r="132" spans="4:27">
      <c r="D132" s="16"/>
      <c r="E132" s="20"/>
      <c r="F132" s="16"/>
      <c r="G132" s="20"/>
      <c r="H132" s="16"/>
      <c r="I132" s="20"/>
      <c r="J132" s="16"/>
      <c r="K132" s="20"/>
      <c r="L132" s="16"/>
      <c r="M132" s="20"/>
      <c r="N132" s="16"/>
      <c r="O132" s="20"/>
      <c r="P132" s="16"/>
      <c r="Q132" s="20"/>
      <c r="R132" s="16"/>
      <c r="W132" s="16"/>
      <c r="X132" s="16"/>
      <c r="Y132" s="16"/>
      <c r="Z132" s="16"/>
      <c r="AA132" s="16"/>
    </row>
    <row r="133" spans="4:27">
      <c r="D133" s="16"/>
      <c r="E133" s="20"/>
      <c r="F133" s="16"/>
      <c r="G133" s="20"/>
      <c r="H133" s="16"/>
      <c r="I133" s="20"/>
      <c r="J133" s="16"/>
      <c r="K133" s="20"/>
      <c r="L133" s="16"/>
      <c r="M133" s="20"/>
      <c r="N133" s="16"/>
      <c r="O133" s="20"/>
      <c r="P133" s="16"/>
      <c r="Q133" s="20"/>
      <c r="R133" s="16"/>
      <c r="W133" s="16"/>
      <c r="X133" s="16"/>
      <c r="Y133" s="16"/>
      <c r="Z133" s="16"/>
      <c r="AA133" s="16"/>
    </row>
    <row r="134" spans="4:27">
      <c r="D134" s="16"/>
      <c r="E134" s="20"/>
      <c r="F134" s="16"/>
      <c r="G134" s="20"/>
      <c r="H134" s="16"/>
      <c r="I134" s="20"/>
      <c r="J134" s="16"/>
      <c r="K134" s="20"/>
      <c r="L134" s="16"/>
      <c r="M134" s="20"/>
      <c r="N134" s="16"/>
      <c r="O134" s="20"/>
      <c r="P134" s="16"/>
      <c r="Q134" s="20"/>
      <c r="R134" s="16"/>
      <c r="W134" s="16"/>
      <c r="X134" s="16"/>
      <c r="Y134" s="16"/>
      <c r="Z134" s="16"/>
      <c r="AA134" s="16"/>
    </row>
    <row r="135" spans="4:27">
      <c r="D135" s="16"/>
      <c r="E135" s="20"/>
      <c r="F135" s="16"/>
      <c r="G135" s="20"/>
      <c r="H135" s="16"/>
      <c r="I135" s="20"/>
      <c r="J135" s="16"/>
      <c r="K135" s="20"/>
      <c r="L135" s="16"/>
      <c r="M135" s="20"/>
      <c r="N135" s="16"/>
      <c r="O135" s="20"/>
      <c r="P135" s="16"/>
      <c r="Q135" s="20"/>
      <c r="R135" s="16"/>
      <c r="W135" s="16"/>
      <c r="X135" s="16"/>
      <c r="Y135" s="16"/>
      <c r="Z135" s="16"/>
      <c r="AA135" s="16"/>
    </row>
    <row r="136" spans="4:27">
      <c r="D136" s="16"/>
      <c r="E136" s="20"/>
      <c r="F136" s="16"/>
      <c r="G136" s="20"/>
      <c r="H136" s="16"/>
      <c r="I136" s="20"/>
      <c r="J136" s="16"/>
      <c r="K136" s="20"/>
      <c r="L136" s="16"/>
      <c r="M136" s="20"/>
      <c r="N136" s="16"/>
      <c r="O136" s="20"/>
      <c r="P136" s="16"/>
      <c r="Q136" s="20"/>
      <c r="R136" s="16"/>
      <c r="W136" s="16"/>
      <c r="X136" s="16"/>
      <c r="Y136" s="16"/>
      <c r="Z136" s="16"/>
      <c r="AA136" s="16"/>
    </row>
    <row r="137" spans="4:27">
      <c r="D137" s="16"/>
      <c r="E137" s="20"/>
      <c r="F137" s="16"/>
      <c r="G137" s="20"/>
      <c r="H137" s="16"/>
      <c r="I137" s="20"/>
      <c r="J137" s="16"/>
      <c r="K137" s="20"/>
      <c r="L137" s="16"/>
      <c r="M137" s="20"/>
      <c r="N137" s="16"/>
      <c r="O137" s="20"/>
      <c r="P137" s="16"/>
      <c r="Q137" s="20"/>
      <c r="R137" s="16"/>
      <c r="W137" s="16"/>
      <c r="X137" s="16"/>
      <c r="Y137" s="16"/>
      <c r="Z137" s="16"/>
      <c r="AA137" s="16"/>
    </row>
    <row r="138" spans="4:27">
      <c r="D138" s="16"/>
      <c r="E138" s="20"/>
      <c r="F138" s="16"/>
      <c r="G138" s="20"/>
      <c r="H138" s="16"/>
      <c r="I138" s="20"/>
      <c r="J138" s="16"/>
      <c r="K138" s="20"/>
      <c r="L138" s="16"/>
      <c r="M138" s="20"/>
      <c r="N138" s="16"/>
      <c r="O138" s="20"/>
      <c r="P138" s="16"/>
      <c r="Q138" s="20"/>
      <c r="R138" s="16"/>
      <c r="W138" s="16"/>
      <c r="X138" s="16"/>
      <c r="Y138" s="16"/>
      <c r="Z138" s="16"/>
      <c r="AA138" s="16"/>
    </row>
    <row r="139" spans="4:27">
      <c r="D139" s="16"/>
      <c r="E139" s="20"/>
      <c r="F139" s="16"/>
      <c r="G139" s="20"/>
      <c r="H139" s="16"/>
      <c r="I139" s="20"/>
      <c r="J139" s="16"/>
      <c r="K139" s="20"/>
      <c r="L139" s="16"/>
      <c r="M139" s="20"/>
      <c r="N139" s="16"/>
      <c r="O139" s="20"/>
      <c r="P139" s="16"/>
      <c r="Q139" s="20"/>
      <c r="R139" s="16"/>
      <c r="W139" s="16"/>
      <c r="X139" s="16"/>
      <c r="Y139" s="16"/>
      <c r="Z139" s="16"/>
      <c r="AA139" s="16"/>
    </row>
    <row r="140" spans="4:27">
      <c r="D140" s="16"/>
      <c r="E140" s="20"/>
      <c r="F140" s="16"/>
      <c r="G140" s="20"/>
      <c r="H140" s="16"/>
      <c r="I140" s="20"/>
      <c r="J140" s="16"/>
      <c r="K140" s="20"/>
      <c r="L140" s="16"/>
      <c r="M140" s="20"/>
      <c r="N140" s="16"/>
      <c r="O140" s="20"/>
      <c r="P140" s="16"/>
      <c r="Q140" s="20"/>
      <c r="R140" s="16"/>
      <c r="W140" s="16"/>
      <c r="X140" s="16"/>
      <c r="Y140" s="16"/>
      <c r="Z140" s="16"/>
      <c r="AA140" s="16"/>
    </row>
    <row r="141" spans="4:27">
      <c r="D141" s="16"/>
      <c r="E141" s="20"/>
      <c r="F141" s="16"/>
      <c r="G141" s="20"/>
      <c r="H141" s="16"/>
      <c r="I141" s="20"/>
      <c r="J141" s="16"/>
      <c r="K141" s="20"/>
      <c r="L141" s="16"/>
      <c r="M141" s="20"/>
      <c r="N141" s="16"/>
      <c r="O141" s="20"/>
      <c r="P141" s="16"/>
      <c r="Q141" s="20"/>
      <c r="R141" s="16"/>
      <c r="W141" s="16"/>
      <c r="X141" s="16"/>
      <c r="Y141" s="16"/>
      <c r="Z141" s="16"/>
      <c r="AA141" s="16"/>
    </row>
    <row r="142" spans="4:27">
      <c r="D142" s="16"/>
      <c r="E142" s="20"/>
      <c r="F142" s="16"/>
      <c r="G142" s="20"/>
      <c r="H142" s="16"/>
      <c r="I142" s="20"/>
      <c r="J142" s="16"/>
      <c r="K142" s="20"/>
      <c r="L142" s="16"/>
      <c r="M142" s="20"/>
      <c r="N142" s="16"/>
      <c r="O142" s="20"/>
      <c r="P142" s="16"/>
      <c r="Q142" s="20"/>
      <c r="R142" s="16"/>
      <c r="W142" s="16"/>
      <c r="X142" s="16"/>
      <c r="Y142" s="16"/>
      <c r="Z142" s="16"/>
      <c r="AA142" s="16"/>
    </row>
    <row r="143" spans="4:27">
      <c r="D143" s="16"/>
      <c r="E143" s="20"/>
      <c r="F143" s="16"/>
      <c r="G143" s="20"/>
      <c r="H143" s="16"/>
      <c r="I143" s="20"/>
      <c r="J143" s="16"/>
      <c r="K143" s="20"/>
      <c r="L143" s="16"/>
      <c r="M143" s="20"/>
      <c r="N143" s="16"/>
      <c r="O143" s="20"/>
      <c r="P143" s="16"/>
      <c r="Q143" s="20"/>
      <c r="R143" s="16"/>
      <c r="W143" s="16"/>
      <c r="X143" s="16"/>
      <c r="Y143" s="16"/>
      <c r="Z143" s="16"/>
      <c r="AA143" s="16"/>
    </row>
    <row r="144" spans="4:27">
      <c r="D144" s="16"/>
      <c r="E144" s="20"/>
      <c r="F144" s="16"/>
      <c r="G144" s="20"/>
      <c r="H144" s="16"/>
      <c r="I144" s="20"/>
      <c r="J144" s="16"/>
      <c r="K144" s="20"/>
      <c r="L144" s="16"/>
      <c r="M144" s="20"/>
      <c r="N144" s="16"/>
      <c r="O144" s="20"/>
      <c r="P144" s="16"/>
      <c r="Q144" s="20"/>
      <c r="R144" s="16"/>
      <c r="W144" s="16"/>
      <c r="X144" s="16"/>
      <c r="Y144" s="16"/>
      <c r="Z144" s="16"/>
      <c r="AA144" s="16"/>
    </row>
    <row r="145" spans="1:27" s="17" customFormat="1">
      <c r="A145" s="16"/>
      <c r="B145" s="16"/>
      <c r="C145" s="20"/>
      <c r="D145" s="16"/>
      <c r="E145" s="20"/>
      <c r="F145" s="16"/>
      <c r="G145" s="20"/>
      <c r="H145" s="16"/>
      <c r="I145" s="20"/>
      <c r="J145" s="16"/>
      <c r="K145" s="20"/>
      <c r="L145" s="16"/>
      <c r="M145" s="20"/>
      <c r="N145" s="16"/>
      <c r="O145" s="20"/>
      <c r="P145" s="16"/>
      <c r="Q145" s="20"/>
    </row>
    <row r="146" spans="1:27" s="17" customFormat="1">
      <c r="C146" s="19"/>
      <c r="E146" s="19"/>
      <c r="G146" s="19"/>
      <c r="I146" s="19"/>
      <c r="K146" s="19"/>
      <c r="M146" s="19"/>
      <c r="O146" s="19"/>
      <c r="Q146" s="19"/>
    </row>
    <row r="147" spans="1:27" s="17" customFormat="1">
      <c r="C147" s="19"/>
      <c r="E147" s="19"/>
      <c r="G147" s="19"/>
      <c r="I147" s="19"/>
      <c r="K147" s="19"/>
      <c r="M147" s="19"/>
      <c r="O147" s="19"/>
      <c r="Q147" s="19"/>
    </row>
    <row r="148" spans="1:27" s="21" customFormat="1">
      <c r="A148" s="17"/>
      <c r="B148" s="17"/>
      <c r="C148" s="19"/>
      <c r="D148" s="17"/>
      <c r="E148" s="19"/>
      <c r="F148" s="17"/>
      <c r="G148" s="19"/>
      <c r="H148" s="17"/>
      <c r="I148" s="19"/>
      <c r="J148" s="17"/>
      <c r="K148" s="19"/>
      <c r="L148" s="17"/>
      <c r="M148" s="19"/>
      <c r="N148" s="17"/>
      <c r="O148" s="19"/>
      <c r="P148" s="17"/>
      <c r="Q148" s="19"/>
    </row>
    <row r="149" spans="1:27">
      <c r="A149" s="21"/>
      <c r="B149" s="21"/>
      <c r="C149" s="22"/>
      <c r="D149" s="21"/>
      <c r="E149" s="22"/>
      <c r="F149" s="21"/>
      <c r="G149" s="22"/>
      <c r="H149" s="21"/>
      <c r="I149" s="22"/>
      <c r="J149" s="21"/>
      <c r="K149" s="22"/>
      <c r="L149" s="21"/>
      <c r="M149" s="22"/>
      <c r="N149" s="21"/>
      <c r="O149" s="22"/>
      <c r="P149" s="21"/>
      <c r="Q149" s="22"/>
      <c r="R149" s="16"/>
      <c r="W149" s="16"/>
      <c r="X149" s="16"/>
      <c r="Y149" s="16"/>
      <c r="Z149" s="16"/>
      <c r="AA149" s="16"/>
    </row>
    <row r="150" spans="1:27">
      <c r="D150" s="16"/>
      <c r="E150" s="20"/>
      <c r="F150" s="16"/>
      <c r="G150" s="20"/>
      <c r="H150" s="16"/>
      <c r="I150" s="20"/>
      <c r="J150" s="16"/>
      <c r="K150" s="20"/>
      <c r="L150" s="16"/>
      <c r="M150" s="20"/>
      <c r="N150" s="16"/>
      <c r="O150" s="20"/>
      <c r="P150" s="16"/>
      <c r="Q150" s="20"/>
      <c r="R150" s="16"/>
      <c r="W150" s="16"/>
      <c r="X150" s="16"/>
      <c r="Y150" s="16"/>
      <c r="Z150" s="16"/>
      <c r="AA150" s="16"/>
    </row>
    <row r="151" spans="1:27">
      <c r="D151" s="16"/>
      <c r="E151" s="20"/>
      <c r="F151" s="16"/>
      <c r="G151" s="20"/>
      <c r="H151" s="16"/>
      <c r="I151" s="20"/>
      <c r="J151" s="16"/>
      <c r="K151" s="20"/>
      <c r="L151" s="16"/>
      <c r="M151" s="20"/>
      <c r="N151" s="16"/>
      <c r="O151" s="20"/>
      <c r="P151" s="16"/>
      <c r="Q151" s="20"/>
      <c r="R151" s="16"/>
      <c r="W151" s="16"/>
      <c r="X151" s="16"/>
      <c r="Y151" s="16"/>
      <c r="Z151" s="16"/>
      <c r="AA151" s="16"/>
    </row>
    <row r="152" spans="1:27">
      <c r="D152" s="16"/>
      <c r="E152" s="20"/>
      <c r="F152" s="16"/>
      <c r="G152" s="20"/>
      <c r="H152" s="16"/>
      <c r="I152" s="20"/>
      <c r="J152" s="16"/>
      <c r="K152" s="20"/>
      <c r="L152" s="16"/>
      <c r="M152" s="20"/>
      <c r="N152" s="16"/>
      <c r="O152" s="20"/>
      <c r="P152" s="16"/>
      <c r="Q152" s="20"/>
      <c r="R152" s="16"/>
      <c r="W152" s="16"/>
      <c r="X152" s="16"/>
      <c r="Y152" s="16"/>
      <c r="Z152" s="16"/>
      <c r="AA152" s="16"/>
    </row>
    <row r="153" spans="1:27">
      <c r="D153" s="16"/>
      <c r="E153" s="20"/>
      <c r="F153" s="16"/>
      <c r="G153" s="20"/>
      <c r="H153" s="16"/>
      <c r="I153" s="20"/>
      <c r="J153" s="16"/>
      <c r="K153" s="20"/>
      <c r="L153" s="16"/>
      <c r="M153" s="20"/>
      <c r="N153" s="16"/>
      <c r="O153" s="20"/>
      <c r="P153" s="16"/>
      <c r="Q153" s="20"/>
      <c r="R153" s="16"/>
      <c r="W153" s="16"/>
      <c r="X153" s="16"/>
      <c r="Y153" s="16"/>
      <c r="Z153" s="16"/>
      <c r="AA153" s="16"/>
    </row>
    <row r="154" spans="1:27">
      <c r="D154" s="16"/>
      <c r="E154" s="20"/>
      <c r="F154" s="16"/>
      <c r="G154" s="20"/>
      <c r="H154" s="16"/>
      <c r="I154" s="20"/>
      <c r="J154" s="16"/>
      <c r="K154" s="20"/>
      <c r="L154" s="16"/>
      <c r="M154" s="20"/>
      <c r="N154" s="16"/>
      <c r="O154" s="20"/>
      <c r="P154" s="16"/>
      <c r="Q154" s="20"/>
      <c r="R154" s="16"/>
      <c r="W154" s="16"/>
      <c r="X154" s="16"/>
      <c r="Y154" s="16"/>
      <c r="Z154" s="16"/>
      <c r="AA154" s="16"/>
    </row>
    <row r="155" spans="1:27">
      <c r="D155" s="16"/>
      <c r="E155" s="20"/>
      <c r="F155" s="16"/>
      <c r="G155" s="20"/>
      <c r="H155" s="16"/>
      <c r="I155" s="20"/>
      <c r="J155" s="16"/>
      <c r="K155" s="20"/>
      <c r="L155" s="16"/>
      <c r="M155" s="20"/>
      <c r="N155" s="16"/>
      <c r="O155" s="20"/>
      <c r="P155" s="16"/>
      <c r="Q155" s="20"/>
      <c r="R155" s="16"/>
      <c r="W155" s="16"/>
      <c r="X155" s="16"/>
      <c r="Y155" s="16"/>
      <c r="Z155" s="16"/>
      <c r="AA155" s="16"/>
    </row>
    <row r="156" spans="1:27">
      <c r="D156" s="16"/>
      <c r="E156" s="20"/>
      <c r="F156" s="16"/>
      <c r="G156" s="20"/>
      <c r="H156" s="16"/>
      <c r="I156" s="20"/>
      <c r="J156" s="16"/>
      <c r="K156" s="20"/>
      <c r="L156" s="16"/>
      <c r="M156" s="20"/>
      <c r="N156" s="16"/>
      <c r="O156" s="20"/>
      <c r="P156" s="16"/>
      <c r="Q156" s="20"/>
      <c r="R156" s="16"/>
      <c r="W156" s="16"/>
      <c r="X156" s="16"/>
      <c r="Y156" s="16"/>
      <c r="Z156" s="16"/>
      <c r="AA156" s="16"/>
    </row>
    <row r="157" spans="1:27">
      <c r="D157" s="16"/>
      <c r="E157" s="20"/>
      <c r="F157" s="16"/>
      <c r="G157" s="20"/>
      <c r="H157" s="16"/>
      <c r="I157" s="20"/>
      <c r="J157" s="16"/>
      <c r="K157" s="20"/>
      <c r="L157" s="16"/>
      <c r="M157" s="20"/>
      <c r="N157" s="16"/>
      <c r="O157" s="20"/>
      <c r="P157" s="16"/>
      <c r="Q157" s="20"/>
      <c r="R157" s="16"/>
      <c r="W157" s="16"/>
      <c r="X157" s="16"/>
      <c r="Y157" s="16"/>
      <c r="Z157" s="16"/>
      <c r="AA157" s="16"/>
    </row>
    <row r="158" spans="1:27">
      <c r="D158" s="16"/>
      <c r="E158" s="20"/>
      <c r="F158" s="16"/>
      <c r="G158" s="20"/>
      <c r="H158" s="16"/>
      <c r="I158" s="20"/>
      <c r="J158" s="16"/>
      <c r="K158" s="20"/>
      <c r="L158" s="16"/>
      <c r="M158" s="20"/>
      <c r="N158" s="16"/>
      <c r="O158" s="20"/>
      <c r="P158" s="16"/>
      <c r="Q158" s="20"/>
      <c r="R158" s="16"/>
      <c r="W158" s="16"/>
      <c r="X158" s="16"/>
      <c r="Y158" s="16"/>
      <c r="Z158" s="16"/>
      <c r="AA158" s="16"/>
    </row>
    <row r="159" spans="1:27">
      <c r="D159" s="16"/>
      <c r="E159" s="20"/>
      <c r="F159" s="16"/>
      <c r="G159" s="20"/>
      <c r="H159" s="16"/>
      <c r="I159" s="20"/>
      <c r="J159" s="16"/>
      <c r="K159" s="20"/>
      <c r="L159" s="16"/>
      <c r="M159" s="20"/>
      <c r="N159" s="16"/>
      <c r="O159" s="20"/>
      <c r="P159" s="16"/>
      <c r="Q159" s="20"/>
      <c r="R159" s="16"/>
      <c r="W159" s="16"/>
      <c r="X159" s="16"/>
      <c r="Y159" s="16"/>
      <c r="Z159" s="16"/>
      <c r="AA159" s="16"/>
    </row>
    <row r="160" spans="1:27">
      <c r="D160" s="16"/>
      <c r="E160" s="20"/>
      <c r="F160" s="16"/>
      <c r="G160" s="20"/>
      <c r="H160" s="16"/>
      <c r="I160" s="20"/>
      <c r="J160" s="16"/>
      <c r="K160" s="20"/>
      <c r="L160" s="16"/>
      <c r="M160" s="20"/>
      <c r="N160" s="16"/>
      <c r="O160" s="20"/>
      <c r="P160" s="16"/>
      <c r="Q160" s="20"/>
      <c r="R160" s="16"/>
      <c r="W160" s="16"/>
      <c r="X160" s="16"/>
      <c r="Y160" s="16"/>
      <c r="Z160" s="16"/>
      <c r="AA160" s="16"/>
    </row>
    <row r="161" spans="1:27">
      <c r="D161" s="16"/>
      <c r="E161" s="20"/>
      <c r="F161" s="16"/>
      <c r="G161" s="20"/>
      <c r="H161" s="16"/>
      <c r="I161" s="20"/>
      <c r="J161" s="16"/>
      <c r="K161" s="20"/>
      <c r="L161" s="16"/>
      <c r="M161" s="20"/>
      <c r="N161" s="16"/>
      <c r="O161" s="20"/>
      <c r="P161" s="16"/>
      <c r="Q161" s="20"/>
      <c r="R161" s="16"/>
      <c r="W161" s="16"/>
      <c r="X161" s="16"/>
      <c r="Y161" s="16"/>
      <c r="Z161" s="16"/>
      <c r="AA161" s="16"/>
    </row>
    <row r="162" spans="1:27">
      <c r="D162" s="16"/>
      <c r="E162" s="20"/>
      <c r="F162" s="16"/>
      <c r="G162" s="20"/>
      <c r="H162" s="16"/>
      <c r="I162" s="20"/>
      <c r="J162" s="16"/>
      <c r="K162" s="20"/>
      <c r="L162" s="16"/>
      <c r="M162" s="20"/>
      <c r="N162" s="16"/>
      <c r="O162" s="20"/>
      <c r="P162" s="16"/>
      <c r="Q162" s="20"/>
      <c r="R162" s="16"/>
      <c r="W162" s="16"/>
      <c r="X162" s="16"/>
      <c r="Y162" s="16"/>
      <c r="Z162" s="16"/>
      <c r="AA162" s="16"/>
    </row>
    <row r="163" spans="1:27">
      <c r="D163" s="16"/>
      <c r="E163" s="20"/>
      <c r="F163" s="16"/>
      <c r="G163" s="20"/>
      <c r="H163" s="16"/>
      <c r="I163" s="20"/>
      <c r="J163" s="16"/>
      <c r="K163" s="20"/>
      <c r="L163" s="16"/>
      <c r="M163" s="20"/>
      <c r="N163" s="16"/>
      <c r="O163" s="20"/>
      <c r="P163" s="16"/>
      <c r="Q163" s="20"/>
      <c r="R163" s="16"/>
      <c r="W163" s="16"/>
      <c r="X163" s="16"/>
      <c r="Y163" s="16"/>
      <c r="Z163" s="16"/>
      <c r="AA163" s="16"/>
    </row>
    <row r="164" spans="1:27">
      <c r="D164" s="16"/>
      <c r="E164" s="20"/>
      <c r="F164" s="16"/>
      <c r="G164" s="20"/>
      <c r="H164" s="16"/>
      <c r="I164" s="20"/>
      <c r="J164" s="16"/>
      <c r="K164" s="20"/>
      <c r="L164" s="16"/>
      <c r="M164" s="20"/>
      <c r="N164" s="16"/>
      <c r="O164" s="20"/>
      <c r="P164" s="16"/>
      <c r="Q164" s="20"/>
      <c r="R164" s="16"/>
      <c r="W164" s="16"/>
      <c r="X164" s="16"/>
      <c r="Y164" s="16"/>
      <c r="Z164" s="16"/>
      <c r="AA164" s="16"/>
    </row>
    <row r="165" spans="1:27">
      <c r="D165" s="16"/>
      <c r="E165" s="20"/>
      <c r="F165" s="16"/>
      <c r="G165" s="20"/>
      <c r="H165" s="16"/>
      <c r="I165" s="20"/>
      <c r="J165" s="16"/>
      <c r="K165" s="20"/>
      <c r="L165" s="16"/>
      <c r="M165" s="20"/>
      <c r="N165" s="16"/>
      <c r="O165" s="20"/>
      <c r="P165" s="16"/>
      <c r="Q165" s="20"/>
      <c r="R165" s="16"/>
      <c r="W165" s="16"/>
      <c r="X165" s="16"/>
      <c r="Y165" s="16"/>
      <c r="Z165" s="16"/>
      <c r="AA165" s="16"/>
    </row>
    <row r="166" spans="1:27">
      <c r="D166" s="16"/>
      <c r="E166" s="20"/>
      <c r="F166" s="16"/>
      <c r="G166" s="20"/>
      <c r="H166" s="16"/>
      <c r="I166" s="20"/>
      <c r="J166" s="16"/>
      <c r="K166" s="20"/>
      <c r="L166" s="16"/>
      <c r="M166" s="20"/>
      <c r="N166" s="16"/>
      <c r="O166" s="20"/>
      <c r="P166" s="16"/>
      <c r="Q166" s="20"/>
      <c r="R166" s="16"/>
      <c r="W166" s="16"/>
      <c r="X166" s="16"/>
      <c r="Y166" s="16"/>
      <c r="Z166" s="16"/>
      <c r="AA166" s="16"/>
    </row>
    <row r="167" spans="1:27">
      <c r="D167" s="16"/>
      <c r="E167" s="20"/>
      <c r="F167" s="16"/>
      <c r="G167" s="20"/>
      <c r="H167" s="16"/>
      <c r="I167" s="20"/>
      <c r="J167" s="16"/>
      <c r="K167" s="20"/>
      <c r="L167" s="16"/>
      <c r="M167" s="20"/>
      <c r="N167" s="16"/>
      <c r="O167" s="20"/>
      <c r="P167" s="16"/>
      <c r="Q167" s="20"/>
      <c r="R167" s="16"/>
      <c r="W167" s="16"/>
      <c r="X167" s="16"/>
      <c r="Y167" s="16"/>
      <c r="Z167" s="16"/>
      <c r="AA167" s="16"/>
    </row>
    <row r="168" spans="1:27">
      <c r="D168" s="16"/>
      <c r="E168" s="20"/>
      <c r="F168" s="16"/>
      <c r="G168" s="20"/>
      <c r="H168" s="16"/>
      <c r="I168" s="20"/>
      <c r="J168" s="16"/>
      <c r="K168" s="20"/>
      <c r="L168" s="16"/>
      <c r="M168" s="20"/>
      <c r="N168" s="16"/>
      <c r="O168" s="20"/>
      <c r="P168" s="16"/>
      <c r="Q168" s="20"/>
      <c r="R168" s="16"/>
      <c r="W168" s="16"/>
      <c r="X168" s="16"/>
      <c r="Y168" s="16"/>
      <c r="Z168" s="16"/>
      <c r="AA168" s="16"/>
    </row>
    <row r="169" spans="1:27">
      <c r="D169" s="16"/>
      <c r="E169" s="20"/>
      <c r="F169" s="16"/>
      <c r="G169" s="20"/>
      <c r="H169" s="16"/>
      <c r="I169" s="20"/>
      <c r="J169" s="16"/>
      <c r="K169" s="20"/>
      <c r="L169" s="16"/>
      <c r="M169" s="20"/>
      <c r="N169" s="16"/>
      <c r="O169" s="20"/>
      <c r="P169" s="16"/>
      <c r="Q169" s="20"/>
      <c r="R169" s="16"/>
      <c r="W169" s="16"/>
      <c r="X169" s="16"/>
      <c r="Y169" s="16"/>
      <c r="Z169" s="16"/>
      <c r="AA169" s="16"/>
    </row>
    <row r="170" spans="1:27">
      <c r="D170" s="16"/>
      <c r="E170" s="20"/>
      <c r="F170" s="16"/>
      <c r="G170" s="20"/>
      <c r="H170" s="16"/>
      <c r="I170" s="20"/>
      <c r="J170" s="16"/>
      <c r="K170" s="20"/>
      <c r="L170" s="16"/>
      <c r="M170" s="20"/>
      <c r="N170" s="16"/>
      <c r="O170" s="20"/>
      <c r="P170" s="16"/>
      <c r="Q170" s="20"/>
      <c r="R170" s="16"/>
      <c r="W170" s="16"/>
      <c r="X170" s="16"/>
      <c r="Y170" s="16"/>
      <c r="Z170" s="16"/>
      <c r="AA170" s="16"/>
    </row>
    <row r="171" spans="1:27">
      <c r="D171" s="16"/>
      <c r="E171" s="20"/>
      <c r="F171" s="16"/>
      <c r="G171" s="20"/>
      <c r="H171" s="16"/>
      <c r="I171" s="20"/>
      <c r="J171" s="16"/>
      <c r="K171" s="20"/>
      <c r="L171" s="16"/>
      <c r="M171" s="20"/>
      <c r="N171" s="16"/>
      <c r="O171" s="20"/>
      <c r="P171" s="16"/>
      <c r="Q171" s="20"/>
      <c r="R171" s="16"/>
      <c r="W171" s="16"/>
      <c r="X171" s="16"/>
      <c r="Y171" s="16"/>
      <c r="Z171" s="16"/>
      <c r="AA171" s="16"/>
    </row>
    <row r="172" spans="1:27">
      <c r="D172" s="16"/>
      <c r="E172" s="20"/>
      <c r="F172" s="16"/>
      <c r="G172" s="20"/>
      <c r="H172" s="16"/>
      <c r="I172" s="20"/>
      <c r="J172" s="16"/>
      <c r="K172" s="20"/>
      <c r="L172" s="16"/>
      <c r="M172" s="20"/>
      <c r="N172" s="16"/>
      <c r="O172" s="20"/>
      <c r="P172" s="16"/>
      <c r="Q172" s="20"/>
      <c r="R172" s="16"/>
      <c r="W172" s="16"/>
      <c r="X172" s="16"/>
      <c r="Y172" s="16"/>
      <c r="Z172" s="16"/>
      <c r="AA172" s="16"/>
    </row>
    <row r="173" spans="1:27">
      <c r="D173" s="16"/>
      <c r="E173" s="20"/>
      <c r="F173" s="16"/>
      <c r="G173" s="20"/>
      <c r="H173" s="16"/>
      <c r="I173" s="20"/>
      <c r="J173" s="16"/>
      <c r="K173" s="20"/>
      <c r="L173" s="16"/>
      <c r="M173" s="20"/>
      <c r="N173" s="16"/>
      <c r="O173" s="20"/>
      <c r="P173" s="16"/>
      <c r="Q173" s="20"/>
      <c r="R173" s="16"/>
      <c r="W173" s="16"/>
      <c r="X173" s="16"/>
      <c r="Y173" s="16"/>
      <c r="Z173" s="16"/>
      <c r="AA173" s="16"/>
    </row>
    <row r="174" spans="1:27">
      <c r="D174" s="16"/>
      <c r="E174" s="20"/>
      <c r="F174" s="16"/>
      <c r="G174" s="20"/>
      <c r="H174" s="16"/>
      <c r="I174" s="20"/>
      <c r="J174" s="16"/>
      <c r="K174" s="20"/>
      <c r="L174" s="16"/>
      <c r="M174" s="20"/>
      <c r="N174" s="16"/>
      <c r="O174" s="20"/>
      <c r="P174" s="16"/>
      <c r="Q174" s="20"/>
      <c r="R174" s="16"/>
      <c r="W174" s="16"/>
      <c r="X174" s="16"/>
      <c r="Y174" s="16"/>
      <c r="Z174" s="16"/>
      <c r="AA174" s="16"/>
    </row>
    <row r="175" spans="1:27">
      <c r="D175" s="16"/>
      <c r="E175" s="20"/>
      <c r="F175" s="16"/>
      <c r="G175" s="20"/>
      <c r="H175" s="16"/>
      <c r="I175" s="20"/>
      <c r="J175" s="16"/>
      <c r="K175" s="20"/>
      <c r="L175" s="16"/>
      <c r="M175" s="20"/>
      <c r="N175" s="16"/>
      <c r="O175" s="20"/>
      <c r="P175" s="16"/>
      <c r="Q175" s="20"/>
      <c r="R175" s="16"/>
      <c r="W175" s="16"/>
      <c r="X175" s="16"/>
      <c r="Y175" s="16"/>
      <c r="Z175" s="16"/>
      <c r="AA175" s="16"/>
    </row>
    <row r="176" spans="1:27" s="17" customFormat="1">
      <c r="A176" s="16"/>
      <c r="B176" s="16"/>
      <c r="C176" s="20"/>
      <c r="D176" s="16"/>
      <c r="E176" s="20"/>
      <c r="F176" s="16"/>
      <c r="G176" s="20"/>
      <c r="H176" s="16"/>
      <c r="I176" s="20"/>
      <c r="J176" s="16"/>
      <c r="K176" s="20"/>
      <c r="L176" s="16"/>
      <c r="M176" s="20"/>
      <c r="N176" s="16"/>
      <c r="O176" s="20"/>
      <c r="P176" s="16"/>
      <c r="Q176" s="20"/>
    </row>
    <row r="177" spans="1:27" s="17" customFormat="1">
      <c r="C177" s="19"/>
      <c r="E177" s="19"/>
      <c r="G177" s="19"/>
      <c r="I177" s="19"/>
      <c r="K177" s="19"/>
      <c r="M177" s="19"/>
      <c r="O177" s="19"/>
      <c r="Q177" s="19"/>
    </row>
    <row r="178" spans="1:27" s="17" customFormat="1">
      <c r="C178" s="19"/>
      <c r="E178" s="19"/>
      <c r="G178" s="19"/>
      <c r="I178" s="19"/>
      <c r="K178" s="19"/>
      <c r="M178" s="19"/>
      <c r="O178" s="19"/>
      <c r="Q178" s="19"/>
    </row>
    <row r="179" spans="1:27" s="21" customFormat="1">
      <c r="A179" s="17"/>
      <c r="B179" s="17"/>
      <c r="C179" s="19"/>
      <c r="D179" s="17"/>
      <c r="E179" s="19"/>
      <c r="F179" s="17"/>
      <c r="G179" s="19"/>
      <c r="H179" s="17"/>
      <c r="I179" s="19"/>
      <c r="J179" s="17"/>
      <c r="K179" s="19"/>
      <c r="L179" s="17"/>
      <c r="M179" s="19"/>
      <c r="N179" s="17"/>
      <c r="O179" s="19"/>
      <c r="P179" s="17"/>
      <c r="Q179" s="19"/>
    </row>
    <row r="180" spans="1:27">
      <c r="A180" s="21"/>
      <c r="B180" s="21"/>
      <c r="C180" s="22"/>
      <c r="D180" s="21"/>
      <c r="E180" s="22"/>
      <c r="F180" s="21"/>
      <c r="G180" s="22"/>
      <c r="H180" s="21"/>
      <c r="I180" s="22"/>
      <c r="J180" s="21"/>
      <c r="K180" s="22"/>
      <c r="L180" s="21"/>
      <c r="M180" s="22"/>
      <c r="N180" s="21"/>
      <c r="O180" s="22"/>
      <c r="P180" s="21"/>
      <c r="Q180" s="22"/>
      <c r="R180" s="16"/>
      <c r="W180" s="16"/>
      <c r="X180" s="16"/>
      <c r="Y180" s="16"/>
      <c r="Z180" s="16"/>
      <c r="AA180" s="16"/>
    </row>
    <row r="181" spans="1:27">
      <c r="D181" s="16"/>
      <c r="E181" s="20"/>
      <c r="F181" s="16"/>
      <c r="G181" s="20"/>
      <c r="H181" s="16"/>
      <c r="I181" s="20"/>
      <c r="J181" s="16"/>
      <c r="K181" s="20"/>
      <c r="L181" s="16"/>
      <c r="M181" s="20"/>
      <c r="N181" s="16"/>
      <c r="O181" s="20"/>
      <c r="P181" s="16"/>
      <c r="Q181" s="20"/>
      <c r="R181" s="16"/>
      <c r="W181" s="16"/>
      <c r="X181" s="16"/>
      <c r="Y181" s="16"/>
      <c r="Z181" s="16"/>
      <c r="AA181" s="16"/>
    </row>
    <row r="182" spans="1:27">
      <c r="D182" s="16"/>
      <c r="E182" s="20"/>
      <c r="F182" s="16"/>
      <c r="G182" s="20"/>
      <c r="H182" s="16"/>
      <c r="I182" s="20"/>
      <c r="J182" s="16"/>
      <c r="K182" s="20"/>
      <c r="L182" s="16"/>
      <c r="M182" s="20"/>
      <c r="N182" s="16"/>
      <c r="O182" s="20"/>
      <c r="P182" s="16"/>
      <c r="Q182" s="20"/>
      <c r="R182" s="16"/>
      <c r="W182" s="16"/>
      <c r="X182" s="16"/>
      <c r="Y182" s="16"/>
      <c r="Z182" s="16"/>
      <c r="AA182" s="16"/>
    </row>
    <row r="183" spans="1:27">
      <c r="D183" s="16"/>
      <c r="E183" s="20"/>
      <c r="F183" s="16"/>
      <c r="G183" s="20"/>
      <c r="H183" s="16"/>
      <c r="I183" s="20"/>
      <c r="J183" s="16"/>
      <c r="K183" s="20"/>
      <c r="L183" s="16"/>
      <c r="M183" s="20"/>
      <c r="N183" s="16"/>
      <c r="O183" s="20"/>
      <c r="P183" s="16"/>
      <c r="Q183" s="20"/>
      <c r="R183" s="16"/>
      <c r="W183" s="16"/>
      <c r="X183" s="16"/>
      <c r="Y183" s="16"/>
      <c r="Z183" s="16"/>
      <c r="AA183" s="16"/>
    </row>
    <row r="184" spans="1:27">
      <c r="D184" s="16"/>
      <c r="E184" s="20"/>
      <c r="F184" s="16"/>
      <c r="G184" s="20"/>
      <c r="H184" s="16"/>
      <c r="I184" s="20"/>
      <c r="J184" s="16"/>
      <c r="K184" s="20"/>
      <c r="L184" s="16"/>
      <c r="M184" s="20"/>
      <c r="N184" s="16"/>
      <c r="O184" s="20"/>
      <c r="P184" s="16"/>
      <c r="Q184" s="20"/>
      <c r="R184" s="16"/>
      <c r="W184" s="16"/>
      <c r="X184" s="16"/>
      <c r="Y184" s="16"/>
      <c r="Z184" s="16"/>
      <c r="AA184" s="16"/>
    </row>
    <row r="185" spans="1:27">
      <c r="D185" s="16"/>
      <c r="E185" s="20"/>
      <c r="F185" s="16"/>
      <c r="G185" s="20"/>
      <c r="H185" s="16"/>
      <c r="I185" s="20"/>
      <c r="J185" s="16"/>
      <c r="K185" s="20"/>
      <c r="L185" s="16"/>
      <c r="M185" s="20"/>
      <c r="N185" s="16"/>
      <c r="O185" s="20"/>
      <c r="P185" s="16"/>
      <c r="Q185" s="20"/>
      <c r="R185" s="16"/>
      <c r="W185" s="16"/>
      <c r="X185" s="16"/>
      <c r="Y185" s="16"/>
      <c r="Z185" s="16"/>
      <c r="AA185" s="16"/>
    </row>
    <row r="186" spans="1:27">
      <c r="D186" s="16"/>
      <c r="E186" s="20"/>
      <c r="F186" s="16"/>
      <c r="G186" s="20"/>
      <c r="H186" s="16"/>
      <c r="I186" s="20"/>
      <c r="J186" s="16"/>
      <c r="K186" s="20"/>
      <c r="L186" s="16"/>
      <c r="M186" s="20"/>
      <c r="N186" s="16"/>
      <c r="O186" s="20"/>
      <c r="P186" s="16"/>
      <c r="Q186" s="20"/>
      <c r="R186" s="16"/>
      <c r="W186" s="16"/>
      <c r="X186" s="16"/>
      <c r="Y186" s="16"/>
      <c r="Z186" s="16"/>
      <c r="AA186" s="16"/>
    </row>
    <row r="187" spans="1:27">
      <c r="D187" s="16"/>
      <c r="E187" s="20"/>
      <c r="F187" s="16"/>
      <c r="G187" s="20"/>
      <c r="H187" s="16"/>
      <c r="I187" s="20"/>
      <c r="J187" s="16"/>
      <c r="K187" s="20"/>
      <c r="L187" s="16"/>
      <c r="M187" s="20"/>
      <c r="N187" s="16"/>
      <c r="O187" s="20"/>
      <c r="P187" s="16"/>
      <c r="Q187" s="20"/>
      <c r="R187" s="16"/>
      <c r="W187" s="16"/>
      <c r="X187" s="16"/>
      <c r="Y187" s="16"/>
      <c r="Z187" s="16"/>
      <c r="AA187" s="16"/>
    </row>
    <row r="188" spans="1:27">
      <c r="D188" s="16"/>
      <c r="E188" s="20"/>
      <c r="F188" s="16"/>
      <c r="G188" s="20"/>
      <c r="H188" s="16"/>
      <c r="I188" s="20"/>
      <c r="J188" s="16"/>
      <c r="K188" s="20"/>
      <c r="L188" s="16"/>
      <c r="M188" s="20"/>
      <c r="N188" s="16"/>
      <c r="O188" s="20"/>
      <c r="P188" s="16"/>
      <c r="Q188" s="20"/>
      <c r="R188" s="16"/>
      <c r="W188" s="16"/>
      <c r="X188" s="16"/>
      <c r="Y188" s="16"/>
      <c r="Z188" s="16"/>
      <c r="AA188" s="16"/>
    </row>
    <row r="189" spans="1:27">
      <c r="D189" s="16"/>
      <c r="E189" s="20"/>
      <c r="F189" s="16"/>
      <c r="G189" s="20"/>
      <c r="H189" s="16"/>
      <c r="I189" s="20"/>
      <c r="J189" s="16"/>
      <c r="K189" s="20"/>
      <c r="L189" s="16"/>
      <c r="M189" s="20"/>
      <c r="N189" s="16"/>
      <c r="O189" s="20"/>
      <c r="P189" s="16"/>
      <c r="Q189" s="20"/>
      <c r="R189" s="16"/>
      <c r="W189" s="16"/>
      <c r="X189" s="16"/>
      <c r="Y189" s="16"/>
      <c r="Z189" s="16"/>
      <c r="AA189" s="16"/>
    </row>
    <row r="190" spans="1:27">
      <c r="D190" s="16"/>
      <c r="E190" s="20"/>
      <c r="F190" s="16"/>
      <c r="G190" s="20"/>
      <c r="H190" s="16"/>
      <c r="I190" s="20"/>
      <c r="J190" s="16"/>
      <c r="K190" s="20"/>
      <c r="L190" s="16"/>
      <c r="M190" s="20"/>
      <c r="N190" s="16"/>
      <c r="O190" s="20"/>
      <c r="P190" s="16"/>
      <c r="Q190" s="20"/>
      <c r="R190" s="16"/>
      <c r="W190" s="16"/>
      <c r="X190" s="16"/>
      <c r="Y190" s="16"/>
      <c r="Z190" s="16"/>
      <c r="AA190" s="16"/>
    </row>
    <row r="191" spans="1:27">
      <c r="D191" s="16"/>
      <c r="E191" s="20"/>
      <c r="F191" s="16"/>
      <c r="G191" s="20"/>
      <c r="H191" s="16"/>
      <c r="I191" s="20"/>
      <c r="J191" s="16"/>
      <c r="K191" s="20"/>
      <c r="L191" s="16"/>
      <c r="M191" s="20"/>
      <c r="N191" s="16"/>
      <c r="O191" s="20"/>
      <c r="P191" s="16"/>
      <c r="Q191" s="20"/>
      <c r="R191" s="16"/>
      <c r="W191" s="16"/>
      <c r="X191" s="16"/>
      <c r="Y191" s="16"/>
      <c r="Z191" s="16"/>
      <c r="AA191" s="16"/>
    </row>
    <row r="192" spans="1:27">
      <c r="D192" s="16"/>
      <c r="E192" s="20"/>
      <c r="F192" s="16"/>
      <c r="G192" s="20"/>
      <c r="H192" s="16"/>
      <c r="I192" s="20"/>
      <c r="J192" s="16"/>
      <c r="K192" s="20"/>
      <c r="L192" s="16"/>
      <c r="M192" s="20"/>
      <c r="N192" s="16"/>
      <c r="O192" s="20"/>
      <c r="P192" s="16"/>
      <c r="Q192" s="20"/>
      <c r="R192" s="16"/>
      <c r="W192" s="16"/>
      <c r="X192" s="16"/>
      <c r="Y192" s="16"/>
      <c r="Z192" s="16"/>
      <c r="AA192" s="16"/>
    </row>
    <row r="193" spans="4:27">
      <c r="D193" s="16"/>
      <c r="E193" s="20"/>
      <c r="F193" s="16"/>
      <c r="G193" s="20"/>
      <c r="H193" s="16"/>
      <c r="I193" s="20"/>
      <c r="J193" s="16"/>
      <c r="K193" s="20"/>
      <c r="L193" s="16"/>
      <c r="M193" s="20"/>
      <c r="N193" s="16"/>
      <c r="O193" s="20"/>
      <c r="P193" s="16"/>
      <c r="Q193" s="20"/>
      <c r="R193" s="16"/>
      <c r="W193" s="16"/>
      <c r="X193" s="16"/>
      <c r="Y193" s="16"/>
      <c r="Z193" s="16"/>
      <c r="AA193" s="16"/>
    </row>
    <row r="194" spans="4:27">
      <c r="D194" s="16"/>
      <c r="E194" s="20"/>
      <c r="F194" s="16"/>
      <c r="G194" s="20"/>
      <c r="H194" s="16"/>
      <c r="I194" s="20"/>
      <c r="J194" s="16"/>
      <c r="K194" s="20"/>
      <c r="L194" s="16"/>
      <c r="M194" s="20"/>
      <c r="N194" s="16"/>
      <c r="O194" s="20"/>
      <c r="P194" s="16"/>
      <c r="Q194" s="20"/>
      <c r="R194" s="16"/>
      <c r="W194" s="16"/>
      <c r="X194" s="16"/>
      <c r="Y194" s="16"/>
      <c r="Z194" s="16"/>
      <c r="AA194" s="16"/>
    </row>
    <row r="195" spans="4:27">
      <c r="D195" s="16"/>
      <c r="E195" s="20"/>
      <c r="F195" s="16"/>
      <c r="G195" s="20"/>
      <c r="H195" s="16"/>
      <c r="I195" s="20"/>
      <c r="J195" s="16"/>
      <c r="K195" s="20"/>
      <c r="L195" s="16"/>
      <c r="M195" s="20"/>
      <c r="N195" s="16"/>
      <c r="O195" s="20"/>
      <c r="P195" s="16"/>
      <c r="Q195" s="20"/>
      <c r="R195" s="16"/>
      <c r="W195" s="16"/>
      <c r="X195" s="16"/>
      <c r="Y195" s="16"/>
      <c r="Z195" s="16"/>
      <c r="AA195" s="16"/>
    </row>
    <row r="196" spans="4:27">
      <c r="D196" s="16"/>
      <c r="E196" s="20"/>
      <c r="F196" s="16"/>
      <c r="G196" s="20"/>
      <c r="H196" s="16"/>
      <c r="I196" s="20"/>
      <c r="J196" s="16"/>
      <c r="K196" s="20"/>
      <c r="L196" s="16"/>
      <c r="M196" s="20"/>
      <c r="N196" s="16"/>
      <c r="O196" s="20"/>
      <c r="P196" s="16"/>
      <c r="Q196" s="20"/>
      <c r="R196" s="16"/>
      <c r="W196" s="16"/>
      <c r="X196" s="16"/>
      <c r="Y196" s="16"/>
      <c r="Z196" s="16"/>
      <c r="AA196" s="16"/>
    </row>
    <row r="197" spans="4:27">
      <c r="D197" s="16"/>
      <c r="E197" s="20"/>
      <c r="F197" s="16"/>
      <c r="G197" s="20"/>
      <c r="H197" s="16"/>
      <c r="I197" s="20"/>
      <c r="J197" s="16"/>
      <c r="K197" s="20"/>
      <c r="L197" s="16"/>
      <c r="M197" s="20"/>
      <c r="N197" s="16"/>
      <c r="O197" s="20"/>
      <c r="P197" s="16"/>
      <c r="Q197" s="20"/>
      <c r="R197" s="16"/>
      <c r="W197" s="16"/>
      <c r="X197" s="16"/>
      <c r="Y197" s="16"/>
      <c r="Z197" s="16"/>
      <c r="AA197" s="16"/>
    </row>
    <row r="198" spans="4:27">
      <c r="D198" s="16"/>
      <c r="E198" s="20"/>
      <c r="F198" s="16"/>
      <c r="G198" s="20"/>
      <c r="H198" s="16"/>
      <c r="I198" s="20"/>
      <c r="J198" s="16"/>
      <c r="K198" s="20"/>
      <c r="L198" s="16"/>
      <c r="M198" s="20"/>
      <c r="N198" s="16"/>
      <c r="O198" s="20"/>
      <c r="P198" s="16"/>
      <c r="Q198" s="20"/>
      <c r="R198" s="16"/>
      <c r="W198" s="16"/>
      <c r="X198" s="16"/>
      <c r="Y198" s="16"/>
      <c r="Z198" s="16"/>
      <c r="AA198" s="16"/>
    </row>
    <row r="199" spans="4:27">
      <c r="D199" s="16"/>
      <c r="E199" s="20"/>
      <c r="F199" s="16"/>
      <c r="G199" s="20"/>
      <c r="H199" s="16"/>
      <c r="I199" s="20"/>
      <c r="J199" s="16"/>
      <c r="K199" s="20"/>
      <c r="L199" s="16"/>
      <c r="M199" s="20"/>
      <c r="N199" s="16"/>
      <c r="O199" s="20"/>
      <c r="P199" s="16"/>
      <c r="Q199" s="20"/>
      <c r="R199" s="16"/>
      <c r="W199" s="16"/>
      <c r="X199" s="16"/>
      <c r="Y199" s="16"/>
      <c r="Z199" s="16"/>
      <c r="AA199" s="16"/>
    </row>
    <row r="200" spans="4:27">
      <c r="D200" s="16"/>
      <c r="E200" s="20"/>
      <c r="F200" s="16"/>
      <c r="G200" s="20"/>
      <c r="H200" s="16"/>
      <c r="I200" s="20"/>
      <c r="J200" s="16"/>
      <c r="K200" s="20"/>
      <c r="L200" s="16"/>
      <c r="M200" s="20"/>
      <c r="N200" s="16"/>
      <c r="O200" s="20"/>
      <c r="P200" s="16"/>
      <c r="Q200" s="20"/>
      <c r="R200" s="16"/>
      <c r="W200" s="16"/>
      <c r="X200" s="16"/>
      <c r="Y200" s="16"/>
      <c r="Z200" s="16"/>
      <c r="AA200" s="16"/>
    </row>
    <row r="201" spans="4:27">
      <c r="D201" s="16"/>
      <c r="E201" s="20"/>
      <c r="F201" s="16"/>
      <c r="G201" s="20"/>
      <c r="H201" s="16"/>
      <c r="I201" s="20"/>
      <c r="J201" s="16"/>
      <c r="K201" s="20"/>
      <c r="L201" s="16"/>
      <c r="M201" s="20"/>
      <c r="N201" s="16"/>
      <c r="O201" s="20"/>
      <c r="P201" s="16"/>
      <c r="Q201" s="20"/>
      <c r="R201" s="16"/>
      <c r="W201" s="16"/>
      <c r="X201" s="16"/>
      <c r="Y201" s="16"/>
      <c r="Z201" s="16"/>
      <c r="AA201" s="16"/>
    </row>
    <row r="202" spans="4:27">
      <c r="D202" s="16"/>
      <c r="E202" s="20"/>
      <c r="F202" s="16"/>
      <c r="G202" s="20"/>
      <c r="H202" s="16"/>
      <c r="I202" s="20"/>
      <c r="J202" s="16"/>
      <c r="K202" s="20"/>
      <c r="L202" s="16"/>
      <c r="M202" s="20"/>
      <c r="N202" s="16"/>
      <c r="O202" s="20"/>
      <c r="P202" s="16"/>
      <c r="Q202" s="20"/>
      <c r="R202" s="16"/>
      <c r="W202" s="16"/>
      <c r="X202" s="16"/>
      <c r="Y202" s="16"/>
      <c r="Z202" s="16"/>
      <c r="AA202" s="16"/>
    </row>
    <row r="203" spans="4:27">
      <c r="D203" s="16"/>
      <c r="E203" s="20"/>
      <c r="F203" s="16"/>
      <c r="G203" s="20"/>
      <c r="H203" s="16"/>
      <c r="I203" s="20"/>
      <c r="J203" s="16"/>
      <c r="K203" s="20"/>
      <c r="L203" s="16"/>
      <c r="M203" s="20"/>
      <c r="N203" s="16"/>
      <c r="O203" s="20"/>
      <c r="P203" s="16"/>
      <c r="Q203" s="20"/>
      <c r="R203" s="16"/>
      <c r="W203" s="16"/>
      <c r="X203" s="16"/>
      <c r="Y203" s="16"/>
      <c r="Z203" s="16"/>
      <c r="AA203" s="16"/>
    </row>
    <row r="204" spans="4:27">
      <c r="D204" s="16"/>
      <c r="E204" s="20"/>
      <c r="F204" s="16"/>
      <c r="G204" s="20"/>
      <c r="H204" s="16"/>
      <c r="I204" s="20"/>
      <c r="J204" s="16"/>
      <c r="K204" s="20"/>
      <c r="L204" s="16"/>
      <c r="M204" s="20"/>
      <c r="N204" s="16"/>
      <c r="O204" s="20"/>
      <c r="P204" s="16"/>
      <c r="Q204" s="20"/>
      <c r="R204" s="16"/>
      <c r="W204" s="16"/>
      <c r="X204" s="16"/>
      <c r="Y204" s="16"/>
      <c r="Z204" s="16"/>
      <c r="AA204" s="16"/>
    </row>
    <row r="205" spans="4:27">
      <c r="D205" s="16"/>
      <c r="E205" s="20"/>
      <c r="F205" s="16"/>
      <c r="G205" s="20"/>
      <c r="H205" s="16"/>
      <c r="I205" s="20"/>
      <c r="J205" s="16"/>
      <c r="K205" s="20"/>
      <c r="L205" s="16"/>
      <c r="M205" s="20"/>
      <c r="N205" s="16"/>
      <c r="O205" s="20"/>
      <c r="P205" s="16"/>
      <c r="Q205" s="20"/>
      <c r="R205" s="16"/>
      <c r="W205" s="16"/>
      <c r="X205" s="16"/>
      <c r="Y205" s="16"/>
      <c r="Z205" s="16"/>
      <c r="AA205" s="16"/>
    </row>
    <row r="206" spans="4:27">
      <c r="D206" s="16"/>
      <c r="E206" s="20"/>
      <c r="F206" s="16"/>
      <c r="G206" s="20"/>
      <c r="H206" s="16"/>
      <c r="I206" s="20"/>
      <c r="J206" s="16"/>
      <c r="K206" s="20"/>
      <c r="L206" s="16"/>
      <c r="M206" s="20"/>
      <c r="N206" s="16"/>
      <c r="O206" s="20"/>
      <c r="P206" s="16"/>
      <c r="Q206" s="20"/>
      <c r="R206" s="16"/>
      <c r="W206" s="16"/>
      <c r="X206" s="16"/>
      <c r="Y206" s="16"/>
      <c r="Z206" s="16"/>
      <c r="AA206" s="16"/>
    </row>
    <row r="207" spans="4:27">
      <c r="D207" s="16"/>
      <c r="E207" s="20"/>
      <c r="F207" s="16"/>
      <c r="G207" s="20"/>
      <c r="H207" s="16"/>
      <c r="I207" s="20"/>
      <c r="J207" s="16"/>
      <c r="K207" s="20"/>
      <c r="L207" s="16"/>
      <c r="M207" s="20"/>
      <c r="N207" s="16"/>
      <c r="O207" s="20"/>
      <c r="P207" s="16"/>
      <c r="Q207" s="20"/>
      <c r="R207" s="16"/>
      <c r="W207" s="16"/>
      <c r="X207" s="16"/>
      <c r="Y207" s="16"/>
      <c r="Z207" s="16"/>
      <c r="AA207" s="16"/>
    </row>
    <row r="208" spans="4:27">
      <c r="D208" s="16"/>
      <c r="E208" s="20"/>
      <c r="F208" s="16"/>
      <c r="G208" s="20"/>
      <c r="H208" s="16"/>
      <c r="I208" s="20"/>
      <c r="J208" s="16"/>
      <c r="K208" s="20"/>
      <c r="L208" s="16"/>
      <c r="M208" s="20"/>
      <c r="N208" s="16"/>
      <c r="O208" s="20"/>
      <c r="P208" s="16"/>
      <c r="Q208" s="20"/>
      <c r="R208" s="16"/>
      <c r="W208" s="16"/>
      <c r="X208" s="16"/>
      <c r="Y208" s="16"/>
      <c r="Z208" s="16"/>
      <c r="AA208" s="16"/>
    </row>
    <row r="209" spans="4:27">
      <c r="D209" s="16"/>
      <c r="E209" s="20"/>
      <c r="F209" s="16"/>
      <c r="G209" s="20"/>
      <c r="H209" s="16"/>
      <c r="I209" s="20"/>
      <c r="J209" s="16"/>
      <c r="K209" s="20"/>
      <c r="L209" s="16"/>
      <c r="M209" s="20"/>
      <c r="N209" s="16"/>
      <c r="O209" s="20"/>
      <c r="P209" s="16"/>
      <c r="Q209" s="20"/>
      <c r="R209" s="16"/>
      <c r="W209" s="16"/>
      <c r="X209" s="16"/>
      <c r="Y209" s="16"/>
      <c r="Z209" s="16"/>
      <c r="AA209" s="16"/>
    </row>
    <row r="210" spans="4:27">
      <c r="D210" s="16"/>
      <c r="E210" s="20"/>
      <c r="F210" s="16"/>
      <c r="G210" s="20"/>
      <c r="H210" s="16"/>
      <c r="I210" s="20"/>
      <c r="J210" s="16"/>
      <c r="K210" s="20"/>
      <c r="L210" s="16"/>
      <c r="M210" s="20"/>
      <c r="N210" s="16"/>
      <c r="O210" s="20"/>
      <c r="P210" s="16"/>
      <c r="Q210" s="20"/>
      <c r="R210" s="16"/>
      <c r="W210" s="16"/>
      <c r="X210" s="16"/>
      <c r="Y210" s="16"/>
      <c r="Z210" s="16"/>
      <c r="AA210" s="16"/>
    </row>
    <row r="211" spans="4:27">
      <c r="D211" s="16"/>
      <c r="E211" s="20"/>
      <c r="F211" s="16"/>
      <c r="G211" s="20"/>
      <c r="H211" s="16"/>
      <c r="I211" s="20"/>
      <c r="J211" s="16"/>
      <c r="K211" s="20"/>
      <c r="L211" s="16"/>
      <c r="M211" s="20"/>
      <c r="N211" s="16"/>
      <c r="O211" s="20"/>
      <c r="P211" s="16"/>
      <c r="Q211" s="20"/>
      <c r="R211" s="16"/>
      <c r="W211" s="16"/>
      <c r="X211" s="16"/>
      <c r="Y211" s="16"/>
      <c r="Z211" s="16"/>
      <c r="AA211" s="16"/>
    </row>
    <row r="212" spans="4:27">
      <c r="D212" s="16"/>
      <c r="E212" s="20"/>
      <c r="F212" s="16"/>
      <c r="G212" s="20"/>
      <c r="H212" s="16"/>
      <c r="I212" s="20"/>
      <c r="J212" s="16"/>
      <c r="K212" s="20"/>
      <c r="L212" s="16"/>
      <c r="M212" s="20"/>
      <c r="N212" s="16"/>
      <c r="O212" s="20"/>
      <c r="P212" s="16"/>
      <c r="Q212" s="20"/>
      <c r="R212" s="16"/>
      <c r="W212" s="16"/>
      <c r="X212" s="16"/>
      <c r="Y212" s="16"/>
      <c r="Z212" s="16"/>
      <c r="AA212" s="16"/>
    </row>
    <row r="213" spans="4:27">
      <c r="D213" s="16"/>
      <c r="E213" s="20"/>
      <c r="F213" s="16"/>
      <c r="G213" s="20"/>
      <c r="H213" s="16"/>
      <c r="I213" s="20"/>
      <c r="J213" s="16"/>
      <c r="K213" s="20"/>
      <c r="L213" s="16"/>
      <c r="M213" s="20"/>
      <c r="N213" s="16"/>
      <c r="O213" s="20"/>
      <c r="P213" s="16"/>
      <c r="Q213" s="20"/>
    </row>
  </sheetData>
  <conditionalFormatting sqref="A2:A3">
    <cfRule type="cellIs" dxfId="105" priority="19" operator="lessThan">
      <formula>0</formula>
    </cfRule>
  </conditionalFormatting>
  <conditionalFormatting sqref="A16:A39">
    <cfRule type="cellIs" dxfId="104" priority="18" operator="lessThan">
      <formula>0</formula>
    </cfRule>
  </conditionalFormatting>
  <conditionalFormatting sqref="A42:A44">
    <cfRule type="cellIs" dxfId="103" priority="17" operator="lessThan">
      <formula>0</formula>
    </cfRule>
  </conditionalFormatting>
  <conditionalFormatting sqref="A69:A80">
    <cfRule type="cellIs" dxfId="102" priority="38" operator="lessThan">
      <formula>0</formula>
    </cfRule>
  </conditionalFormatting>
  <conditionalFormatting sqref="D81:E84">
    <cfRule type="beginsWith" dxfId="101" priority="4" operator="beginsWith" text="*">
      <formula>LEFT(D81,1)="*"</formula>
    </cfRule>
  </conditionalFormatting>
  <conditionalFormatting sqref="A85:Q88 R81:XFD82 A81:C84 W83:XFD83 R84:XFD87">
    <cfRule type="beginsWith" dxfId="100" priority="35" operator="beginsWith" text="*">
      <formula>LEFT(A81,1)="*"</formula>
    </cfRule>
  </conditionalFormatting>
  <conditionalFormatting sqref="B2:C15">
    <cfRule type="cellIs" dxfId="99" priority="42" operator="lessThan">
      <formula>0</formula>
    </cfRule>
  </conditionalFormatting>
  <conditionalFormatting sqref="B43:C44">
    <cfRule type="cellIs" dxfId="98" priority="24" operator="lessThan">
      <formula>0</formula>
    </cfRule>
  </conditionalFormatting>
  <conditionalFormatting sqref="B81:C1048576 F81:M1048576 P81:Q1048576">
    <cfRule type="cellIs" dxfId="97" priority="36" operator="lessThan">
      <formula>0</formula>
    </cfRule>
  </conditionalFormatting>
  <conditionalFormatting sqref="D81:E84 A214:E1048576">
    <cfRule type="cellIs" dxfId="96" priority="33" operator="lessThan">
      <formula>0</formula>
    </cfRule>
  </conditionalFormatting>
  <conditionalFormatting sqref="D2:Q3">
    <cfRule type="cellIs" dxfId="95" priority="32" operator="lessThan">
      <formula>0</formula>
    </cfRule>
  </conditionalFormatting>
  <conditionalFormatting sqref="D43:Q44">
    <cfRule type="cellIs" dxfId="94" priority="22" operator="lessThan">
      <formula>0</formula>
    </cfRule>
  </conditionalFormatting>
  <conditionalFormatting sqref="D44:Q44">
    <cfRule type="cellIs" dxfId="93" priority="23" operator="lessThan">
      <formula>0</formula>
    </cfRule>
  </conditionalFormatting>
  <conditionalFormatting sqref="D58:Q80">
    <cfRule type="cellIs" dxfId="92" priority="30" operator="lessThan">
      <formula>0</formula>
    </cfRule>
  </conditionalFormatting>
  <conditionalFormatting sqref="F81:Q83">
    <cfRule type="beginsWith" dxfId="91" priority="25" operator="beginsWith" text="*">
      <formula>LEFT(F81,1)="*"</formula>
    </cfRule>
  </conditionalFormatting>
  <conditionalFormatting sqref="N81:O1048576">
    <cfRule type="cellIs" dxfId="90" priority="26" operator="lessThan">
      <formula>0</formula>
    </cfRule>
  </conditionalFormatting>
  <conditionalFormatting sqref="R42:R68">
    <cfRule type="cellIs" dxfId="89" priority="34" operator="lessThan">
      <formula>0</formula>
    </cfRule>
  </conditionalFormatting>
  <conditionalFormatting sqref="W81:AA83 A1:C1 R1:W1 D1:Q15 R2:R30 V2:W30 B16:Q43 V42:W56 B45:Q57 V57:XFD68 B58:C80 R83:V83 R88:XFD1048576 A89:Q213">
    <cfRule type="cellIs" dxfId="88" priority="43" operator="lessThan">
      <formula>0</formula>
    </cfRule>
  </conditionalFormatting>
  <conditionalFormatting sqref="AA1:XFD30">
    <cfRule type="cellIs" dxfId="87" priority="37" operator="lessThan">
      <formula>0</formula>
    </cfRule>
  </conditionalFormatting>
  <conditionalFormatting sqref="AA42:XFD56">
    <cfRule type="cellIs" dxfId="86" priority="4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12538-DB22-4816-9C3B-C1D7A3173710}">
  <dimension ref="A1:AS211"/>
  <sheetViews>
    <sheetView zoomScaleNormal="100" workbookViewId="0">
      <selection activeCell="N41" sqref="N41"/>
    </sheetView>
  </sheetViews>
  <sheetFormatPr defaultColWidth="9.140625" defaultRowHeight="15"/>
  <cols>
    <col min="1" max="1" width="13.140625" style="16" bestFit="1" customWidth="1"/>
    <col min="2" max="5" width="9.140625" style="16"/>
    <col min="6" max="12" width="9.140625" style="17"/>
    <col min="13" max="13" width="9.140625" style="108"/>
    <col min="14" max="14" width="10.28515625" style="16" customWidth="1"/>
    <col min="15" max="15" width="13.140625" style="16" bestFit="1" customWidth="1"/>
    <col min="16" max="16" width="9.140625" style="16"/>
    <col min="17" max="17" width="9.140625" style="20"/>
    <col min="18" max="18" width="9.140625" style="16"/>
    <col min="19" max="19" width="9.140625" style="16" customWidth="1"/>
    <col min="20" max="20" width="9.140625" style="16"/>
    <col min="21" max="27" width="9.140625" style="17"/>
    <col min="28" max="28" width="9.140625" style="108"/>
    <col min="29" max="29" width="10.28515625" style="16" customWidth="1"/>
    <col min="30" max="30" width="13.140625" style="16" bestFit="1" customWidth="1"/>
    <col min="31" max="31" width="9.140625" style="17"/>
    <col min="32" max="32" width="9.140625" style="19"/>
    <col min="33" max="33" width="9.140625" style="17"/>
    <col min="34" max="34" width="9.140625" style="19"/>
    <col min="35" max="35" width="9.140625" style="17"/>
    <col min="36" max="36" width="9.140625" style="19"/>
    <col min="37" max="37" width="9.140625" style="17"/>
    <col min="38" max="38" width="9.42578125" style="204" bestFit="1" customWidth="1"/>
    <col min="39" max="39" width="9.140625" style="17"/>
    <col min="40" max="40" width="9.140625" style="19"/>
    <col min="41" max="41" width="9.140625" style="17"/>
    <col min="42" max="42" width="9.140625" style="19"/>
    <col min="43" max="43" width="9.140625" style="17"/>
    <col min="44" max="44" width="9.42578125" style="204" bestFit="1" customWidth="1"/>
    <col min="45" max="16384" width="9.140625" style="16"/>
  </cols>
  <sheetData>
    <row r="1" spans="1:45" ht="15.75" thickBot="1">
      <c r="A1" s="184" t="s">
        <v>397</v>
      </c>
      <c r="N1" s="17"/>
      <c r="O1" s="184" t="s">
        <v>396</v>
      </c>
      <c r="AC1" s="17"/>
      <c r="AD1" s="184" t="s">
        <v>395</v>
      </c>
    </row>
    <row r="2" spans="1:45" s="32" customFormat="1" ht="15.75" thickBot="1">
      <c r="A2" s="289" t="s">
        <v>398</v>
      </c>
      <c r="B2" s="36" t="s">
        <v>379</v>
      </c>
      <c r="C2" s="36" t="s">
        <v>379</v>
      </c>
      <c r="D2" s="36" t="s">
        <v>379</v>
      </c>
      <c r="E2" s="36" t="s">
        <v>379</v>
      </c>
      <c r="F2" s="36" t="s">
        <v>379</v>
      </c>
      <c r="G2" s="36" t="s">
        <v>379</v>
      </c>
      <c r="H2" s="67" t="s">
        <v>379</v>
      </c>
      <c r="I2" s="67" t="s">
        <v>379</v>
      </c>
      <c r="J2" s="67" t="s">
        <v>379</v>
      </c>
      <c r="K2" s="67" t="s">
        <v>379</v>
      </c>
      <c r="L2" s="67" t="s">
        <v>379</v>
      </c>
      <c r="M2" s="184"/>
      <c r="O2" s="289" t="s">
        <v>398</v>
      </c>
      <c r="P2" s="36" t="s">
        <v>379</v>
      </c>
      <c r="Q2" s="37" t="s">
        <v>376</v>
      </c>
      <c r="R2" s="36" t="s">
        <v>379</v>
      </c>
      <c r="S2" s="36" t="s">
        <v>379</v>
      </c>
      <c r="T2" s="36" t="s">
        <v>379</v>
      </c>
      <c r="U2" s="36" t="s">
        <v>379</v>
      </c>
      <c r="V2" s="36" t="s">
        <v>379</v>
      </c>
      <c r="W2" s="67" t="s">
        <v>379</v>
      </c>
      <c r="X2" s="67" t="s">
        <v>379</v>
      </c>
      <c r="Y2" s="67" t="s">
        <v>379</v>
      </c>
      <c r="Z2" s="67" t="s">
        <v>379</v>
      </c>
      <c r="AA2" s="67" t="s">
        <v>379</v>
      </c>
      <c r="AB2" s="184"/>
      <c r="AD2" s="289" t="s">
        <v>398</v>
      </c>
      <c r="AE2" s="36" t="s">
        <v>312</v>
      </c>
      <c r="AF2" s="37" t="s">
        <v>376</v>
      </c>
      <c r="AG2" s="36" t="s">
        <v>312</v>
      </c>
      <c r="AH2" s="37" t="s">
        <v>376</v>
      </c>
      <c r="AI2" s="36" t="s">
        <v>312</v>
      </c>
      <c r="AJ2" s="37" t="s">
        <v>376</v>
      </c>
      <c r="AK2" s="36" t="s">
        <v>312</v>
      </c>
      <c r="AL2" s="313" t="s">
        <v>376</v>
      </c>
      <c r="AM2" s="36" t="s">
        <v>312</v>
      </c>
      <c r="AN2" s="37" t="s">
        <v>376</v>
      </c>
      <c r="AO2" s="36" t="s">
        <v>312</v>
      </c>
      <c r="AP2" s="37" t="s">
        <v>376</v>
      </c>
      <c r="AQ2" s="36" t="s">
        <v>312</v>
      </c>
      <c r="AR2" s="313" t="s">
        <v>376</v>
      </c>
    </row>
    <row r="3" spans="1:45" s="307" customFormat="1" ht="30.75" thickBot="1">
      <c r="A3" s="312" t="s">
        <v>351</v>
      </c>
      <c r="B3" s="214" t="s">
        <v>393</v>
      </c>
      <c r="C3" s="214" t="s">
        <v>392</v>
      </c>
      <c r="D3" s="214" t="s">
        <v>391</v>
      </c>
      <c r="E3" s="214" t="s">
        <v>390</v>
      </c>
      <c r="F3" s="213" t="s">
        <v>311</v>
      </c>
      <c r="G3" s="213" t="s">
        <v>310</v>
      </c>
      <c r="H3" s="212" t="s">
        <v>309</v>
      </c>
      <c r="I3" s="212" t="s">
        <v>308</v>
      </c>
      <c r="J3" s="212" t="s">
        <v>306</v>
      </c>
      <c r="K3" s="212" t="s">
        <v>305</v>
      </c>
      <c r="L3" s="212" t="s">
        <v>389</v>
      </c>
      <c r="M3" s="311"/>
      <c r="O3" s="312" t="s">
        <v>351</v>
      </c>
      <c r="P3" s="214" t="s">
        <v>393</v>
      </c>
      <c r="Q3" s="215" t="s">
        <v>393</v>
      </c>
      <c r="R3" s="214" t="s">
        <v>392</v>
      </c>
      <c r="S3" s="214" t="s">
        <v>391</v>
      </c>
      <c r="T3" s="214" t="s">
        <v>390</v>
      </c>
      <c r="U3" s="213" t="s">
        <v>311</v>
      </c>
      <c r="V3" s="213" t="s">
        <v>310</v>
      </c>
      <c r="W3" s="212" t="s">
        <v>309</v>
      </c>
      <c r="X3" s="212" t="s">
        <v>308</v>
      </c>
      <c r="Y3" s="212" t="s">
        <v>306</v>
      </c>
      <c r="Z3" s="212" t="s">
        <v>305</v>
      </c>
      <c r="AA3" s="212" t="s">
        <v>389</v>
      </c>
      <c r="AB3" s="311"/>
      <c r="AD3" s="310" t="s">
        <v>351</v>
      </c>
      <c r="AE3" s="211" t="s">
        <v>388</v>
      </c>
      <c r="AF3" s="210" t="s">
        <v>388</v>
      </c>
      <c r="AG3" s="211" t="s">
        <v>387</v>
      </c>
      <c r="AH3" s="210" t="s">
        <v>387</v>
      </c>
      <c r="AI3" s="208" t="s">
        <v>386</v>
      </c>
      <c r="AJ3" s="209" t="s">
        <v>386</v>
      </c>
      <c r="AK3" s="208" t="s">
        <v>385</v>
      </c>
      <c r="AL3" s="309" t="s">
        <v>385</v>
      </c>
      <c r="AM3" s="208" t="s">
        <v>384</v>
      </c>
      <c r="AN3" s="209" t="s">
        <v>384</v>
      </c>
      <c r="AO3" s="206" t="s">
        <v>383</v>
      </c>
      <c r="AP3" s="207" t="s">
        <v>383</v>
      </c>
      <c r="AQ3" s="206" t="s">
        <v>382</v>
      </c>
      <c r="AR3" s="308" t="s">
        <v>382</v>
      </c>
    </row>
    <row r="4" spans="1:45">
      <c r="A4" s="256" t="s">
        <v>375</v>
      </c>
      <c r="B4" s="255">
        <v>7.7119999999999997</v>
      </c>
      <c r="C4" s="255">
        <v>7.7119999999999997</v>
      </c>
      <c r="D4" s="278"/>
      <c r="E4" s="278"/>
      <c r="F4" s="253">
        <v>4.4800000000000004</v>
      </c>
      <c r="G4" s="298"/>
      <c r="H4" s="298"/>
      <c r="I4" s="251">
        <v>53.01</v>
      </c>
      <c r="J4" s="298"/>
      <c r="K4" s="249">
        <v>68.290000000000006</v>
      </c>
      <c r="L4" s="257">
        <v>5.6</v>
      </c>
      <c r="N4" s="17"/>
      <c r="O4" s="256" t="s">
        <v>375</v>
      </c>
      <c r="P4" s="255">
        <f t="shared" ref="P4:P14" si="0">R4</f>
        <v>8.4832000000000001</v>
      </c>
      <c r="Q4" s="235">
        <f t="shared" ref="Q4:Q15" si="1">P4/P$28</f>
        <v>1.5909505062834157</v>
      </c>
      <c r="R4" s="255">
        <f t="shared" ref="R4:R14" si="2">(C4/10)*11</f>
        <v>8.4832000000000001</v>
      </c>
      <c r="S4" s="278"/>
      <c r="T4" s="278"/>
      <c r="U4" s="253">
        <f t="shared" ref="U4:U27" si="3">(F4/10)*11</f>
        <v>4.9280000000000008</v>
      </c>
      <c r="V4" s="298"/>
      <c r="W4" s="298"/>
      <c r="X4" s="251">
        <f t="shared" ref="X4:X27" si="4">(I4/10)*11</f>
        <v>58.311</v>
      </c>
      <c r="Y4" s="298"/>
      <c r="Z4" s="249">
        <f t="shared" ref="Z4:Z27" si="5">(K4/10)*11</f>
        <v>75.119</v>
      </c>
      <c r="AA4" s="257">
        <v>5.6</v>
      </c>
      <c r="AC4" s="17"/>
      <c r="AD4" s="256" t="s">
        <v>375</v>
      </c>
      <c r="AE4" s="98">
        <f t="shared" ref="AE4:AE14" si="6">U4/$R4</f>
        <v>0.58091286307053946</v>
      </c>
      <c r="AF4" s="90">
        <f t="shared" ref="AF4:AF15" si="7">AE4/AE$28</f>
        <v>0.78619185227985888</v>
      </c>
      <c r="AG4" s="98"/>
      <c r="AH4" s="90"/>
      <c r="AI4" s="98"/>
      <c r="AJ4" s="90"/>
      <c r="AK4" s="98">
        <f t="shared" ref="AK4:AK14" si="8">X4/$R4</f>
        <v>6.8737033195020745</v>
      </c>
      <c r="AL4" s="205">
        <f t="shared" ref="AL4:AL15" si="9">AK4/AK$28</f>
        <v>0.84257668690617149</v>
      </c>
      <c r="AM4" s="98"/>
      <c r="AN4" s="90"/>
      <c r="AO4" s="98">
        <f t="shared" ref="AO4:AO14" si="10">Z4/$R4</f>
        <v>8.8550311203319509</v>
      </c>
      <c r="AP4" s="90">
        <f t="shared" ref="AP4:AP15" si="11">AO4/AO$28</f>
        <v>0.67281780440432959</v>
      </c>
      <c r="AQ4" s="98">
        <f t="shared" ref="AQ4:AQ14" si="12">AA4/$R4</f>
        <v>0.66012825348924931</v>
      </c>
      <c r="AR4" s="205">
        <f t="shared" ref="AR4:AR14" si="13">AQ4/AQ$28</f>
        <v>0.72056130303912647</v>
      </c>
    </row>
    <row r="5" spans="1:45">
      <c r="A5" s="238" t="s">
        <v>374</v>
      </c>
      <c r="B5" s="255">
        <v>4.4210000000000003</v>
      </c>
      <c r="C5" s="255">
        <v>4.4210000000000003</v>
      </c>
      <c r="D5" s="278"/>
      <c r="E5" s="278"/>
      <c r="F5" s="253">
        <v>4.47</v>
      </c>
      <c r="G5" s="250">
        <v>202</v>
      </c>
      <c r="H5" s="252">
        <v>209.3</v>
      </c>
      <c r="I5" s="251">
        <v>38.92</v>
      </c>
      <c r="J5" s="250">
        <v>156</v>
      </c>
      <c r="K5" s="249">
        <v>45.17</v>
      </c>
      <c r="L5" s="248">
        <v>4.2</v>
      </c>
      <c r="N5" s="17"/>
      <c r="O5" s="238" t="s">
        <v>374</v>
      </c>
      <c r="P5" s="255">
        <f t="shared" si="0"/>
        <v>4.8631000000000002</v>
      </c>
      <c r="Q5" s="235">
        <f t="shared" si="1"/>
        <v>0.91203218209011683</v>
      </c>
      <c r="R5" s="255">
        <f t="shared" si="2"/>
        <v>4.8631000000000002</v>
      </c>
      <c r="S5" s="278"/>
      <c r="T5" s="278"/>
      <c r="U5" s="253">
        <f t="shared" si="3"/>
        <v>4.9169999999999998</v>
      </c>
      <c r="V5" s="250">
        <v>202</v>
      </c>
      <c r="W5" s="252">
        <v>209.3</v>
      </c>
      <c r="X5" s="251">
        <f t="shared" si="4"/>
        <v>42.812000000000005</v>
      </c>
      <c r="Y5" s="250">
        <v>156</v>
      </c>
      <c r="Z5" s="249">
        <f t="shared" si="5"/>
        <v>49.687000000000005</v>
      </c>
      <c r="AA5" s="248">
        <v>4.2</v>
      </c>
      <c r="AC5" s="17"/>
      <c r="AD5" s="238" t="s">
        <v>374</v>
      </c>
      <c r="AE5" s="98">
        <f t="shared" si="6"/>
        <v>1.0110834652793486</v>
      </c>
      <c r="AF5" s="90">
        <f t="shared" si="7"/>
        <v>1.3683731810927127</v>
      </c>
      <c r="AG5" s="98">
        <f>V5/$R5</f>
        <v>41.5372910283564</v>
      </c>
      <c r="AH5" s="90">
        <f t="shared" ref="AH5:AH11" si="14">AG5/AG$28</f>
        <v>0.97547231558456549</v>
      </c>
      <c r="AI5" s="98">
        <f>W5/$R5</f>
        <v>43.038391149678191</v>
      </c>
      <c r="AJ5" s="90">
        <f t="shared" ref="AJ5:AJ11" si="15">AI5/AI$28</f>
        <v>0.9275276143962361</v>
      </c>
      <c r="AK5" s="98">
        <f t="shared" si="8"/>
        <v>8.803438136168289</v>
      </c>
      <c r="AL5" s="205">
        <f t="shared" si="9"/>
        <v>1.079123056869647</v>
      </c>
      <c r="AM5" s="98">
        <f>Y5/$R5</f>
        <v>32.078303962493059</v>
      </c>
      <c r="AN5" s="90">
        <f t="shared" ref="AN5:AN11" si="16">AM5/AM$28</f>
        <v>1.0780560919603017</v>
      </c>
      <c r="AO5" s="98">
        <f t="shared" si="10"/>
        <v>10.217145442207645</v>
      </c>
      <c r="AP5" s="90">
        <f t="shared" si="11"/>
        <v>0.77631317951236667</v>
      </c>
      <c r="AQ5" s="98">
        <f t="shared" si="12"/>
        <v>0.86364664514404388</v>
      </c>
      <c r="AR5" s="205">
        <f t="shared" si="13"/>
        <v>0.94271128178654318</v>
      </c>
    </row>
    <row r="6" spans="1:45">
      <c r="A6" s="238" t="s">
        <v>373</v>
      </c>
      <c r="B6" s="246">
        <v>5.984</v>
      </c>
      <c r="C6" s="246">
        <v>5.984</v>
      </c>
      <c r="D6" s="278"/>
      <c r="E6" s="278"/>
      <c r="F6" s="272">
        <v>2.8</v>
      </c>
      <c r="G6" s="283">
        <v>117</v>
      </c>
      <c r="H6" s="284">
        <v>211.3</v>
      </c>
      <c r="I6" s="271">
        <v>34.51</v>
      </c>
      <c r="J6" s="283">
        <v>89</v>
      </c>
      <c r="K6" s="270">
        <v>37.11</v>
      </c>
      <c r="L6" s="269">
        <v>3.5</v>
      </c>
      <c r="N6" s="17"/>
      <c r="O6" s="238" t="s">
        <v>373</v>
      </c>
      <c r="P6" s="255">
        <f t="shared" si="0"/>
        <v>6.5824000000000007</v>
      </c>
      <c r="Q6" s="235">
        <f t="shared" si="1"/>
        <v>1.234471969605804</v>
      </c>
      <c r="R6" s="255">
        <f t="shared" si="2"/>
        <v>6.5824000000000007</v>
      </c>
      <c r="S6" s="278"/>
      <c r="T6" s="278"/>
      <c r="U6" s="253">
        <f t="shared" si="3"/>
        <v>3.0799999999999996</v>
      </c>
      <c r="V6" s="283">
        <v>117</v>
      </c>
      <c r="W6" s="284">
        <v>211.3</v>
      </c>
      <c r="X6" s="271">
        <f t="shared" si="4"/>
        <v>37.960999999999999</v>
      </c>
      <c r="Y6" s="283">
        <v>89</v>
      </c>
      <c r="Z6" s="270">
        <f t="shared" si="5"/>
        <v>40.820999999999998</v>
      </c>
      <c r="AA6" s="269">
        <v>3.5</v>
      </c>
      <c r="AC6" s="17"/>
      <c r="AD6" s="238" t="s">
        <v>373</v>
      </c>
      <c r="AE6" s="98">
        <f t="shared" si="6"/>
        <v>0.46791443850267367</v>
      </c>
      <c r="AF6" s="90">
        <f t="shared" si="7"/>
        <v>0.63326282219066155</v>
      </c>
      <c r="AG6" s="98">
        <f>V6/$R6</f>
        <v>17.774671852211956</v>
      </c>
      <c r="AH6" s="90">
        <f t="shared" si="14"/>
        <v>0.41742491821617173</v>
      </c>
      <c r="AI6" s="98">
        <f>W6/$R6</f>
        <v>32.100753524550314</v>
      </c>
      <c r="AJ6" s="90">
        <f t="shared" si="15"/>
        <v>0.69180874427668637</v>
      </c>
      <c r="AK6" s="98">
        <f t="shared" si="8"/>
        <v>5.7670454545454541</v>
      </c>
      <c r="AL6" s="205">
        <f t="shared" si="9"/>
        <v>0.70692286624325817</v>
      </c>
      <c r="AM6" s="98">
        <f>Y6/$R6</f>
        <v>13.520904229460378</v>
      </c>
      <c r="AN6" s="90">
        <f t="shared" si="16"/>
        <v>0.45439725212481991</v>
      </c>
      <c r="AO6" s="98">
        <f t="shared" si="10"/>
        <v>6.201537433155079</v>
      </c>
      <c r="AP6" s="90">
        <f t="shared" si="11"/>
        <v>0.47120159635873154</v>
      </c>
      <c r="AQ6" s="98">
        <f t="shared" si="12"/>
        <v>0.53172095284394749</v>
      </c>
      <c r="AR6" s="205">
        <f t="shared" si="13"/>
        <v>0.58039864315651557</v>
      </c>
    </row>
    <row r="7" spans="1:45" ht="15.75" thickBot="1">
      <c r="A7" s="224" t="s">
        <v>372</v>
      </c>
      <c r="B7" s="234">
        <v>5.0570000000000004</v>
      </c>
      <c r="C7" s="234">
        <v>5.0570000000000004</v>
      </c>
      <c r="D7" s="147"/>
      <c r="E7" s="305">
        <v>3.91</v>
      </c>
      <c r="F7" s="306">
        <v>2.08</v>
      </c>
      <c r="G7" s="304">
        <v>462</v>
      </c>
      <c r="H7" s="303">
        <v>236.2</v>
      </c>
      <c r="I7" s="279">
        <v>33.36</v>
      </c>
      <c r="J7" s="302">
        <v>299</v>
      </c>
      <c r="K7" s="290">
        <v>77.69</v>
      </c>
      <c r="L7" s="279">
        <v>5.4</v>
      </c>
      <c r="M7" s="108" t="s">
        <v>326</v>
      </c>
      <c r="N7" s="17"/>
      <c r="O7" s="224" t="s">
        <v>372</v>
      </c>
      <c r="P7" s="255">
        <f t="shared" si="0"/>
        <v>5.5627000000000004</v>
      </c>
      <c r="Q7" s="235">
        <f t="shared" si="1"/>
        <v>1.0432360879506268</v>
      </c>
      <c r="R7" s="255">
        <f t="shared" si="2"/>
        <v>5.5627000000000004</v>
      </c>
      <c r="S7" s="147"/>
      <c r="T7" s="305">
        <v>3.91</v>
      </c>
      <c r="U7" s="253">
        <f t="shared" si="3"/>
        <v>2.2880000000000003</v>
      </c>
      <c r="V7" s="304">
        <v>462</v>
      </c>
      <c r="W7" s="303">
        <v>236.2</v>
      </c>
      <c r="X7" s="279">
        <f t="shared" si="4"/>
        <v>36.695999999999998</v>
      </c>
      <c r="Y7" s="302">
        <v>299</v>
      </c>
      <c r="Z7" s="290">
        <f t="shared" si="5"/>
        <v>85.459000000000003</v>
      </c>
      <c r="AA7" s="279">
        <v>5.4</v>
      </c>
      <c r="AB7" s="108" t="s">
        <v>326</v>
      </c>
      <c r="AC7" s="17"/>
      <c r="AD7" s="224" t="s">
        <v>372</v>
      </c>
      <c r="AE7" s="98">
        <f t="shared" si="6"/>
        <v>0.41131105398457585</v>
      </c>
      <c r="AF7" s="90">
        <f t="shared" si="7"/>
        <v>0.55665732324479178</v>
      </c>
      <c r="AG7" s="91">
        <f>V7/$T7</f>
        <v>118.15856777493606</v>
      </c>
      <c r="AH7" s="90">
        <f t="shared" si="14"/>
        <v>2.774865882199383</v>
      </c>
      <c r="AI7" s="91">
        <f>W7/$T7</f>
        <v>60.409207161125316</v>
      </c>
      <c r="AJ7" s="90">
        <f t="shared" si="15"/>
        <v>1.3018889951267509</v>
      </c>
      <c r="AK7" s="98">
        <f t="shared" si="8"/>
        <v>6.5967965196756966</v>
      </c>
      <c r="AL7" s="205">
        <f t="shared" si="9"/>
        <v>0.80863352655510745</v>
      </c>
      <c r="AM7" s="91">
        <f>Y7/$T7</f>
        <v>76.470588235294116</v>
      </c>
      <c r="AN7" s="90">
        <f t="shared" si="16"/>
        <v>2.5699483239275209</v>
      </c>
      <c r="AO7" s="98">
        <f t="shared" si="10"/>
        <v>15.362863357721968</v>
      </c>
      <c r="AP7" s="90">
        <f t="shared" si="11"/>
        <v>1.1672921137423105</v>
      </c>
      <c r="AQ7" s="98">
        <f t="shared" si="12"/>
        <v>0.97075161342513527</v>
      </c>
      <c r="AR7" s="205">
        <f t="shared" si="13"/>
        <v>1.0596214353796651</v>
      </c>
      <c r="AS7" s="108" t="s">
        <v>326</v>
      </c>
    </row>
    <row r="8" spans="1:45">
      <c r="A8" s="256" t="s">
        <v>371</v>
      </c>
      <c r="B8" s="255">
        <v>4.391</v>
      </c>
      <c r="C8" s="255">
        <v>4.391</v>
      </c>
      <c r="D8" s="301"/>
      <c r="E8" s="301"/>
      <c r="F8" s="253">
        <v>3.68</v>
      </c>
      <c r="G8" s="258">
        <v>153</v>
      </c>
      <c r="H8" s="259">
        <v>211.4</v>
      </c>
      <c r="I8" s="251">
        <v>37.39</v>
      </c>
      <c r="J8" s="258">
        <v>92</v>
      </c>
      <c r="K8" s="249">
        <v>60.35</v>
      </c>
      <c r="L8" s="257">
        <v>5</v>
      </c>
      <c r="N8" s="17"/>
      <c r="O8" s="256" t="s">
        <v>371</v>
      </c>
      <c r="P8" s="255">
        <f t="shared" si="0"/>
        <v>4.8300999999999998</v>
      </c>
      <c r="Q8" s="235">
        <f t="shared" si="1"/>
        <v>0.90584331860613043</v>
      </c>
      <c r="R8" s="255">
        <f t="shared" si="2"/>
        <v>4.8300999999999998</v>
      </c>
      <c r="S8" s="301"/>
      <c r="T8" s="301"/>
      <c r="U8" s="253">
        <f t="shared" si="3"/>
        <v>4.048</v>
      </c>
      <c r="V8" s="258">
        <v>153</v>
      </c>
      <c r="W8" s="259">
        <v>211.4</v>
      </c>
      <c r="X8" s="251">
        <f t="shared" si="4"/>
        <v>41.128999999999998</v>
      </c>
      <c r="Y8" s="258">
        <v>92</v>
      </c>
      <c r="Z8" s="249">
        <f t="shared" si="5"/>
        <v>66.385000000000005</v>
      </c>
      <c r="AA8" s="257">
        <v>5</v>
      </c>
      <c r="AC8" s="17"/>
      <c r="AD8" s="256" t="s">
        <v>371</v>
      </c>
      <c r="AE8" s="98">
        <f t="shared" si="6"/>
        <v>0.83807788658619908</v>
      </c>
      <c r="AF8" s="90">
        <f t="shared" si="7"/>
        <v>1.1342320817743456</v>
      </c>
      <c r="AG8" s="98">
        <f>V8/$R8</f>
        <v>31.676362808223434</v>
      </c>
      <c r="AH8" s="90">
        <f t="shared" si="14"/>
        <v>0.743895767221322</v>
      </c>
      <c r="AI8" s="98">
        <f>W8/$R8</f>
        <v>43.767209788617215</v>
      </c>
      <c r="AJ8" s="90">
        <f t="shared" si="15"/>
        <v>0.94323450760122718</v>
      </c>
      <c r="AK8" s="98">
        <f t="shared" si="8"/>
        <v>8.5151446139831464</v>
      </c>
      <c r="AL8" s="205">
        <f t="shared" si="9"/>
        <v>1.0437841151829894</v>
      </c>
      <c r="AM8" s="98">
        <f>Y8/$R8</f>
        <v>19.047224695140887</v>
      </c>
      <c r="AN8" s="90">
        <f t="shared" si="16"/>
        <v>0.64012039544055355</v>
      </c>
      <c r="AO8" s="98">
        <f t="shared" si="10"/>
        <v>13.744021862901391</v>
      </c>
      <c r="AP8" s="90">
        <f t="shared" si="11"/>
        <v>1.0442902444746875</v>
      </c>
      <c r="AQ8" s="98">
        <f t="shared" si="12"/>
        <v>1.0351752551707005</v>
      </c>
      <c r="AR8" s="205">
        <f t="shared" si="13"/>
        <v>1.1299428963947653</v>
      </c>
    </row>
    <row r="9" spans="1:45">
      <c r="A9" s="238" t="s">
        <v>370</v>
      </c>
      <c r="B9" s="255">
        <v>5.4089999999999998</v>
      </c>
      <c r="C9" s="255">
        <v>5.4089999999999998</v>
      </c>
      <c r="D9" s="254"/>
      <c r="E9" s="254"/>
      <c r="F9" s="253">
        <v>3.01</v>
      </c>
      <c r="G9" s="250">
        <v>232</v>
      </c>
      <c r="H9" s="252">
        <v>243.1</v>
      </c>
      <c r="I9" s="251">
        <v>33.49</v>
      </c>
      <c r="J9" s="250">
        <v>163</v>
      </c>
      <c r="K9" s="249">
        <v>60.22</v>
      </c>
      <c r="L9" s="248">
        <v>4.9000000000000004</v>
      </c>
      <c r="N9" s="17"/>
      <c r="O9" s="238" t="s">
        <v>370</v>
      </c>
      <c r="P9" s="255">
        <f t="shared" si="0"/>
        <v>5.9498999999999995</v>
      </c>
      <c r="Q9" s="235">
        <f t="shared" si="1"/>
        <v>1.1158520861627328</v>
      </c>
      <c r="R9" s="255">
        <f t="shared" si="2"/>
        <v>5.9498999999999995</v>
      </c>
      <c r="S9" s="254"/>
      <c r="T9" s="254"/>
      <c r="U9" s="253">
        <f t="shared" si="3"/>
        <v>3.3109999999999999</v>
      </c>
      <c r="V9" s="250">
        <v>232</v>
      </c>
      <c r="W9" s="252">
        <v>243.1</v>
      </c>
      <c r="X9" s="251">
        <f t="shared" si="4"/>
        <v>36.838999999999999</v>
      </c>
      <c r="Y9" s="250">
        <v>163</v>
      </c>
      <c r="Z9" s="249">
        <f t="shared" si="5"/>
        <v>66.242000000000004</v>
      </c>
      <c r="AA9" s="248">
        <v>4.9000000000000004</v>
      </c>
      <c r="AC9" s="17"/>
      <c r="AD9" s="238" t="s">
        <v>370</v>
      </c>
      <c r="AE9" s="98">
        <f t="shared" si="6"/>
        <v>0.55647994083934182</v>
      </c>
      <c r="AF9" s="90">
        <f t="shared" si="7"/>
        <v>0.75312499215901063</v>
      </c>
      <c r="AG9" s="98">
        <f>V9/$R9</f>
        <v>38.992251970621361</v>
      </c>
      <c r="AH9" s="90">
        <f t="shared" si="14"/>
        <v>0.91570397052789954</v>
      </c>
      <c r="AI9" s="98">
        <f>W9/$R9</f>
        <v>40.857829543353674</v>
      </c>
      <c r="AJ9" s="90">
        <f t="shared" si="15"/>
        <v>0.88053396405916196</v>
      </c>
      <c r="AK9" s="98">
        <f t="shared" si="8"/>
        <v>6.1915326308005181</v>
      </c>
      <c r="AL9" s="205">
        <f t="shared" si="9"/>
        <v>0.75895638907343133</v>
      </c>
      <c r="AM9" s="98">
        <f>Y9/$R9</f>
        <v>27.395418410393454</v>
      </c>
      <c r="AN9" s="90">
        <f t="shared" si="16"/>
        <v>0.92067827973878824</v>
      </c>
      <c r="AO9" s="98">
        <f t="shared" si="10"/>
        <v>11.133296357921983</v>
      </c>
      <c r="AP9" s="90">
        <f t="shared" si="11"/>
        <v>0.84592362347778893</v>
      </c>
      <c r="AQ9" s="98">
        <f t="shared" si="12"/>
        <v>0.82354325282777874</v>
      </c>
      <c r="AR9" s="205">
        <f t="shared" si="13"/>
        <v>0.89893652669773083</v>
      </c>
    </row>
    <row r="10" spans="1:45">
      <c r="A10" s="238" t="s">
        <v>369</v>
      </c>
      <c r="B10" s="246">
        <v>4.4180000000000001</v>
      </c>
      <c r="C10" s="246">
        <v>4.4180000000000001</v>
      </c>
      <c r="D10" s="254"/>
      <c r="E10" s="254"/>
      <c r="F10" s="272">
        <v>3.64</v>
      </c>
      <c r="G10" s="283">
        <v>182</v>
      </c>
      <c r="H10" s="284">
        <v>280</v>
      </c>
      <c r="I10" s="271">
        <v>31.92</v>
      </c>
      <c r="J10" s="283">
        <v>113</v>
      </c>
      <c r="K10" s="270">
        <v>43.09</v>
      </c>
      <c r="L10" s="269">
        <v>4.9000000000000004</v>
      </c>
      <c r="N10" s="17"/>
      <c r="O10" s="238" t="s">
        <v>369</v>
      </c>
      <c r="P10" s="255">
        <f t="shared" si="0"/>
        <v>4.8597999999999999</v>
      </c>
      <c r="Q10" s="235">
        <f t="shared" si="1"/>
        <v>0.91141329574171814</v>
      </c>
      <c r="R10" s="255">
        <f t="shared" si="2"/>
        <v>4.8597999999999999</v>
      </c>
      <c r="S10" s="254"/>
      <c r="T10" s="254"/>
      <c r="U10" s="253">
        <f t="shared" si="3"/>
        <v>4.0039999999999996</v>
      </c>
      <c r="V10" s="283">
        <v>182</v>
      </c>
      <c r="W10" s="284">
        <v>280</v>
      </c>
      <c r="X10" s="271">
        <f t="shared" si="4"/>
        <v>35.112000000000002</v>
      </c>
      <c r="Y10" s="283">
        <v>113</v>
      </c>
      <c r="Z10" s="270">
        <f t="shared" si="5"/>
        <v>47.399000000000001</v>
      </c>
      <c r="AA10" s="269">
        <v>4.9000000000000004</v>
      </c>
      <c r="AC10" s="17"/>
      <c r="AD10" s="238" t="s">
        <v>369</v>
      </c>
      <c r="AE10" s="98">
        <f t="shared" si="6"/>
        <v>0.82390221819827969</v>
      </c>
      <c r="AF10" s="90">
        <f t="shared" si="7"/>
        <v>1.1150471132606599</v>
      </c>
      <c r="AG10" s="98">
        <f>V10/$R10</f>
        <v>37.450100827194532</v>
      </c>
      <c r="AH10" s="90">
        <f t="shared" si="14"/>
        <v>0.87948770053010428</v>
      </c>
      <c r="AI10" s="98">
        <f>W10/$R10</f>
        <v>57.615539734145436</v>
      </c>
      <c r="AJ10" s="90">
        <f t="shared" si="15"/>
        <v>1.2416821980150401</v>
      </c>
      <c r="AK10" s="98">
        <f t="shared" si="8"/>
        <v>7.2249886826618388</v>
      </c>
      <c r="AL10" s="205">
        <f t="shared" si="9"/>
        <v>0.88563715135915677</v>
      </c>
      <c r="AM10" s="98">
        <f>Y10/$R10</f>
        <v>23.251985678422979</v>
      </c>
      <c r="AN10" s="90">
        <f t="shared" si="16"/>
        <v>0.78142986736788278</v>
      </c>
      <c r="AO10" s="98">
        <f t="shared" si="10"/>
        <v>9.7532820280669998</v>
      </c>
      <c r="AP10" s="90">
        <f t="shared" si="11"/>
        <v>0.74106818041473443</v>
      </c>
      <c r="AQ10" s="98">
        <f t="shared" si="12"/>
        <v>1.0082719453475453</v>
      </c>
      <c r="AR10" s="205">
        <f t="shared" si="13"/>
        <v>1.1005766575165292</v>
      </c>
    </row>
    <row r="11" spans="1:45" ht="15.75" thickBot="1">
      <c r="A11" s="224" t="s">
        <v>368</v>
      </c>
      <c r="B11" s="234">
        <v>3.996</v>
      </c>
      <c r="C11" s="234">
        <v>3.996</v>
      </c>
      <c r="D11" s="254"/>
      <c r="E11" s="254"/>
      <c r="F11" s="291">
        <v>3.61</v>
      </c>
      <c r="G11" s="282">
        <v>174</v>
      </c>
      <c r="H11" s="281">
        <v>234.9</v>
      </c>
      <c r="I11" s="279">
        <v>36.44</v>
      </c>
      <c r="J11" s="280">
        <v>117</v>
      </c>
      <c r="K11" s="290">
        <v>20.440000000000001</v>
      </c>
      <c r="L11" s="279">
        <v>4.5</v>
      </c>
      <c r="N11" s="17"/>
      <c r="O11" s="224" t="s">
        <v>368</v>
      </c>
      <c r="P11" s="255">
        <f t="shared" si="0"/>
        <v>4.3956</v>
      </c>
      <c r="Q11" s="235">
        <f t="shared" si="1"/>
        <v>0.8243566160669773</v>
      </c>
      <c r="R11" s="255">
        <f t="shared" si="2"/>
        <v>4.3956</v>
      </c>
      <c r="S11" s="254"/>
      <c r="T11" s="254"/>
      <c r="U11" s="253">
        <f t="shared" si="3"/>
        <v>3.9710000000000001</v>
      </c>
      <c r="V11" s="282">
        <v>174</v>
      </c>
      <c r="W11" s="281">
        <v>234.9</v>
      </c>
      <c r="X11" s="279">
        <f t="shared" si="4"/>
        <v>40.083999999999996</v>
      </c>
      <c r="Y11" s="280">
        <v>117</v>
      </c>
      <c r="Z11" s="290">
        <f t="shared" si="5"/>
        <v>22.484000000000002</v>
      </c>
      <c r="AA11" s="279">
        <v>4.5</v>
      </c>
      <c r="AC11" s="17"/>
      <c r="AD11" s="224" t="s">
        <v>368</v>
      </c>
      <c r="AE11" s="98">
        <f t="shared" si="6"/>
        <v>0.90340340340340342</v>
      </c>
      <c r="AF11" s="90">
        <f t="shared" si="7"/>
        <v>1.222641880097955</v>
      </c>
      <c r="AG11" s="98">
        <f>V11/$R11</f>
        <v>39.585039585039588</v>
      </c>
      <c r="AH11" s="90">
        <f t="shared" si="14"/>
        <v>0.92962514575551958</v>
      </c>
      <c r="AI11" s="98">
        <f>W11/$R11</f>
        <v>53.439803439803441</v>
      </c>
      <c r="AJ11" s="90">
        <f t="shared" si="15"/>
        <v>1.151690202032454</v>
      </c>
      <c r="AK11" s="98">
        <f t="shared" si="8"/>
        <v>9.1191191191191177</v>
      </c>
      <c r="AL11" s="205">
        <f t="shared" si="9"/>
        <v>1.1178191460621116</v>
      </c>
      <c r="AM11" s="98">
        <f>Y11/$R11</f>
        <v>26.617526617526618</v>
      </c>
      <c r="AN11" s="90">
        <f t="shared" si="16"/>
        <v>0.89453565738672924</v>
      </c>
      <c r="AO11" s="98">
        <f t="shared" si="10"/>
        <v>5.115115115115116</v>
      </c>
      <c r="AP11" s="90">
        <f t="shared" si="11"/>
        <v>0.38865369011804651</v>
      </c>
      <c r="AQ11" s="98">
        <f t="shared" si="12"/>
        <v>1.0237510237510237</v>
      </c>
      <c r="AR11" s="205">
        <f t="shared" si="13"/>
        <v>1.1174728058714896</v>
      </c>
    </row>
    <row r="12" spans="1:45">
      <c r="A12" s="256" t="s">
        <v>367</v>
      </c>
      <c r="B12" s="255">
        <v>3.5659999999999998</v>
      </c>
      <c r="C12" s="255">
        <v>3.5659999999999998</v>
      </c>
      <c r="D12" s="254"/>
      <c r="E12" s="254"/>
      <c r="F12" s="253">
        <v>4</v>
      </c>
      <c r="G12" s="298"/>
      <c r="H12" s="298"/>
      <c r="I12" s="251">
        <v>40.92</v>
      </c>
      <c r="J12" s="298"/>
      <c r="K12" s="249">
        <v>122.8</v>
      </c>
      <c r="L12" s="257">
        <v>5.3</v>
      </c>
      <c r="N12" s="17"/>
      <c r="O12" s="256" t="s">
        <v>367</v>
      </c>
      <c r="P12" s="255">
        <f t="shared" si="0"/>
        <v>3.9225999999999996</v>
      </c>
      <c r="Q12" s="235">
        <f t="shared" si="1"/>
        <v>0.73564957279650667</v>
      </c>
      <c r="R12" s="255">
        <f t="shared" si="2"/>
        <v>3.9225999999999996</v>
      </c>
      <c r="S12" s="254"/>
      <c r="T12" s="254"/>
      <c r="U12" s="253">
        <f t="shared" si="3"/>
        <v>4.4000000000000004</v>
      </c>
      <c r="V12" s="298"/>
      <c r="W12" s="298"/>
      <c r="X12" s="251">
        <f t="shared" si="4"/>
        <v>45.012000000000008</v>
      </c>
      <c r="Y12" s="298"/>
      <c r="Z12" s="249">
        <f t="shared" si="5"/>
        <v>135.07999999999998</v>
      </c>
      <c r="AA12" s="257">
        <v>5.3</v>
      </c>
      <c r="AC12" s="17"/>
      <c r="AD12" s="256" t="s">
        <v>367</v>
      </c>
      <c r="AE12" s="98">
        <f t="shared" si="6"/>
        <v>1.1217049915872128</v>
      </c>
      <c r="AF12" s="90">
        <f t="shared" si="7"/>
        <v>1.5180853809746497</v>
      </c>
      <c r="AG12" s="298"/>
      <c r="AH12" s="90"/>
      <c r="AI12" s="298"/>
      <c r="AJ12" s="90"/>
      <c r="AK12" s="98">
        <f t="shared" si="8"/>
        <v>11.475042063937188</v>
      </c>
      <c r="AL12" s="205">
        <f t="shared" si="9"/>
        <v>1.4066075410775132</v>
      </c>
      <c r="AM12" s="298"/>
      <c r="AN12" s="90"/>
      <c r="AO12" s="98">
        <f t="shared" si="10"/>
        <v>34.436343241727428</v>
      </c>
      <c r="AP12" s="90">
        <f t="shared" si="11"/>
        <v>2.6165221258696567</v>
      </c>
      <c r="AQ12" s="98">
        <f t="shared" si="12"/>
        <v>1.3511446489573242</v>
      </c>
      <c r="AR12" s="205">
        <f t="shared" si="13"/>
        <v>1.4748384782819906</v>
      </c>
    </row>
    <row r="13" spans="1:45">
      <c r="A13" s="238" t="s">
        <v>366</v>
      </c>
      <c r="B13" s="255">
        <v>4.3280000000000003</v>
      </c>
      <c r="C13" s="255">
        <v>4.3280000000000003</v>
      </c>
      <c r="D13" s="254"/>
      <c r="E13" s="254"/>
      <c r="F13" s="253">
        <v>3.44</v>
      </c>
      <c r="G13" s="250">
        <v>195</v>
      </c>
      <c r="H13" s="252">
        <v>230.7</v>
      </c>
      <c r="I13" s="251">
        <v>38.35</v>
      </c>
      <c r="J13" s="250">
        <v>156</v>
      </c>
      <c r="K13" s="249">
        <v>50.97</v>
      </c>
      <c r="L13" s="248">
        <v>4.4000000000000004</v>
      </c>
      <c r="N13" s="17"/>
      <c r="O13" s="238" t="s">
        <v>366</v>
      </c>
      <c r="P13" s="255">
        <f t="shared" si="0"/>
        <v>4.7608000000000006</v>
      </c>
      <c r="Q13" s="235">
        <f t="shared" si="1"/>
        <v>0.89284670528975929</v>
      </c>
      <c r="R13" s="255">
        <f t="shared" si="2"/>
        <v>4.7608000000000006</v>
      </c>
      <c r="S13" s="254"/>
      <c r="T13" s="254"/>
      <c r="U13" s="253">
        <f t="shared" si="3"/>
        <v>3.7839999999999998</v>
      </c>
      <c r="V13" s="250">
        <v>195</v>
      </c>
      <c r="W13" s="252">
        <v>230.7</v>
      </c>
      <c r="X13" s="251">
        <f t="shared" si="4"/>
        <v>42.185000000000002</v>
      </c>
      <c r="Y13" s="250">
        <v>156</v>
      </c>
      <c r="Z13" s="249">
        <f t="shared" si="5"/>
        <v>56.066999999999993</v>
      </c>
      <c r="AA13" s="248">
        <v>4.4000000000000004</v>
      </c>
      <c r="AC13" s="17"/>
      <c r="AD13" s="238" t="s">
        <v>366</v>
      </c>
      <c r="AE13" s="98">
        <f t="shared" si="6"/>
        <v>0.79482439926062831</v>
      </c>
      <c r="AF13" s="90">
        <f t="shared" si="7"/>
        <v>1.07569397480541</v>
      </c>
      <c r="AG13" s="98">
        <f>V13/$R13</f>
        <v>40.959502604604261</v>
      </c>
      <c r="AH13" s="90">
        <f>AG13/AG$28</f>
        <v>0.96190338516850415</v>
      </c>
      <c r="AI13" s="98">
        <f>W13/$R13</f>
        <v>48.458242312216427</v>
      </c>
      <c r="AJ13" s="90">
        <f>AI13/AI$28</f>
        <v>1.0443317393852192</v>
      </c>
      <c r="AK13" s="98">
        <f t="shared" si="8"/>
        <v>8.8609057301293888</v>
      </c>
      <c r="AL13" s="205">
        <f t="shared" si="9"/>
        <v>1.0861674189367199</v>
      </c>
      <c r="AM13" s="98">
        <f>Y13/$R13</f>
        <v>32.767602083683407</v>
      </c>
      <c r="AN13" s="90">
        <f>AM13/AM$28</f>
        <v>1.1012213453226647</v>
      </c>
      <c r="AO13" s="98">
        <f t="shared" si="10"/>
        <v>11.7768022181146</v>
      </c>
      <c r="AP13" s="90">
        <f t="shared" si="11"/>
        <v>0.89481811002363465</v>
      </c>
      <c r="AQ13" s="98">
        <f t="shared" si="12"/>
        <v>0.92421441774491675</v>
      </c>
      <c r="AR13" s="205">
        <f t="shared" si="13"/>
        <v>1.0088238787202135</v>
      </c>
    </row>
    <row r="14" spans="1:45">
      <c r="A14" s="238" t="s">
        <v>365</v>
      </c>
      <c r="B14" s="246">
        <v>6.06</v>
      </c>
      <c r="C14" s="246">
        <v>6.06</v>
      </c>
      <c r="D14" s="254"/>
      <c r="E14" s="254"/>
      <c r="F14" s="272">
        <v>4.58</v>
      </c>
      <c r="G14" s="283">
        <v>114</v>
      </c>
      <c r="H14" s="284">
        <v>252.8</v>
      </c>
      <c r="I14" s="271">
        <v>58.56</v>
      </c>
      <c r="J14" s="283">
        <v>111</v>
      </c>
      <c r="K14" s="270">
        <v>83.07</v>
      </c>
      <c r="L14" s="269">
        <v>5.9</v>
      </c>
      <c r="N14" s="17"/>
      <c r="O14" s="238" t="s">
        <v>365</v>
      </c>
      <c r="P14" s="255">
        <f t="shared" si="0"/>
        <v>6.6659999999999995</v>
      </c>
      <c r="Q14" s="235">
        <f t="shared" si="1"/>
        <v>1.2501504237652357</v>
      </c>
      <c r="R14" s="255">
        <f t="shared" si="2"/>
        <v>6.6659999999999995</v>
      </c>
      <c r="S14" s="254"/>
      <c r="T14" s="254"/>
      <c r="U14" s="253">
        <f t="shared" si="3"/>
        <v>5.0380000000000003</v>
      </c>
      <c r="V14" s="283">
        <v>114</v>
      </c>
      <c r="W14" s="284">
        <v>252.8</v>
      </c>
      <c r="X14" s="271">
        <f t="shared" si="4"/>
        <v>64.415999999999997</v>
      </c>
      <c r="Y14" s="283">
        <v>111</v>
      </c>
      <c r="Z14" s="270">
        <f t="shared" si="5"/>
        <v>91.376999999999981</v>
      </c>
      <c r="AA14" s="269">
        <v>5.9</v>
      </c>
      <c r="AC14" s="17"/>
      <c r="AD14" s="238" t="s">
        <v>365</v>
      </c>
      <c r="AE14" s="98">
        <f t="shared" si="6"/>
        <v>0.75577557755775582</v>
      </c>
      <c r="AF14" s="90">
        <f t="shared" si="7"/>
        <v>1.0228463492567923</v>
      </c>
      <c r="AG14" s="98">
        <f>V14/$R14</f>
        <v>17.101710171017103</v>
      </c>
      <c r="AH14" s="90">
        <f>AG14/AG$28</f>
        <v>0.40162091479652934</v>
      </c>
      <c r="AI14" s="98">
        <f>W14/$R14</f>
        <v>37.923792379237931</v>
      </c>
      <c r="AJ14" s="90">
        <f>AI14/AI$28</f>
        <v>0.81730203510722388</v>
      </c>
      <c r="AK14" s="98">
        <f t="shared" si="8"/>
        <v>9.6633663366336631</v>
      </c>
      <c r="AL14" s="205">
        <f t="shared" si="9"/>
        <v>1.1845328222387155</v>
      </c>
      <c r="AM14" s="98">
        <f>Y14/$R14</f>
        <v>16.651665166516654</v>
      </c>
      <c r="AN14" s="90">
        <f>AM14/AM$28</f>
        <v>0.55961278673073844</v>
      </c>
      <c r="AO14" s="98">
        <f t="shared" si="10"/>
        <v>13.707920792079205</v>
      </c>
      <c r="AP14" s="90">
        <f t="shared" si="11"/>
        <v>1.0415472339897827</v>
      </c>
      <c r="AQ14" s="98">
        <f t="shared" si="12"/>
        <v>0.88508850885088519</v>
      </c>
      <c r="AR14" s="205">
        <f t="shared" si="13"/>
        <v>0.96611609315543046</v>
      </c>
    </row>
    <row r="15" spans="1:45" ht="15.75" thickBot="1">
      <c r="A15" s="224" t="s">
        <v>364</v>
      </c>
      <c r="B15" s="277">
        <f>AVERAGE(D15:E15)</f>
        <v>2.827</v>
      </c>
      <c r="C15" s="234"/>
      <c r="D15" s="247">
        <v>2.827</v>
      </c>
      <c r="E15" s="246"/>
      <c r="F15" s="244">
        <v>1.7</v>
      </c>
      <c r="G15" s="300"/>
      <c r="H15" s="300"/>
      <c r="I15" s="242">
        <v>24.89</v>
      </c>
      <c r="J15" s="299"/>
      <c r="K15" s="240">
        <v>49.84</v>
      </c>
      <c r="L15" s="300"/>
      <c r="M15" s="108" t="s">
        <v>326</v>
      </c>
      <c r="N15" s="17"/>
      <c r="O15" s="224" t="s">
        <v>364</v>
      </c>
      <c r="P15" s="277">
        <f>AVERAGE(S15:T15)</f>
        <v>3.1097000000000001</v>
      </c>
      <c r="Q15" s="235">
        <f t="shared" si="1"/>
        <v>0.58319723564097725</v>
      </c>
      <c r="R15" s="234"/>
      <c r="S15" s="233">
        <f>(D15/10)*11</f>
        <v>3.1097000000000001</v>
      </c>
      <c r="T15" s="246"/>
      <c r="U15" s="244">
        <f t="shared" si="3"/>
        <v>1.8699999999999999</v>
      </c>
      <c r="V15" s="300"/>
      <c r="W15" s="300"/>
      <c r="X15" s="242">
        <f t="shared" si="4"/>
        <v>27.378999999999998</v>
      </c>
      <c r="Y15" s="299"/>
      <c r="Z15" s="240">
        <f t="shared" si="5"/>
        <v>54.823999999999998</v>
      </c>
      <c r="AA15" s="300"/>
      <c r="AB15" s="108" t="s">
        <v>326</v>
      </c>
      <c r="AC15" s="17"/>
      <c r="AD15" s="224" t="s">
        <v>364</v>
      </c>
      <c r="AE15" s="89">
        <f>U15/$S15</f>
        <v>0.60134418111071797</v>
      </c>
      <c r="AF15" s="90">
        <f t="shared" si="7"/>
        <v>0.81384304886315151</v>
      </c>
      <c r="AG15" s="298"/>
      <c r="AH15" s="90"/>
      <c r="AI15" s="298"/>
      <c r="AJ15" s="90"/>
      <c r="AK15" s="89">
        <f>X15/$S15</f>
        <v>8.8043862752033952</v>
      </c>
      <c r="AL15" s="205">
        <f t="shared" si="9"/>
        <v>1.0792392794951797</v>
      </c>
      <c r="AM15" s="298"/>
      <c r="AN15" s="90"/>
      <c r="AO15" s="89">
        <f>Z15/$S15</f>
        <v>17.629996462681287</v>
      </c>
      <c r="AP15" s="90">
        <f t="shared" si="11"/>
        <v>1.3395520976139332</v>
      </c>
      <c r="AQ15" s="298"/>
      <c r="AR15" s="205"/>
      <c r="AS15" s="108" t="s">
        <v>326</v>
      </c>
    </row>
    <row r="16" spans="1:45">
      <c r="A16" s="256" t="s">
        <v>363</v>
      </c>
      <c r="B16" s="255">
        <v>2.72</v>
      </c>
      <c r="C16" s="255">
        <v>2.72</v>
      </c>
      <c r="D16" s="278"/>
      <c r="E16" s="278"/>
      <c r="F16" s="253">
        <v>2.8</v>
      </c>
      <c r="G16" s="258">
        <v>141</v>
      </c>
      <c r="H16" s="259">
        <v>242.7</v>
      </c>
      <c r="I16" s="251">
        <v>25.59</v>
      </c>
      <c r="J16" s="258">
        <v>45</v>
      </c>
      <c r="K16" s="249">
        <v>51.86</v>
      </c>
      <c r="L16" s="257">
        <v>3.9</v>
      </c>
      <c r="N16" s="17"/>
      <c r="O16" s="256" t="s">
        <v>363</v>
      </c>
      <c r="P16" s="255">
        <f>R16</f>
        <v>2.992</v>
      </c>
      <c r="Q16" s="235">
        <f t="shared" ref="Q16:Q27" si="17">P16/P$32</f>
        <v>0.62796457205221845</v>
      </c>
      <c r="R16" s="255">
        <f>(C16/10)*11</f>
        <v>2.992</v>
      </c>
      <c r="S16" s="278"/>
      <c r="T16" s="278"/>
      <c r="U16" s="253">
        <f t="shared" si="3"/>
        <v>3.0799999999999996</v>
      </c>
      <c r="V16" s="258">
        <v>141</v>
      </c>
      <c r="W16" s="259">
        <v>242.7</v>
      </c>
      <c r="X16" s="251">
        <f t="shared" si="4"/>
        <v>28.149000000000001</v>
      </c>
      <c r="Y16" s="258">
        <v>45</v>
      </c>
      <c r="Z16" s="249">
        <f t="shared" si="5"/>
        <v>57.045999999999999</v>
      </c>
      <c r="AA16" s="257">
        <v>3.9</v>
      </c>
      <c r="AC16" s="17"/>
      <c r="AD16" s="256" t="s">
        <v>363</v>
      </c>
      <c r="AE16" s="98">
        <f>U16/$R16</f>
        <v>1.0294117647058822</v>
      </c>
      <c r="AF16" s="90">
        <f t="shared" ref="AF16:AF27" si="18">AE16/AE$32</f>
        <v>1.2597907306464537</v>
      </c>
      <c r="AG16" s="98">
        <f>V16/$R16</f>
        <v>47.12566844919786</v>
      </c>
      <c r="AH16" s="90">
        <f>AG16/AG$32</f>
        <v>0.81113678194385219</v>
      </c>
      <c r="AI16" s="98">
        <f>W16/$R16</f>
        <v>81.116310160427801</v>
      </c>
      <c r="AJ16" s="90">
        <f>AI16/AI$32</f>
        <v>1.262930595194524</v>
      </c>
      <c r="AK16" s="98">
        <f>X16/$R16</f>
        <v>9.4080882352941178</v>
      </c>
      <c r="AL16" s="205">
        <f t="shared" ref="AL16:AL27" si="19">AK16/AK$32</f>
        <v>1.0909871862975655</v>
      </c>
      <c r="AM16" s="98">
        <f>Y16/$R16</f>
        <v>15.040106951871659</v>
      </c>
      <c r="AN16" s="90">
        <f>AM16/AM$32</f>
        <v>0.41592417735146703</v>
      </c>
      <c r="AO16" s="98">
        <f>Z16/$R16</f>
        <v>19.066176470588236</v>
      </c>
      <c r="AP16" s="90">
        <f t="shared" ref="AP16:AP27" si="20">AO16/AO$32</f>
        <v>1.703837040008926</v>
      </c>
      <c r="AQ16" s="98">
        <f>AA16/$R16</f>
        <v>1.303475935828877</v>
      </c>
      <c r="AR16" s="205">
        <f t="shared" ref="AR16:AR27" si="21">AQ16/AQ$32</f>
        <v>1.0854413991451584</v>
      </c>
    </row>
    <row r="17" spans="1:45">
      <c r="A17" s="238" t="s">
        <v>362</v>
      </c>
      <c r="B17" s="255">
        <v>4.1269999999999998</v>
      </c>
      <c r="C17" s="255">
        <v>4.1269999999999998</v>
      </c>
      <c r="D17" s="278"/>
      <c r="E17" s="278"/>
      <c r="F17" s="253">
        <v>2.74</v>
      </c>
      <c r="G17" s="250">
        <v>252</v>
      </c>
      <c r="H17" s="252">
        <v>297.8</v>
      </c>
      <c r="I17" s="251">
        <v>31.87</v>
      </c>
      <c r="J17" s="250">
        <v>121</v>
      </c>
      <c r="K17" s="249">
        <v>67.64</v>
      </c>
      <c r="L17" s="248">
        <v>5.9</v>
      </c>
      <c r="N17" s="17"/>
      <c r="O17" s="238" t="s">
        <v>362</v>
      </c>
      <c r="P17" s="255">
        <f>R17</f>
        <v>4.5396999999999998</v>
      </c>
      <c r="Q17" s="235">
        <f t="shared" si="17"/>
        <v>0.95279771649246525</v>
      </c>
      <c r="R17" s="255">
        <f>(C17/10)*11</f>
        <v>4.5396999999999998</v>
      </c>
      <c r="S17" s="278"/>
      <c r="T17" s="278"/>
      <c r="U17" s="253">
        <f t="shared" si="3"/>
        <v>3.0140000000000002</v>
      </c>
      <c r="V17" s="250">
        <v>252</v>
      </c>
      <c r="W17" s="252">
        <v>297.8</v>
      </c>
      <c r="X17" s="251">
        <f t="shared" si="4"/>
        <v>35.057000000000002</v>
      </c>
      <c r="Y17" s="250">
        <v>121</v>
      </c>
      <c r="Z17" s="249">
        <f t="shared" si="5"/>
        <v>74.403999999999996</v>
      </c>
      <c r="AA17" s="248">
        <v>5.9</v>
      </c>
      <c r="AC17" s="17"/>
      <c r="AD17" s="238" t="s">
        <v>362</v>
      </c>
      <c r="AE17" s="98">
        <f>U17/$R17</f>
        <v>0.66392052338260243</v>
      </c>
      <c r="AF17" s="90">
        <f t="shared" si="18"/>
        <v>0.8125037520649635</v>
      </c>
      <c r="AG17" s="98">
        <f>V17/$R17</f>
        <v>55.51027600942794</v>
      </c>
      <c r="AH17" s="90">
        <f>AG17/AG$32</f>
        <v>0.95545438672432892</v>
      </c>
      <c r="AI17" s="98">
        <f>W17/$R17</f>
        <v>65.599048395268412</v>
      </c>
      <c r="AJ17" s="90">
        <f>AI17/AI$32</f>
        <v>1.0213364620528222</v>
      </c>
      <c r="AK17" s="98">
        <f>X17/$R17</f>
        <v>7.7223164526290287</v>
      </c>
      <c r="AL17" s="205">
        <f t="shared" si="19"/>
        <v>0.89550056160689906</v>
      </c>
      <c r="AM17" s="98">
        <f>Y17/$R17</f>
        <v>26.653743639447541</v>
      </c>
      <c r="AN17" s="90">
        <f>AM17/AM$32</f>
        <v>0.73709159330110563</v>
      </c>
      <c r="AO17" s="98">
        <f>Z17/$R17</f>
        <v>16.389629270656652</v>
      </c>
      <c r="AP17" s="90">
        <f t="shared" si="20"/>
        <v>1.4646490588418291</v>
      </c>
      <c r="AQ17" s="98">
        <f>AA17/$R17</f>
        <v>1.2996453510143844</v>
      </c>
      <c r="AR17" s="205">
        <f t="shared" si="21"/>
        <v>1.0822515624736104</v>
      </c>
    </row>
    <row r="18" spans="1:45">
      <c r="A18" s="238" t="s">
        <v>361</v>
      </c>
      <c r="B18" s="246">
        <v>3.8690000000000002</v>
      </c>
      <c r="C18" s="246">
        <v>3.8690000000000002</v>
      </c>
      <c r="D18" s="278"/>
      <c r="E18" s="278"/>
      <c r="F18" s="272">
        <v>2.61</v>
      </c>
      <c r="G18" s="250">
        <v>317</v>
      </c>
      <c r="H18" s="252">
        <v>562.20000000000005</v>
      </c>
      <c r="I18" s="271">
        <v>37.4</v>
      </c>
      <c r="J18" s="250">
        <v>150</v>
      </c>
      <c r="K18" s="270">
        <v>74.180000000000007</v>
      </c>
      <c r="L18" s="248">
        <v>6</v>
      </c>
      <c r="N18" s="17"/>
      <c r="O18" s="238" t="s">
        <v>361</v>
      </c>
      <c r="P18" s="255">
        <f>R18</f>
        <v>4.2559000000000005</v>
      </c>
      <c r="Q18" s="235">
        <f t="shared" si="17"/>
        <v>0.89323342987868881</v>
      </c>
      <c r="R18" s="255">
        <f>(C18/10)*11</f>
        <v>4.2559000000000005</v>
      </c>
      <c r="S18" s="278"/>
      <c r="T18" s="278"/>
      <c r="U18" s="253">
        <f t="shared" si="3"/>
        <v>2.871</v>
      </c>
      <c r="V18" s="250">
        <v>317</v>
      </c>
      <c r="W18" s="252">
        <v>562.20000000000005</v>
      </c>
      <c r="X18" s="271">
        <f t="shared" si="4"/>
        <v>41.14</v>
      </c>
      <c r="Y18" s="250">
        <v>150</v>
      </c>
      <c r="Z18" s="270">
        <f t="shared" si="5"/>
        <v>81.598000000000013</v>
      </c>
      <c r="AA18" s="248">
        <v>6</v>
      </c>
      <c r="AC18" s="17"/>
      <c r="AD18" s="238" t="s">
        <v>361</v>
      </c>
      <c r="AE18" s="98">
        <f>U18/$R18</f>
        <v>0.67459291806668387</v>
      </c>
      <c r="AF18" s="90">
        <f t="shared" si="18"/>
        <v>0.82556459356471823</v>
      </c>
      <c r="AG18" s="98">
        <f>V18/$R18</f>
        <v>74.484832820320023</v>
      </c>
      <c r="AH18" s="90">
        <f>AG18/AG$32</f>
        <v>1.2820483949767421</v>
      </c>
      <c r="AI18" s="98">
        <f>W18/$R18</f>
        <v>132.09896849080101</v>
      </c>
      <c r="AJ18" s="90">
        <f>AI18/AI$32</f>
        <v>2.0566989372509465</v>
      </c>
      <c r="AK18" s="98">
        <f>X18/$R18</f>
        <v>9.6665805117601433</v>
      </c>
      <c r="AL18" s="205">
        <f t="shared" si="19"/>
        <v>1.1209626451079289</v>
      </c>
      <c r="AM18" s="98">
        <f>Y18/$R18</f>
        <v>35.245189031697173</v>
      </c>
      <c r="AN18" s="90">
        <f>AM18/AM$32</f>
        <v>0.97468231446195419</v>
      </c>
      <c r="AO18" s="98">
        <f>Z18/$R18</f>
        <v>19.172912897389509</v>
      </c>
      <c r="AP18" s="90">
        <f t="shared" si="20"/>
        <v>1.7133754746176035</v>
      </c>
      <c r="AQ18" s="98">
        <f>AA18/$R18</f>
        <v>1.4098075612678869</v>
      </c>
      <c r="AR18" s="205">
        <f t="shared" si="21"/>
        <v>1.173986760910126</v>
      </c>
    </row>
    <row r="19" spans="1:45" ht="15.75" thickBot="1">
      <c r="A19" s="224" t="s">
        <v>360</v>
      </c>
      <c r="B19" s="236">
        <f>AVERAGE(D19:E19)</f>
        <v>4.5490000000000004</v>
      </c>
      <c r="C19" s="234"/>
      <c r="D19" s="237">
        <v>4.1340000000000003</v>
      </c>
      <c r="E19" s="266">
        <v>4.9640000000000004</v>
      </c>
      <c r="F19" s="231">
        <v>4.0199999999999996</v>
      </c>
      <c r="G19" s="300"/>
      <c r="H19" s="300"/>
      <c r="I19" s="228">
        <v>44.97</v>
      </c>
      <c r="J19" s="299"/>
      <c r="K19" s="226">
        <v>31.15</v>
      </c>
      <c r="L19" s="260">
        <v>6.2</v>
      </c>
      <c r="M19" s="108" t="s">
        <v>326</v>
      </c>
      <c r="N19" s="17"/>
      <c r="O19" s="224" t="s">
        <v>360</v>
      </c>
      <c r="P19" s="236">
        <f>AVERAGE(S19:T19)</f>
        <v>4.7557000000000009</v>
      </c>
      <c r="Q19" s="235">
        <f t="shared" si="17"/>
        <v>0.99813205725559362</v>
      </c>
      <c r="R19" s="234"/>
      <c r="S19" s="233">
        <f>(D19/10)*11</f>
        <v>4.5474000000000006</v>
      </c>
      <c r="T19" s="266">
        <v>4.9640000000000004</v>
      </c>
      <c r="U19" s="231">
        <f t="shared" si="3"/>
        <v>4.4219999999999997</v>
      </c>
      <c r="V19" s="300"/>
      <c r="W19" s="300"/>
      <c r="X19" s="228">
        <f t="shared" si="4"/>
        <v>49.466999999999999</v>
      </c>
      <c r="Y19" s="299"/>
      <c r="Z19" s="226">
        <f t="shared" si="5"/>
        <v>34.265000000000001</v>
      </c>
      <c r="AA19" s="260">
        <v>6.2</v>
      </c>
      <c r="AB19" s="108" t="s">
        <v>326</v>
      </c>
      <c r="AC19" s="17"/>
      <c r="AD19" s="224" t="s">
        <v>360</v>
      </c>
      <c r="AE19" s="89">
        <f>U19/$S19</f>
        <v>0.97242380261248162</v>
      </c>
      <c r="AF19" s="90">
        <f t="shared" si="18"/>
        <v>1.1900490501400047</v>
      </c>
      <c r="AG19" s="298"/>
      <c r="AH19" s="90"/>
      <c r="AI19" s="298"/>
      <c r="AJ19" s="90"/>
      <c r="AK19" s="89">
        <f>X19/$S19</f>
        <v>10.878084179970971</v>
      </c>
      <c r="AL19" s="205">
        <f t="shared" si="19"/>
        <v>1.2614518651401205</v>
      </c>
      <c r="AM19" s="298"/>
      <c r="AN19" s="90"/>
      <c r="AO19" s="89">
        <f>Z19/$S19</f>
        <v>7.5350749879051762</v>
      </c>
      <c r="AP19" s="90">
        <f t="shared" si="20"/>
        <v>0.67336730484177409</v>
      </c>
      <c r="AQ19" s="91">
        <f>AA19/$T19</f>
        <v>1.248992747784045</v>
      </c>
      <c r="AR19" s="205">
        <f t="shared" si="21"/>
        <v>1.0400717024474857</v>
      </c>
      <c r="AS19" s="108" t="s">
        <v>326</v>
      </c>
    </row>
    <row r="20" spans="1:45" ht="15.75" thickBot="1">
      <c r="A20" s="256" t="s">
        <v>359</v>
      </c>
      <c r="B20" s="236">
        <f>AVERAGE(D20:E20)</f>
        <v>2.9450000000000003</v>
      </c>
      <c r="C20" s="255"/>
      <c r="D20" s="267">
        <v>3.5390000000000001</v>
      </c>
      <c r="E20" s="288">
        <v>2.351</v>
      </c>
      <c r="F20" s="244">
        <v>3.59</v>
      </c>
      <c r="G20" s="296">
        <v>200</v>
      </c>
      <c r="H20" s="297">
        <v>150.30000000000001</v>
      </c>
      <c r="I20" s="263">
        <v>30.85</v>
      </c>
      <c r="J20" s="296">
        <v>166</v>
      </c>
      <c r="K20" s="261">
        <v>15.19</v>
      </c>
      <c r="L20" s="287">
        <v>3.9</v>
      </c>
      <c r="M20" s="108" t="s">
        <v>326</v>
      </c>
      <c r="N20" s="17"/>
      <c r="O20" s="256" t="s">
        <v>359</v>
      </c>
      <c r="P20" s="236">
        <f>AVERAGE(S20:T20)</f>
        <v>3.12195</v>
      </c>
      <c r="Q20" s="235">
        <f t="shared" si="17"/>
        <v>0.65523863493262813</v>
      </c>
      <c r="R20" s="255"/>
      <c r="S20" s="233">
        <f>(D20/10)*11</f>
        <v>3.8929</v>
      </c>
      <c r="T20" s="288">
        <v>2.351</v>
      </c>
      <c r="U20" s="244">
        <f t="shared" si="3"/>
        <v>3.9489999999999998</v>
      </c>
      <c r="V20" s="296">
        <v>200</v>
      </c>
      <c r="W20" s="297">
        <v>150.30000000000001</v>
      </c>
      <c r="X20" s="263">
        <f t="shared" si="4"/>
        <v>33.935000000000002</v>
      </c>
      <c r="Y20" s="296">
        <v>166</v>
      </c>
      <c r="Z20" s="261">
        <f t="shared" si="5"/>
        <v>16.709</v>
      </c>
      <c r="AA20" s="287">
        <v>3.9</v>
      </c>
      <c r="AB20" s="108" t="s">
        <v>326</v>
      </c>
      <c r="AC20" s="17"/>
      <c r="AD20" s="256" t="s">
        <v>359</v>
      </c>
      <c r="AE20" s="89">
        <f>U20/$S20</f>
        <v>1.0144108505227465</v>
      </c>
      <c r="AF20" s="90">
        <f t="shared" si="18"/>
        <v>1.2414326612255775</v>
      </c>
      <c r="AG20" s="91">
        <f>V20/$T20</f>
        <v>85.070182900893244</v>
      </c>
      <c r="AH20" s="90">
        <f t="shared" ref="AH20:AH27" si="22">AG20/AG$32</f>
        <v>1.4642456365789756</v>
      </c>
      <c r="AI20" s="91">
        <f>W20/$T20</f>
        <v>63.930242450021275</v>
      </c>
      <c r="AJ20" s="90">
        <f t="shared" ref="AJ20:AJ27" si="23">AI20/AI$32</f>
        <v>0.99535418941829479</v>
      </c>
      <c r="AK20" s="89">
        <f>X20/$S20</f>
        <v>8.7171517377790337</v>
      </c>
      <c r="AL20" s="205">
        <f t="shared" si="19"/>
        <v>1.0108643338665679</v>
      </c>
      <c r="AM20" s="91">
        <f>Y20/$T20</f>
        <v>70.608251807741382</v>
      </c>
      <c r="AN20" s="90">
        <f t="shared" ref="AN20:AN27" si="24">AM20/AM$32</f>
        <v>1.9526243491044739</v>
      </c>
      <c r="AO20" s="89">
        <f>Z20/$S20</f>
        <v>4.2921729302062728</v>
      </c>
      <c r="AP20" s="90">
        <f t="shared" si="20"/>
        <v>0.38356737292820547</v>
      </c>
      <c r="AQ20" s="91">
        <f>AA20/$T20</f>
        <v>1.6588685665674181</v>
      </c>
      <c r="AR20" s="205">
        <f t="shared" si="21"/>
        <v>1.3813869273680619</v>
      </c>
      <c r="AS20" s="108" t="s">
        <v>326</v>
      </c>
    </row>
    <row r="21" spans="1:45" ht="15.75" thickBot="1">
      <c r="A21" s="238" t="s">
        <v>358</v>
      </c>
      <c r="B21" s="255">
        <v>7.5270000000000001</v>
      </c>
      <c r="C21" s="255">
        <v>7.5270000000000001</v>
      </c>
      <c r="D21" s="254"/>
      <c r="E21" s="254"/>
      <c r="F21" s="253">
        <v>3.8</v>
      </c>
      <c r="G21" s="250">
        <v>153</v>
      </c>
      <c r="H21" s="252">
        <v>287.3</v>
      </c>
      <c r="I21" s="251">
        <v>41.81</v>
      </c>
      <c r="J21" s="250">
        <v>64</v>
      </c>
      <c r="K21" s="249">
        <v>108.26</v>
      </c>
      <c r="L21" s="248">
        <v>5.5</v>
      </c>
      <c r="N21" s="17"/>
      <c r="O21" s="238" t="s">
        <v>358</v>
      </c>
      <c r="P21" s="255">
        <f>R21</f>
        <v>8.2797000000000001</v>
      </c>
      <c r="Q21" s="235">
        <f t="shared" si="17"/>
        <v>1.7377534315577385</v>
      </c>
      <c r="R21" s="255">
        <f>(C21/10)*11</f>
        <v>8.2797000000000001</v>
      </c>
      <c r="S21" s="254"/>
      <c r="T21" s="254"/>
      <c r="U21" s="253">
        <f t="shared" si="3"/>
        <v>4.18</v>
      </c>
      <c r="V21" s="250">
        <v>153</v>
      </c>
      <c r="W21" s="252">
        <v>287.3</v>
      </c>
      <c r="X21" s="251">
        <f t="shared" si="4"/>
        <v>45.991</v>
      </c>
      <c r="Y21" s="250">
        <v>64</v>
      </c>
      <c r="Z21" s="249">
        <f t="shared" si="5"/>
        <v>119.08600000000001</v>
      </c>
      <c r="AA21" s="248">
        <v>5.5</v>
      </c>
      <c r="AC21" s="17"/>
      <c r="AD21" s="238" t="s">
        <v>358</v>
      </c>
      <c r="AE21" s="98">
        <f>U21/$R21</f>
        <v>0.50484920951242196</v>
      </c>
      <c r="AF21" s="90">
        <f t="shared" si="18"/>
        <v>0.61783280153171194</v>
      </c>
      <c r="AG21" s="98">
        <f>V21/$R21</f>
        <v>18.47893039602884</v>
      </c>
      <c r="AH21" s="90">
        <f t="shared" si="22"/>
        <v>0.31806318357812913</v>
      </c>
      <c r="AI21" s="98">
        <f>W21/$R21</f>
        <v>34.699324854765273</v>
      </c>
      <c r="AJ21" s="90">
        <f t="shared" si="23"/>
        <v>0.54024694793200301</v>
      </c>
      <c r="AK21" s="98">
        <f>X21/$R21</f>
        <v>5.5546698551879894</v>
      </c>
      <c r="AL21" s="205">
        <f t="shared" si="19"/>
        <v>0.64413443885329369</v>
      </c>
      <c r="AM21" s="98">
        <f>Y21/$R21</f>
        <v>7.7297486623911498</v>
      </c>
      <c r="AN21" s="90">
        <f t="shared" si="24"/>
        <v>0.21376106990639146</v>
      </c>
      <c r="AO21" s="98">
        <f>Z21/$R21</f>
        <v>14.382888268898633</v>
      </c>
      <c r="AP21" s="90">
        <f t="shared" si="20"/>
        <v>1.2853178933208145</v>
      </c>
      <c r="AQ21" s="98">
        <f>AA21/$R21</f>
        <v>0.66427527567423938</v>
      </c>
      <c r="AR21" s="205">
        <f t="shared" si="21"/>
        <v>0.55316087150230342</v>
      </c>
    </row>
    <row r="22" spans="1:45" ht="15.75" thickBot="1">
      <c r="A22" s="238" t="s">
        <v>357</v>
      </c>
      <c r="B22" s="236">
        <f>AVERAGE(D22:E22)</f>
        <v>3.9350000000000001</v>
      </c>
      <c r="C22" s="246"/>
      <c r="D22" s="295">
        <v>3.9790000000000001</v>
      </c>
      <c r="E22" s="232">
        <v>3.891</v>
      </c>
      <c r="F22" s="294">
        <v>3.59</v>
      </c>
      <c r="G22" s="230">
        <v>258</v>
      </c>
      <c r="H22" s="229">
        <v>202.5</v>
      </c>
      <c r="I22" s="293">
        <v>40.39</v>
      </c>
      <c r="J22" s="227">
        <v>182</v>
      </c>
      <c r="K22" s="292">
        <v>11.71</v>
      </c>
      <c r="L22" s="225">
        <v>4.4000000000000004</v>
      </c>
      <c r="M22" s="108" t="s">
        <v>326</v>
      </c>
      <c r="N22" s="17"/>
      <c r="O22" s="238" t="s">
        <v>357</v>
      </c>
      <c r="P22" s="236">
        <f>AVERAGE(S22:T22)</f>
        <v>4.1339500000000005</v>
      </c>
      <c r="Q22" s="235">
        <f t="shared" si="17"/>
        <v>0.86763841665617281</v>
      </c>
      <c r="R22" s="246"/>
      <c r="S22" s="233">
        <f>(D22/10)*11</f>
        <v>4.3769</v>
      </c>
      <c r="T22" s="232">
        <v>3.891</v>
      </c>
      <c r="U22" s="294">
        <f t="shared" si="3"/>
        <v>3.9489999999999998</v>
      </c>
      <c r="V22" s="230">
        <v>258</v>
      </c>
      <c r="W22" s="229">
        <v>202.5</v>
      </c>
      <c r="X22" s="293">
        <f t="shared" si="4"/>
        <v>44.428999999999995</v>
      </c>
      <c r="Y22" s="227">
        <v>182</v>
      </c>
      <c r="Z22" s="292">
        <f t="shared" si="5"/>
        <v>12.881</v>
      </c>
      <c r="AA22" s="225">
        <v>4.4000000000000004</v>
      </c>
      <c r="AB22" s="108" t="s">
        <v>326</v>
      </c>
      <c r="AC22" s="17"/>
      <c r="AD22" s="238" t="s">
        <v>357</v>
      </c>
      <c r="AE22" s="89">
        <f>U22/$S22</f>
        <v>0.90223674290022615</v>
      </c>
      <c r="AF22" s="90">
        <f t="shared" si="18"/>
        <v>1.1041543573956569</v>
      </c>
      <c r="AG22" s="91">
        <f>V22/$T22</f>
        <v>66.306861989205856</v>
      </c>
      <c r="AH22" s="90">
        <f t="shared" si="22"/>
        <v>1.1412874644462478</v>
      </c>
      <c r="AI22" s="91">
        <f>W22/$T22</f>
        <v>52.043176561295297</v>
      </c>
      <c r="AJ22" s="90">
        <f t="shared" si="23"/>
        <v>0.81027995258140983</v>
      </c>
      <c r="AK22" s="89">
        <f>X22/$S22</f>
        <v>10.150791656195024</v>
      </c>
      <c r="AL22" s="205">
        <f t="shared" si="19"/>
        <v>1.1771130702345931</v>
      </c>
      <c r="AM22" s="91">
        <f>Y22/$T22</f>
        <v>46.774608069904907</v>
      </c>
      <c r="AN22" s="90">
        <f t="shared" si="24"/>
        <v>1.2935207472039592</v>
      </c>
      <c r="AO22" s="89">
        <f>Z22/$S22</f>
        <v>2.9429504900728829</v>
      </c>
      <c r="AP22" s="90">
        <f t="shared" si="20"/>
        <v>0.2629949460309331</v>
      </c>
      <c r="AQ22" s="91">
        <f>AA22/$T22</f>
        <v>1.1308147005911078</v>
      </c>
      <c r="AR22" s="205">
        <f t="shared" si="21"/>
        <v>0.94166148913443781</v>
      </c>
      <c r="AS22" s="108" t="s">
        <v>326</v>
      </c>
    </row>
    <row r="23" spans="1:45" ht="15.75" thickBot="1">
      <c r="A23" s="224" t="s">
        <v>356</v>
      </c>
      <c r="B23" s="234">
        <v>6.0830000000000002</v>
      </c>
      <c r="C23" s="234">
        <v>6.0830000000000002</v>
      </c>
      <c r="D23" s="254"/>
      <c r="E23" s="254"/>
      <c r="F23" s="291">
        <v>3.72</v>
      </c>
      <c r="G23" s="282">
        <v>179</v>
      </c>
      <c r="H23" s="281">
        <v>245.1</v>
      </c>
      <c r="I23" s="279">
        <v>42.51</v>
      </c>
      <c r="J23" s="280">
        <v>83</v>
      </c>
      <c r="K23" s="290">
        <v>56.1</v>
      </c>
      <c r="L23" s="279">
        <v>5</v>
      </c>
      <c r="N23" s="17"/>
      <c r="O23" s="224" t="s">
        <v>356</v>
      </c>
      <c r="P23" s="255">
        <f>R23</f>
        <v>6.6913000000000009</v>
      </c>
      <c r="Q23" s="235">
        <f t="shared" si="17"/>
        <v>1.4043781219829579</v>
      </c>
      <c r="R23" s="255">
        <f>(C23/10)*11</f>
        <v>6.6913000000000009</v>
      </c>
      <c r="S23" s="254"/>
      <c r="T23" s="254"/>
      <c r="U23" s="291">
        <f t="shared" si="3"/>
        <v>4.0919999999999996</v>
      </c>
      <c r="V23" s="282">
        <v>179</v>
      </c>
      <c r="W23" s="281">
        <v>245.1</v>
      </c>
      <c r="X23" s="279">
        <f t="shared" si="4"/>
        <v>46.760999999999996</v>
      </c>
      <c r="Y23" s="280">
        <v>83</v>
      </c>
      <c r="Z23" s="290">
        <f t="shared" si="5"/>
        <v>61.71</v>
      </c>
      <c r="AA23" s="279">
        <v>5</v>
      </c>
      <c r="AC23" s="17"/>
      <c r="AD23" s="224" t="s">
        <v>356</v>
      </c>
      <c r="AE23" s="98">
        <f>U23/$R23</f>
        <v>0.61154035837580123</v>
      </c>
      <c r="AF23" s="90">
        <f t="shared" si="18"/>
        <v>0.74840107847238646</v>
      </c>
      <c r="AG23" s="98">
        <f>V23/$R23</f>
        <v>26.751154484180947</v>
      </c>
      <c r="AH23" s="90">
        <f t="shared" si="22"/>
        <v>0.46044642072235109</v>
      </c>
      <c r="AI23" s="98">
        <f>W23/$R23</f>
        <v>36.629653430574024</v>
      </c>
      <c r="AJ23" s="90">
        <f t="shared" si="23"/>
        <v>0.57030096558080445</v>
      </c>
      <c r="AK23" s="98">
        <f>X23/$R23</f>
        <v>6.9883281275686322</v>
      </c>
      <c r="AL23" s="205">
        <f t="shared" si="19"/>
        <v>0.81038530359636751</v>
      </c>
      <c r="AM23" s="98">
        <f>Y23/$R23</f>
        <v>12.404166604396753</v>
      </c>
      <c r="AN23" s="90">
        <f t="shared" si="24"/>
        <v>0.34302899621483252</v>
      </c>
      <c r="AO23" s="98">
        <f>Z23/$R23</f>
        <v>9.222423146473778</v>
      </c>
      <c r="AP23" s="90">
        <f t="shared" si="20"/>
        <v>0.82415612694226215</v>
      </c>
      <c r="AQ23" s="98">
        <f>AA23/$R23</f>
        <v>0.74723895207209357</v>
      </c>
      <c r="AR23" s="205">
        <f t="shared" si="21"/>
        <v>0.62224707901272358</v>
      </c>
    </row>
    <row r="24" spans="1:45">
      <c r="A24" s="256" t="s">
        <v>355</v>
      </c>
      <c r="B24" s="255">
        <v>4.8120000000000003</v>
      </c>
      <c r="C24" s="255">
        <v>4.8120000000000003</v>
      </c>
      <c r="D24" s="254"/>
      <c r="E24" s="245">
        <v>3.6240000000000001</v>
      </c>
      <c r="F24" s="253">
        <v>2.9</v>
      </c>
      <c r="G24" s="241">
        <v>260</v>
      </c>
      <c r="H24" s="243">
        <v>203.3</v>
      </c>
      <c r="I24" s="251">
        <v>29.92</v>
      </c>
      <c r="J24" s="241">
        <v>179</v>
      </c>
      <c r="K24" s="249">
        <v>57.26</v>
      </c>
      <c r="L24" s="257">
        <v>6.5</v>
      </c>
      <c r="M24" s="108" t="s">
        <v>326</v>
      </c>
      <c r="N24" s="17"/>
      <c r="O24" s="256" t="s">
        <v>355</v>
      </c>
      <c r="P24" s="255">
        <f>R24</f>
        <v>5.2932000000000006</v>
      </c>
      <c r="Q24" s="235">
        <f t="shared" si="17"/>
        <v>1.1109432061453219</v>
      </c>
      <c r="R24" s="255">
        <f>(C24/10)*11</f>
        <v>5.2932000000000006</v>
      </c>
      <c r="S24" s="254"/>
      <c r="T24" s="245">
        <v>3.6240000000000001</v>
      </c>
      <c r="U24" s="253">
        <f t="shared" si="3"/>
        <v>3.19</v>
      </c>
      <c r="V24" s="241">
        <v>260</v>
      </c>
      <c r="W24" s="243">
        <v>203.3</v>
      </c>
      <c r="X24" s="251">
        <f t="shared" si="4"/>
        <v>32.911999999999999</v>
      </c>
      <c r="Y24" s="241">
        <v>179</v>
      </c>
      <c r="Z24" s="249">
        <f t="shared" si="5"/>
        <v>62.985999999999997</v>
      </c>
      <c r="AA24" s="257">
        <v>6.5</v>
      </c>
      <c r="AB24" s="108" t="s">
        <v>326</v>
      </c>
      <c r="AC24" s="17"/>
      <c r="AD24" s="256" t="s">
        <v>355</v>
      </c>
      <c r="AE24" s="98">
        <f>U24/$R24</f>
        <v>0.60266001662510382</v>
      </c>
      <c r="AF24" s="90">
        <f t="shared" si="18"/>
        <v>0.73753334545624238</v>
      </c>
      <c r="AG24" s="91">
        <f>V24/$T24</f>
        <v>71.743929359823397</v>
      </c>
      <c r="AH24" s="90">
        <f t="shared" si="22"/>
        <v>1.2348713959923627</v>
      </c>
      <c r="AI24" s="91">
        <f>W24/$T24</f>
        <v>56.098233995584991</v>
      </c>
      <c r="AJ24" s="90">
        <f t="shared" si="23"/>
        <v>0.87341467960371766</v>
      </c>
      <c r="AK24" s="98">
        <f>X24/$R24</f>
        <v>6.2177888611803818</v>
      </c>
      <c r="AL24" s="205">
        <f t="shared" si="19"/>
        <v>0.72103150023650486</v>
      </c>
      <c r="AM24" s="91">
        <f>Y24/$T24</f>
        <v>49.392935982339957</v>
      </c>
      <c r="AN24" s="90">
        <f t="shared" si="24"/>
        <v>1.3659288681369297</v>
      </c>
      <c r="AO24" s="98">
        <f>Z24/$R24</f>
        <v>11.899418121363256</v>
      </c>
      <c r="AP24" s="90">
        <f t="shared" si="20"/>
        <v>1.0633841232408685</v>
      </c>
      <c r="AQ24" s="98">
        <f>AA24/$R24</f>
        <v>1.2279906294868888</v>
      </c>
      <c r="AR24" s="205">
        <f t="shared" si="21"/>
        <v>1.0225826425861839</v>
      </c>
      <c r="AS24" s="108" t="s">
        <v>326</v>
      </c>
    </row>
    <row r="25" spans="1:45">
      <c r="A25" s="238" t="s">
        <v>354</v>
      </c>
      <c r="B25" s="255">
        <v>3.056</v>
      </c>
      <c r="C25" s="255">
        <v>3.056</v>
      </c>
      <c r="D25" s="254"/>
      <c r="E25" s="254"/>
      <c r="F25" s="253">
        <v>3.78</v>
      </c>
      <c r="G25" s="250">
        <v>295</v>
      </c>
      <c r="H25" s="252">
        <v>269.7</v>
      </c>
      <c r="I25" s="251">
        <v>31.18</v>
      </c>
      <c r="J25" s="250">
        <v>184</v>
      </c>
      <c r="K25" s="249">
        <v>28.3</v>
      </c>
      <c r="L25" s="248">
        <v>4.4000000000000004</v>
      </c>
      <c r="N25" s="17"/>
      <c r="O25" s="238" t="s">
        <v>354</v>
      </c>
      <c r="P25" s="255">
        <f>R25</f>
        <v>3.3615999999999997</v>
      </c>
      <c r="Q25" s="235">
        <f t="shared" si="17"/>
        <v>0.70553666624690425</v>
      </c>
      <c r="R25" s="255">
        <f>(C25/10)*11</f>
        <v>3.3615999999999997</v>
      </c>
      <c r="S25" s="254"/>
      <c r="T25" s="254"/>
      <c r="U25" s="253">
        <f t="shared" si="3"/>
        <v>4.1580000000000004</v>
      </c>
      <c r="V25" s="250">
        <v>295</v>
      </c>
      <c r="W25" s="252">
        <v>269.7</v>
      </c>
      <c r="X25" s="251">
        <f t="shared" si="4"/>
        <v>34.298000000000002</v>
      </c>
      <c r="Y25" s="250">
        <v>184</v>
      </c>
      <c r="Z25" s="249">
        <f t="shared" si="5"/>
        <v>31.130000000000003</v>
      </c>
      <c r="AA25" s="248">
        <v>4.4000000000000004</v>
      </c>
      <c r="AC25" s="17"/>
      <c r="AD25" s="238" t="s">
        <v>354</v>
      </c>
      <c r="AE25" s="98">
        <f>U25/$R25</f>
        <v>1.2369109947643981</v>
      </c>
      <c r="AF25" s="90">
        <f t="shared" si="18"/>
        <v>1.5137276056720483</v>
      </c>
      <c r="AG25" s="98">
        <f>V25/$R25</f>
        <v>87.755830556877683</v>
      </c>
      <c r="AH25" s="90">
        <f t="shared" si="22"/>
        <v>1.5104715611928332</v>
      </c>
      <c r="AI25" s="98">
        <f>W25/$R25</f>
        <v>80.22965254640647</v>
      </c>
      <c r="AJ25" s="90">
        <f t="shared" si="23"/>
        <v>1.2491258865484447</v>
      </c>
      <c r="AK25" s="98">
        <f>X25/$R25</f>
        <v>10.202879581151834</v>
      </c>
      <c r="AL25" s="205">
        <f t="shared" si="19"/>
        <v>1.1831533259451554</v>
      </c>
      <c r="AM25" s="98">
        <f>Y25/$R25</f>
        <v>54.735840076154219</v>
      </c>
      <c r="AN25" s="90">
        <f t="shared" si="24"/>
        <v>1.5136833353756707</v>
      </c>
      <c r="AO25" s="98">
        <f>Z25/$R25</f>
        <v>9.2604712041884838</v>
      </c>
      <c r="AP25" s="90">
        <f t="shared" si="20"/>
        <v>0.82755626803162619</v>
      </c>
      <c r="AQ25" s="98">
        <f>AA25/$R25</f>
        <v>1.3089005235602096</v>
      </c>
      <c r="AR25" s="205">
        <f t="shared" si="21"/>
        <v>1.089958607276921</v>
      </c>
    </row>
    <row r="26" spans="1:45" ht="15.75" thickBot="1">
      <c r="A26" s="238" t="s">
        <v>353</v>
      </c>
      <c r="B26" s="236">
        <f>AVERAGE(D26:E26)</f>
        <v>4.3390000000000004</v>
      </c>
      <c r="C26" s="246"/>
      <c r="D26" s="267">
        <v>4.3620000000000001</v>
      </c>
      <c r="E26" s="232">
        <v>4.3159999999999998</v>
      </c>
      <c r="F26" s="265">
        <v>3.75</v>
      </c>
      <c r="G26" s="230">
        <v>220</v>
      </c>
      <c r="H26" s="229">
        <v>207.4</v>
      </c>
      <c r="I26" s="263">
        <v>43.37</v>
      </c>
      <c r="J26" s="227">
        <v>188</v>
      </c>
      <c r="K26" s="261">
        <v>29.83</v>
      </c>
      <c r="L26" s="225">
        <v>5.5</v>
      </c>
      <c r="M26" s="108" t="s">
        <v>326</v>
      </c>
      <c r="N26" s="17"/>
      <c r="O26" s="238" t="s">
        <v>353</v>
      </c>
      <c r="P26" s="236">
        <f>AVERAGE(S26:T26)</f>
        <v>4.5571000000000002</v>
      </c>
      <c r="Q26" s="235">
        <f t="shared" si="17"/>
        <v>0.95644964949838396</v>
      </c>
      <c r="R26" s="246"/>
      <c r="S26" s="233">
        <f>(D26/10)*11</f>
        <v>4.7982000000000005</v>
      </c>
      <c r="T26" s="232">
        <v>4.3159999999999998</v>
      </c>
      <c r="U26" s="265">
        <f t="shared" si="3"/>
        <v>4.125</v>
      </c>
      <c r="V26" s="230">
        <v>220</v>
      </c>
      <c r="W26" s="229">
        <v>207.4</v>
      </c>
      <c r="X26" s="263">
        <f t="shared" si="4"/>
        <v>47.706999999999994</v>
      </c>
      <c r="Y26" s="227">
        <v>188</v>
      </c>
      <c r="Z26" s="261">
        <f t="shared" si="5"/>
        <v>32.812999999999995</v>
      </c>
      <c r="AA26" s="225">
        <v>5.5</v>
      </c>
      <c r="AB26" s="108" t="s">
        <v>326</v>
      </c>
      <c r="AC26" s="17"/>
      <c r="AD26" s="238" t="s">
        <v>353</v>
      </c>
      <c r="AE26" s="89">
        <f>U26/$S26</f>
        <v>0.85969738651994487</v>
      </c>
      <c r="AF26" s="90">
        <f t="shared" si="18"/>
        <v>1.0520948330216995</v>
      </c>
      <c r="AG26" s="91">
        <f>V26/$T26</f>
        <v>50.973123262279891</v>
      </c>
      <c r="AH26" s="90">
        <f t="shared" si="22"/>
        <v>0.87735997237184626</v>
      </c>
      <c r="AI26" s="91">
        <f>W26/$T26</f>
        <v>48.053753475440224</v>
      </c>
      <c r="AJ26" s="90">
        <f t="shared" si="23"/>
        <v>0.7481671116208547</v>
      </c>
      <c r="AK26" s="89">
        <f>X26/$S26</f>
        <v>9.9426868408986682</v>
      </c>
      <c r="AL26" s="205">
        <f t="shared" si="19"/>
        <v>1.1529806767857931</v>
      </c>
      <c r="AM26" s="91">
        <f>Y26/$T26</f>
        <v>43.558850787766453</v>
      </c>
      <c r="AN26" s="90">
        <f t="shared" si="24"/>
        <v>1.2045911134975327</v>
      </c>
      <c r="AO26" s="89">
        <f>Z26/$S26</f>
        <v>6.8386061439706536</v>
      </c>
      <c r="AP26" s="90">
        <f t="shared" si="20"/>
        <v>0.6111277983870631</v>
      </c>
      <c r="AQ26" s="91">
        <f>AA26/$T26</f>
        <v>1.2743280815569973</v>
      </c>
      <c r="AR26" s="205">
        <f t="shared" si="21"/>
        <v>1.0611691537946297</v>
      </c>
      <c r="AS26" s="108" t="s">
        <v>326</v>
      </c>
    </row>
    <row r="27" spans="1:45" ht="15.75" thickBot="1">
      <c r="A27" s="224" t="s">
        <v>352</v>
      </c>
      <c r="B27" s="234">
        <v>4.7210000000000001</v>
      </c>
      <c r="C27" s="234">
        <v>4.7210000000000001</v>
      </c>
      <c r="D27" s="254"/>
      <c r="E27" s="254"/>
      <c r="F27" s="291">
        <v>3.46</v>
      </c>
      <c r="G27" s="282">
        <v>285</v>
      </c>
      <c r="H27" s="281">
        <v>290.89999999999998</v>
      </c>
      <c r="I27" s="279">
        <v>37.92</v>
      </c>
      <c r="J27" s="280">
        <v>185</v>
      </c>
      <c r="K27" s="290">
        <v>62.69</v>
      </c>
      <c r="L27" s="279">
        <v>5.9</v>
      </c>
      <c r="N27" s="17"/>
      <c r="O27" s="224" t="s">
        <v>352</v>
      </c>
      <c r="P27" s="255">
        <f>R27</f>
        <v>5.1931000000000003</v>
      </c>
      <c r="Q27" s="235">
        <f t="shared" si="17"/>
        <v>1.0899340973009277</v>
      </c>
      <c r="R27" s="255">
        <f>(C27/10)*11</f>
        <v>5.1931000000000003</v>
      </c>
      <c r="S27" s="254"/>
      <c r="T27" s="254"/>
      <c r="U27" s="291">
        <f t="shared" si="3"/>
        <v>3.8059999999999996</v>
      </c>
      <c r="V27" s="282">
        <v>285</v>
      </c>
      <c r="W27" s="281">
        <v>290.89999999999998</v>
      </c>
      <c r="X27" s="279">
        <f t="shared" si="4"/>
        <v>41.712000000000003</v>
      </c>
      <c r="Y27" s="280">
        <v>185</v>
      </c>
      <c r="Z27" s="290">
        <f t="shared" si="5"/>
        <v>68.959000000000003</v>
      </c>
      <c r="AA27" s="279">
        <v>5.9</v>
      </c>
      <c r="AC27" s="17"/>
      <c r="AD27" s="224" t="s">
        <v>352</v>
      </c>
      <c r="AE27" s="98">
        <f>U27/$R27</f>
        <v>0.73289557297182784</v>
      </c>
      <c r="AF27" s="90">
        <f t="shared" si="18"/>
        <v>0.8969151908085381</v>
      </c>
      <c r="AG27" s="98">
        <f>V27/$R27</f>
        <v>54.880514528894103</v>
      </c>
      <c r="AH27" s="90">
        <f t="shared" si="22"/>
        <v>0.94461480147233223</v>
      </c>
      <c r="AI27" s="98">
        <f>W27/$R27</f>
        <v>56.016637461246646</v>
      </c>
      <c r="AJ27" s="90">
        <f t="shared" si="23"/>
        <v>0.87214427221617841</v>
      </c>
      <c r="AK27" s="98">
        <f>X27/$R27</f>
        <v>8.0321965685236183</v>
      </c>
      <c r="AL27" s="205">
        <f t="shared" si="19"/>
        <v>0.9314350923292114</v>
      </c>
      <c r="AM27" s="98">
        <f>Y27/$R27</f>
        <v>35.62419364156284</v>
      </c>
      <c r="AN27" s="90">
        <f t="shared" si="24"/>
        <v>0.9851634354456833</v>
      </c>
      <c r="AO27" s="98">
        <f>Z27/$R27</f>
        <v>13.278966320694767</v>
      </c>
      <c r="AP27" s="90">
        <f t="shared" si="20"/>
        <v>1.1866665928080939</v>
      </c>
      <c r="AQ27" s="98">
        <f>AA27/$R27</f>
        <v>1.1361229323525448</v>
      </c>
      <c r="AR27" s="205">
        <f t="shared" si="21"/>
        <v>0.94608180434835631</v>
      </c>
    </row>
    <row r="28" spans="1:45" s="24" customFormat="1">
      <c r="A28" s="71" t="s">
        <v>325</v>
      </c>
      <c r="B28" s="141">
        <f t="shared" ref="B28:L28" si="25">AVERAGE(B4:B15)</f>
        <v>4.8474166666666667</v>
      </c>
      <c r="C28" s="141">
        <f t="shared" si="25"/>
        <v>5.0310909090909099</v>
      </c>
      <c r="D28" s="141">
        <f t="shared" si="25"/>
        <v>2.827</v>
      </c>
      <c r="E28" s="141">
        <f t="shared" si="25"/>
        <v>3.91</v>
      </c>
      <c r="F28" s="82">
        <f t="shared" si="25"/>
        <v>3.4575</v>
      </c>
      <c r="G28" s="137">
        <f t="shared" si="25"/>
        <v>203.44444444444446</v>
      </c>
      <c r="H28" s="139">
        <f t="shared" si="25"/>
        <v>234.41111111111115</v>
      </c>
      <c r="I28" s="82">
        <f t="shared" si="25"/>
        <v>38.480000000000004</v>
      </c>
      <c r="J28" s="137">
        <f t="shared" si="25"/>
        <v>144</v>
      </c>
      <c r="K28" s="82">
        <f t="shared" si="25"/>
        <v>59.920000000000009</v>
      </c>
      <c r="L28" s="82">
        <f t="shared" si="25"/>
        <v>4.8727272727272721</v>
      </c>
      <c r="M28" s="187"/>
      <c r="O28" s="71" t="s">
        <v>325</v>
      </c>
      <c r="P28" s="141">
        <f>AVERAGE(P4:P15)</f>
        <v>5.3321583333333331</v>
      </c>
      <c r="Q28" s="140"/>
      <c r="R28" s="141">
        <f t="shared" ref="R28:AA28" si="26">AVERAGE(R4:R15)</f>
        <v>5.5342000000000002</v>
      </c>
      <c r="S28" s="141">
        <f t="shared" si="26"/>
        <v>3.1097000000000001</v>
      </c>
      <c r="T28" s="141">
        <f t="shared" si="26"/>
        <v>3.91</v>
      </c>
      <c r="U28" s="82">
        <f t="shared" si="26"/>
        <v>3.8032500000000002</v>
      </c>
      <c r="V28" s="137">
        <f t="shared" si="26"/>
        <v>203.44444444444446</v>
      </c>
      <c r="W28" s="139">
        <f t="shared" si="26"/>
        <v>234.41111111111115</v>
      </c>
      <c r="X28" s="82">
        <f t="shared" si="26"/>
        <v>42.328000000000003</v>
      </c>
      <c r="Y28" s="137">
        <f t="shared" si="26"/>
        <v>144</v>
      </c>
      <c r="Z28" s="82">
        <f t="shared" si="26"/>
        <v>65.911999999999992</v>
      </c>
      <c r="AA28" s="82">
        <f t="shared" si="26"/>
        <v>4.8727272727272721</v>
      </c>
      <c r="AB28" s="187"/>
      <c r="AD28" s="71" t="s">
        <v>325</v>
      </c>
      <c r="AE28" s="82">
        <f>AVERAGE(AE4:AE15)</f>
        <v>0.73889453494838975</v>
      </c>
      <c r="AF28" s="83"/>
      <c r="AG28" s="137">
        <f>AVERAGE(AG4:AG15)</f>
        <v>42.58172206913386</v>
      </c>
      <c r="AH28" s="136"/>
      <c r="AI28" s="139">
        <f>AVERAGE(AI4:AI15)</f>
        <v>46.401196559191995</v>
      </c>
      <c r="AJ28" s="138"/>
      <c r="AK28" s="82">
        <f>AVERAGE(AK4:AK15)</f>
        <v>8.1579557401966465</v>
      </c>
      <c r="AL28" s="222">
        <f>AVERAGE(AL4:AL15)</f>
        <v>1.0000000000000002</v>
      </c>
      <c r="AM28" s="137">
        <f>AVERAGE(AM4:AM15)</f>
        <v>29.755691008770174</v>
      </c>
      <c r="AN28" s="223"/>
      <c r="AO28" s="80">
        <f>AVERAGE(AO4:AO15)</f>
        <v>13.161112952668718</v>
      </c>
      <c r="AP28" s="79"/>
      <c r="AQ28" s="80">
        <f>AVERAGE(AQ4:AQ15)</f>
        <v>0.91613059250477735</v>
      </c>
      <c r="AR28" s="222">
        <f>AVERAGE(AR4:AR15)</f>
        <v>1</v>
      </c>
    </row>
    <row r="29" spans="1:45" s="24" customFormat="1">
      <c r="A29" s="61" t="s">
        <v>324</v>
      </c>
      <c r="B29" s="132">
        <f t="shared" ref="B29:L29" si="27">STDEV(B4:B15)</f>
        <v>1.3010723170686636</v>
      </c>
      <c r="C29" s="132">
        <f t="shared" si="27"/>
        <v>1.1902730320851094</v>
      </c>
      <c r="D29" s="132" t="e">
        <f t="shared" si="27"/>
        <v>#DIV/0!</v>
      </c>
      <c r="E29" s="132" t="e">
        <f t="shared" si="27"/>
        <v>#DIV/0!</v>
      </c>
      <c r="F29" s="56">
        <f t="shared" si="27"/>
        <v>0.92196553869732656</v>
      </c>
      <c r="G29" s="115">
        <f t="shared" si="27"/>
        <v>104.33373269359139</v>
      </c>
      <c r="H29" s="117">
        <f t="shared" si="27"/>
        <v>22.922175095551275</v>
      </c>
      <c r="I29" s="56">
        <f t="shared" si="27"/>
        <v>9.1474695954673564</v>
      </c>
      <c r="J29" s="115">
        <f t="shared" si="27"/>
        <v>64.403027879130036</v>
      </c>
      <c r="K29" s="56">
        <f t="shared" si="27"/>
        <v>26.349760047208296</v>
      </c>
      <c r="L29" s="56">
        <f t="shared" si="27"/>
        <v>0.69005928599057953</v>
      </c>
      <c r="M29" s="187"/>
      <c r="O29" s="61" t="s">
        <v>324</v>
      </c>
      <c r="P29" s="132">
        <f>STDEV(P4:P15)</f>
        <v>1.4311795487755312</v>
      </c>
      <c r="Q29" s="118"/>
      <c r="R29" s="132">
        <f t="shared" ref="R29:AA29" si="28">STDEV(R4:R15)</f>
        <v>1.3093003352936223</v>
      </c>
      <c r="S29" s="132" t="e">
        <f t="shared" si="28"/>
        <v>#DIV/0!</v>
      </c>
      <c r="T29" s="132" t="e">
        <f t="shared" si="28"/>
        <v>#DIV/0!</v>
      </c>
      <c r="U29" s="56">
        <f t="shared" si="28"/>
        <v>1.0141620925670609</v>
      </c>
      <c r="V29" s="115">
        <f t="shared" si="28"/>
        <v>104.33373269359139</v>
      </c>
      <c r="W29" s="117">
        <f t="shared" si="28"/>
        <v>22.922175095551275</v>
      </c>
      <c r="X29" s="56">
        <f t="shared" si="28"/>
        <v>10.062216555014086</v>
      </c>
      <c r="Y29" s="115">
        <f t="shared" si="28"/>
        <v>64.403027879130036</v>
      </c>
      <c r="Z29" s="56">
        <f t="shared" si="28"/>
        <v>28.984736051929161</v>
      </c>
      <c r="AA29" s="56">
        <f t="shared" si="28"/>
        <v>0.69005928599057953</v>
      </c>
      <c r="AB29" s="187"/>
      <c r="AD29" s="61" t="s">
        <v>324</v>
      </c>
      <c r="AE29" s="56">
        <f>STDEV(AE4:AE15)</f>
        <v>0.21868722629415285</v>
      </c>
      <c r="AF29" s="57"/>
      <c r="AG29" s="115">
        <f>STDEV(AG4:AG15)</f>
        <v>29.890064370331679</v>
      </c>
      <c r="AH29" s="114"/>
      <c r="AI29" s="117">
        <f>STDEV(AI4:AI15)</f>
        <v>9.3615142667917883</v>
      </c>
      <c r="AJ29" s="116"/>
      <c r="AK29" s="56">
        <f>STDEV(AK4:AK15)</f>
        <v>1.6566566025231053</v>
      </c>
      <c r="AL29" s="217">
        <f>STDEV(AL4:AL15)</f>
        <v>0.2030725166061228</v>
      </c>
      <c r="AM29" s="115">
        <f>STDEV(AM4:AM15)</f>
        <v>18.723047139434918</v>
      </c>
      <c r="AN29" s="218"/>
      <c r="AO29" s="54">
        <f>STDEV(AO4:AO15)</f>
        <v>7.6045294885299155</v>
      </c>
      <c r="AP29" s="53"/>
      <c r="AQ29" s="54">
        <f>STDEV(AQ4:AQ15)</f>
        <v>0.212633113861636</v>
      </c>
      <c r="AR29" s="217">
        <f>STDEV(AR4:AR15)</f>
        <v>0.23209913040921343</v>
      </c>
    </row>
    <row r="30" spans="1:45" s="24" customFormat="1">
      <c r="A30" s="61" t="s">
        <v>323</v>
      </c>
      <c r="B30" s="132">
        <f t="shared" ref="B30:L30" si="29">STDEV(B4:B15)/SQRT(COUNT(B4:B15))</f>
        <v>0.37558722624738156</v>
      </c>
      <c r="C30" s="132">
        <f t="shared" si="29"/>
        <v>0.35888082231863289</v>
      </c>
      <c r="D30" s="132" t="e">
        <f t="shared" si="29"/>
        <v>#DIV/0!</v>
      </c>
      <c r="E30" s="132" t="e">
        <f t="shared" si="29"/>
        <v>#DIV/0!</v>
      </c>
      <c r="F30" s="56">
        <f t="shared" si="29"/>
        <v>0.26614852597522992</v>
      </c>
      <c r="G30" s="115">
        <f t="shared" si="29"/>
        <v>34.777910897863798</v>
      </c>
      <c r="H30" s="117">
        <f t="shared" si="29"/>
        <v>7.6407250318504252</v>
      </c>
      <c r="I30" s="56">
        <f t="shared" si="29"/>
        <v>2.6406470166734977</v>
      </c>
      <c r="J30" s="115">
        <f t="shared" si="29"/>
        <v>21.467675959710011</v>
      </c>
      <c r="K30" s="56">
        <f t="shared" si="29"/>
        <v>7.6065205281688781</v>
      </c>
      <c r="L30" s="56">
        <f t="shared" si="29"/>
        <v>0.20806070315739117</v>
      </c>
      <c r="M30" s="187"/>
      <c r="O30" s="61" t="s">
        <v>323</v>
      </c>
      <c r="P30" s="132">
        <f>STDEV(P4:P15)/SQRT(COUNT(P4:P15))</f>
        <v>0.41314594887212008</v>
      </c>
      <c r="Q30" s="118"/>
      <c r="R30" s="132">
        <f t="shared" ref="R30:AA30" si="30">STDEV(R4:R15)/SQRT(COUNT(R4:R15))</f>
        <v>0.39476890455049679</v>
      </c>
      <c r="S30" s="132" t="e">
        <f t="shared" si="30"/>
        <v>#DIV/0!</v>
      </c>
      <c r="T30" s="132" t="e">
        <f t="shared" si="30"/>
        <v>#DIV/0!</v>
      </c>
      <c r="U30" s="56">
        <f t="shared" si="30"/>
        <v>0.29276337857275342</v>
      </c>
      <c r="V30" s="115">
        <f t="shared" si="30"/>
        <v>34.777910897863798</v>
      </c>
      <c r="W30" s="117">
        <f t="shared" si="30"/>
        <v>7.6407250318504252</v>
      </c>
      <c r="X30" s="56">
        <f t="shared" si="30"/>
        <v>2.9047117183408457</v>
      </c>
      <c r="Y30" s="115">
        <f t="shared" si="30"/>
        <v>21.467675959710011</v>
      </c>
      <c r="Z30" s="56">
        <f t="shared" si="30"/>
        <v>8.3671725809857769</v>
      </c>
      <c r="AA30" s="56">
        <f t="shared" si="30"/>
        <v>0.20806070315739117</v>
      </c>
      <c r="AB30" s="187"/>
      <c r="AD30" s="61" t="s">
        <v>323</v>
      </c>
      <c r="AE30" s="56">
        <f>STDEV(AE4:AE15)/SQRT(COUNT(AE4:AE15))</f>
        <v>6.3129564484630876E-2</v>
      </c>
      <c r="AF30" s="57"/>
      <c r="AG30" s="115">
        <f>STDEV(AG4:AG15)/SQRT(COUNT(AG4:AG15))</f>
        <v>9.963354790110559</v>
      </c>
      <c r="AH30" s="114"/>
      <c r="AI30" s="117">
        <f>STDEV(AI4:AI15)/SQRT(COUNT(AI4:AI15))</f>
        <v>3.1205047555972629</v>
      </c>
      <c r="AJ30" s="116"/>
      <c r="AK30" s="56">
        <f>STDEV(AK4:AK15)/SQRT(COUNT(AK4:AK15))</f>
        <v>0.47823556771074288</v>
      </c>
      <c r="AL30" s="217">
        <f>STDEV(AL4:AL15)/SQRT(COUNT(AL4:AL15))</f>
        <v>5.8621986063779878E-2</v>
      </c>
      <c r="AM30" s="115">
        <f>STDEV(AM4:AM15)/SQRT(COUNT(AM4:AM15))</f>
        <v>6.2410157131449724</v>
      </c>
      <c r="AN30" s="218"/>
      <c r="AO30" s="54">
        <f>STDEV(AO4:AO15)/SQRT(COUNT(AO4:AO15))</f>
        <v>2.1952385736315971</v>
      </c>
      <c r="AP30" s="53"/>
      <c r="AQ30" s="54">
        <f>STDEV(AQ4:AQ15)/SQRT(COUNT(AQ4:AQ15))</f>
        <v>6.411129606217858E-2</v>
      </c>
      <c r="AR30" s="217">
        <f>STDEV(AR4:AR15)/SQRT(COUNT(AR4:AR15))</f>
        <v>6.9980520885011652E-2</v>
      </c>
    </row>
    <row r="31" spans="1:45" s="32" customFormat="1" ht="15.75" thickBot="1">
      <c r="A31" s="48" t="s">
        <v>322</v>
      </c>
      <c r="B31" s="129">
        <f t="shared" ref="B31:L31" si="31">COUNT(B4:B15)</f>
        <v>12</v>
      </c>
      <c r="C31" s="129">
        <f t="shared" si="31"/>
        <v>11</v>
      </c>
      <c r="D31" s="129">
        <f t="shared" si="31"/>
        <v>1</v>
      </c>
      <c r="E31" s="129">
        <f t="shared" si="31"/>
        <v>1</v>
      </c>
      <c r="F31" s="43">
        <f t="shared" si="31"/>
        <v>12</v>
      </c>
      <c r="G31" s="43">
        <f t="shared" si="31"/>
        <v>9</v>
      </c>
      <c r="H31" s="43">
        <f t="shared" si="31"/>
        <v>9</v>
      </c>
      <c r="I31" s="43">
        <f t="shared" si="31"/>
        <v>12</v>
      </c>
      <c r="J31" s="43">
        <f t="shared" si="31"/>
        <v>9</v>
      </c>
      <c r="K31" s="43">
        <f t="shared" si="31"/>
        <v>12</v>
      </c>
      <c r="L31" s="43">
        <f t="shared" si="31"/>
        <v>11</v>
      </c>
      <c r="M31" s="184"/>
      <c r="O31" s="48" t="s">
        <v>322</v>
      </c>
      <c r="P31" s="129">
        <f>COUNT(P4:P15)</f>
        <v>12</v>
      </c>
      <c r="Q31" s="45"/>
      <c r="R31" s="129">
        <f t="shared" ref="R31:AA31" si="32">COUNT(R4:R15)</f>
        <v>11</v>
      </c>
      <c r="S31" s="129">
        <f t="shared" si="32"/>
        <v>1</v>
      </c>
      <c r="T31" s="129">
        <f t="shared" si="32"/>
        <v>1</v>
      </c>
      <c r="U31" s="43">
        <f t="shared" si="32"/>
        <v>12</v>
      </c>
      <c r="V31" s="43">
        <f t="shared" si="32"/>
        <v>9</v>
      </c>
      <c r="W31" s="43">
        <f t="shared" si="32"/>
        <v>9</v>
      </c>
      <c r="X31" s="43">
        <f t="shared" si="32"/>
        <v>12</v>
      </c>
      <c r="Y31" s="43">
        <f t="shared" si="32"/>
        <v>9</v>
      </c>
      <c r="Z31" s="43">
        <f t="shared" si="32"/>
        <v>12</v>
      </c>
      <c r="AA31" s="43">
        <f t="shared" si="32"/>
        <v>11</v>
      </c>
      <c r="AB31" s="184"/>
      <c r="AD31" s="48" t="s">
        <v>322</v>
      </c>
      <c r="AE31" s="43">
        <f>COUNT(AE4:AE15)</f>
        <v>12</v>
      </c>
      <c r="AF31" s="44"/>
      <c r="AG31" s="43">
        <f>COUNT(AG4:AG15)</f>
        <v>9</v>
      </c>
      <c r="AH31" s="44"/>
      <c r="AI31" s="43">
        <f>COUNT(AI4:AI15)</f>
        <v>9</v>
      </c>
      <c r="AJ31" s="44"/>
      <c r="AK31" s="43">
        <f>COUNT(AK4:AK15)</f>
        <v>12</v>
      </c>
      <c r="AL31" s="216">
        <f>COUNT(AL4:AL15)</f>
        <v>12</v>
      </c>
      <c r="AM31" s="43">
        <f>COUNT(AM4:AM15)</f>
        <v>9</v>
      </c>
      <c r="AN31" s="42"/>
      <c r="AO31" s="40">
        <f>COUNT(AO4:AO15)</f>
        <v>12</v>
      </c>
      <c r="AP31" s="41"/>
      <c r="AQ31" s="40">
        <f>COUNT(AQ4:AQ15)</f>
        <v>11</v>
      </c>
      <c r="AR31" s="216">
        <f>COUNT(AR4:AR15)</f>
        <v>11</v>
      </c>
    </row>
    <row r="32" spans="1:45">
      <c r="A32" s="71" t="s">
        <v>321</v>
      </c>
      <c r="B32" s="127">
        <f t="shared" ref="B32:L32" si="33">AVERAGE(B16:B27)</f>
        <v>4.3902499999999991</v>
      </c>
      <c r="C32" s="127">
        <f t="shared" si="33"/>
        <v>4.6143750000000008</v>
      </c>
      <c r="D32" s="127">
        <f t="shared" si="33"/>
        <v>4.0035000000000007</v>
      </c>
      <c r="E32" s="127">
        <f t="shared" si="33"/>
        <v>3.8292000000000002</v>
      </c>
      <c r="F32" s="69">
        <f t="shared" si="33"/>
        <v>3.3966666666666665</v>
      </c>
      <c r="G32" s="127">
        <f t="shared" si="33"/>
        <v>232.72727272727272</v>
      </c>
      <c r="H32" s="125">
        <f t="shared" si="33"/>
        <v>269.0181818181818</v>
      </c>
      <c r="I32" s="67">
        <f t="shared" si="33"/>
        <v>36.481666666666669</v>
      </c>
      <c r="J32" s="123">
        <f t="shared" si="33"/>
        <v>140.63636363636363</v>
      </c>
      <c r="K32" s="67">
        <f t="shared" si="33"/>
        <v>49.514166666666675</v>
      </c>
      <c r="L32" s="67">
        <f t="shared" si="33"/>
        <v>5.2583333333333329</v>
      </c>
      <c r="N32" s="17"/>
      <c r="O32" s="71" t="s">
        <v>321</v>
      </c>
      <c r="P32" s="127">
        <f>AVERAGE(P16:P27)</f>
        <v>4.7645999999999997</v>
      </c>
      <c r="Q32" s="128"/>
      <c r="R32" s="127">
        <f t="shared" ref="R32:AA32" si="34">AVERAGE(R16:R27)</f>
        <v>5.0758125000000014</v>
      </c>
      <c r="S32" s="127">
        <f t="shared" si="34"/>
        <v>4.4038500000000003</v>
      </c>
      <c r="T32" s="127">
        <f t="shared" si="34"/>
        <v>3.8292000000000002</v>
      </c>
      <c r="U32" s="69">
        <f t="shared" si="34"/>
        <v>3.7363333333333326</v>
      </c>
      <c r="V32" s="127">
        <f t="shared" si="34"/>
        <v>232.72727272727272</v>
      </c>
      <c r="W32" s="125">
        <f t="shared" si="34"/>
        <v>269.0181818181818</v>
      </c>
      <c r="X32" s="67">
        <f t="shared" si="34"/>
        <v>40.12983333333333</v>
      </c>
      <c r="Y32" s="123">
        <f t="shared" si="34"/>
        <v>140.63636363636363</v>
      </c>
      <c r="Z32" s="67">
        <f t="shared" si="34"/>
        <v>54.465583333333335</v>
      </c>
      <c r="AA32" s="67">
        <f t="shared" si="34"/>
        <v>5.2583333333333329</v>
      </c>
      <c r="AC32" s="17"/>
      <c r="AD32" s="71" t="s">
        <v>321</v>
      </c>
      <c r="AE32" s="69">
        <f>AVERAGE(AE16:AE27)</f>
        <v>0.81712917841334332</v>
      </c>
      <c r="AF32" s="70"/>
      <c r="AG32" s="127">
        <f>AVERAGE(AG16:AG27)</f>
        <v>58.098300432466338</v>
      </c>
      <c r="AH32" s="126"/>
      <c r="AI32" s="125">
        <f>AVERAGE(AI16:AI27)</f>
        <v>64.2286365292574</v>
      </c>
      <c r="AJ32" s="124"/>
      <c r="AK32" s="67">
        <f>AVERAGE(AK16:AK27)</f>
        <v>8.6234635506782862</v>
      </c>
      <c r="AL32" s="219">
        <f>AVERAGE(AL16:AL27)</f>
        <v>1.0000000000000002</v>
      </c>
      <c r="AM32" s="123">
        <f>AVERAGE(AM16:AM27)</f>
        <v>36.16069411411582</v>
      </c>
      <c r="AN32" s="220"/>
      <c r="AO32" s="33">
        <f>AVERAGE(AO16:AO27)</f>
        <v>11.190140854367359</v>
      </c>
      <c r="AP32" s="34"/>
      <c r="AQ32" s="33">
        <f>AVERAGE(AQ16:AQ27)</f>
        <v>1.2008717714797246</v>
      </c>
      <c r="AR32" s="219">
        <f>AVERAGE(AR16:AR27)</f>
        <v>0.99999999999999989</v>
      </c>
    </row>
    <row r="33" spans="1:45">
      <c r="A33" s="61" t="s">
        <v>320</v>
      </c>
      <c r="B33" s="119">
        <f t="shared" ref="B33:L33" si="35">STDEV(B16:B27)</f>
        <v>1.3560189141212426</v>
      </c>
      <c r="C33" s="119">
        <f t="shared" si="35"/>
        <v>1.581182915008343</v>
      </c>
      <c r="D33" s="119">
        <f t="shared" si="35"/>
        <v>0.34732933458990572</v>
      </c>
      <c r="E33" s="119">
        <f t="shared" si="35"/>
        <v>0.96898746121918389</v>
      </c>
      <c r="F33" s="59">
        <f t="shared" si="35"/>
        <v>0.49166384179979655</v>
      </c>
      <c r="G33" s="119">
        <f t="shared" si="35"/>
        <v>58.614146601466246</v>
      </c>
      <c r="H33" s="117">
        <f t="shared" si="35"/>
        <v>107.46932416445007</v>
      </c>
      <c r="I33" s="56">
        <f t="shared" si="35"/>
        <v>6.3617805302565582</v>
      </c>
      <c r="J33" s="115">
        <f t="shared" si="35"/>
        <v>53.602747555088484</v>
      </c>
      <c r="K33" s="56">
        <f t="shared" si="35"/>
        <v>27.720278254648719</v>
      </c>
      <c r="L33" s="56">
        <f t="shared" si="35"/>
        <v>0.91199913609741567</v>
      </c>
      <c r="N33" s="17"/>
      <c r="O33" s="61" t="s">
        <v>320</v>
      </c>
      <c r="P33" s="119">
        <f>STDEV(P16:P27)</f>
        <v>1.510272716944016</v>
      </c>
      <c r="Q33" s="120"/>
      <c r="R33" s="119">
        <f t="shared" ref="R33:AA33" si="36">STDEV(R16:R27)</f>
        <v>1.7393012065091751</v>
      </c>
      <c r="S33" s="119">
        <f t="shared" si="36"/>
        <v>0.38206226804889648</v>
      </c>
      <c r="T33" s="119">
        <f t="shared" si="36"/>
        <v>0.96898746121918389</v>
      </c>
      <c r="U33" s="59">
        <f t="shared" si="36"/>
        <v>0.54083022597978025</v>
      </c>
      <c r="V33" s="119">
        <f t="shared" si="36"/>
        <v>58.614146601466246</v>
      </c>
      <c r="W33" s="117">
        <f t="shared" si="36"/>
        <v>107.46932416445007</v>
      </c>
      <c r="X33" s="56">
        <f t="shared" si="36"/>
        <v>6.9979585832822577</v>
      </c>
      <c r="Y33" s="115">
        <f t="shared" si="36"/>
        <v>53.602747555088484</v>
      </c>
      <c r="Z33" s="56">
        <f t="shared" si="36"/>
        <v>30.492306080113622</v>
      </c>
      <c r="AA33" s="56">
        <f t="shared" si="36"/>
        <v>0.91199913609741567</v>
      </c>
      <c r="AC33" s="17"/>
      <c r="AD33" s="61" t="s">
        <v>320</v>
      </c>
      <c r="AE33" s="59">
        <f>STDEV(AE16:AE27)</f>
        <v>0.21951182182841456</v>
      </c>
      <c r="AF33" s="60"/>
      <c r="AG33" s="119">
        <f>STDEV(AG16:AG27)</f>
        <v>22.067420584183878</v>
      </c>
      <c r="AH33" s="118"/>
      <c r="AI33" s="117">
        <f>STDEV(AI16:AI27)</f>
        <v>27.068268930745969</v>
      </c>
      <c r="AJ33" s="116"/>
      <c r="AK33" s="56">
        <f>STDEV(AK16:AK27)</f>
        <v>1.7163267548328651</v>
      </c>
      <c r="AL33" s="217">
        <f>STDEV(AL16:AL27)</f>
        <v>0.19902986134821143</v>
      </c>
      <c r="AM33" s="115">
        <f>STDEV(AM16:AM27)</f>
        <v>19.453608779278881</v>
      </c>
      <c r="AN33" s="218"/>
      <c r="AO33" s="54">
        <f>STDEV(AO16:AO27)</f>
        <v>5.4216751653275397</v>
      </c>
      <c r="AP33" s="53"/>
      <c r="AQ33" s="54">
        <f>STDEV(AQ16:AQ27)</f>
        <v>0.26911219427988176</v>
      </c>
      <c r="AR33" s="217">
        <f>STDEV(AR16:AR27)</f>
        <v>0.22409736049360157</v>
      </c>
    </row>
    <row r="34" spans="1:45">
      <c r="A34" s="61" t="s">
        <v>319</v>
      </c>
      <c r="B34" s="119">
        <f t="shared" ref="B34:L34" si="37">STDEV(B16:B27)/SQRT(COUNT(B16:B27))</f>
        <v>0.39144894254706175</v>
      </c>
      <c r="C34" s="119">
        <f t="shared" si="37"/>
        <v>0.5590325807493558</v>
      </c>
      <c r="D34" s="119">
        <f t="shared" si="37"/>
        <v>0.17366466729495286</v>
      </c>
      <c r="E34" s="119">
        <f t="shared" si="37"/>
        <v>0.43334436652620728</v>
      </c>
      <c r="F34" s="59">
        <f t="shared" si="37"/>
        <v>0.14193112570695907</v>
      </c>
      <c r="G34" s="119">
        <f t="shared" si="37"/>
        <v>17.672830153086242</v>
      </c>
      <c r="H34" s="117">
        <f t="shared" si="37"/>
        <v>32.403220429686883</v>
      </c>
      <c r="I34" s="56">
        <f t="shared" si="37"/>
        <v>1.8364878508344722</v>
      </c>
      <c r="J34" s="115">
        <f t="shared" si="37"/>
        <v>16.16183648839716</v>
      </c>
      <c r="K34" s="56">
        <f t="shared" si="37"/>
        <v>8.0021550561663837</v>
      </c>
      <c r="L34" s="56">
        <f t="shared" si="37"/>
        <v>0.26327147336327456</v>
      </c>
      <c r="N34" s="17"/>
      <c r="O34" s="61" t="s">
        <v>319</v>
      </c>
      <c r="P34" s="119">
        <f>STDEV(P16:P27)/SQRT(COUNT(P16:P27))</f>
        <v>0.43597817983868759</v>
      </c>
      <c r="Q34" s="120"/>
      <c r="R34" s="119">
        <f t="shared" ref="R34:AA34" si="38">STDEV(R16:R27)/SQRT(COUNT(R16:R27))</f>
        <v>0.61493583882429059</v>
      </c>
      <c r="S34" s="119">
        <f t="shared" si="38"/>
        <v>0.19103113402444824</v>
      </c>
      <c r="T34" s="119">
        <f t="shared" si="38"/>
        <v>0.43334436652620728</v>
      </c>
      <c r="U34" s="59">
        <f t="shared" si="38"/>
        <v>0.15612423827765615</v>
      </c>
      <c r="V34" s="119">
        <f t="shared" si="38"/>
        <v>17.672830153086242</v>
      </c>
      <c r="W34" s="117">
        <f t="shared" si="38"/>
        <v>32.403220429686883</v>
      </c>
      <c r="X34" s="56">
        <f t="shared" si="38"/>
        <v>2.020136635917932</v>
      </c>
      <c r="Y34" s="115">
        <f t="shared" si="38"/>
        <v>16.16183648839716</v>
      </c>
      <c r="Z34" s="56">
        <f t="shared" si="38"/>
        <v>8.8023705617830306</v>
      </c>
      <c r="AA34" s="56">
        <f t="shared" si="38"/>
        <v>0.26327147336327456</v>
      </c>
      <c r="AC34" s="17"/>
      <c r="AD34" s="61" t="s">
        <v>319</v>
      </c>
      <c r="AE34" s="59">
        <f>STDEV(AE16:AE27)/SQRT(COUNT(AE16:AE27))</f>
        <v>6.3367604711470155E-2</v>
      </c>
      <c r="AF34" s="60"/>
      <c r="AG34" s="119">
        <f>STDEV(AG16:AG27)/SQRT(COUNT(AG16:AG27))</f>
        <v>6.6535776517002994</v>
      </c>
      <c r="AH34" s="118"/>
      <c r="AI34" s="117">
        <f>STDEV(AI16:AI27)/SQRT(COUNT(AI16:AI27))</f>
        <v>8.1613901607017212</v>
      </c>
      <c r="AJ34" s="116"/>
      <c r="AK34" s="56">
        <f>STDEV(AK16:AK27)/SQRT(COUNT(AK16:AK27))</f>
        <v>0.49546085696005576</v>
      </c>
      <c r="AL34" s="217">
        <f>STDEV(AL16:AL27)/SQRT(COUNT(AL16:AL27))</f>
        <v>5.7454972013081883E-2</v>
      </c>
      <c r="AM34" s="115">
        <f>STDEV(AM16:AM27)/SQRT(COUNT(AM16:AM27))</f>
        <v>5.8654837399301618</v>
      </c>
      <c r="AN34" s="218"/>
      <c r="AO34" s="54">
        <f>STDEV(AO16:AO27)/SQRT(COUNT(AO16:AO27))</f>
        <v>1.565102808080282</v>
      </c>
      <c r="AP34" s="53"/>
      <c r="AQ34" s="54">
        <f>STDEV(AQ16:AQ27)/SQRT(COUNT(AQ16:AQ27))</f>
        <v>7.7685998904850298E-2</v>
      </c>
      <c r="AR34" s="217">
        <f>STDEV(AR16:AR27)/SQRT(COUNT(AR16:AR27))</f>
        <v>6.4691335702832739E-2</v>
      </c>
    </row>
    <row r="35" spans="1:45" ht="15.75" thickBot="1">
      <c r="A35" s="48" t="s">
        <v>318</v>
      </c>
      <c r="B35" s="46">
        <f t="shared" ref="B35:L35" si="39">COUNT(B16:B27)</f>
        <v>12</v>
      </c>
      <c r="C35" s="46">
        <f t="shared" si="39"/>
        <v>8</v>
      </c>
      <c r="D35" s="46">
        <f t="shared" si="39"/>
        <v>4</v>
      </c>
      <c r="E35" s="46">
        <f t="shared" si="39"/>
        <v>5</v>
      </c>
      <c r="F35" s="46">
        <f t="shared" si="39"/>
        <v>12</v>
      </c>
      <c r="G35" s="46">
        <f t="shared" si="39"/>
        <v>11</v>
      </c>
      <c r="H35" s="43">
        <f t="shared" si="39"/>
        <v>11</v>
      </c>
      <c r="I35" s="43">
        <f t="shared" si="39"/>
        <v>12</v>
      </c>
      <c r="J35" s="43">
        <f t="shared" si="39"/>
        <v>11</v>
      </c>
      <c r="K35" s="43">
        <f t="shared" si="39"/>
        <v>12</v>
      </c>
      <c r="L35" s="43">
        <f t="shared" si="39"/>
        <v>12</v>
      </c>
      <c r="N35" s="17"/>
      <c r="O35" s="48" t="s">
        <v>318</v>
      </c>
      <c r="P35" s="46">
        <f>COUNT(P16:P27)</f>
        <v>12</v>
      </c>
      <c r="Q35" s="47"/>
      <c r="R35" s="46">
        <f t="shared" ref="R35:AA35" si="40">COUNT(R16:R27)</f>
        <v>8</v>
      </c>
      <c r="S35" s="46">
        <f t="shared" si="40"/>
        <v>4</v>
      </c>
      <c r="T35" s="46">
        <f t="shared" si="40"/>
        <v>5</v>
      </c>
      <c r="U35" s="46">
        <f t="shared" si="40"/>
        <v>12</v>
      </c>
      <c r="V35" s="46">
        <f t="shared" si="40"/>
        <v>11</v>
      </c>
      <c r="W35" s="43">
        <f t="shared" si="40"/>
        <v>11</v>
      </c>
      <c r="X35" s="43">
        <f t="shared" si="40"/>
        <v>12</v>
      </c>
      <c r="Y35" s="43">
        <f t="shared" si="40"/>
        <v>11</v>
      </c>
      <c r="Z35" s="43">
        <f t="shared" si="40"/>
        <v>12</v>
      </c>
      <c r="AA35" s="43">
        <f t="shared" si="40"/>
        <v>12</v>
      </c>
      <c r="AC35" s="17"/>
      <c r="AD35" s="48" t="s">
        <v>318</v>
      </c>
      <c r="AE35" s="46">
        <f>COUNT(AE16:AE27)</f>
        <v>12</v>
      </c>
      <c r="AF35" s="47"/>
      <c r="AG35" s="46">
        <f>COUNT(AG16:AG27)</f>
        <v>11</v>
      </c>
      <c r="AH35" s="45"/>
      <c r="AI35" s="43">
        <f>COUNT(AI16:AI27)</f>
        <v>11</v>
      </c>
      <c r="AJ35" s="44"/>
      <c r="AK35" s="43">
        <f>COUNT(AK16:AK27)</f>
        <v>12</v>
      </c>
      <c r="AL35" s="216">
        <f>COUNT(AL16:AL27)</f>
        <v>12</v>
      </c>
      <c r="AM35" s="43">
        <f>COUNT(AM16:AM27)</f>
        <v>11</v>
      </c>
      <c r="AN35" s="42"/>
      <c r="AO35" s="40">
        <f>COUNT(AO16:AO27)</f>
        <v>12</v>
      </c>
      <c r="AP35" s="41"/>
      <c r="AQ35" s="40">
        <f>COUNT(AQ16:AQ27)</f>
        <v>12</v>
      </c>
      <c r="AR35" s="216">
        <f>COUNT(AR16:AR27)</f>
        <v>12</v>
      </c>
    </row>
    <row r="36" spans="1:45">
      <c r="A36" s="71" t="s">
        <v>317</v>
      </c>
      <c r="B36" s="127">
        <f t="shared" ref="B36:L36" si="41">AVERAGE(B4:B27)</f>
        <v>4.6188333333333338</v>
      </c>
      <c r="C36" s="127">
        <f t="shared" si="41"/>
        <v>4.855631578947369</v>
      </c>
      <c r="D36" s="127">
        <f t="shared" si="41"/>
        <v>3.7682000000000002</v>
      </c>
      <c r="E36" s="127">
        <f t="shared" si="41"/>
        <v>3.8426666666666667</v>
      </c>
      <c r="F36" s="69">
        <f t="shared" si="41"/>
        <v>3.4270833333333335</v>
      </c>
      <c r="G36" s="127">
        <f t="shared" si="41"/>
        <v>219.55</v>
      </c>
      <c r="H36" s="125">
        <f t="shared" si="41"/>
        <v>253.44500000000002</v>
      </c>
      <c r="I36" s="67">
        <f t="shared" si="41"/>
        <v>37.480833333333329</v>
      </c>
      <c r="J36" s="123">
        <f t="shared" si="41"/>
        <v>142.15</v>
      </c>
      <c r="K36" s="67">
        <f t="shared" si="41"/>
        <v>54.717083333333335</v>
      </c>
      <c r="L36" s="67">
        <f t="shared" si="41"/>
        <v>5.073913043478262</v>
      </c>
      <c r="N36" s="17"/>
      <c r="O36" s="71" t="s">
        <v>317</v>
      </c>
      <c r="P36" s="127">
        <f>AVERAGE(P4:P27)</f>
        <v>5.0483791666666669</v>
      </c>
      <c r="Q36" s="128"/>
      <c r="R36" s="127">
        <f t="shared" ref="R36:AA36" si="42">AVERAGE(R4:R27)</f>
        <v>5.3411947368421053</v>
      </c>
      <c r="S36" s="127">
        <f t="shared" si="42"/>
        <v>4.1450200000000006</v>
      </c>
      <c r="T36" s="127">
        <f t="shared" si="42"/>
        <v>3.8426666666666667</v>
      </c>
      <c r="U36" s="69">
        <f t="shared" si="42"/>
        <v>3.7697916666666664</v>
      </c>
      <c r="V36" s="127">
        <f t="shared" si="42"/>
        <v>219.55</v>
      </c>
      <c r="W36" s="125">
        <f t="shared" si="42"/>
        <v>253.44500000000002</v>
      </c>
      <c r="X36" s="67">
        <f t="shared" si="42"/>
        <v>41.228916666666663</v>
      </c>
      <c r="Y36" s="123">
        <f t="shared" si="42"/>
        <v>142.15</v>
      </c>
      <c r="Z36" s="67">
        <f t="shared" si="42"/>
        <v>60.188791666666695</v>
      </c>
      <c r="AA36" s="67">
        <f t="shared" si="42"/>
        <v>5.073913043478262</v>
      </c>
      <c r="AC36" s="17"/>
      <c r="AD36" s="71" t="s">
        <v>317</v>
      </c>
      <c r="AE36" s="69">
        <f>AVERAGE(AE4:AE27)</f>
        <v>0.77801185668086659</v>
      </c>
      <c r="AF36" s="70"/>
      <c r="AG36" s="127">
        <f>AVERAGE(AG4:AG27)</f>
        <v>51.11584016896672</v>
      </c>
      <c r="AH36" s="126"/>
      <c r="AI36" s="125">
        <f>AVERAGE(AI4:AI27)</f>
        <v>56.206288542727961</v>
      </c>
      <c r="AJ36" s="124"/>
      <c r="AK36" s="67">
        <f>AVERAGE(AK4:AK27)</f>
        <v>8.3907096454374663</v>
      </c>
      <c r="AL36" s="219">
        <f>AVERAGE(AL4:AL27)</f>
        <v>1</v>
      </c>
      <c r="AM36" s="123">
        <f>AVERAGE(AM4:AM27)</f>
        <v>33.278442716710288</v>
      </c>
      <c r="AN36" s="220"/>
      <c r="AO36" s="33">
        <f>AVERAGE(AO4:AO27)</f>
        <v>12.175626903518042</v>
      </c>
      <c r="AP36" s="34"/>
      <c r="AQ36" s="33">
        <f>AVERAGE(AQ4:AQ27)</f>
        <v>1.0646912076221411</v>
      </c>
      <c r="AR36" s="219">
        <f>AVERAGE(AR4:AR27)</f>
        <v>0.99999999999999989</v>
      </c>
    </row>
    <row r="37" spans="1:45">
      <c r="A37" s="61" t="s">
        <v>316</v>
      </c>
      <c r="B37" s="119">
        <f t="shared" ref="B37:L37" si="43">STDEV(B4:B27)</f>
        <v>1.3204305841414832</v>
      </c>
      <c r="C37" s="119">
        <f t="shared" si="43"/>
        <v>1.3431463563226893</v>
      </c>
      <c r="D37" s="119">
        <f t="shared" si="43"/>
        <v>0.60605998052998222</v>
      </c>
      <c r="E37" s="119">
        <f t="shared" si="43"/>
        <v>0.86731624374657312</v>
      </c>
      <c r="F37" s="59">
        <f t="shared" si="43"/>
        <v>0.7232624105348997</v>
      </c>
      <c r="G37" s="119">
        <f t="shared" si="43"/>
        <v>81.332634092478827</v>
      </c>
      <c r="H37" s="117">
        <f t="shared" si="43"/>
        <v>81.314312037336023</v>
      </c>
      <c r="I37" s="56">
        <f t="shared" si="43"/>
        <v>7.7728428667948872</v>
      </c>
      <c r="J37" s="115">
        <f t="shared" si="43"/>
        <v>57.110488482737054</v>
      </c>
      <c r="K37" s="56">
        <f t="shared" si="43"/>
        <v>26.977969027751499</v>
      </c>
      <c r="L37" s="56">
        <f t="shared" si="43"/>
        <v>0.81921103469593359</v>
      </c>
      <c r="N37" s="17"/>
      <c r="O37" s="61" t="s">
        <v>316</v>
      </c>
      <c r="P37" s="119">
        <f>STDEV(P4:P27)</f>
        <v>1.467827722899496</v>
      </c>
      <c r="Q37" s="120"/>
      <c r="R37" s="119">
        <f t="shared" ref="R37:AA37" si="44">STDEV(R4:R27)</f>
        <v>1.4774609919549608</v>
      </c>
      <c r="S37" s="119">
        <f t="shared" si="44"/>
        <v>0.66666597858297871</v>
      </c>
      <c r="T37" s="119">
        <f t="shared" si="44"/>
        <v>0.86731624374657312</v>
      </c>
      <c r="U37" s="59">
        <f t="shared" si="44"/>
        <v>0.79558865158839065</v>
      </c>
      <c r="V37" s="119">
        <f t="shared" si="44"/>
        <v>81.332634092478827</v>
      </c>
      <c r="W37" s="117">
        <f t="shared" si="44"/>
        <v>81.314312037336023</v>
      </c>
      <c r="X37" s="56">
        <f t="shared" si="44"/>
        <v>8.550127153474353</v>
      </c>
      <c r="Y37" s="115">
        <f t="shared" si="44"/>
        <v>57.110488482737054</v>
      </c>
      <c r="Z37" s="56">
        <f t="shared" si="44"/>
        <v>29.675765930526588</v>
      </c>
      <c r="AA37" s="56">
        <f t="shared" si="44"/>
        <v>0.81921103469593359</v>
      </c>
      <c r="AC37" s="17"/>
      <c r="AD37" s="61" t="s">
        <v>316</v>
      </c>
      <c r="AE37" s="59">
        <f>STDEV(AE4:AE27)</f>
        <v>0.21797775396683336</v>
      </c>
      <c r="AF37" s="60"/>
      <c r="AG37" s="119">
        <f>STDEV(AG4:AG27)</f>
        <v>26.366666463164115</v>
      </c>
      <c r="AH37" s="118"/>
      <c r="AI37" s="117">
        <f>STDEV(AI4:AI27)</f>
        <v>22.479479089590942</v>
      </c>
      <c r="AJ37" s="116"/>
      <c r="AK37" s="56">
        <f>STDEV(AK4:AK27)</f>
        <v>1.6667249849844186</v>
      </c>
      <c r="AL37" s="217">
        <f>STDEV(AL4:AL27)</f>
        <v>0.1966418792804043</v>
      </c>
      <c r="AM37" s="115">
        <f>STDEV(AM4:AM27)</f>
        <v>18.906860380511336</v>
      </c>
      <c r="AN37" s="218"/>
      <c r="AO37" s="54">
        <f>STDEV(AO4:AO27)</f>
        <v>6.5367393806966145</v>
      </c>
      <c r="AP37" s="53"/>
      <c r="AQ37" s="54">
        <f>STDEV(AQ4:AQ27)</f>
        <v>0.27912835813977827</v>
      </c>
      <c r="AR37" s="217">
        <f>STDEV(AR4:AR27)</f>
        <v>0.2227019982101357</v>
      </c>
    </row>
    <row r="38" spans="1:45">
      <c r="A38" s="61" t="s">
        <v>315</v>
      </c>
      <c r="B38" s="119">
        <f t="shared" ref="B38:L38" si="45">STDEV(B4:B27)/SQRT(COUNT(B4:B27))</f>
        <v>0.26953176432598031</v>
      </c>
      <c r="C38" s="119">
        <f t="shared" si="45"/>
        <v>0.30813890703134078</v>
      </c>
      <c r="D38" s="119">
        <f t="shared" si="45"/>
        <v>0.27103826298144784</v>
      </c>
      <c r="E38" s="119">
        <f t="shared" si="45"/>
        <v>0.35408037380107765</v>
      </c>
      <c r="F38" s="59">
        <f t="shared" si="45"/>
        <v>0.14763532132882276</v>
      </c>
      <c r="G38" s="119">
        <f t="shared" si="45"/>
        <v>18.186529861989957</v>
      </c>
      <c r="H38" s="117">
        <f t="shared" si="45"/>
        <v>18.182432925911275</v>
      </c>
      <c r="I38" s="56">
        <f t="shared" si="45"/>
        <v>1.5866249062066227</v>
      </c>
      <c r="J38" s="115">
        <f t="shared" si="45"/>
        <v>12.770293447561887</v>
      </c>
      <c r="K38" s="56">
        <f t="shared" si="45"/>
        <v>5.5068548678832974</v>
      </c>
      <c r="L38" s="56">
        <f t="shared" si="45"/>
        <v>0.17081730888871255</v>
      </c>
      <c r="N38" s="17"/>
      <c r="O38" s="61" t="s">
        <v>315</v>
      </c>
      <c r="P38" s="119">
        <f>STDEV(P4:P27)/SQRT(COUNT(P4:P27))</f>
        <v>0.29961907928459208</v>
      </c>
      <c r="Q38" s="120"/>
      <c r="R38" s="119">
        <f t="shared" ref="R38:AA38" si="46">STDEV(R4:R27)/SQRT(COUNT(R4:R27))</f>
        <v>0.33895279773447545</v>
      </c>
      <c r="S38" s="119">
        <f t="shared" si="46"/>
        <v>0.29814208927959185</v>
      </c>
      <c r="T38" s="119">
        <f t="shared" si="46"/>
        <v>0.35408037380107765</v>
      </c>
      <c r="U38" s="59">
        <f t="shared" si="46"/>
        <v>0.16239885346170521</v>
      </c>
      <c r="V38" s="119">
        <f t="shared" si="46"/>
        <v>18.186529861989957</v>
      </c>
      <c r="W38" s="117">
        <f t="shared" si="46"/>
        <v>18.182432925911275</v>
      </c>
      <c r="X38" s="56">
        <f t="shared" si="46"/>
        <v>1.7452873968272802</v>
      </c>
      <c r="Y38" s="115">
        <f t="shared" si="46"/>
        <v>12.770293447561887</v>
      </c>
      <c r="Z38" s="56">
        <f t="shared" si="46"/>
        <v>6.0575403546716151</v>
      </c>
      <c r="AA38" s="56">
        <f t="shared" si="46"/>
        <v>0.17081730888871255</v>
      </c>
      <c r="AC38" s="17"/>
      <c r="AD38" s="61" t="s">
        <v>315</v>
      </c>
      <c r="AE38" s="59">
        <f>STDEV(AE4:AE27)/SQRT(COUNT(AE4:AE27))</f>
        <v>4.4494522708056129E-2</v>
      </c>
      <c r="AF38" s="60"/>
      <c r="AG38" s="119">
        <f>STDEV(AG4:AG27)/SQRT(COUNT(AG4:AG27))</f>
        <v>5.8957658551698913</v>
      </c>
      <c r="AH38" s="118"/>
      <c r="AI38" s="117">
        <f>STDEV(AI4:AI27)/SQRT(COUNT(AI4:AI27))</f>
        <v>5.0265643343110433</v>
      </c>
      <c r="AJ38" s="116"/>
      <c r="AK38" s="56">
        <f>STDEV(AK4:AK27)/SQRT(COUNT(AK4:AK27))</f>
        <v>0.34021881289664835</v>
      </c>
      <c r="AL38" s="217">
        <f>STDEV(AL4:AL27)/SQRT(COUNT(AL4:AL27))</f>
        <v>4.0139355524913198E-2</v>
      </c>
      <c r="AM38" s="115">
        <f>STDEV(AM4:AM27)/SQRT(COUNT(AM4:AM27))</f>
        <v>4.2277025051920889</v>
      </c>
      <c r="AN38" s="218"/>
      <c r="AO38" s="54">
        <f>STDEV(AO4:AO27)/SQRT(COUNT(AO4:AO27))</f>
        <v>1.3343063386886018</v>
      </c>
      <c r="AP38" s="53"/>
      <c r="AQ38" s="54">
        <f>STDEV(AQ4:AQ27)/SQRT(COUNT(AQ4:AQ27))</f>
        <v>5.8202286044229182E-2</v>
      </c>
      <c r="AR38" s="217">
        <f>STDEV(AR4:AR27)/SQRT(COUNT(AR4:AR27))</f>
        <v>4.6436576666126161E-2</v>
      </c>
    </row>
    <row r="39" spans="1:45" ht="15.75" thickBot="1">
      <c r="A39" s="48" t="s">
        <v>314</v>
      </c>
      <c r="B39" s="46">
        <f t="shared" ref="B39:L39" si="47">COUNT(B4:B27)</f>
        <v>24</v>
      </c>
      <c r="C39" s="46">
        <f t="shared" si="47"/>
        <v>19</v>
      </c>
      <c r="D39" s="46">
        <f t="shared" si="47"/>
        <v>5</v>
      </c>
      <c r="E39" s="46">
        <f t="shared" si="47"/>
        <v>6</v>
      </c>
      <c r="F39" s="46">
        <f t="shared" si="47"/>
        <v>24</v>
      </c>
      <c r="G39" s="46">
        <f t="shared" si="47"/>
        <v>20</v>
      </c>
      <c r="H39" s="43">
        <f t="shared" si="47"/>
        <v>20</v>
      </c>
      <c r="I39" s="43">
        <f t="shared" si="47"/>
        <v>24</v>
      </c>
      <c r="J39" s="43">
        <f t="shared" si="47"/>
        <v>20</v>
      </c>
      <c r="K39" s="43">
        <f t="shared" si="47"/>
        <v>24</v>
      </c>
      <c r="L39" s="43">
        <f t="shared" si="47"/>
        <v>23</v>
      </c>
      <c r="N39" s="17"/>
      <c r="O39" s="48" t="s">
        <v>314</v>
      </c>
      <c r="P39" s="46">
        <f>COUNT(P4:P27)</f>
        <v>24</v>
      </c>
      <c r="Q39" s="47"/>
      <c r="R39" s="46">
        <f t="shared" ref="R39:AA39" si="48">COUNT(R4:R27)</f>
        <v>19</v>
      </c>
      <c r="S39" s="46">
        <f t="shared" si="48"/>
        <v>5</v>
      </c>
      <c r="T39" s="46">
        <f t="shared" si="48"/>
        <v>6</v>
      </c>
      <c r="U39" s="46">
        <f t="shared" si="48"/>
        <v>24</v>
      </c>
      <c r="V39" s="46">
        <f t="shared" si="48"/>
        <v>20</v>
      </c>
      <c r="W39" s="43">
        <f t="shared" si="48"/>
        <v>20</v>
      </c>
      <c r="X39" s="43">
        <f t="shared" si="48"/>
        <v>24</v>
      </c>
      <c r="Y39" s="43">
        <f t="shared" si="48"/>
        <v>20</v>
      </c>
      <c r="Z39" s="43">
        <f t="shared" si="48"/>
        <v>24</v>
      </c>
      <c r="AA39" s="43">
        <f t="shared" si="48"/>
        <v>23</v>
      </c>
      <c r="AC39" s="17"/>
      <c r="AD39" s="48" t="s">
        <v>314</v>
      </c>
      <c r="AE39" s="46">
        <f>COUNT(AE4:AE27)</f>
        <v>24</v>
      </c>
      <c r="AF39" s="47"/>
      <c r="AG39" s="46">
        <f>COUNT(AG4:AG27)</f>
        <v>20</v>
      </c>
      <c r="AH39" s="45"/>
      <c r="AI39" s="43">
        <f>COUNT(AI4:AI27)</f>
        <v>20</v>
      </c>
      <c r="AJ39" s="44"/>
      <c r="AK39" s="43">
        <f>COUNT(AK4:AK27)</f>
        <v>24</v>
      </c>
      <c r="AL39" s="216">
        <f>COUNT(AL4:AL27)</f>
        <v>24</v>
      </c>
      <c r="AM39" s="43">
        <f>COUNT(AM4:AM27)</f>
        <v>20</v>
      </c>
      <c r="AN39" s="42"/>
      <c r="AO39" s="40">
        <f>COUNT(AO4:AO27)</f>
        <v>24</v>
      </c>
      <c r="AP39" s="41"/>
      <c r="AQ39" s="40">
        <f>COUNT(AQ4:AQ27)</f>
        <v>23</v>
      </c>
      <c r="AR39" s="216">
        <f>COUNT(AR4:AR27)</f>
        <v>23</v>
      </c>
    </row>
    <row r="40" spans="1:45">
      <c r="N40" s="17"/>
      <c r="AC40" s="17"/>
    </row>
    <row r="41" spans="1:45">
      <c r="N41" s="17"/>
      <c r="AC41" s="17"/>
    </row>
    <row r="42" spans="1:45" ht="15.75" thickBot="1">
      <c r="N42" s="17"/>
      <c r="AC42" s="17"/>
    </row>
    <row r="43" spans="1:45" s="32" customFormat="1" ht="15.75" thickBot="1">
      <c r="A43" s="289" t="s">
        <v>189</v>
      </c>
      <c r="B43" s="36" t="s">
        <v>379</v>
      </c>
      <c r="C43" s="36" t="s">
        <v>379</v>
      </c>
      <c r="D43" s="36" t="s">
        <v>379</v>
      </c>
      <c r="E43" s="36" t="s">
        <v>379</v>
      </c>
      <c r="F43" s="36" t="s">
        <v>379</v>
      </c>
      <c r="G43" s="36" t="s">
        <v>379</v>
      </c>
      <c r="H43" s="67" t="s">
        <v>379</v>
      </c>
      <c r="I43" s="67" t="s">
        <v>379</v>
      </c>
      <c r="J43" s="67" t="s">
        <v>379</v>
      </c>
      <c r="K43" s="67" t="s">
        <v>379</v>
      </c>
      <c r="L43" s="67" t="s">
        <v>379</v>
      </c>
      <c r="M43" s="184"/>
      <c r="O43" s="289" t="s">
        <v>189</v>
      </c>
      <c r="P43" s="36" t="s">
        <v>379</v>
      </c>
      <c r="Q43" s="37" t="s">
        <v>376</v>
      </c>
      <c r="R43" s="36" t="s">
        <v>379</v>
      </c>
      <c r="S43" s="36" t="s">
        <v>379</v>
      </c>
      <c r="T43" s="36" t="s">
        <v>379</v>
      </c>
      <c r="U43" s="36" t="s">
        <v>379</v>
      </c>
      <c r="V43" s="36" t="s">
        <v>379</v>
      </c>
      <c r="W43" s="67" t="s">
        <v>379</v>
      </c>
      <c r="X43" s="67" t="s">
        <v>379</v>
      </c>
      <c r="Y43" s="67" t="s">
        <v>379</v>
      </c>
      <c r="Z43" s="67" t="s">
        <v>379</v>
      </c>
      <c r="AA43" s="67" t="s">
        <v>379</v>
      </c>
      <c r="AB43" s="184"/>
      <c r="AD43" s="289" t="s">
        <v>189</v>
      </c>
      <c r="AE43" s="36" t="s">
        <v>312</v>
      </c>
      <c r="AF43" s="37" t="s">
        <v>376</v>
      </c>
      <c r="AG43" s="36" t="s">
        <v>312</v>
      </c>
      <c r="AH43" s="37" t="s">
        <v>376</v>
      </c>
      <c r="AI43" s="36" t="s">
        <v>312</v>
      </c>
      <c r="AJ43" s="37" t="s">
        <v>376</v>
      </c>
      <c r="AK43" s="36" t="s">
        <v>312</v>
      </c>
      <c r="AL43" s="313" t="s">
        <v>376</v>
      </c>
      <c r="AM43" s="36" t="s">
        <v>312</v>
      </c>
      <c r="AN43" s="37" t="s">
        <v>376</v>
      </c>
      <c r="AO43" s="36" t="s">
        <v>312</v>
      </c>
      <c r="AP43" s="37" t="s">
        <v>376</v>
      </c>
      <c r="AQ43" s="36" t="s">
        <v>312</v>
      </c>
      <c r="AR43" s="313" t="s">
        <v>376</v>
      </c>
    </row>
    <row r="44" spans="1:45" s="307" customFormat="1" ht="30.75" thickBot="1">
      <c r="A44" s="312" t="s">
        <v>351</v>
      </c>
      <c r="B44" s="214" t="s">
        <v>393</v>
      </c>
      <c r="C44" s="214" t="s">
        <v>392</v>
      </c>
      <c r="D44" s="214" t="s">
        <v>391</v>
      </c>
      <c r="E44" s="214" t="s">
        <v>390</v>
      </c>
      <c r="F44" s="213" t="s">
        <v>311</v>
      </c>
      <c r="G44" s="213" t="s">
        <v>310</v>
      </c>
      <c r="H44" s="212" t="s">
        <v>309</v>
      </c>
      <c r="I44" s="212" t="s">
        <v>308</v>
      </c>
      <c r="J44" s="212" t="s">
        <v>306</v>
      </c>
      <c r="K44" s="212" t="s">
        <v>305</v>
      </c>
      <c r="L44" s="212" t="s">
        <v>389</v>
      </c>
      <c r="M44" s="311"/>
      <c r="O44" s="312" t="s">
        <v>351</v>
      </c>
      <c r="P44" s="214" t="s">
        <v>393</v>
      </c>
      <c r="Q44" s="215" t="s">
        <v>393</v>
      </c>
      <c r="R44" s="214" t="s">
        <v>392</v>
      </c>
      <c r="S44" s="214" t="s">
        <v>391</v>
      </c>
      <c r="T44" s="214" t="s">
        <v>390</v>
      </c>
      <c r="U44" s="213" t="s">
        <v>311</v>
      </c>
      <c r="V44" s="213" t="s">
        <v>310</v>
      </c>
      <c r="W44" s="212" t="s">
        <v>309</v>
      </c>
      <c r="X44" s="212" t="s">
        <v>308</v>
      </c>
      <c r="Y44" s="212" t="s">
        <v>306</v>
      </c>
      <c r="Z44" s="212" t="s">
        <v>305</v>
      </c>
      <c r="AA44" s="212" t="s">
        <v>389</v>
      </c>
      <c r="AB44" s="311"/>
      <c r="AD44" s="310" t="s">
        <v>351</v>
      </c>
      <c r="AE44" s="211" t="s">
        <v>388</v>
      </c>
      <c r="AF44" s="210" t="s">
        <v>388</v>
      </c>
      <c r="AG44" s="211" t="s">
        <v>387</v>
      </c>
      <c r="AH44" s="210" t="s">
        <v>387</v>
      </c>
      <c r="AI44" s="208" t="s">
        <v>386</v>
      </c>
      <c r="AJ44" s="209" t="s">
        <v>386</v>
      </c>
      <c r="AK44" s="208" t="s">
        <v>385</v>
      </c>
      <c r="AL44" s="309" t="s">
        <v>385</v>
      </c>
      <c r="AM44" s="208" t="s">
        <v>384</v>
      </c>
      <c r="AN44" s="209" t="s">
        <v>384</v>
      </c>
      <c r="AO44" s="206" t="s">
        <v>383</v>
      </c>
      <c r="AP44" s="207" t="s">
        <v>383</v>
      </c>
      <c r="AQ44" s="206" t="s">
        <v>382</v>
      </c>
      <c r="AR44" s="308" t="s">
        <v>382</v>
      </c>
    </row>
    <row r="45" spans="1:45">
      <c r="A45" s="256" t="s">
        <v>350</v>
      </c>
      <c r="B45" s="255">
        <v>6.2460000000000004</v>
      </c>
      <c r="C45" s="255">
        <v>6.2460000000000004</v>
      </c>
      <c r="D45" s="278"/>
      <c r="E45" s="278"/>
      <c r="F45" s="253">
        <v>4.2699999999999996</v>
      </c>
      <c r="G45" s="258">
        <v>75</v>
      </c>
      <c r="H45" s="259">
        <v>182.3</v>
      </c>
      <c r="I45" s="251">
        <v>55.21</v>
      </c>
      <c r="J45" s="258">
        <v>41</v>
      </c>
      <c r="K45" s="249">
        <v>92.12</v>
      </c>
      <c r="L45" s="257">
        <v>5.7</v>
      </c>
      <c r="N45" s="17"/>
      <c r="O45" s="256" t="s">
        <v>350</v>
      </c>
      <c r="P45" s="255">
        <f>R45</f>
        <v>6.8706000000000005</v>
      </c>
      <c r="Q45" s="235">
        <f t="shared" ref="Q45:Q56" si="49">P45/P$28</f>
        <v>1.2885213773659512</v>
      </c>
      <c r="R45" s="255">
        <f>(C45/10)*11</f>
        <v>6.8706000000000005</v>
      </c>
      <c r="S45" s="278"/>
      <c r="T45" s="278"/>
      <c r="U45" s="253">
        <f t="shared" ref="U45:U68" si="50">(F45/10)*11</f>
        <v>4.6969999999999992</v>
      </c>
      <c r="V45" s="258">
        <v>75</v>
      </c>
      <c r="W45" s="259">
        <v>182.3</v>
      </c>
      <c r="X45" s="251">
        <f t="shared" ref="X45:X68" si="51">(I45/10)*11</f>
        <v>60.731000000000002</v>
      </c>
      <c r="Y45" s="258">
        <v>41</v>
      </c>
      <c r="Z45" s="249">
        <f t="shared" ref="Z45:Z68" si="52">(K45/10)*11</f>
        <v>101.33199999999999</v>
      </c>
      <c r="AA45" s="257">
        <v>5.7</v>
      </c>
      <c r="AC45" s="17"/>
      <c r="AD45" s="256" t="s">
        <v>350</v>
      </c>
      <c r="AE45" s="98">
        <f>U45/$R45</f>
        <v>0.68363752801793132</v>
      </c>
      <c r="AF45" s="90">
        <f t="shared" ref="AF45:AF56" si="53">AE45/AE$28</f>
        <v>0.92521665228675964</v>
      </c>
      <c r="AG45" s="98">
        <f>V45/$R45</f>
        <v>10.916077198497947</v>
      </c>
      <c r="AH45" s="90">
        <f>AG45/AG$28</f>
        <v>0.25635593555317165</v>
      </c>
      <c r="AI45" s="98">
        <f>W45/$R45</f>
        <v>26.53334497714901</v>
      </c>
      <c r="AJ45" s="90">
        <f>AI45/AI$28</f>
        <v>0.57182458524106317</v>
      </c>
      <c r="AK45" s="98">
        <f>X45/$R45</f>
        <v>8.8392571245597171</v>
      </c>
      <c r="AL45" s="205">
        <f t="shared" ref="AL45:AL56" si="54">AK45/AK$28</f>
        <v>1.0835137387429179</v>
      </c>
      <c r="AM45" s="98">
        <f>Y45/$R45</f>
        <v>5.9674555351788774</v>
      </c>
      <c r="AN45" s="90">
        <f>AM45/AM$28</f>
        <v>0.20054837689435723</v>
      </c>
      <c r="AO45" s="98">
        <f>Z45/$R45</f>
        <v>14.748639129042585</v>
      </c>
      <c r="AP45" s="90">
        <f t="shared" ref="AP45:AP56" si="55">AO45/AO$28</f>
        <v>1.1206224870254577</v>
      </c>
      <c r="AQ45" s="98">
        <f>AA45/$R45</f>
        <v>0.82962186708584396</v>
      </c>
      <c r="AR45" s="205">
        <f t="shared" ref="AR45:AR56" si="56">AQ45/AQ$28</f>
        <v>0.90557162251026757</v>
      </c>
      <c r="AS45" s="108"/>
    </row>
    <row r="46" spans="1:45">
      <c r="A46" s="238" t="s">
        <v>349</v>
      </c>
      <c r="B46" s="255">
        <v>6.3849999999999998</v>
      </c>
      <c r="C46" s="255">
        <v>6.3849999999999998</v>
      </c>
      <c r="D46" s="278"/>
      <c r="E46" s="278"/>
      <c r="F46" s="253">
        <v>4.8600000000000003</v>
      </c>
      <c r="G46" s="268"/>
      <c r="H46" s="268"/>
      <c r="I46" s="251">
        <v>66.099999999999994</v>
      </c>
      <c r="J46" s="268"/>
      <c r="K46" s="249">
        <v>87.26</v>
      </c>
      <c r="L46" s="248">
        <v>6.3</v>
      </c>
      <c r="N46" s="17"/>
      <c r="O46" s="238" t="s">
        <v>349</v>
      </c>
      <c r="P46" s="255">
        <f>R46</f>
        <v>7.0234999999999994</v>
      </c>
      <c r="Q46" s="235">
        <f t="shared" si="49"/>
        <v>1.3171964448417541</v>
      </c>
      <c r="R46" s="255">
        <f>(C46/10)*11</f>
        <v>7.0234999999999994</v>
      </c>
      <c r="S46" s="278"/>
      <c r="T46" s="278"/>
      <c r="U46" s="253">
        <f t="shared" si="50"/>
        <v>5.3460000000000001</v>
      </c>
      <c r="V46" s="268"/>
      <c r="W46" s="268"/>
      <c r="X46" s="251">
        <f t="shared" si="51"/>
        <v>72.709999999999994</v>
      </c>
      <c r="Y46" s="268"/>
      <c r="Z46" s="249">
        <f t="shared" si="52"/>
        <v>95.986000000000004</v>
      </c>
      <c r="AA46" s="248">
        <v>6.3</v>
      </c>
      <c r="AC46" s="17"/>
      <c r="AD46" s="238" t="s">
        <v>349</v>
      </c>
      <c r="AE46" s="98">
        <f>U46/$R46</f>
        <v>0.76115896632732971</v>
      </c>
      <c r="AF46" s="90">
        <f t="shared" si="53"/>
        <v>1.0301320828966412</v>
      </c>
      <c r="AG46" s="268"/>
      <c r="AH46" s="90"/>
      <c r="AI46" s="268"/>
      <c r="AJ46" s="90"/>
      <c r="AK46" s="98">
        <f>X46/$R46</f>
        <v>10.352388410336726</v>
      </c>
      <c r="AL46" s="205">
        <f t="shared" si="54"/>
        <v>1.2689929609850008</v>
      </c>
      <c r="AM46" s="268"/>
      <c r="AN46" s="90"/>
      <c r="AO46" s="98">
        <f>Z46/$R46</f>
        <v>13.666405638214567</v>
      </c>
      <c r="AP46" s="90">
        <f t="shared" si="55"/>
        <v>1.0383928538082632</v>
      </c>
      <c r="AQ46" s="98">
        <f>AA46/$R46</f>
        <v>0.89698868085712258</v>
      </c>
      <c r="AR46" s="205">
        <f t="shared" si="56"/>
        <v>0.97910569540602377</v>
      </c>
      <c r="AS46" s="108"/>
    </row>
    <row r="47" spans="1:45" ht="15.75" thickBot="1">
      <c r="A47" s="238" t="s">
        <v>348</v>
      </c>
      <c r="B47" s="246">
        <v>7.2809999999999997</v>
      </c>
      <c r="C47" s="246">
        <v>7.2809999999999997</v>
      </c>
      <c r="D47" s="278"/>
      <c r="E47" s="278"/>
      <c r="F47" s="272">
        <v>3.65</v>
      </c>
      <c r="G47" s="283">
        <v>205</v>
      </c>
      <c r="H47" s="284">
        <v>453.5</v>
      </c>
      <c r="I47" s="271">
        <v>55.38</v>
      </c>
      <c r="J47" s="283">
        <v>97</v>
      </c>
      <c r="K47" s="270">
        <v>106.75</v>
      </c>
      <c r="L47" s="269">
        <v>6.1</v>
      </c>
      <c r="N47" s="17"/>
      <c r="O47" s="238" t="s">
        <v>348</v>
      </c>
      <c r="P47" s="255">
        <f>R47</f>
        <v>8.0091000000000001</v>
      </c>
      <c r="Q47" s="235">
        <f t="shared" si="49"/>
        <v>1.5020371675634789</v>
      </c>
      <c r="R47" s="255">
        <f>(C47/10)*11</f>
        <v>8.0091000000000001</v>
      </c>
      <c r="S47" s="278"/>
      <c r="T47" s="278"/>
      <c r="U47" s="272">
        <f t="shared" si="50"/>
        <v>4.0149999999999997</v>
      </c>
      <c r="V47" s="283">
        <v>205</v>
      </c>
      <c r="W47" s="284">
        <v>453.5</v>
      </c>
      <c r="X47" s="271">
        <f t="shared" si="51"/>
        <v>60.918000000000006</v>
      </c>
      <c r="Y47" s="283">
        <v>97</v>
      </c>
      <c r="Z47" s="270">
        <f t="shared" si="52"/>
        <v>117.42500000000001</v>
      </c>
      <c r="AA47" s="269">
        <v>6.1</v>
      </c>
      <c r="AC47" s="17"/>
      <c r="AD47" s="238" t="s">
        <v>348</v>
      </c>
      <c r="AE47" s="98">
        <f>U47/$R47</f>
        <v>0.50130476582886963</v>
      </c>
      <c r="AF47" s="90">
        <f t="shared" si="53"/>
        <v>0.67845239356640352</v>
      </c>
      <c r="AG47" s="98">
        <f>V47/$R47</f>
        <v>25.595884681175164</v>
      </c>
      <c r="AH47" s="90">
        <f>AG47/AG$28</f>
        <v>0.60110027113555398</v>
      </c>
      <c r="AI47" s="98">
        <f>W47/$R47</f>
        <v>56.623091233721638</v>
      </c>
      <c r="AJ47" s="90">
        <f>AI47/AI$28</f>
        <v>1.2202937732756529</v>
      </c>
      <c r="AK47" s="98">
        <f>X47/$R47</f>
        <v>7.6060980634528228</v>
      </c>
      <c r="AL47" s="205">
        <f t="shared" si="54"/>
        <v>0.93235343579707619</v>
      </c>
      <c r="AM47" s="98">
        <f>Y47/$R47</f>
        <v>12.111223483287761</v>
      </c>
      <c r="AN47" s="90">
        <f>AM47/AM$28</f>
        <v>0.40702208796690709</v>
      </c>
      <c r="AO47" s="98">
        <f>Z47/$R47</f>
        <v>14.661447603351188</v>
      </c>
      <c r="AP47" s="90">
        <f t="shared" si="55"/>
        <v>1.1139975514288283</v>
      </c>
      <c r="AQ47" s="98">
        <f>AA47/$R47</f>
        <v>0.76163364173252923</v>
      </c>
      <c r="AR47" s="205">
        <f t="shared" si="56"/>
        <v>0.83135924939495731</v>
      </c>
      <c r="AS47" s="108"/>
    </row>
    <row r="48" spans="1:45" ht="15.75" thickBot="1">
      <c r="A48" s="224" t="s">
        <v>347</v>
      </c>
      <c r="B48" s="236">
        <f>AVERAGE(D48:E48)</f>
        <v>3.2110000000000003</v>
      </c>
      <c r="C48" s="234"/>
      <c r="D48" s="267">
        <v>3.5920000000000001</v>
      </c>
      <c r="E48" s="288">
        <v>2.83</v>
      </c>
      <c r="F48" s="265">
        <v>3.61</v>
      </c>
      <c r="G48" s="268"/>
      <c r="H48" s="268"/>
      <c r="I48" s="263">
        <v>41</v>
      </c>
      <c r="J48" s="268"/>
      <c r="K48" s="261">
        <v>29.24</v>
      </c>
      <c r="L48" s="287">
        <v>4.5</v>
      </c>
      <c r="M48" s="108" t="s">
        <v>326</v>
      </c>
      <c r="N48" s="17"/>
      <c r="O48" s="224" t="s">
        <v>347</v>
      </c>
      <c r="P48" s="236">
        <f>AVERAGE(S48:T48)</f>
        <v>3.3906000000000001</v>
      </c>
      <c r="Q48" s="235">
        <f t="shared" si="49"/>
        <v>0.63587759178193948</v>
      </c>
      <c r="R48" s="234"/>
      <c r="S48" s="233">
        <f>(D48/10)*11</f>
        <v>3.9512</v>
      </c>
      <c r="T48" s="288">
        <v>2.83</v>
      </c>
      <c r="U48" s="265">
        <f t="shared" si="50"/>
        <v>3.9710000000000001</v>
      </c>
      <c r="V48" s="268"/>
      <c r="W48" s="268"/>
      <c r="X48" s="263">
        <f t="shared" si="51"/>
        <v>45.099999999999994</v>
      </c>
      <c r="Y48" s="268"/>
      <c r="Z48" s="261">
        <f t="shared" si="52"/>
        <v>32.164000000000001</v>
      </c>
      <c r="AA48" s="287">
        <v>4.5</v>
      </c>
      <c r="AB48" s="108" t="s">
        <v>326</v>
      </c>
      <c r="AC48" s="17"/>
      <c r="AD48" s="224" t="s">
        <v>347</v>
      </c>
      <c r="AE48" s="89">
        <f>U48/$S48</f>
        <v>1.0050111358574609</v>
      </c>
      <c r="AF48" s="90">
        <f t="shared" si="53"/>
        <v>1.3601550536947182</v>
      </c>
      <c r="AG48" s="268"/>
      <c r="AH48" s="90"/>
      <c r="AI48" s="268"/>
      <c r="AJ48" s="90"/>
      <c r="AK48" s="89">
        <f>X48/$S48</f>
        <v>11.414253897550109</v>
      </c>
      <c r="AL48" s="205">
        <f t="shared" si="54"/>
        <v>1.3991561441438969</v>
      </c>
      <c r="AM48" s="268"/>
      <c r="AN48" s="90"/>
      <c r="AO48" s="89">
        <f>Z48/$S48</f>
        <v>8.1403118040089097</v>
      </c>
      <c r="AP48" s="90">
        <f t="shared" si="55"/>
        <v>0.61851241861413209</v>
      </c>
      <c r="AQ48" s="91">
        <f>AA48/$T48</f>
        <v>1.5901060070671378</v>
      </c>
      <c r="AR48" s="205">
        <f t="shared" si="56"/>
        <v>1.7356761362150952</v>
      </c>
      <c r="AS48" s="108" t="s">
        <v>326</v>
      </c>
    </row>
    <row r="49" spans="1:45">
      <c r="A49" s="286" t="s">
        <v>346</v>
      </c>
      <c r="B49" s="255">
        <v>4.4109999999999996</v>
      </c>
      <c r="C49" s="255">
        <v>4.4109999999999996</v>
      </c>
      <c r="D49" s="254"/>
      <c r="E49" s="254"/>
      <c r="F49" s="253">
        <v>4.32</v>
      </c>
      <c r="G49" s="258">
        <v>202</v>
      </c>
      <c r="H49" s="259">
        <v>242.8</v>
      </c>
      <c r="I49" s="251">
        <v>41.72</v>
      </c>
      <c r="J49" s="258">
        <v>147</v>
      </c>
      <c r="K49" s="249">
        <v>49.29</v>
      </c>
      <c r="L49" s="257">
        <v>5.9</v>
      </c>
      <c r="N49" s="17"/>
      <c r="O49" s="286" t="s">
        <v>346</v>
      </c>
      <c r="P49" s="255">
        <f>R49</f>
        <v>4.8520999999999992</v>
      </c>
      <c r="Q49" s="235">
        <f t="shared" si="49"/>
        <v>0.90996922759545451</v>
      </c>
      <c r="R49" s="255">
        <f>(C49/10)*11</f>
        <v>4.8520999999999992</v>
      </c>
      <c r="S49" s="254"/>
      <c r="T49" s="254"/>
      <c r="U49" s="253">
        <f t="shared" si="50"/>
        <v>4.7520000000000007</v>
      </c>
      <c r="V49" s="258">
        <v>202</v>
      </c>
      <c r="W49" s="259">
        <v>242.8</v>
      </c>
      <c r="X49" s="251">
        <f t="shared" si="51"/>
        <v>45.891999999999996</v>
      </c>
      <c r="Y49" s="258">
        <v>147</v>
      </c>
      <c r="Z49" s="249">
        <f t="shared" si="52"/>
        <v>54.219000000000001</v>
      </c>
      <c r="AA49" s="257">
        <v>5.9</v>
      </c>
      <c r="AC49" s="17"/>
      <c r="AD49" s="286" t="s">
        <v>346</v>
      </c>
      <c r="AE49" s="98">
        <f>U49/$R49</f>
        <v>0.97936975742462051</v>
      </c>
      <c r="AF49" s="90">
        <f t="shared" si="53"/>
        <v>1.325452701437327</v>
      </c>
      <c r="AG49" s="98">
        <f>V49/$R49</f>
        <v>41.63145854372334</v>
      </c>
      <c r="AH49" s="90">
        <f>AG49/AG$28</f>
        <v>0.97768376948523328</v>
      </c>
      <c r="AI49" s="98">
        <f>W49/$R49</f>
        <v>50.040188784237763</v>
      </c>
      <c r="AJ49" s="90">
        <f>AI49/AI$28</f>
        <v>1.0784245341691494</v>
      </c>
      <c r="AK49" s="98">
        <f>X49/$R49</f>
        <v>9.4581727499433246</v>
      </c>
      <c r="AL49" s="205">
        <f t="shared" si="54"/>
        <v>1.1593802480859423</v>
      </c>
      <c r="AM49" s="98">
        <f>Y49/$R49</f>
        <v>30.29616042538283</v>
      </c>
      <c r="AN49" s="90">
        <f>AM49/AM$28</f>
        <v>1.0181635646254479</v>
      </c>
      <c r="AO49" s="98">
        <f>Z49/$R49</f>
        <v>11.174336885060079</v>
      </c>
      <c r="AP49" s="90">
        <f t="shared" si="55"/>
        <v>0.84904194084849227</v>
      </c>
      <c r="AQ49" s="98">
        <f>AA49/$R49</f>
        <v>1.2159683436038007</v>
      </c>
      <c r="AR49" s="205">
        <f t="shared" si="56"/>
        <v>1.3272871286606005</v>
      </c>
      <c r="AS49" s="108"/>
    </row>
    <row r="50" spans="1:45" ht="15.75" thickBot="1">
      <c r="A50" s="238" t="s">
        <v>345</v>
      </c>
      <c r="B50" s="236">
        <f>AVERAGE(D50:E50)</f>
        <v>4.4420000000000002</v>
      </c>
      <c r="C50" s="255"/>
      <c r="D50" s="247">
        <v>4.4089999999999998</v>
      </c>
      <c r="E50" s="232">
        <v>4.4749999999999996</v>
      </c>
      <c r="F50" s="244">
        <v>3.43</v>
      </c>
      <c r="G50" s="230">
        <v>463</v>
      </c>
      <c r="H50" s="229">
        <v>199.6</v>
      </c>
      <c r="I50" s="242">
        <v>40.729999999999997</v>
      </c>
      <c r="J50" s="227">
        <v>384</v>
      </c>
      <c r="K50" s="240">
        <v>2.94</v>
      </c>
      <c r="L50" s="225">
        <v>4.5999999999999996</v>
      </c>
      <c r="M50" s="108" t="s">
        <v>326</v>
      </c>
      <c r="N50" s="17"/>
      <c r="O50" s="238" t="s">
        <v>345</v>
      </c>
      <c r="P50" s="236">
        <f>AVERAGE(S50:T50)</f>
        <v>4.6624499999999998</v>
      </c>
      <c r="Q50" s="235">
        <f t="shared" si="49"/>
        <v>0.87440201669430295</v>
      </c>
      <c r="R50" s="255"/>
      <c r="S50" s="233">
        <f>(D50/10)*11</f>
        <v>4.8498999999999999</v>
      </c>
      <c r="T50" s="232">
        <v>4.4749999999999996</v>
      </c>
      <c r="U50" s="244">
        <f t="shared" si="50"/>
        <v>3.7730000000000001</v>
      </c>
      <c r="V50" s="230">
        <v>463</v>
      </c>
      <c r="W50" s="229">
        <v>199.6</v>
      </c>
      <c r="X50" s="242">
        <f t="shared" si="51"/>
        <v>44.802999999999997</v>
      </c>
      <c r="Y50" s="227">
        <v>384</v>
      </c>
      <c r="Z50" s="240">
        <f t="shared" si="52"/>
        <v>3.234</v>
      </c>
      <c r="AA50" s="225">
        <v>4.5999999999999996</v>
      </c>
      <c r="AB50" s="108" t="s">
        <v>326</v>
      </c>
      <c r="AC50" s="17"/>
      <c r="AD50" s="238" t="s">
        <v>345</v>
      </c>
      <c r="AE50" s="89">
        <f>U50/$S50</f>
        <v>0.77795418462236343</v>
      </c>
      <c r="AF50" s="90">
        <f t="shared" si="53"/>
        <v>1.0528622798336191</v>
      </c>
      <c r="AG50" s="91">
        <f>V50/$T50</f>
        <v>103.463687150838</v>
      </c>
      <c r="AH50" s="90">
        <f>AG50/AG$28</f>
        <v>2.4297675651270936</v>
      </c>
      <c r="AI50" s="91">
        <f>W50/$T50</f>
        <v>44.603351955307268</v>
      </c>
      <c r="AJ50" s="90">
        <f>AI50/AI$28</f>
        <v>0.96125434822372968</v>
      </c>
      <c r="AK50" s="89">
        <f>X50/$S50</f>
        <v>9.2379224313903379</v>
      </c>
      <c r="AL50" s="205">
        <f t="shared" si="54"/>
        <v>1.1323820238288838</v>
      </c>
      <c r="AM50" s="91">
        <f>Y50/$T50</f>
        <v>85.810055865921797</v>
      </c>
      <c r="AN50" s="90">
        <f>AM50/AM$28</f>
        <v>2.8838199670990732</v>
      </c>
      <c r="AO50" s="89">
        <f>Z50/$S50</f>
        <v>0.66681787253345426</v>
      </c>
      <c r="AP50" s="90">
        <f t="shared" si="55"/>
        <v>5.0665766256359164E-2</v>
      </c>
      <c r="AQ50" s="91">
        <f>AA50/$T50</f>
        <v>1.0279329608938548</v>
      </c>
      <c r="AR50" s="205">
        <f t="shared" si="56"/>
        <v>1.1220375886405021</v>
      </c>
      <c r="AS50" s="108" t="s">
        <v>326</v>
      </c>
    </row>
    <row r="51" spans="1:45">
      <c r="A51" s="238" t="s">
        <v>344</v>
      </c>
      <c r="B51" s="246">
        <v>4.7779999999999996</v>
      </c>
      <c r="C51" s="246">
        <v>4.7779999999999996</v>
      </c>
      <c r="D51" s="254"/>
      <c r="E51" s="254"/>
      <c r="F51" s="272">
        <v>3.93</v>
      </c>
      <c r="G51" s="283">
        <v>157</v>
      </c>
      <c r="H51" s="284">
        <v>281.60000000000002</v>
      </c>
      <c r="I51" s="271">
        <v>40.51</v>
      </c>
      <c r="J51" s="283">
        <v>107</v>
      </c>
      <c r="K51" s="270">
        <v>72.709999999999994</v>
      </c>
      <c r="L51" s="269">
        <v>7.1</v>
      </c>
      <c r="N51" s="17"/>
      <c r="O51" s="238" t="s">
        <v>344</v>
      </c>
      <c r="P51" s="255">
        <f>R51</f>
        <v>5.2557999999999998</v>
      </c>
      <c r="Q51" s="235">
        <f t="shared" si="49"/>
        <v>0.98567965754955389</v>
      </c>
      <c r="R51" s="255">
        <f>(C51/10)*11</f>
        <v>5.2557999999999998</v>
      </c>
      <c r="S51" s="254"/>
      <c r="T51" s="254"/>
      <c r="U51" s="272">
        <f t="shared" si="50"/>
        <v>4.3230000000000004</v>
      </c>
      <c r="V51" s="283">
        <v>157</v>
      </c>
      <c r="W51" s="284">
        <v>281.60000000000002</v>
      </c>
      <c r="X51" s="271">
        <f t="shared" si="51"/>
        <v>44.561</v>
      </c>
      <c r="Y51" s="283">
        <v>107</v>
      </c>
      <c r="Z51" s="270">
        <f t="shared" si="52"/>
        <v>79.980999999999995</v>
      </c>
      <c r="AA51" s="269">
        <v>7.1</v>
      </c>
      <c r="AC51" s="17"/>
      <c r="AD51" s="238" t="s">
        <v>344</v>
      </c>
      <c r="AE51" s="98">
        <f>U51/$R51</f>
        <v>0.82251988279614907</v>
      </c>
      <c r="AF51" s="90">
        <f t="shared" si="53"/>
        <v>1.1131762976885469</v>
      </c>
      <c r="AG51" s="98">
        <f>V51/$R51</f>
        <v>29.871760721488641</v>
      </c>
      <c r="AH51" s="90">
        <f>AG51/AG$28</f>
        <v>0.70151603246552896</v>
      </c>
      <c r="AI51" s="98">
        <f>W51/$R51</f>
        <v>53.578903306822944</v>
      </c>
      <c r="AJ51" s="90">
        <f>AI51/AI$28</f>
        <v>1.1546879666879852</v>
      </c>
      <c r="AK51" s="98">
        <f>X51/$R51</f>
        <v>8.4784428631226465</v>
      </c>
      <c r="AL51" s="205">
        <f t="shared" si="54"/>
        <v>1.0392852245259026</v>
      </c>
      <c r="AM51" s="98">
        <f>Y51/$R51</f>
        <v>20.358461128657865</v>
      </c>
      <c r="AN51" s="90">
        <f>AM51/AM$28</f>
        <v>0.68418713995441827</v>
      </c>
      <c r="AO51" s="98">
        <f>Z51/$R51</f>
        <v>15.217664294683967</v>
      </c>
      <c r="AP51" s="90">
        <f t="shared" si="55"/>
        <v>1.1562596833118308</v>
      </c>
      <c r="AQ51" s="98">
        <f>AA51/$R51</f>
        <v>1.3508885421819703</v>
      </c>
      <c r="AR51" s="205">
        <f t="shared" si="56"/>
        <v>1.4745589255878122</v>
      </c>
      <c r="AS51" s="108"/>
    </row>
    <row r="52" spans="1:45" ht="15.75" thickBot="1">
      <c r="A52" s="285" t="s">
        <v>343</v>
      </c>
      <c r="B52" s="277">
        <f>AVERAGE(D52:E52)</f>
        <v>4.6079999999999997</v>
      </c>
      <c r="C52" s="234"/>
      <c r="D52" s="237">
        <v>4.6079999999999997</v>
      </c>
      <c r="E52" s="234"/>
      <c r="F52" s="231">
        <v>4.25</v>
      </c>
      <c r="G52" s="268"/>
      <c r="H52" s="268"/>
      <c r="I52" s="228">
        <v>46.47</v>
      </c>
      <c r="J52" s="268"/>
      <c r="K52" s="226">
        <v>51.08</v>
      </c>
      <c r="L52" s="279">
        <v>5</v>
      </c>
      <c r="M52" s="108" t="s">
        <v>326</v>
      </c>
      <c r="N52" s="17"/>
      <c r="O52" s="285" t="s">
        <v>343</v>
      </c>
      <c r="P52" s="277">
        <f>AVERAGE(S52:T52)</f>
        <v>5.0687999999999995</v>
      </c>
      <c r="Q52" s="235">
        <f t="shared" si="49"/>
        <v>0.95060943114029806</v>
      </c>
      <c r="R52" s="234"/>
      <c r="S52" s="233">
        <f>(D52/10)*11</f>
        <v>5.0687999999999995</v>
      </c>
      <c r="T52" s="234"/>
      <c r="U52" s="231">
        <f t="shared" si="50"/>
        <v>4.6749999999999998</v>
      </c>
      <c r="V52" s="268"/>
      <c r="W52" s="268"/>
      <c r="X52" s="228">
        <f t="shared" si="51"/>
        <v>51.117000000000004</v>
      </c>
      <c r="Y52" s="268"/>
      <c r="Z52" s="226">
        <f t="shared" si="52"/>
        <v>56.187999999999995</v>
      </c>
      <c r="AA52" s="279">
        <v>5</v>
      </c>
      <c r="AB52" s="108" t="s">
        <v>326</v>
      </c>
      <c r="AC52" s="17"/>
      <c r="AD52" s="285" t="s">
        <v>343</v>
      </c>
      <c r="AE52" s="89">
        <f>U52/$S52</f>
        <v>0.92230902777777779</v>
      </c>
      <c r="AF52" s="90">
        <f t="shared" si="53"/>
        <v>1.2482282438889594</v>
      </c>
      <c r="AG52" s="268"/>
      <c r="AH52" s="90"/>
      <c r="AI52" s="268"/>
      <c r="AJ52" s="90"/>
      <c r="AK52" s="89">
        <f>X52/$S52</f>
        <v>10.084635416666668</v>
      </c>
      <c r="AL52" s="205">
        <f t="shared" si="54"/>
        <v>1.2361718717076025</v>
      </c>
      <c r="AM52" s="268"/>
      <c r="AN52" s="90"/>
      <c r="AO52" s="89">
        <f>Z52/$S52</f>
        <v>11.085069444444445</v>
      </c>
      <c r="AP52" s="90">
        <f t="shared" si="55"/>
        <v>0.84225927429615233</v>
      </c>
      <c r="AQ52" s="89">
        <f>AA52/$S52</f>
        <v>0.98642676767676774</v>
      </c>
      <c r="AR52" s="205">
        <f t="shared" si="56"/>
        <v>1.0767316098240916</v>
      </c>
      <c r="AS52" s="108" t="s">
        <v>326</v>
      </c>
    </row>
    <row r="53" spans="1:45">
      <c r="A53" s="256" t="s">
        <v>342</v>
      </c>
      <c r="B53" s="255">
        <v>3.5169999999999999</v>
      </c>
      <c r="C53" s="255">
        <v>3.5169999999999999</v>
      </c>
      <c r="D53" s="254"/>
      <c r="E53" s="254"/>
      <c r="F53" s="253">
        <v>2.4</v>
      </c>
      <c r="G53" s="258">
        <v>98</v>
      </c>
      <c r="H53" s="259">
        <v>175.5</v>
      </c>
      <c r="I53" s="251">
        <v>35.19</v>
      </c>
      <c r="J53" s="258">
        <v>96</v>
      </c>
      <c r="K53" s="249">
        <v>72.430000000000007</v>
      </c>
      <c r="L53" s="257">
        <v>3.8</v>
      </c>
      <c r="N53" s="17"/>
      <c r="O53" s="256" t="s">
        <v>342</v>
      </c>
      <c r="P53" s="255">
        <f>R53</f>
        <v>3.8687</v>
      </c>
      <c r="Q53" s="235">
        <f t="shared" si="49"/>
        <v>0.72554109577266246</v>
      </c>
      <c r="R53" s="255">
        <f>(C53/10)*11</f>
        <v>3.8687</v>
      </c>
      <c r="S53" s="254"/>
      <c r="T53" s="254"/>
      <c r="U53" s="253">
        <f t="shared" si="50"/>
        <v>2.6399999999999997</v>
      </c>
      <c r="V53" s="258">
        <v>98</v>
      </c>
      <c r="W53" s="259">
        <v>175.5</v>
      </c>
      <c r="X53" s="251">
        <f t="shared" si="51"/>
        <v>38.708999999999996</v>
      </c>
      <c r="Y53" s="258">
        <v>96</v>
      </c>
      <c r="Z53" s="249">
        <f t="shared" si="52"/>
        <v>79.673000000000002</v>
      </c>
      <c r="AA53" s="257">
        <v>3.8</v>
      </c>
      <c r="AC53" s="17"/>
      <c r="AD53" s="256" t="s">
        <v>342</v>
      </c>
      <c r="AE53" s="98">
        <f>U53/$R53</f>
        <v>0.68239977253340911</v>
      </c>
      <c r="AF53" s="90">
        <f t="shared" si="53"/>
        <v>0.92354150728841611</v>
      </c>
      <c r="AG53" s="98">
        <f>V53/$R53</f>
        <v>25.331506707679583</v>
      </c>
      <c r="AH53" s="90">
        <f>AG53/AG$28</f>
        <v>0.59489155151011586</v>
      </c>
      <c r="AI53" s="98">
        <f>W53/$R53</f>
        <v>45.364075787732311</v>
      </c>
      <c r="AJ53" s="90">
        <f>AI53/AI$28</f>
        <v>0.97764883562567884</v>
      </c>
      <c r="AK53" s="98">
        <f>X53/$R53</f>
        <v>10.00568666477111</v>
      </c>
      <c r="AL53" s="205">
        <f t="shared" si="54"/>
        <v>1.2264943551323955</v>
      </c>
      <c r="AM53" s="98">
        <f>Y53/$R53</f>
        <v>24.81453718303306</v>
      </c>
      <c r="AN53" s="90">
        <f>AM53/AM$28</f>
        <v>0.83394256163364644</v>
      </c>
      <c r="AO53" s="98">
        <f>Z53/$R53</f>
        <v>20.594256468581179</v>
      </c>
      <c r="AP53" s="90">
        <f t="shared" si="55"/>
        <v>1.564780770641834</v>
      </c>
      <c r="AQ53" s="98">
        <f>AA53/$R53</f>
        <v>0.98224209682839192</v>
      </c>
      <c r="AR53" s="205">
        <f t="shared" si="56"/>
        <v>1.0721638430857987</v>
      </c>
      <c r="AS53" s="108"/>
    </row>
    <row r="54" spans="1:45">
      <c r="A54" s="238" t="s">
        <v>341</v>
      </c>
      <c r="B54" s="255">
        <v>3.2789999999999999</v>
      </c>
      <c r="C54" s="255">
        <v>3.2789999999999999</v>
      </c>
      <c r="D54" s="254"/>
      <c r="E54" s="254"/>
      <c r="F54" s="253">
        <v>3.08</v>
      </c>
      <c r="G54" s="250">
        <v>156</v>
      </c>
      <c r="H54" s="252">
        <v>199</v>
      </c>
      <c r="I54" s="251">
        <v>31.04</v>
      </c>
      <c r="J54" s="250">
        <v>116</v>
      </c>
      <c r="K54" s="249">
        <v>29.48</v>
      </c>
      <c r="L54" s="248">
        <v>4.3</v>
      </c>
      <c r="N54" s="17"/>
      <c r="O54" s="238" t="s">
        <v>341</v>
      </c>
      <c r="P54" s="255">
        <f>R54</f>
        <v>3.6068999999999996</v>
      </c>
      <c r="Q54" s="235">
        <f t="shared" si="49"/>
        <v>0.67644277879970427</v>
      </c>
      <c r="R54" s="255">
        <f>(C54/10)*11</f>
        <v>3.6068999999999996</v>
      </c>
      <c r="S54" s="254"/>
      <c r="T54" s="254"/>
      <c r="U54" s="253">
        <f t="shared" si="50"/>
        <v>3.3879999999999999</v>
      </c>
      <c r="V54" s="250">
        <v>156</v>
      </c>
      <c r="W54" s="252">
        <v>199</v>
      </c>
      <c r="X54" s="251">
        <f t="shared" si="51"/>
        <v>34.143999999999998</v>
      </c>
      <c r="Y54" s="250">
        <v>116</v>
      </c>
      <c r="Z54" s="249">
        <f t="shared" si="52"/>
        <v>32.427999999999997</v>
      </c>
      <c r="AA54" s="248">
        <v>4.3</v>
      </c>
      <c r="AC54" s="17"/>
      <c r="AD54" s="238" t="s">
        <v>341</v>
      </c>
      <c r="AE54" s="98">
        <f>U54/$R54</f>
        <v>0.93931076547727976</v>
      </c>
      <c r="AF54" s="90">
        <f t="shared" si="53"/>
        <v>1.2712379386361121</v>
      </c>
      <c r="AG54" s="98">
        <f>V54/$R54</f>
        <v>43.250436663062466</v>
      </c>
      <c r="AH54" s="90">
        <f>AG54/AG$28</f>
        <v>1.0157042637412106</v>
      </c>
      <c r="AI54" s="98">
        <f>W54/$R54</f>
        <v>55.172031384291223</v>
      </c>
      <c r="AJ54" s="90">
        <f>AI54/AI$28</f>
        <v>1.1890217381336419</v>
      </c>
      <c r="AK54" s="98">
        <f>X54/$R54</f>
        <v>9.4663007014333651</v>
      </c>
      <c r="AL54" s="205">
        <f t="shared" si="54"/>
        <v>1.1603765701731033</v>
      </c>
      <c r="AM54" s="98">
        <f>Y54/$R54</f>
        <v>32.160581108431067</v>
      </c>
      <c r="AN54" s="90">
        <f>AM54/AM$28</f>
        <v>1.0808211813650059</v>
      </c>
      <c r="AO54" s="98">
        <f>Z54/$R54</f>
        <v>8.9905458981396773</v>
      </c>
      <c r="AP54" s="90">
        <f t="shared" si="55"/>
        <v>0.68311440912879917</v>
      </c>
      <c r="AQ54" s="98">
        <f>AA54/$R54</f>
        <v>1.1921594721228757</v>
      </c>
      <c r="AR54" s="205">
        <f t="shared" si="56"/>
        <v>1.3012986160230851</v>
      </c>
      <c r="AS54" s="108"/>
    </row>
    <row r="55" spans="1:45">
      <c r="A55" s="238" t="s">
        <v>340</v>
      </c>
      <c r="B55" s="246">
        <v>4.54</v>
      </c>
      <c r="C55" s="246">
        <v>4.54</v>
      </c>
      <c r="D55" s="254"/>
      <c r="E55" s="254"/>
      <c r="F55" s="272">
        <v>3.01</v>
      </c>
      <c r="G55" s="283">
        <v>179</v>
      </c>
      <c r="H55" s="284">
        <v>225.8</v>
      </c>
      <c r="I55" s="271">
        <v>35.78</v>
      </c>
      <c r="J55" s="283">
        <v>121</v>
      </c>
      <c r="K55" s="270">
        <v>45.64</v>
      </c>
      <c r="L55" s="269">
        <v>4.3</v>
      </c>
      <c r="N55" s="17"/>
      <c r="O55" s="238" t="s">
        <v>340</v>
      </c>
      <c r="P55" s="255">
        <f>R55</f>
        <v>4.9939999999999998</v>
      </c>
      <c r="Q55" s="235">
        <f t="shared" si="49"/>
        <v>0.93658134057659581</v>
      </c>
      <c r="R55" s="255">
        <f>(C55/10)*11</f>
        <v>4.9939999999999998</v>
      </c>
      <c r="S55" s="254"/>
      <c r="T55" s="254"/>
      <c r="U55" s="272">
        <f t="shared" si="50"/>
        <v>3.3109999999999999</v>
      </c>
      <c r="V55" s="283">
        <v>179</v>
      </c>
      <c r="W55" s="284">
        <v>225.8</v>
      </c>
      <c r="X55" s="271">
        <f t="shared" si="51"/>
        <v>39.358000000000004</v>
      </c>
      <c r="Y55" s="283">
        <v>121</v>
      </c>
      <c r="Z55" s="270">
        <f t="shared" si="52"/>
        <v>50.204000000000001</v>
      </c>
      <c r="AA55" s="269">
        <v>4.3</v>
      </c>
      <c r="AC55" s="17"/>
      <c r="AD55" s="238" t="s">
        <v>340</v>
      </c>
      <c r="AE55" s="98">
        <f>U55/$R55</f>
        <v>0.66299559471365643</v>
      </c>
      <c r="AF55" s="90">
        <f t="shared" si="53"/>
        <v>0.89728041466697994</v>
      </c>
      <c r="AG55" s="98">
        <f>V55/$R55</f>
        <v>35.843011613936724</v>
      </c>
      <c r="AH55" s="90">
        <f>AG55/AG$28</f>
        <v>0.84174640837079218</v>
      </c>
      <c r="AI55" s="98">
        <f>W55/$R55</f>
        <v>45.214257108530241</v>
      </c>
      <c r="AJ55" s="90">
        <f>AI55/AI$28</f>
        <v>0.97442006804398618</v>
      </c>
      <c r="AK55" s="98">
        <f>X55/$R55</f>
        <v>7.8810572687224685</v>
      </c>
      <c r="AL55" s="205">
        <f t="shared" si="54"/>
        <v>0.96605786053608778</v>
      </c>
      <c r="AM55" s="98">
        <f>Y55/$R55</f>
        <v>24.229074889867842</v>
      </c>
      <c r="AN55" s="90">
        <f>AM55/AM$28</f>
        <v>0.81426692066154938</v>
      </c>
      <c r="AO55" s="98">
        <f>Z55/$R55</f>
        <v>10.052863436123349</v>
      </c>
      <c r="AP55" s="90">
        <f t="shared" si="55"/>
        <v>0.76383080004528792</v>
      </c>
      <c r="AQ55" s="98">
        <f>AA55/$R55</f>
        <v>0.8610332398878654</v>
      </c>
      <c r="AR55" s="205">
        <f t="shared" si="56"/>
        <v>0.93985862597790648</v>
      </c>
      <c r="AS55" s="108"/>
    </row>
    <row r="56" spans="1:45" ht="15.75" thickBot="1">
      <c r="A56" s="224" t="s">
        <v>339</v>
      </c>
      <c r="B56" s="277">
        <f>AVERAGE(D56:E56)</f>
        <v>3.93</v>
      </c>
      <c r="C56" s="234"/>
      <c r="D56" s="247">
        <v>3.93</v>
      </c>
      <c r="E56" s="246"/>
      <c r="F56" s="244">
        <v>2.74</v>
      </c>
      <c r="G56" s="282">
        <v>205</v>
      </c>
      <c r="H56" s="281">
        <v>273.60000000000002</v>
      </c>
      <c r="I56" s="242">
        <v>34.869999999999997</v>
      </c>
      <c r="J56" s="280">
        <v>110</v>
      </c>
      <c r="K56" s="240">
        <v>49.05</v>
      </c>
      <c r="L56" s="279">
        <v>5.4</v>
      </c>
      <c r="M56" s="108" t="s">
        <v>326</v>
      </c>
      <c r="N56" s="17"/>
      <c r="O56" s="224" t="s">
        <v>339</v>
      </c>
      <c r="P56" s="277">
        <f>AVERAGE(S56:T56)</f>
        <v>4.3230000000000004</v>
      </c>
      <c r="Q56" s="235">
        <f t="shared" si="49"/>
        <v>0.81074111640220747</v>
      </c>
      <c r="R56" s="234"/>
      <c r="S56" s="233">
        <f>(D56/10)*11</f>
        <v>4.3230000000000004</v>
      </c>
      <c r="T56" s="246"/>
      <c r="U56" s="244">
        <f t="shared" si="50"/>
        <v>3.0140000000000002</v>
      </c>
      <c r="V56" s="282">
        <v>205</v>
      </c>
      <c r="W56" s="281">
        <v>273.60000000000002</v>
      </c>
      <c r="X56" s="242">
        <f t="shared" si="51"/>
        <v>38.356999999999999</v>
      </c>
      <c r="Y56" s="280">
        <v>110</v>
      </c>
      <c r="Z56" s="240">
        <f t="shared" si="52"/>
        <v>53.954999999999991</v>
      </c>
      <c r="AA56" s="279">
        <v>5.4</v>
      </c>
      <c r="AB56" s="108" t="s">
        <v>326</v>
      </c>
      <c r="AC56" s="17"/>
      <c r="AD56" s="224" t="s">
        <v>339</v>
      </c>
      <c r="AE56" s="89">
        <f>U56/$S56</f>
        <v>0.69720101781170485</v>
      </c>
      <c r="AF56" s="90">
        <f t="shared" si="53"/>
        <v>0.94357311474824057</v>
      </c>
      <c r="AG56" s="89">
        <f>V56/$S56</f>
        <v>47.4207726116123</v>
      </c>
      <c r="AH56" s="90">
        <f>AG56/AG$28</f>
        <v>1.1136414946915947</v>
      </c>
      <c r="AI56" s="89">
        <f>W56/$S56</f>
        <v>63.289382373351842</v>
      </c>
      <c r="AJ56" s="90">
        <f>AI56/AI$28</f>
        <v>1.3639601360843425</v>
      </c>
      <c r="AK56" s="89">
        <f>X56/$S56</f>
        <v>8.8727735368956733</v>
      </c>
      <c r="AL56" s="205">
        <f t="shared" si="54"/>
        <v>1.0876221714683876</v>
      </c>
      <c r="AM56" s="89">
        <f>Y56/$S56</f>
        <v>25.445292620865139</v>
      </c>
      <c r="AN56" s="90">
        <f>AM56/AM$28</f>
        <v>0.85514037006787735</v>
      </c>
      <c r="AO56" s="89">
        <f>Z56/$S56</f>
        <v>12.480916030534347</v>
      </c>
      <c r="AP56" s="90">
        <f t="shared" si="55"/>
        <v>0.94831767460848015</v>
      </c>
      <c r="AQ56" s="89">
        <f>AA56/$S56</f>
        <v>1.2491325468424705</v>
      </c>
      <c r="AR56" s="205">
        <f t="shared" si="56"/>
        <v>1.3634874296984649</v>
      </c>
      <c r="AS56" s="108" t="s">
        <v>326</v>
      </c>
    </row>
    <row r="57" spans="1:45">
      <c r="A57" s="256" t="s">
        <v>338</v>
      </c>
      <c r="B57" s="255">
        <v>4.2889999999999997</v>
      </c>
      <c r="C57" s="255">
        <v>4.2889999999999997</v>
      </c>
      <c r="D57" s="278"/>
      <c r="E57" s="278"/>
      <c r="F57" s="253">
        <v>3.04</v>
      </c>
      <c r="G57" s="258">
        <v>208</v>
      </c>
      <c r="H57" s="259">
        <v>283.60000000000002</v>
      </c>
      <c r="I57" s="251">
        <v>37.119999999999997</v>
      </c>
      <c r="J57" s="258">
        <v>116</v>
      </c>
      <c r="K57" s="249">
        <v>61.68</v>
      </c>
      <c r="L57" s="257">
        <v>6.1</v>
      </c>
      <c r="N57" s="17"/>
      <c r="O57" s="256" t="s">
        <v>338</v>
      </c>
      <c r="P57" s="255">
        <f>R57</f>
        <v>4.7178999999999993</v>
      </c>
      <c r="Q57" s="235">
        <f t="shared" ref="Q57:Q68" si="57">P57/P$32</f>
        <v>0.99019854762204584</v>
      </c>
      <c r="R57" s="255">
        <f>(C57/10)*11</f>
        <v>4.7178999999999993</v>
      </c>
      <c r="S57" s="278"/>
      <c r="T57" s="278"/>
      <c r="U57" s="253">
        <f t="shared" si="50"/>
        <v>3.3439999999999999</v>
      </c>
      <c r="V57" s="258">
        <v>208</v>
      </c>
      <c r="W57" s="259">
        <v>283.60000000000002</v>
      </c>
      <c r="X57" s="251">
        <f t="shared" si="51"/>
        <v>40.831999999999994</v>
      </c>
      <c r="Y57" s="258">
        <v>116</v>
      </c>
      <c r="Z57" s="249">
        <f t="shared" si="52"/>
        <v>67.847999999999999</v>
      </c>
      <c r="AA57" s="257">
        <v>6.1</v>
      </c>
      <c r="AC57" s="17"/>
      <c r="AD57" s="256" t="s">
        <v>338</v>
      </c>
      <c r="AE57" s="98">
        <f>U57/$R57</f>
        <v>0.70878992772207983</v>
      </c>
      <c r="AF57" s="90">
        <f>AE57/AE$32</f>
        <v>0.8674147814649934</v>
      </c>
      <c r="AG57" s="98">
        <f>V57/$R57</f>
        <v>44.087411772186783</v>
      </c>
      <c r="AH57" s="90">
        <f>AG57/AG$32</f>
        <v>0.75884167770852673</v>
      </c>
      <c r="AI57" s="98">
        <f>W57/$R57</f>
        <v>60.111490281693136</v>
      </c>
      <c r="AJ57" s="90">
        <f>AI57/AI$32</f>
        <v>0.93589858869744458</v>
      </c>
      <c r="AK57" s="98">
        <f>X57/$R57</f>
        <v>8.6546980648169729</v>
      </c>
      <c r="AL57" s="205">
        <f>AK57/AK$32</f>
        <v>1.0036220381700611</v>
      </c>
      <c r="AM57" s="98">
        <f>Y57/$R57</f>
        <v>24.58721041141186</v>
      </c>
      <c r="AN57" s="90">
        <f>AM57/AM$32</f>
        <v>0.6799429882020408</v>
      </c>
      <c r="AO57" s="98">
        <f>Z57/$R57</f>
        <v>14.38097458615062</v>
      </c>
      <c r="AP57" s="90">
        <f t="shared" ref="AP57:AP68" si="58">AO57/AO$32</f>
        <v>1.285146878248447</v>
      </c>
      <c r="AQ57" s="98">
        <f>AA57/$R57</f>
        <v>1.2929481337035547</v>
      </c>
      <c r="AR57" s="205">
        <f>AQ57/AQ$32</f>
        <v>1.0766745995789149</v>
      </c>
      <c r="AS57" s="108"/>
    </row>
    <row r="58" spans="1:45">
      <c r="A58" s="238" t="s">
        <v>337</v>
      </c>
      <c r="B58" s="255">
        <v>3.5379999999999998</v>
      </c>
      <c r="C58" s="255">
        <v>3.5379999999999998</v>
      </c>
      <c r="D58" s="278"/>
      <c r="E58" s="278"/>
      <c r="F58" s="253">
        <v>3.07</v>
      </c>
      <c r="G58" s="250">
        <v>498</v>
      </c>
      <c r="H58" s="252">
        <v>526.79999999999995</v>
      </c>
      <c r="I58" s="251">
        <v>39.79</v>
      </c>
      <c r="J58" s="250">
        <v>232</v>
      </c>
      <c r="K58" s="249">
        <v>73.55</v>
      </c>
      <c r="L58" s="248">
        <v>7</v>
      </c>
      <c r="N58" s="17"/>
      <c r="O58" s="238" t="s">
        <v>337</v>
      </c>
      <c r="P58" s="255">
        <f>R58</f>
        <v>3.8917999999999999</v>
      </c>
      <c r="Q58" s="235">
        <f t="shared" si="57"/>
        <v>0.81681568232380475</v>
      </c>
      <c r="R58" s="255">
        <f>(C58/10)*11</f>
        <v>3.8917999999999999</v>
      </c>
      <c r="S58" s="278"/>
      <c r="T58" s="278"/>
      <c r="U58" s="253">
        <f t="shared" si="50"/>
        <v>3.3769999999999998</v>
      </c>
      <c r="V58" s="250">
        <v>498</v>
      </c>
      <c r="W58" s="252">
        <v>526.79999999999995</v>
      </c>
      <c r="X58" s="251">
        <f t="shared" si="51"/>
        <v>43.768999999999998</v>
      </c>
      <c r="Y58" s="250">
        <v>232</v>
      </c>
      <c r="Z58" s="249">
        <f t="shared" si="52"/>
        <v>80.905000000000001</v>
      </c>
      <c r="AA58" s="248">
        <v>7</v>
      </c>
      <c r="AC58" s="17"/>
      <c r="AD58" s="238" t="s">
        <v>337</v>
      </c>
      <c r="AE58" s="98">
        <f>U58/$R58</f>
        <v>0.86772187676653467</v>
      </c>
      <c r="AF58" s="90">
        <f>AE58/AE$32</f>
        <v>1.0619151777830642</v>
      </c>
      <c r="AG58" s="98">
        <f>V58/$R58</f>
        <v>127.96135464309575</v>
      </c>
      <c r="AH58" s="90">
        <f>AG58/AG$32</f>
        <v>2.2024973827218655</v>
      </c>
      <c r="AI58" s="98">
        <f>W58/$R58</f>
        <v>135.36152936944345</v>
      </c>
      <c r="AJ58" s="90">
        <f>AI58/AI$32</f>
        <v>2.1074949848543589</v>
      </c>
      <c r="AK58" s="98">
        <f>X58/$R58</f>
        <v>11.246466930469191</v>
      </c>
      <c r="AL58" s="205">
        <f>AK58/AK$32</f>
        <v>1.304170518536556</v>
      </c>
      <c r="AM58" s="98">
        <f>Y58/$R58</f>
        <v>59.612518628912071</v>
      </c>
      <c r="AN58" s="90">
        <f>AM58/AM$32</f>
        <v>1.6485446446571808</v>
      </c>
      <c r="AO58" s="98">
        <f>Z58/$R58</f>
        <v>20.788581119276429</v>
      </c>
      <c r="AP58" s="90">
        <f t="shared" si="58"/>
        <v>1.8577586636152958</v>
      </c>
      <c r="AQ58" s="98">
        <f>AA58/$R58</f>
        <v>1.7986535793206229</v>
      </c>
      <c r="AR58" s="205">
        <f>AQ58/AQ$32</f>
        <v>1.4977898740215256</v>
      </c>
      <c r="AS58" s="108"/>
    </row>
    <row r="59" spans="1:45" ht="15.75" thickBot="1">
      <c r="A59" s="238" t="s">
        <v>336</v>
      </c>
      <c r="B59" s="277">
        <f>AVERAGE(D59:E59)</f>
        <v>3.0230000000000001</v>
      </c>
      <c r="C59" s="246"/>
      <c r="D59" s="237">
        <v>3.0230000000000001</v>
      </c>
      <c r="E59" s="234"/>
      <c r="F59" s="276">
        <v>3.5</v>
      </c>
      <c r="G59" s="250">
        <v>487</v>
      </c>
      <c r="H59" s="252">
        <v>533.4</v>
      </c>
      <c r="I59" s="228">
        <v>39.96</v>
      </c>
      <c r="J59" s="250">
        <v>192</v>
      </c>
      <c r="K59" s="226">
        <v>35.31</v>
      </c>
      <c r="L59" s="248">
        <v>5.8</v>
      </c>
      <c r="M59" s="108" t="s">
        <v>326</v>
      </c>
      <c r="N59" s="17"/>
      <c r="O59" s="238" t="s">
        <v>336</v>
      </c>
      <c r="P59" s="277">
        <f>AVERAGE(S59:T59)</f>
        <v>3.3253000000000004</v>
      </c>
      <c r="Q59" s="235">
        <f t="shared" si="57"/>
        <v>0.69791797842421199</v>
      </c>
      <c r="R59" s="246"/>
      <c r="S59" s="233">
        <f>(D59/10)*11</f>
        <v>3.3253000000000004</v>
      </c>
      <c r="T59" s="234"/>
      <c r="U59" s="276">
        <f t="shared" si="50"/>
        <v>3.8499999999999996</v>
      </c>
      <c r="V59" s="250">
        <v>487</v>
      </c>
      <c r="W59" s="252">
        <v>533.4</v>
      </c>
      <c r="X59" s="228">
        <f t="shared" si="51"/>
        <v>43.956000000000003</v>
      </c>
      <c r="Y59" s="250">
        <v>192</v>
      </c>
      <c r="Z59" s="226">
        <f t="shared" si="52"/>
        <v>38.841000000000001</v>
      </c>
      <c r="AA59" s="248">
        <v>5.8</v>
      </c>
      <c r="AB59" s="108" t="s">
        <v>326</v>
      </c>
      <c r="AC59" s="17"/>
      <c r="AD59" s="238" t="s">
        <v>336</v>
      </c>
      <c r="AE59" s="98">
        <f>U59/$S59</f>
        <v>1.1577902745616935</v>
      </c>
      <c r="AF59" s="90">
        <f>AE59/AE$32</f>
        <v>1.4168999286132791</v>
      </c>
      <c r="AG59" s="98">
        <f>V59/$S59</f>
        <v>146.45295161338825</v>
      </c>
      <c r="AH59" s="90">
        <f>AG59/AG$32</f>
        <v>2.5207785860040031</v>
      </c>
      <c r="AI59" s="98">
        <f>W59/$S59</f>
        <v>160.40657985745645</v>
      </c>
      <c r="AJ59" s="90">
        <f>AI59/AI$32</f>
        <v>2.4974308739122635</v>
      </c>
      <c r="AK59" s="98">
        <f>X59/$S59</f>
        <v>13.218656963281507</v>
      </c>
      <c r="AL59" s="205">
        <f>AK59/AK$32</f>
        <v>1.5328709729679071</v>
      </c>
      <c r="AM59" s="98">
        <f>Y59/$S59</f>
        <v>57.739151354764978</v>
      </c>
      <c r="AN59" s="90">
        <f>AM59/AM$32</f>
        <v>1.5967379158307062</v>
      </c>
      <c r="AO59" s="98">
        <f>Z59/$S59</f>
        <v>11.680449884220971</v>
      </c>
      <c r="AP59" s="90">
        <f t="shared" si="58"/>
        <v>1.0438161624804081</v>
      </c>
      <c r="AQ59" s="98">
        <f>AA59/$S59</f>
        <v>1.7442035305085253</v>
      </c>
      <c r="AR59" s="205">
        <f>AQ59/AQ$32</f>
        <v>1.4524477733033083</v>
      </c>
      <c r="AS59" s="108" t="s">
        <v>326</v>
      </c>
    </row>
    <row r="60" spans="1:45" ht="15.75" thickBot="1">
      <c r="A60" s="224" t="s">
        <v>335</v>
      </c>
      <c r="B60" s="274"/>
      <c r="C60" s="274"/>
      <c r="D60" s="274"/>
      <c r="E60" s="274"/>
      <c r="F60" s="275"/>
      <c r="G60" s="274"/>
      <c r="H60" s="274"/>
      <c r="I60" s="274"/>
      <c r="J60" s="274"/>
      <c r="K60" s="274"/>
      <c r="L60" s="274"/>
      <c r="M60" s="108" t="s">
        <v>394</v>
      </c>
      <c r="N60" s="17"/>
      <c r="O60" s="224" t="s">
        <v>335</v>
      </c>
      <c r="P60" s="274"/>
      <c r="Q60" s="235">
        <f t="shared" si="57"/>
        <v>0</v>
      </c>
      <c r="R60" s="274"/>
      <c r="S60" s="274"/>
      <c r="T60" s="274"/>
      <c r="U60" s="275">
        <f t="shared" si="50"/>
        <v>0</v>
      </c>
      <c r="V60" s="274"/>
      <c r="W60" s="274"/>
      <c r="X60" s="274">
        <f t="shared" si="51"/>
        <v>0</v>
      </c>
      <c r="Y60" s="274"/>
      <c r="Z60" s="274">
        <f t="shared" si="52"/>
        <v>0</v>
      </c>
      <c r="AA60" s="274"/>
      <c r="AB60" s="108" t="s">
        <v>394</v>
      </c>
      <c r="AC60" s="17"/>
      <c r="AD60" s="224" t="s">
        <v>335</v>
      </c>
      <c r="AE60" s="273"/>
      <c r="AF60" s="90"/>
      <c r="AG60" s="273"/>
      <c r="AH60" s="90"/>
      <c r="AI60" s="273"/>
      <c r="AJ60" s="90"/>
      <c r="AK60" s="273"/>
      <c r="AL60" s="205"/>
      <c r="AM60" s="273"/>
      <c r="AN60" s="90"/>
      <c r="AO60" s="273"/>
      <c r="AP60" s="90">
        <f t="shared" si="58"/>
        <v>0</v>
      </c>
      <c r="AQ60" s="273"/>
      <c r="AR60" s="205"/>
      <c r="AS60" s="108" t="s">
        <v>394</v>
      </c>
    </row>
    <row r="61" spans="1:45">
      <c r="A61" s="256" t="s">
        <v>334</v>
      </c>
      <c r="B61" s="255">
        <v>5.6849999999999996</v>
      </c>
      <c r="C61" s="255">
        <v>5.6849999999999996</v>
      </c>
      <c r="D61" s="254"/>
      <c r="E61" s="254"/>
      <c r="F61" s="253">
        <v>4.24</v>
      </c>
      <c r="G61" s="258">
        <v>309</v>
      </c>
      <c r="H61" s="259">
        <v>484.6</v>
      </c>
      <c r="I61" s="251">
        <v>46.36</v>
      </c>
      <c r="J61" s="258">
        <v>184</v>
      </c>
      <c r="K61" s="249">
        <v>57.01</v>
      </c>
      <c r="L61" s="257">
        <v>6.2</v>
      </c>
      <c r="N61" s="17"/>
      <c r="O61" s="256" t="s">
        <v>334</v>
      </c>
      <c r="P61" s="255">
        <f>R61</f>
        <v>6.2534999999999998</v>
      </c>
      <c r="Q61" s="235">
        <f t="shared" si="57"/>
        <v>1.3124921294547287</v>
      </c>
      <c r="R61" s="255">
        <f>(C61/10)*11</f>
        <v>6.2534999999999998</v>
      </c>
      <c r="S61" s="254"/>
      <c r="T61" s="254"/>
      <c r="U61" s="253">
        <f t="shared" si="50"/>
        <v>4.6640000000000006</v>
      </c>
      <c r="V61" s="258">
        <v>309</v>
      </c>
      <c r="W61" s="259">
        <v>484.6</v>
      </c>
      <c r="X61" s="251">
        <f t="shared" si="51"/>
        <v>50.996000000000002</v>
      </c>
      <c r="Y61" s="258">
        <v>184</v>
      </c>
      <c r="Z61" s="249">
        <f t="shared" si="52"/>
        <v>62.710999999999999</v>
      </c>
      <c r="AA61" s="257">
        <v>6.2</v>
      </c>
      <c r="AC61" s="17"/>
      <c r="AD61" s="256" t="s">
        <v>334</v>
      </c>
      <c r="AE61" s="98">
        <f>U61/$R61</f>
        <v>0.74582233948988574</v>
      </c>
      <c r="AF61" s="90">
        <f t="shared" ref="AF61:AF68" si="59">AE61/AE$32</f>
        <v>0.91273492514131327</v>
      </c>
      <c r="AG61" s="98">
        <f>V61/$R61</f>
        <v>49.412329095706404</v>
      </c>
      <c r="AH61" s="90">
        <f t="shared" ref="AH61:AH68" si="60">AG61/AG$32</f>
        <v>0.85049525937756931</v>
      </c>
      <c r="AI61" s="98">
        <f>W61/$R61</f>
        <v>77.492604141680658</v>
      </c>
      <c r="AJ61" s="90">
        <f>AI61/AI$32</f>
        <v>1.2065117419452187</v>
      </c>
      <c r="AK61" s="98">
        <f>X61/$R61</f>
        <v>8.1547933157431842</v>
      </c>
      <c r="AL61" s="205">
        <f t="shared" ref="AL61:AL68" si="61">AK61/AK$32</f>
        <v>0.94565174048909406</v>
      </c>
      <c r="AM61" s="98">
        <f>Y61/$R61</f>
        <v>29.423522827216761</v>
      </c>
      <c r="AN61" s="90">
        <f>AM61/AM$32</f>
        <v>0.8136879987525153</v>
      </c>
      <c r="AO61" s="98">
        <f>Z61/$R61</f>
        <v>10.028144239226034</v>
      </c>
      <c r="AP61" s="90">
        <f t="shared" si="58"/>
        <v>0.89615889288044004</v>
      </c>
      <c r="AQ61" s="98">
        <f>AA61/$R61</f>
        <v>0.99144479091708648</v>
      </c>
      <c r="AR61" s="205">
        <f t="shared" ref="AR61:AR68" si="62">AQ61/AQ$32</f>
        <v>0.8256042105939585</v>
      </c>
      <c r="AS61" s="108"/>
    </row>
    <row r="62" spans="1:45">
      <c r="A62" s="238" t="s">
        <v>333</v>
      </c>
      <c r="B62" s="255">
        <v>3.2770000000000001</v>
      </c>
      <c r="C62" s="255">
        <v>3.2770000000000001</v>
      </c>
      <c r="D62" s="254"/>
      <c r="E62" s="254"/>
      <c r="F62" s="253">
        <v>3.33</v>
      </c>
      <c r="G62" s="250">
        <v>291</v>
      </c>
      <c r="H62" s="252">
        <v>290.89999999999998</v>
      </c>
      <c r="I62" s="251">
        <v>28.4</v>
      </c>
      <c r="J62" s="250">
        <v>139</v>
      </c>
      <c r="K62" s="249">
        <v>75.959999999999994</v>
      </c>
      <c r="L62" s="248">
        <v>4.3</v>
      </c>
      <c r="N62" s="17"/>
      <c r="O62" s="238" t="s">
        <v>333</v>
      </c>
      <c r="P62" s="255">
        <f>R62</f>
        <v>3.6046999999999998</v>
      </c>
      <c r="Q62" s="235">
        <f t="shared" si="57"/>
        <v>0.75655878772614704</v>
      </c>
      <c r="R62" s="255">
        <f>(C62/10)*11</f>
        <v>3.6046999999999998</v>
      </c>
      <c r="S62" s="254"/>
      <c r="T62" s="254"/>
      <c r="U62" s="253">
        <f t="shared" si="50"/>
        <v>3.6630000000000003</v>
      </c>
      <c r="V62" s="250">
        <v>291</v>
      </c>
      <c r="W62" s="252">
        <v>290.89999999999998</v>
      </c>
      <c r="X62" s="251">
        <f t="shared" si="51"/>
        <v>31.24</v>
      </c>
      <c r="Y62" s="250">
        <v>139</v>
      </c>
      <c r="Z62" s="249">
        <f t="shared" si="52"/>
        <v>83.555999999999997</v>
      </c>
      <c r="AA62" s="248">
        <v>4.3</v>
      </c>
      <c r="AC62" s="17"/>
      <c r="AD62" s="238" t="s">
        <v>333</v>
      </c>
      <c r="AE62" s="98">
        <f>U62/$R62</f>
        <v>1.0161733292645714</v>
      </c>
      <c r="AF62" s="90">
        <f t="shared" si="59"/>
        <v>1.2435895769108638</v>
      </c>
      <c r="AG62" s="98">
        <f>V62/$R62</f>
        <v>80.727938524703859</v>
      </c>
      <c r="AH62" s="90">
        <f t="shared" si="60"/>
        <v>1.3895060255427314</v>
      </c>
      <c r="AI62" s="98">
        <f>W62/$R62</f>
        <v>80.700196965073374</v>
      </c>
      <c r="AJ62" s="90">
        <f>AI62/AI$32</f>
        <v>1.2564519710505275</v>
      </c>
      <c r="AK62" s="98">
        <f>X62/$R62</f>
        <v>8.6664632285627103</v>
      </c>
      <c r="AL62" s="205">
        <f t="shared" si="61"/>
        <v>1.0049863581647587</v>
      </c>
      <c r="AM62" s="98">
        <f>Y62/$R62</f>
        <v>38.560767886370577</v>
      </c>
      <c r="AN62" s="90">
        <f>AM62/AM$32</f>
        <v>1.0663724475166492</v>
      </c>
      <c r="AO62" s="98">
        <f>Z62/$R62</f>
        <v>23.179737564845897</v>
      </c>
      <c r="AP62" s="90">
        <f t="shared" si="58"/>
        <v>2.0714428769499502</v>
      </c>
      <c r="AQ62" s="98">
        <f>AA62/$R62</f>
        <v>1.1928870641107443</v>
      </c>
      <c r="AR62" s="205">
        <f t="shared" si="62"/>
        <v>0.99335090760011668</v>
      </c>
      <c r="AS62" s="108"/>
    </row>
    <row r="63" spans="1:45">
      <c r="A63" s="238" t="s">
        <v>332</v>
      </c>
      <c r="B63" s="246">
        <v>5.1959999999999997</v>
      </c>
      <c r="C63" s="246">
        <v>5.1959999999999997</v>
      </c>
      <c r="D63" s="254"/>
      <c r="E63" s="254"/>
      <c r="F63" s="272">
        <v>3.63</v>
      </c>
      <c r="G63" s="268"/>
      <c r="H63" s="268"/>
      <c r="I63" s="271">
        <v>42.89</v>
      </c>
      <c r="J63" s="268"/>
      <c r="K63" s="270">
        <v>107.59</v>
      </c>
      <c r="L63" s="269">
        <v>6.7</v>
      </c>
      <c r="N63" s="17"/>
      <c r="O63" s="238" t="s">
        <v>332</v>
      </c>
      <c r="P63" s="255">
        <f>R63</f>
        <v>5.7155999999999993</v>
      </c>
      <c r="Q63" s="235">
        <f t="shared" si="57"/>
        <v>1.1995970280821056</v>
      </c>
      <c r="R63" s="255">
        <f>(C63/10)*11</f>
        <v>5.7155999999999993</v>
      </c>
      <c r="S63" s="254"/>
      <c r="T63" s="254"/>
      <c r="U63" s="272">
        <f t="shared" si="50"/>
        <v>3.9929999999999999</v>
      </c>
      <c r="V63" s="268"/>
      <c r="W63" s="268"/>
      <c r="X63" s="271">
        <f t="shared" si="51"/>
        <v>47.178999999999995</v>
      </c>
      <c r="Y63" s="268"/>
      <c r="Z63" s="270">
        <f t="shared" si="52"/>
        <v>118.349</v>
      </c>
      <c r="AA63" s="269">
        <v>6.7</v>
      </c>
      <c r="AC63" s="17"/>
      <c r="AD63" s="238" t="s">
        <v>332</v>
      </c>
      <c r="AE63" s="98">
        <f>U63/$R63</f>
        <v>0.69861431870669755</v>
      </c>
      <c r="AF63" s="90">
        <f t="shared" si="59"/>
        <v>0.85496190463205413</v>
      </c>
      <c r="AG63" s="268"/>
      <c r="AH63" s="90">
        <f t="shared" si="60"/>
        <v>0</v>
      </c>
      <c r="AI63" s="268"/>
      <c r="AJ63" s="90"/>
      <c r="AK63" s="98">
        <f>X63/$R63</f>
        <v>8.2544264819091602</v>
      </c>
      <c r="AL63" s="205">
        <f t="shared" si="61"/>
        <v>0.95720547009906487</v>
      </c>
      <c r="AM63" s="268"/>
      <c r="AN63" s="90"/>
      <c r="AO63" s="98">
        <f>Z63/$R63</f>
        <v>20.706312548113935</v>
      </c>
      <c r="AP63" s="90">
        <f t="shared" si="58"/>
        <v>1.8504067837566625</v>
      </c>
      <c r="AQ63" s="98">
        <f>AA63/$R63</f>
        <v>1.1722303870109876</v>
      </c>
      <c r="AR63" s="205">
        <f t="shared" si="62"/>
        <v>0.97614950642611509</v>
      </c>
      <c r="AS63" s="108"/>
    </row>
    <row r="64" spans="1:45" ht="15.75" thickBot="1">
      <c r="A64" s="224" t="s">
        <v>331</v>
      </c>
      <c r="B64" s="236">
        <f>AVERAGE(D64:E64)</f>
        <v>2.7904999999999998</v>
      </c>
      <c r="C64" s="234"/>
      <c r="D64" s="267">
        <v>3.0190000000000001</v>
      </c>
      <c r="E64" s="266">
        <v>2.5619999999999998</v>
      </c>
      <c r="F64" s="265">
        <v>3.72</v>
      </c>
      <c r="G64" s="262">
        <v>172</v>
      </c>
      <c r="H64" s="264">
        <v>143.1</v>
      </c>
      <c r="I64" s="263">
        <v>29.75</v>
      </c>
      <c r="J64" s="262">
        <v>137</v>
      </c>
      <c r="K64" s="261">
        <v>16.89</v>
      </c>
      <c r="L64" s="260">
        <v>3</v>
      </c>
      <c r="M64" s="108" t="s">
        <v>326</v>
      </c>
      <c r="N64" s="17"/>
      <c r="O64" s="224" t="s">
        <v>331</v>
      </c>
      <c r="P64" s="236">
        <f>AVERAGE(S64:T64)</f>
        <v>2.9414499999999997</v>
      </c>
      <c r="Q64" s="235">
        <f t="shared" si="57"/>
        <v>0.61735507702640302</v>
      </c>
      <c r="R64" s="234"/>
      <c r="S64" s="233">
        <f>(D64/10)*11</f>
        <v>3.3209</v>
      </c>
      <c r="T64" s="266">
        <v>2.5619999999999998</v>
      </c>
      <c r="U64" s="265">
        <f t="shared" si="50"/>
        <v>4.0919999999999996</v>
      </c>
      <c r="V64" s="262">
        <v>172</v>
      </c>
      <c r="W64" s="264">
        <v>143.1</v>
      </c>
      <c r="X64" s="263">
        <f t="shared" si="51"/>
        <v>32.725000000000001</v>
      </c>
      <c r="Y64" s="262">
        <v>137</v>
      </c>
      <c r="Z64" s="261">
        <f t="shared" si="52"/>
        <v>18.579000000000001</v>
      </c>
      <c r="AA64" s="260">
        <v>3</v>
      </c>
      <c r="AB64" s="108" t="s">
        <v>326</v>
      </c>
      <c r="AC64" s="17"/>
      <c r="AD64" s="224" t="s">
        <v>331</v>
      </c>
      <c r="AE64" s="89">
        <f>U64/$S64</f>
        <v>1.2321960914210002</v>
      </c>
      <c r="AF64" s="90">
        <f t="shared" si="59"/>
        <v>1.5079575224735102</v>
      </c>
      <c r="AG64" s="91">
        <f>V64/$T64</f>
        <v>67.135050741608126</v>
      </c>
      <c r="AH64" s="90">
        <f t="shared" si="60"/>
        <v>1.1555424210669663</v>
      </c>
      <c r="AI64" s="91">
        <f>W64/$T64</f>
        <v>55.85480093676815</v>
      </c>
      <c r="AJ64" s="90">
        <f>AI64/AI$32</f>
        <v>0.8696245779921733</v>
      </c>
      <c r="AK64" s="89">
        <f>X64/$S64</f>
        <v>9.8542563762835389</v>
      </c>
      <c r="AL64" s="205">
        <f t="shared" si="61"/>
        <v>1.1427260425433634</v>
      </c>
      <c r="AM64" s="91">
        <f>Y64/$T64</f>
        <v>53.473848555815771</v>
      </c>
      <c r="AN64" s="90">
        <f>AM64/AM$32</f>
        <v>1.4787837973204592</v>
      </c>
      <c r="AO64" s="89">
        <f>Z64/$S64</f>
        <v>5.5945677376614773</v>
      </c>
      <c r="AP64" s="90">
        <f t="shared" si="58"/>
        <v>0.49995507746249629</v>
      </c>
      <c r="AQ64" s="91">
        <f>AA64/$T64</f>
        <v>1.1709601873536299</v>
      </c>
      <c r="AR64" s="205">
        <f t="shared" si="62"/>
        <v>0.97509177512829925</v>
      </c>
      <c r="AS64" s="108" t="s">
        <v>326</v>
      </c>
    </row>
    <row r="65" spans="1:45">
      <c r="A65" s="256" t="s">
        <v>330</v>
      </c>
      <c r="B65" s="255">
        <v>4.3099999999999996</v>
      </c>
      <c r="C65" s="255">
        <v>4.3099999999999996</v>
      </c>
      <c r="D65" s="254"/>
      <c r="E65" s="254"/>
      <c r="F65" s="253">
        <v>3.25</v>
      </c>
      <c r="G65" s="258">
        <v>169</v>
      </c>
      <c r="H65" s="259">
        <v>262</v>
      </c>
      <c r="I65" s="251">
        <v>38.97</v>
      </c>
      <c r="J65" s="258">
        <v>121</v>
      </c>
      <c r="K65" s="249">
        <v>90.45</v>
      </c>
      <c r="L65" s="257">
        <v>5.2</v>
      </c>
      <c r="N65" s="17"/>
      <c r="O65" s="256" t="s">
        <v>330</v>
      </c>
      <c r="P65" s="255">
        <f>R65</f>
        <v>4.7409999999999997</v>
      </c>
      <c r="Q65" s="235">
        <f t="shared" si="57"/>
        <v>0.99504680350921382</v>
      </c>
      <c r="R65" s="255">
        <f>(C65/10)*11</f>
        <v>4.7409999999999997</v>
      </c>
      <c r="S65" s="254"/>
      <c r="T65" s="254"/>
      <c r="U65" s="253">
        <f t="shared" si="50"/>
        <v>3.5750000000000002</v>
      </c>
      <c r="V65" s="258">
        <v>169</v>
      </c>
      <c r="W65" s="259">
        <v>262</v>
      </c>
      <c r="X65" s="251">
        <f t="shared" si="51"/>
        <v>42.866999999999997</v>
      </c>
      <c r="Y65" s="258">
        <v>121</v>
      </c>
      <c r="Z65" s="249">
        <f t="shared" si="52"/>
        <v>99.495000000000005</v>
      </c>
      <c r="AA65" s="257">
        <v>5.2</v>
      </c>
      <c r="AC65" s="17"/>
      <c r="AD65" s="256" t="s">
        <v>330</v>
      </c>
      <c r="AE65" s="98">
        <f>U65/$R65</f>
        <v>0.75406032482598617</v>
      </c>
      <c r="AF65" s="90">
        <f t="shared" si="59"/>
        <v>0.92281654449077344</v>
      </c>
      <c r="AG65" s="98">
        <f>V65/$R65</f>
        <v>35.646488082682978</v>
      </c>
      <c r="AH65" s="90">
        <f t="shared" si="60"/>
        <v>0.61355474802775989</v>
      </c>
      <c r="AI65" s="98">
        <f>W65/$R65</f>
        <v>55.262602826407935</v>
      </c>
      <c r="AJ65" s="90">
        <f>AI65/AI$32</f>
        <v>0.86040442102853509</v>
      </c>
      <c r="AK65" s="98">
        <f>X65/$R65</f>
        <v>9.041763341067286</v>
      </c>
      <c r="AL65" s="205">
        <f t="shared" si="61"/>
        <v>1.0485071674427264</v>
      </c>
      <c r="AM65" s="98">
        <f>Y65/$R65</f>
        <v>25.522041763341068</v>
      </c>
      <c r="AN65" s="90">
        <f>AM65/AM$32</f>
        <v>0.70579512889876173</v>
      </c>
      <c r="AO65" s="98">
        <f>Z65/$R65</f>
        <v>20.986078886310906</v>
      </c>
      <c r="AP65" s="90">
        <f t="shared" si="58"/>
        <v>1.8754079291254253</v>
      </c>
      <c r="AQ65" s="98">
        <f>AA65/$R65</f>
        <v>1.0968150179287071</v>
      </c>
      <c r="AR65" s="205">
        <f t="shared" si="62"/>
        <v>0.9133489886078362</v>
      </c>
      <c r="AS65" s="108"/>
    </row>
    <row r="66" spans="1:45">
      <c r="A66" s="238" t="s">
        <v>329</v>
      </c>
      <c r="B66" s="255">
        <v>5.4930000000000003</v>
      </c>
      <c r="C66" s="255">
        <v>5.4930000000000003</v>
      </c>
      <c r="D66" s="254"/>
      <c r="E66" s="254"/>
      <c r="F66" s="253">
        <v>4.59</v>
      </c>
      <c r="G66" s="250">
        <v>200</v>
      </c>
      <c r="H66" s="252">
        <v>269.10000000000002</v>
      </c>
      <c r="I66" s="251">
        <v>51.63</v>
      </c>
      <c r="J66" s="250">
        <v>108</v>
      </c>
      <c r="K66" s="249">
        <v>62.64</v>
      </c>
      <c r="L66" s="248">
        <v>5.9</v>
      </c>
      <c r="N66" s="17"/>
      <c r="O66" s="238" t="s">
        <v>329</v>
      </c>
      <c r="P66" s="255">
        <f>R66</f>
        <v>6.0423</v>
      </c>
      <c r="Q66" s="235">
        <f t="shared" si="57"/>
        <v>1.2681652184863368</v>
      </c>
      <c r="R66" s="255">
        <f>(C66/10)*11</f>
        <v>6.0423</v>
      </c>
      <c r="S66" s="254"/>
      <c r="T66" s="254"/>
      <c r="U66" s="253">
        <f t="shared" si="50"/>
        <v>5.0489999999999995</v>
      </c>
      <c r="V66" s="250">
        <v>200</v>
      </c>
      <c r="W66" s="252">
        <v>269.10000000000002</v>
      </c>
      <c r="X66" s="251">
        <f t="shared" si="51"/>
        <v>56.793000000000006</v>
      </c>
      <c r="Y66" s="250">
        <v>108</v>
      </c>
      <c r="Z66" s="249">
        <f t="shared" si="52"/>
        <v>68.903999999999996</v>
      </c>
      <c r="AA66" s="248">
        <v>5.9</v>
      </c>
      <c r="AC66" s="17"/>
      <c r="AD66" s="238" t="s">
        <v>329</v>
      </c>
      <c r="AE66" s="98">
        <f>U66/$R66</f>
        <v>0.83560895685417791</v>
      </c>
      <c r="AF66" s="90">
        <f t="shared" si="59"/>
        <v>1.0226154920531876</v>
      </c>
      <c r="AG66" s="98">
        <f>V66/$R66</f>
        <v>33.099978485013985</v>
      </c>
      <c r="AH66" s="90">
        <f t="shared" si="60"/>
        <v>0.56972369653892907</v>
      </c>
      <c r="AI66" s="98">
        <f>W66/$R66</f>
        <v>44.536021051586317</v>
      </c>
      <c r="AJ66" s="90">
        <f>AI66/AI$32</f>
        <v>0.69339820145955133</v>
      </c>
      <c r="AK66" s="98">
        <f>X66/$R66</f>
        <v>9.3992353904969974</v>
      </c>
      <c r="AL66" s="205">
        <f t="shared" si="61"/>
        <v>1.0899605866320026</v>
      </c>
      <c r="AM66" s="98">
        <f>Y66/$R66</f>
        <v>17.873988381907552</v>
      </c>
      <c r="AN66" s="90">
        <f>AM66/AM$32</f>
        <v>0.49429328777541903</v>
      </c>
      <c r="AO66" s="98">
        <f>Z66/$R66</f>
        <v>11.403604587657018</v>
      </c>
      <c r="AP66" s="90">
        <f t="shared" si="58"/>
        <v>1.019076054186248</v>
      </c>
      <c r="AQ66" s="98">
        <f>AA66/$R66</f>
        <v>0.9764493653079126</v>
      </c>
      <c r="AR66" s="205">
        <f t="shared" si="62"/>
        <v>0.81311709417960853</v>
      </c>
      <c r="AS66" s="108"/>
    </row>
    <row r="67" spans="1:45" ht="15.75" thickBot="1">
      <c r="A67" s="238" t="s">
        <v>328</v>
      </c>
      <c r="B67" s="236">
        <f>AVERAGE(D67:E67)</f>
        <v>4.8644999999999996</v>
      </c>
      <c r="C67" s="246"/>
      <c r="D67" s="247">
        <v>5.2309999999999999</v>
      </c>
      <c r="E67" s="245">
        <v>4.4980000000000002</v>
      </c>
      <c r="F67" s="244">
        <v>3.71</v>
      </c>
      <c r="G67" s="241">
        <v>302</v>
      </c>
      <c r="H67" s="243">
        <v>251.6</v>
      </c>
      <c r="I67" s="242">
        <v>44.66</v>
      </c>
      <c r="J67" s="241">
        <v>210</v>
      </c>
      <c r="K67" s="240">
        <v>29.02</v>
      </c>
      <c r="L67" s="239">
        <v>6</v>
      </c>
      <c r="M67" s="108" t="s">
        <v>326</v>
      </c>
      <c r="N67" s="17"/>
      <c r="O67" s="238" t="s">
        <v>328</v>
      </c>
      <c r="P67" s="236">
        <f>AVERAGE(S67:T67)</f>
        <v>5.1260500000000002</v>
      </c>
      <c r="Q67" s="235">
        <f t="shared" si="57"/>
        <v>1.0758615623557068</v>
      </c>
      <c r="R67" s="246"/>
      <c r="S67" s="233">
        <f>(D67/10)*11</f>
        <v>5.7541000000000002</v>
      </c>
      <c r="T67" s="245">
        <v>4.4980000000000002</v>
      </c>
      <c r="U67" s="244">
        <f t="shared" si="50"/>
        <v>4.0809999999999995</v>
      </c>
      <c r="V67" s="241">
        <v>302</v>
      </c>
      <c r="W67" s="243">
        <v>251.6</v>
      </c>
      <c r="X67" s="242">
        <f t="shared" si="51"/>
        <v>49.125999999999991</v>
      </c>
      <c r="Y67" s="241">
        <v>210</v>
      </c>
      <c r="Z67" s="240">
        <f t="shared" si="52"/>
        <v>31.922000000000001</v>
      </c>
      <c r="AA67" s="239">
        <v>6</v>
      </c>
      <c r="AB67" s="108" t="s">
        <v>326</v>
      </c>
      <c r="AC67" s="17"/>
      <c r="AD67" s="238" t="s">
        <v>328</v>
      </c>
      <c r="AE67" s="89">
        <f>U67/$S67</f>
        <v>0.70923341617281577</v>
      </c>
      <c r="AF67" s="90">
        <f t="shared" si="59"/>
        <v>0.86795752117182545</v>
      </c>
      <c r="AG67" s="91">
        <f>V67/$T67</f>
        <v>67.140951534015116</v>
      </c>
      <c r="AH67" s="90">
        <f t="shared" si="60"/>
        <v>1.1556439867300419</v>
      </c>
      <c r="AI67" s="91">
        <f>W67/$T67</f>
        <v>55.935971542907957</v>
      </c>
      <c r="AJ67" s="90">
        <f>AI67/AI$32</f>
        <v>0.87088835394206177</v>
      </c>
      <c r="AK67" s="89">
        <f>X67/$S67</f>
        <v>8.5375645192123866</v>
      </c>
      <c r="AL67" s="205">
        <f t="shared" si="61"/>
        <v>0.99003891754617046</v>
      </c>
      <c r="AM67" s="91">
        <f>Y67/$T67</f>
        <v>46.687416629613161</v>
      </c>
      <c r="AN67" s="90">
        <f>AM67/AM$32</f>
        <v>1.2911095257816994</v>
      </c>
      <c r="AO67" s="89">
        <f>Z67/$S67</f>
        <v>5.5476964251577137</v>
      </c>
      <c r="AP67" s="90">
        <f t="shared" si="58"/>
        <v>0.49576645167898165</v>
      </c>
      <c r="AQ67" s="91">
        <f>AA67/$T67</f>
        <v>1.3339261894175187</v>
      </c>
      <c r="AR67" s="205">
        <f t="shared" si="62"/>
        <v>1.110798189363585</v>
      </c>
      <c r="AS67" s="108" t="s">
        <v>326</v>
      </c>
    </row>
    <row r="68" spans="1:45" ht="15.75" thickBot="1">
      <c r="A68" s="224" t="s">
        <v>327</v>
      </c>
      <c r="B68" s="236">
        <f>AVERAGE(D68:E68)</f>
        <v>5.4859999999999998</v>
      </c>
      <c r="C68" s="234"/>
      <c r="D68" s="237">
        <v>5.4169999999999998</v>
      </c>
      <c r="E68" s="232">
        <v>5.5549999999999997</v>
      </c>
      <c r="F68" s="231">
        <v>3.76</v>
      </c>
      <c r="G68" s="230">
        <v>245</v>
      </c>
      <c r="H68" s="229">
        <v>215.5</v>
      </c>
      <c r="I68" s="228">
        <v>43.15</v>
      </c>
      <c r="J68" s="227">
        <v>198</v>
      </c>
      <c r="K68" s="226">
        <v>40.06</v>
      </c>
      <c r="L68" s="225">
        <v>5.9</v>
      </c>
      <c r="M68" s="108" t="s">
        <v>326</v>
      </c>
      <c r="N68" s="17"/>
      <c r="O68" s="224" t="s">
        <v>327</v>
      </c>
      <c r="P68" s="236">
        <f>AVERAGE(S68:T68)</f>
        <v>5.75685</v>
      </c>
      <c r="Q68" s="235">
        <f t="shared" si="57"/>
        <v>1.2082546278806197</v>
      </c>
      <c r="R68" s="234"/>
      <c r="S68" s="233">
        <f>(D68/10)*11</f>
        <v>5.9586999999999994</v>
      </c>
      <c r="T68" s="232">
        <v>5.5549999999999997</v>
      </c>
      <c r="U68" s="231">
        <f t="shared" si="50"/>
        <v>4.1360000000000001</v>
      </c>
      <c r="V68" s="230">
        <v>245</v>
      </c>
      <c r="W68" s="229">
        <v>215.5</v>
      </c>
      <c r="X68" s="228">
        <f t="shared" si="51"/>
        <v>47.464999999999996</v>
      </c>
      <c r="Y68" s="227">
        <v>198</v>
      </c>
      <c r="Z68" s="226">
        <f t="shared" si="52"/>
        <v>44.066000000000003</v>
      </c>
      <c r="AA68" s="225">
        <v>5.9</v>
      </c>
      <c r="AB68" s="108" t="s">
        <v>326</v>
      </c>
      <c r="AC68" s="17"/>
      <c r="AD68" s="224" t="s">
        <v>327</v>
      </c>
      <c r="AE68" s="89">
        <f>U68/$S68</f>
        <v>0.69411113162266946</v>
      </c>
      <c r="AF68" s="90">
        <f t="shared" si="59"/>
        <v>0.84945091909513804</v>
      </c>
      <c r="AG68" s="91">
        <f>V68/$T68</f>
        <v>44.104410441044109</v>
      </c>
      <c r="AH68" s="90">
        <f t="shared" si="60"/>
        <v>0.75913426232340864</v>
      </c>
      <c r="AI68" s="91">
        <f>W68/$T68</f>
        <v>38.793879387938794</v>
      </c>
      <c r="AJ68" s="90">
        <f>AI68/AI$32</f>
        <v>0.60399662026559486</v>
      </c>
      <c r="AK68" s="89">
        <f>X68/$S68</f>
        <v>7.9656636514676018</v>
      </c>
      <c r="AL68" s="205">
        <f t="shared" si="61"/>
        <v>0.92371975652880856</v>
      </c>
      <c r="AM68" s="91">
        <f>Y68/$T68</f>
        <v>35.643564356435647</v>
      </c>
      <c r="AN68" s="90">
        <f>AM68/AM$32</f>
        <v>0.98569911971135793</v>
      </c>
      <c r="AO68" s="89">
        <f>Z68/$S68</f>
        <v>7.3952372161713136</v>
      </c>
      <c r="AP68" s="90">
        <f t="shared" si="58"/>
        <v>0.66087078906473762</v>
      </c>
      <c r="AQ68" s="91">
        <f>AA68/$T68</f>
        <v>1.0621062106210621</v>
      </c>
      <c r="AR68" s="205">
        <f t="shared" si="62"/>
        <v>0.88444597986704754</v>
      </c>
      <c r="AS68" s="108" t="s">
        <v>326</v>
      </c>
    </row>
    <row r="69" spans="1:45">
      <c r="A69" s="71" t="s">
        <v>325</v>
      </c>
      <c r="B69" s="137">
        <f t="shared" ref="B69:L69" si="63">AVERAGE(B45:B56)</f>
        <v>4.7190000000000003</v>
      </c>
      <c r="C69" s="137">
        <f t="shared" si="63"/>
        <v>5.0546250000000006</v>
      </c>
      <c r="D69" s="137">
        <f t="shared" si="63"/>
        <v>4.1347499999999995</v>
      </c>
      <c r="E69" s="137">
        <f t="shared" si="63"/>
        <v>3.6524999999999999</v>
      </c>
      <c r="F69" s="143">
        <f t="shared" si="63"/>
        <v>3.6291666666666664</v>
      </c>
      <c r="G69" s="141">
        <f t="shared" si="63"/>
        <v>193.33333333333334</v>
      </c>
      <c r="H69" s="139">
        <f t="shared" si="63"/>
        <v>248.18888888888887</v>
      </c>
      <c r="I69" s="82">
        <f t="shared" si="63"/>
        <v>43.666666666666664</v>
      </c>
      <c r="J69" s="137">
        <f t="shared" si="63"/>
        <v>135.44444444444446</v>
      </c>
      <c r="K69" s="82">
        <f t="shared" si="63"/>
        <v>57.332499999999989</v>
      </c>
      <c r="L69" s="82">
        <f t="shared" si="63"/>
        <v>5.2499999999999991</v>
      </c>
      <c r="N69" s="17"/>
      <c r="O69" s="71" t="s">
        <v>325</v>
      </c>
      <c r="P69" s="137">
        <f>AVERAGE(P45:P56)</f>
        <v>5.1604624999999995</v>
      </c>
      <c r="Q69" s="136"/>
      <c r="R69" s="137">
        <f t="shared" ref="R69:AA69" si="64">AVERAGE(R45:R56)</f>
        <v>5.5600874999999998</v>
      </c>
      <c r="S69" s="137">
        <f t="shared" si="64"/>
        <v>4.5482250000000004</v>
      </c>
      <c r="T69" s="137">
        <f t="shared" si="64"/>
        <v>3.6524999999999999</v>
      </c>
      <c r="U69" s="143">
        <f t="shared" si="64"/>
        <v>3.9920833333333334</v>
      </c>
      <c r="V69" s="141">
        <f t="shared" si="64"/>
        <v>193.33333333333334</v>
      </c>
      <c r="W69" s="139">
        <f t="shared" si="64"/>
        <v>248.18888888888887</v>
      </c>
      <c r="X69" s="82">
        <f t="shared" si="64"/>
        <v>48.033333333333331</v>
      </c>
      <c r="Y69" s="137">
        <f t="shared" si="64"/>
        <v>135.44444444444446</v>
      </c>
      <c r="Z69" s="82">
        <f t="shared" si="64"/>
        <v>63.065750000000001</v>
      </c>
      <c r="AA69" s="82">
        <f t="shared" si="64"/>
        <v>5.2499999999999991</v>
      </c>
      <c r="AC69" s="17"/>
      <c r="AD69" s="71" t="s">
        <v>325</v>
      </c>
      <c r="AE69" s="143">
        <f>AVERAGE(AE45:AE56)</f>
        <v>0.78626436659904619</v>
      </c>
      <c r="AF69" s="142"/>
      <c r="AG69" s="141">
        <f>AVERAGE(AG45:AG56)</f>
        <v>40.36939954355713</v>
      </c>
      <c r="AH69" s="140"/>
      <c r="AI69" s="139">
        <f>AVERAGE(AI45:AI56)</f>
        <v>48.935402990127137</v>
      </c>
      <c r="AJ69" s="138"/>
      <c r="AK69" s="82">
        <f>AVERAGE(AK45:AK56)</f>
        <v>9.3080824274037486</v>
      </c>
      <c r="AL69" s="222">
        <f>AVERAGE(AL45:AL56)</f>
        <v>1.140982217093933</v>
      </c>
      <c r="AM69" s="137">
        <f>AVERAGE(AM45:AM56)</f>
        <v>29.021426915625138</v>
      </c>
      <c r="AN69" s="223"/>
      <c r="AO69" s="80">
        <f>AVERAGE(AO45:AO56)</f>
        <v>11.789939542059813</v>
      </c>
      <c r="AP69" s="79"/>
      <c r="AQ69" s="80">
        <f>AVERAGE(AQ45:AQ56)</f>
        <v>1.0786778472317193</v>
      </c>
      <c r="AR69" s="222">
        <f>AVERAGE(AR45:AR56)</f>
        <v>1.1774280392520504</v>
      </c>
    </row>
    <row r="70" spans="1:45">
      <c r="A70" s="61" t="s">
        <v>324</v>
      </c>
      <c r="B70" s="115">
        <f t="shared" ref="B70:L70" si="65">STDEV(B45:B56)</f>
        <v>1.2900159970819258</v>
      </c>
      <c r="C70" s="115">
        <f t="shared" si="65"/>
        <v>1.435208589867188</v>
      </c>
      <c r="D70" s="115">
        <f t="shared" si="65"/>
        <v>0.46031827757179755</v>
      </c>
      <c r="E70" s="115">
        <f t="shared" si="65"/>
        <v>1.1631906550518716</v>
      </c>
      <c r="F70" s="133">
        <f t="shared" si="65"/>
        <v>0.73272168018017736</v>
      </c>
      <c r="G70" s="132">
        <f t="shared" si="65"/>
        <v>111.28679166909252</v>
      </c>
      <c r="H70" s="117">
        <f t="shared" si="65"/>
        <v>85.7688965249706</v>
      </c>
      <c r="I70" s="56">
        <f t="shared" si="65"/>
        <v>10.365679676293066</v>
      </c>
      <c r="J70" s="115">
        <f t="shared" si="65"/>
        <v>97.410357651421123</v>
      </c>
      <c r="K70" s="56">
        <f t="shared" si="65"/>
        <v>29.916400222498815</v>
      </c>
      <c r="L70" s="56">
        <f t="shared" si="65"/>
        <v>0.99315841453599107</v>
      </c>
      <c r="N70" s="17"/>
      <c r="O70" s="61" t="s">
        <v>324</v>
      </c>
      <c r="P70" s="115">
        <f>STDEV(P45:P56)</f>
        <v>1.4401541270302574</v>
      </c>
      <c r="Q70" s="114"/>
      <c r="R70" s="115">
        <f t="shared" ref="R70:AA70" si="66">STDEV(R45:R56)</f>
        <v>1.5787294488539123</v>
      </c>
      <c r="S70" s="115">
        <f t="shared" si="66"/>
        <v>0.50635010532897728</v>
      </c>
      <c r="T70" s="115">
        <f t="shared" si="66"/>
        <v>1.1631906550518716</v>
      </c>
      <c r="U70" s="133">
        <f t="shared" si="66"/>
        <v>0.80599384819819331</v>
      </c>
      <c r="V70" s="132">
        <f t="shared" si="66"/>
        <v>111.28679166909252</v>
      </c>
      <c r="W70" s="117">
        <f t="shared" si="66"/>
        <v>85.7688965249706</v>
      </c>
      <c r="X70" s="56">
        <f t="shared" si="66"/>
        <v>11.40224764392239</v>
      </c>
      <c r="Y70" s="115">
        <f t="shared" si="66"/>
        <v>97.410357651421123</v>
      </c>
      <c r="Z70" s="56">
        <f t="shared" si="66"/>
        <v>32.908040244748719</v>
      </c>
      <c r="AA70" s="56">
        <f t="shared" si="66"/>
        <v>0.99315841453599107</v>
      </c>
      <c r="AC70" s="17"/>
      <c r="AD70" s="61" t="s">
        <v>324</v>
      </c>
      <c r="AE70" s="133">
        <f>STDEV(AE45:AE56)</f>
        <v>0.15217650038442174</v>
      </c>
      <c r="AF70" s="58"/>
      <c r="AG70" s="132">
        <f>STDEV(AG45:AG56)</f>
        <v>26.179872819213074</v>
      </c>
      <c r="AH70" s="118"/>
      <c r="AI70" s="117">
        <f>STDEV(AI45:AI56)</f>
        <v>10.452485525447205</v>
      </c>
      <c r="AJ70" s="116"/>
      <c r="AK70" s="56">
        <f>STDEV(AK45:AK56)</f>
        <v>1.0744743491577218</v>
      </c>
      <c r="AL70" s="217">
        <f>STDEV(AL45:AL56)</f>
        <v>0.13170877403311629</v>
      </c>
      <c r="AM70" s="115">
        <f>STDEV(AM45:AM56)</f>
        <v>22.864733928684654</v>
      </c>
      <c r="AN70" s="218"/>
      <c r="AO70" s="54">
        <f>STDEV(AO45:AO56)</f>
        <v>4.8527105245961595</v>
      </c>
      <c r="AP70" s="53"/>
      <c r="AQ70" s="54">
        <f>STDEV(AQ45:AQ56)</f>
        <v>0.24490261259501403</v>
      </c>
      <c r="AR70" s="217">
        <f>STDEV(AR45:AR56)</f>
        <v>0.26732281903765609</v>
      </c>
    </row>
    <row r="71" spans="1:45">
      <c r="A71" s="61" t="s">
        <v>323</v>
      </c>
      <c r="B71" s="115">
        <f t="shared" ref="B71:L71" si="67">STDEV(B45:B56)/SQRT(COUNT(B45:B56))</f>
        <v>0.37239554158708671</v>
      </c>
      <c r="C71" s="115">
        <f t="shared" si="67"/>
        <v>0.5074228631561355</v>
      </c>
      <c r="D71" s="115">
        <f t="shared" si="67"/>
        <v>0.23015913878589878</v>
      </c>
      <c r="E71" s="115">
        <f t="shared" si="67"/>
        <v>0.82250000000000056</v>
      </c>
      <c r="F71" s="133">
        <f t="shared" si="67"/>
        <v>0.21151852964655016</v>
      </c>
      <c r="G71" s="132">
        <f t="shared" si="67"/>
        <v>37.095597223030843</v>
      </c>
      <c r="H71" s="117">
        <f t="shared" si="67"/>
        <v>28.5896321749902</v>
      </c>
      <c r="I71" s="56">
        <f t="shared" si="67"/>
        <v>2.9923139757206174</v>
      </c>
      <c r="J71" s="115">
        <f t="shared" si="67"/>
        <v>32.470119217140372</v>
      </c>
      <c r="K71" s="56">
        <f t="shared" si="67"/>
        <v>8.6361208608221354</v>
      </c>
      <c r="L71" s="56">
        <f t="shared" si="67"/>
        <v>0.28670013899014823</v>
      </c>
      <c r="N71" s="17"/>
      <c r="O71" s="61" t="s">
        <v>323</v>
      </c>
      <c r="P71" s="115">
        <f>STDEV(P45:P56)/SQRT(COUNT(P45:P56))</f>
        <v>0.41573668645773482</v>
      </c>
      <c r="Q71" s="114"/>
      <c r="R71" s="115">
        <f t="shared" ref="R71:AA71" si="68">STDEV(R45:R56)/SQRT(COUNT(R45:R56))</f>
        <v>0.558165149471751</v>
      </c>
      <c r="S71" s="115">
        <f t="shared" si="68"/>
        <v>0.25317505266448864</v>
      </c>
      <c r="T71" s="115">
        <f t="shared" si="68"/>
        <v>0.82250000000000056</v>
      </c>
      <c r="U71" s="133">
        <f t="shared" si="68"/>
        <v>0.23267038261120465</v>
      </c>
      <c r="V71" s="132">
        <f t="shared" si="68"/>
        <v>37.095597223030843</v>
      </c>
      <c r="W71" s="117">
        <f t="shared" si="68"/>
        <v>28.5896321749902</v>
      </c>
      <c r="X71" s="56">
        <f t="shared" si="68"/>
        <v>3.291545373292684</v>
      </c>
      <c r="Y71" s="115">
        <f t="shared" si="68"/>
        <v>32.470119217140372</v>
      </c>
      <c r="Z71" s="56">
        <f t="shared" si="68"/>
        <v>9.4997329469043557</v>
      </c>
      <c r="AA71" s="56">
        <f t="shared" si="68"/>
        <v>0.28670013899014823</v>
      </c>
      <c r="AC71" s="17"/>
      <c r="AD71" s="61" t="s">
        <v>323</v>
      </c>
      <c r="AE71" s="133">
        <f>STDEV(AE45:AE56)/SQRT(COUNT(AE45:AE56))</f>
        <v>4.3929571730640542E-2</v>
      </c>
      <c r="AF71" s="58"/>
      <c r="AG71" s="132">
        <f>STDEV(AG45:AG56)/SQRT(COUNT(AG45:AG56))</f>
        <v>8.7266242730710246</v>
      </c>
      <c r="AH71" s="118"/>
      <c r="AI71" s="117">
        <f>STDEV(AI45:AI56)/SQRT(COUNT(AI45:AI56))</f>
        <v>3.4841618418157352</v>
      </c>
      <c r="AJ71" s="116"/>
      <c r="AK71" s="56">
        <f>STDEV(AK45:AK56)/SQRT(COUNT(AK45:AK56))</f>
        <v>0.31017402736177935</v>
      </c>
      <c r="AL71" s="217">
        <f>STDEV(AL45:AL56)/SQRT(COUNT(AL45:AL56))</f>
        <v>3.802104807132764E-2</v>
      </c>
      <c r="AM71" s="115">
        <f>STDEV(AM45:AM56)/SQRT(COUNT(AM45:AM56))</f>
        <v>7.6215779762282176</v>
      </c>
      <c r="AN71" s="218"/>
      <c r="AO71" s="54">
        <f>STDEV(AO45:AO56)/SQRT(COUNT(AO45:AO56))</f>
        <v>1.4008568638374614</v>
      </c>
      <c r="AP71" s="53"/>
      <c r="AQ71" s="54">
        <f>STDEV(AQ45:AQ56)/SQRT(COUNT(AQ45:AQ56))</f>
        <v>7.0697294653486994E-2</v>
      </c>
      <c r="AR71" s="217">
        <f>STDEV(AR45:AR56)/SQRT(COUNT(AR45:AR56))</f>
        <v>7.7169450765960185E-2</v>
      </c>
    </row>
    <row r="72" spans="1:45" ht="15.75" thickBot="1">
      <c r="A72" s="48" t="s">
        <v>322</v>
      </c>
      <c r="B72" s="43">
        <f t="shared" ref="B72:L72" si="69">COUNT(B45:B56)</f>
        <v>12</v>
      </c>
      <c r="C72" s="43">
        <f t="shared" si="69"/>
        <v>8</v>
      </c>
      <c r="D72" s="43">
        <f t="shared" si="69"/>
        <v>4</v>
      </c>
      <c r="E72" s="43">
        <f t="shared" si="69"/>
        <v>2</v>
      </c>
      <c r="F72" s="129">
        <f t="shared" si="69"/>
        <v>12</v>
      </c>
      <c r="G72" s="129">
        <f t="shared" si="69"/>
        <v>9</v>
      </c>
      <c r="H72" s="43">
        <f t="shared" si="69"/>
        <v>9</v>
      </c>
      <c r="I72" s="43">
        <f t="shared" si="69"/>
        <v>12</v>
      </c>
      <c r="J72" s="43">
        <f t="shared" si="69"/>
        <v>9</v>
      </c>
      <c r="K72" s="43">
        <f t="shared" si="69"/>
        <v>12</v>
      </c>
      <c r="L72" s="43">
        <f t="shared" si="69"/>
        <v>12</v>
      </c>
      <c r="N72" s="17"/>
      <c r="O72" s="48" t="s">
        <v>322</v>
      </c>
      <c r="P72" s="43">
        <f>COUNT(P45:P56)</f>
        <v>12</v>
      </c>
      <c r="Q72" s="44"/>
      <c r="R72" s="43">
        <f t="shared" ref="R72:AA72" si="70">COUNT(R45:R56)</f>
        <v>8</v>
      </c>
      <c r="S72" s="43">
        <f t="shared" si="70"/>
        <v>4</v>
      </c>
      <c r="T72" s="43">
        <f t="shared" si="70"/>
        <v>2</v>
      </c>
      <c r="U72" s="129">
        <f t="shared" si="70"/>
        <v>12</v>
      </c>
      <c r="V72" s="129">
        <f t="shared" si="70"/>
        <v>9</v>
      </c>
      <c r="W72" s="43">
        <f t="shared" si="70"/>
        <v>9</v>
      </c>
      <c r="X72" s="43">
        <f t="shared" si="70"/>
        <v>12</v>
      </c>
      <c r="Y72" s="43">
        <f t="shared" si="70"/>
        <v>9</v>
      </c>
      <c r="Z72" s="43">
        <f t="shared" si="70"/>
        <v>12</v>
      </c>
      <c r="AA72" s="43">
        <f t="shared" si="70"/>
        <v>12</v>
      </c>
      <c r="AC72" s="17"/>
      <c r="AD72" s="48" t="s">
        <v>322</v>
      </c>
      <c r="AE72" s="129">
        <f>COUNT(AE45:AE56)</f>
        <v>12</v>
      </c>
      <c r="AF72" s="45"/>
      <c r="AG72" s="129">
        <f>COUNT(AG45:AG56)</f>
        <v>9</v>
      </c>
      <c r="AH72" s="45"/>
      <c r="AI72" s="43">
        <f>COUNT(AI45:AI56)</f>
        <v>9</v>
      </c>
      <c r="AJ72" s="44"/>
      <c r="AK72" s="43">
        <f>COUNT(AK45:AK56)</f>
        <v>12</v>
      </c>
      <c r="AL72" s="216">
        <f>COUNT(AL45:AL56)</f>
        <v>12</v>
      </c>
      <c r="AM72" s="43">
        <f>COUNT(AM45:AM56)</f>
        <v>9</v>
      </c>
      <c r="AN72" s="42"/>
      <c r="AO72" s="40">
        <f>COUNT(AO45:AO56)</f>
        <v>12</v>
      </c>
      <c r="AP72" s="41"/>
      <c r="AQ72" s="40">
        <f>COUNT(AQ45:AQ56)</f>
        <v>12</v>
      </c>
      <c r="AR72" s="216">
        <f>COUNT(AR45:AR56)</f>
        <v>12</v>
      </c>
    </row>
    <row r="73" spans="1:45">
      <c r="A73" s="71" t="s">
        <v>321</v>
      </c>
      <c r="B73" s="127">
        <f t="shared" ref="B73:L73" si="71">AVERAGE(B57:B68)</f>
        <v>4.3592727272727281</v>
      </c>
      <c r="C73" s="127">
        <f t="shared" si="71"/>
        <v>4.5411428571428569</v>
      </c>
      <c r="D73" s="127">
        <f t="shared" si="71"/>
        <v>4.1724999999999994</v>
      </c>
      <c r="E73" s="127">
        <f t="shared" si="71"/>
        <v>4.2050000000000001</v>
      </c>
      <c r="F73" s="36">
        <f t="shared" si="71"/>
        <v>3.6218181818181816</v>
      </c>
      <c r="G73" s="134">
        <f t="shared" si="71"/>
        <v>288.10000000000002</v>
      </c>
      <c r="H73" s="125">
        <f t="shared" si="71"/>
        <v>326.06</v>
      </c>
      <c r="I73" s="67">
        <f t="shared" si="71"/>
        <v>40.243636363636362</v>
      </c>
      <c r="J73" s="123">
        <f t="shared" si="71"/>
        <v>163.69999999999999</v>
      </c>
      <c r="K73" s="67">
        <f t="shared" si="71"/>
        <v>59.105454545454556</v>
      </c>
      <c r="L73" s="67">
        <f t="shared" si="71"/>
        <v>5.6454545454545455</v>
      </c>
      <c r="N73" s="17"/>
      <c r="O73" s="71" t="s">
        <v>321</v>
      </c>
      <c r="P73" s="127">
        <f>AVERAGE(P57:P68)</f>
        <v>4.7378590909090903</v>
      </c>
      <c r="Q73" s="128"/>
      <c r="R73" s="127">
        <f t="shared" ref="R73:AA73" si="72">AVERAGE(R57:R68)</f>
        <v>4.9952571428571426</v>
      </c>
      <c r="S73" s="127">
        <f t="shared" si="72"/>
        <v>4.5897500000000004</v>
      </c>
      <c r="T73" s="127">
        <f t="shared" si="72"/>
        <v>4.2050000000000001</v>
      </c>
      <c r="U73" s="36">
        <f t="shared" si="72"/>
        <v>3.6520000000000006</v>
      </c>
      <c r="V73" s="134">
        <f t="shared" si="72"/>
        <v>288.10000000000002</v>
      </c>
      <c r="W73" s="125">
        <f t="shared" si="72"/>
        <v>326.06</v>
      </c>
      <c r="X73" s="67">
        <f t="shared" si="72"/>
        <v>40.579000000000001</v>
      </c>
      <c r="Y73" s="123">
        <f t="shared" si="72"/>
        <v>163.69999999999999</v>
      </c>
      <c r="Z73" s="67">
        <f t="shared" si="72"/>
        <v>59.598000000000006</v>
      </c>
      <c r="AA73" s="67">
        <f t="shared" si="72"/>
        <v>5.6454545454545455</v>
      </c>
      <c r="AC73" s="17"/>
      <c r="AD73" s="71" t="s">
        <v>321</v>
      </c>
      <c r="AE73" s="36">
        <f>AVERAGE(AE57:AE68)</f>
        <v>0.85637472612801024</v>
      </c>
      <c r="AF73" s="37"/>
      <c r="AG73" s="134">
        <f>AVERAGE(AG57:AG68)</f>
        <v>69.576886493344531</v>
      </c>
      <c r="AH73" s="126"/>
      <c r="AI73" s="125">
        <f>AVERAGE(AI57:AI68)</f>
        <v>76.445567636095618</v>
      </c>
      <c r="AJ73" s="124"/>
      <c r="AK73" s="67">
        <f>AVERAGE(AK57:AK68)</f>
        <v>9.3630898421191393</v>
      </c>
      <c r="AL73" s="219">
        <f>AVERAGE(AL57:AL68)</f>
        <v>1.0857690517382286</v>
      </c>
      <c r="AM73" s="123">
        <f>AVERAGE(AM57:AM68)</f>
        <v>38.912403079578944</v>
      </c>
      <c r="AN73" s="220"/>
      <c r="AO73" s="33">
        <f>AVERAGE(AO57:AO68)</f>
        <v>13.790125890435666</v>
      </c>
      <c r="AP73" s="34"/>
      <c r="AQ73" s="33">
        <f>AVERAGE(AQ57:AQ68)</f>
        <v>1.2575113142000318</v>
      </c>
      <c r="AR73" s="219">
        <f>AVERAGE(AR57:AR68)</f>
        <v>1.047165354424574</v>
      </c>
    </row>
    <row r="74" spans="1:45">
      <c r="A74" s="61" t="s">
        <v>320</v>
      </c>
      <c r="B74" s="119">
        <f t="shared" ref="B74:L74" si="73">STDEV(B57:B68)</f>
        <v>1.0661901182161704</v>
      </c>
      <c r="C74" s="119">
        <f t="shared" si="73"/>
        <v>0.94557168396891644</v>
      </c>
      <c r="D74" s="119">
        <f t="shared" si="73"/>
        <v>1.3318051659308154</v>
      </c>
      <c r="E74" s="119">
        <f t="shared" si="73"/>
        <v>1.5178600067199877</v>
      </c>
      <c r="F74" s="133">
        <f t="shared" si="73"/>
        <v>0.47300778390674314</v>
      </c>
      <c r="G74" s="132">
        <f t="shared" si="73"/>
        <v>119.23687908249417</v>
      </c>
      <c r="H74" s="117">
        <f t="shared" si="73"/>
        <v>137.45735661974911</v>
      </c>
      <c r="I74" s="56">
        <f t="shared" si="73"/>
        <v>6.8122481938450994</v>
      </c>
      <c r="J74" s="115">
        <f t="shared" si="73"/>
        <v>44.374792644272937</v>
      </c>
      <c r="K74" s="56">
        <f t="shared" si="73"/>
        <v>27.323427077742767</v>
      </c>
      <c r="L74" s="56">
        <f t="shared" si="73"/>
        <v>1.1290382069386637</v>
      </c>
      <c r="N74" s="17"/>
      <c r="O74" s="61" t="s">
        <v>320</v>
      </c>
      <c r="P74" s="119">
        <f>STDEV(P57:P68)</f>
        <v>1.1561326887122854</v>
      </c>
      <c r="Q74" s="120"/>
      <c r="R74" s="119">
        <f t="shared" ref="R74:AA74" si="74">STDEV(R57:R68)</f>
        <v>1.0401288523658059</v>
      </c>
      <c r="S74" s="119">
        <f t="shared" si="74"/>
        <v>1.4649856825238909</v>
      </c>
      <c r="T74" s="119">
        <f t="shared" si="74"/>
        <v>1.5178600067199877</v>
      </c>
      <c r="U74" s="133">
        <f t="shared" si="74"/>
        <v>1.2525166665557768</v>
      </c>
      <c r="V74" s="132">
        <f t="shared" si="74"/>
        <v>119.23687908249417</v>
      </c>
      <c r="W74" s="117">
        <f t="shared" si="74"/>
        <v>137.45735661974911</v>
      </c>
      <c r="X74" s="56">
        <f t="shared" si="74"/>
        <v>14.640766714895763</v>
      </c>
      <c r="Y74" s="115">
        <f t="shared" si="74"/>
        <v>44.374792644272937</v>
      </c>
      <c r="Z74" s="56">
        <f t="shared" si="74"/>
        <v>34.256142835993657</v>
      </c>
      <c r="AA74" s="56">
        <f t="shared" si="74"/>
        <v>1.1290382069386637</v>
      </c>
      <c r="AC74" s="17"/>
      <c r="AD74" s="61" t="s">
        <v>320</v>
      </c>
      <c r="AE74" s="133">
        <f>STDEV(AE57:AE68)</f>
        <v>0.19378553222218825</v>
      </c>
      <c r="AF74" s="58"/>
      <c r="AG74" s="132">
        <f>STDEV(AG57:AG68)</f>
        <v>38.932882843903116</v>
      </c>
      <c r="AH74" s="118"/>
      <c r="AI74" s="117">
        <f>STDEV(AI57:AI68)</f>
        <v>40.188102653310366</v>
      </c>
      <c r="AJ74" s="116"/>
      <c r="AK74" s="56">
        <f>STDEV(AK57:AK68)</f>
        <v>1.5833137205180443</v>
      </c>
      <c r="AL74" s="217">
        <f>STDEV(AL57:AL68)</f>
        <v>0.18360531255373638</v>
      </c>
      <c r="AM74" s="115">
        <f>STDEV(AM57:AM68)</f>
        <v>14.84513905078769</v>
      </c>
      <c r="AN74" s="218"/>
      <c r="AO74" s="54">
        <f>STDEV(AO57:AO68)</f>
        <v>6.6136661797818466</v>
      </c>
      <c r="AP74" s="53"/>
      <c r="AQ74" s="54">
        <f>STDEV(AQ57:AQ68)</f>
        <v>0.27740460733616185</v>
      </c>
      <c r="AR74" s="217">
        <f>STDEV(AR57:AR68)</f>
        <v>0.23100268815074293</v>
      </c>
    </row>
    <row r="75" spans="1:45">
      <c r="A75" s="61" t="s">
        <v>319</v>
      </c>
      <c r="B75" s="119">
        <f t="shared" ref="B75:L75" si="75">STDEV(B57:B68)/SQRT(COUNT(B57:B68))</f>
        <v>0.32146841611888227</v>
      </c>
      <c r="C75" s="119">
        <f t="shared" si="75"/>
        <v>0.35739250322375904</v>
      </c>
      <c r="D75" s="119">
        <f t="shared" si="75"/>
        <v>0.66590258296540772</v>
      </c>
      <c r="E75" s="119">
        <f t="shared" si="75"/>
        <v>0.87633688347195215</v>
      </c>
      <c r="F75" s="133">
        <f t="shared" si="75"/>
        <v>0.14261721292147039</v>
      </c>
      <c r="G75" s="132">
        <f t="shared" si="75"/>
        <v>37.706011899076962</v>
      </c>
      <c r="H75" s="117">
        <f t="shared" si="75"/>
        <v>43.467832806443063</v>
      </c>
      <c r="I75" s="56">
        <f t="shared" si="75"/>
        <v>2.0539701125236776</v>
      </c>
      <c r="J75" s="115">
        <f t="shared" si="75"/>
        <v>14.032541545358843</v>
      </c>
      <c r="K75" s="56">
        <f t="shared" si="75"/>
        <v>8.2383232366826959</v>
      </c>
      <c r="L75" s="56">
        <f t="shared" si="75"/>
        <v>0.34041782785374386</v>
      </c>
      <c r="N75" s="17"/>
      <c r="O75" s="61" t="s">
        <v>319</v>
      </c>
      <c r="P75" s="119">
        <f>STDEV(P57:P68)/SQRT(COUNT(P57:P68))</f>
        <v>0.34858712148394622</v>
      </c>
      <c r="Q75" s="120"/>
      <c r="R75" s="119">
        <f t="shared" ref="R75:AA75" si="76">STDEV(R57:R68)/SQRT(COUNT(R57:R68))</f>
        <v>0.39313175354613411</v>
      </c>
      <c r="S75" s="119">
        <f t="shared" si="76"/>
        <v>0.73249284126194547</v>
      </c>
      <c r="T75" s="119">
        <f t="shared" si="76"/>
        <v>0.87633688347195215</v>
      </c>
      <c r="U75" s="133">
        <f t="shared" si="76"/>
        <v>0.36157041730023526</v>
      </c>
      <c r="V75" s="132">
        <f t="shared" si="76"/>
        <v>37.706011899076962</v>
      </c>
      <c r="W75" s="117">
        <f t="shared" si="76"/>
        <v>43.467832806443063</v>
      </c>
      <c r="X75" s="56">
        <f t="shared" si="76"/>
        <v>4.2264253019937907</v>
      </c>
      <c r="Y75" s="115">
        <f t="shared" si="76"/>
        <v>14.032541545358843</v>
      </c>
      <c r="Z75" s="56">
        <f t="shared" si="76"/>
        <v>9.8888966438796047</v>
      </c>
      <c r="AA75" s="56">
        <f t="shared" si="76"/>
        <v>0.34041782785374386</v>
      </c>
      <c r="AC75" s="17"/>
      <c r="AD75" s="61" t="s">
        <v>319</v>
      </c>
      <c r="AE75" s="133">
        <f>STDEV(AE57:AE68)/SQRT(COUNT(AE57:AE68))</f>
        <v>5.8428536380029518E-2</v>
      </c>
      <c r="AF75" s="58"/>
      <c r="AG75" s="132">
        <f>STDEV(AG57:AG68)/SQRT(COUNT(AG57:AG68))</f>
        <v>12.311658566322757</v>
      </c>
      <c r="AH75" s="118"/>
      <c r="AI75" s="117">
        <f>STDEV(AI57:AI68)/SQRT(COUNT(AI57:AI68))</f>
        <v>12.708593922511694</v>
      </c>
      <c r="AJ75" s="116"/>
      <c r="AK75" s="56">
        <f>STDEV(AK57:AK68)/SQRT(COUNT(AK57:AK68))</f>
        <v>0.47738704876181698</v>
      </c>
      <c r="AL75" s="217">
        <f>STDEV(AL57:AL68)/SQRT(COUNT(AL57:AL68))</f>
        <v>5.5359084659697598E-2</v>
      </c>
      <c r="AM75" s="115">
        <f>STDEV(AM57:AM68)/SQRT(COUNT(AM57:AM68))</f>
        <v>4.6944451582399127</v>
      </c>
      <c r="AN75" s="218"/>
      <c r="AO75" s="54">
        <f>STDEV(AO57:AO68)/SQRT(COUNT(AO57:AO68))</f>
        <v>1.994095382454506</v>
      </c>
      <c r="AP75" s="53"/>
      <c r="AQ75" s="54">
        <f>STDEV(AQ57:AQ68)/SQRT(COUNT(AQ57:AQ68))</f>
        <v>8.3640636149992703E-2</v>
      </c>
      <c r="AR75" s="217">
        <f>STDEV(AR57:AR68)/SQRT(COUNT(AR57:AR68))</f>
        <v>6.9649931105408319E-2</v>
      </c>
    </row>
    <row r="76" spans="1:45" ht="15.75" thickBot="1">
      <c r="A76" s="48" t="s">
        <v>318</v>
      </c>
      <c r="B76" s="131">
        <f t="shared" ref="B76:L76" si="77">COUNT(B57:B68)</f>
        <v>11</v>
      </c>
      <c r="C76" s="131">
        <f t="shared" si="77"/>
        <v>7</v>
      </c>
      <c r="D76" s="131">
        <f t="shared" si="77"/>
        <v>4</v>
      </c>
      <c r="E76" s="131">
        <f t="shared" si="77"/>
        <v>3</v>
      </c>
      <c r="F76" s="129">
        <f t="shared" si="77"/>
        <v>11</v>
      </c>
      <c r="G76" s="129">
        <f t="shared" si="77"/>
        <v>10</v>
      </c>
      <c r="H76" s="43">
        <f t="shared" si="77"/>
        <v>10</v>
      </c>
      <c r="I76" s="43">
        <f t="shared" si="77"/>
        <v>11</v>
      </c>
      <c r="J76" s="43">
        <f t="shared" si="77"/>
        <v>10</v>
      </c>
      <c r="K76" s="43">
        <f t="shared" si="77"/>
        <v>11</v>
      </c>
      <c r="L76" s="43">
        <f t="shared" si="77"/>
        <v>11</v>
      </c>
      <c r="N76" s="17"/>
      <c r="O76" s="48" t="s">
        <v>318</v>
      </c>
      <c r="P76" s="131">
        <f>COUNT(P57:P68)</f>
        <v>11</v>
      </c>
      <c r="Q76" s="221"/>
      <c r="R76" s="131">
        <f t="shared" ref="R76:AA76" si="78">COUNT(R57:R68)</f>
        <v>7</v>
      </c>
      <c r="S76" s="131">
        <f t="shared" si="78"/>
        <v>4</v>
      </c>
      <c r="T76" s="131">
        <f t="shared" si="78"/>
        <v>3</v>
      </c>
      <c r="U76" s="129">
        <f t="shared" si="78"/>
        <v>12</v>
      </c>
      <c r="V76" s="129">
        <f t="shared" si="78"/>
        <v>10</v>
      </c>
      <c r="W76" s="43">
        <f t="shared" si="78"/>
        <v>10</v>
      </c>
      <c r="X76" s="43">
        <f t="shared" si="78"/>
        <v>12</v>
      </c>
      <c r="Y76" s="43">
        <f t="shared" si="78"/>
        <v>10</v>
      </c>
      <c r="Z76" s="43">
        <f t="shared" si="78"/>
        <v>12</v>
      </c>
      <c r="AA76" s="43">
        <f t="shared" si="78"/>
        <v>11</v>
      </c>
      <c r="AC76" s="17"/>
      <c r="AD76" s="48" t="s">
        <v>318</v>
      </c>
      <c r="AE76" s="129">
        <f>COUNT(AE57:AE68)</f>
        <v>11</v>
      </c>
      <c r="AF76" s="45"/>
      <c r="AG76" s="129">
        <f>COUNT(AG57:AG68)</f>
        <v>10</v>
      </c>
      <c r="AH76" s="45"/>
      <c r="AI76" s="43">
        <f>COUNT(AI57:AI68)</f>
        <v>10</v>
      </c>
      <c r="AJ76" s="44"/>
      <c r="AK76" s="43">
        <f>COUNT(AK57:AK68)</f>
        <v>11</v>
      </c>
      <c r="AL76" s="216">
        <f>COUNT(AL57:AL68)</f>
        <v>11</v>
      </c>
      <c r="AM76" s="43">
        <f>COUNT(AM57:AM68)</f>
        <v>10</v>
      </c>
      <c r="AN76" s="42"/>
      <c r="AO76" s="40">
        <f>COUNT(AO57:AO68)</f>
        <v>11</v>
      </c>
      <c r="AP76" s="41"/>
      <c r="AQ76" s="40">
        <f>COUNT(AQ57:AQ68)</f>
        <v>11</v>
      </c>
      <c r="AR76" s="216">
        <f>COUNT(AR57:AR68)</f>
        <v>11</v>
      </c>
    </row>
    <row r="77" spans="1:45">
      <c r="A77" s="71" t="s">
        <v>317</v>
      </c>
      <c r="B77" s="127">
        <f t="shared" ref="B77:L77" si="79">AVERAGE(B45:B68)</f>
        <v>4.5469565217391308</v>
      </c>
      <c r="C77" s="127">
        <f t="shared" si="79"/>
        <v>4.8149999999999995</v>
      </c>
      <c r="D77" s="127">
        <f t="shared" si="79"/>
        <v>4.1536249999999999</v>
      </c>
      <c r="E77" s="127">
        <f t="shared" si="79"/>
        <v>3.9839999999999995</v>
      </c>
      <c r="F77" s="69">
        <f t="shared" si="79"/>
        <v>3.6256521739130436</v>
      </c>
      <c r="G77" s="127">
        <f t="shared" si="79"/>
        <v>243.21052631578948</v>
      </c>
      <c r="H77" s="125">
        <f t="shared" si="79"/>
        <v>289.17368421052635</v>
      </c>
      <c r="I77" s="67">
        <f t="shared" si="79"/>
        <v>42.029565217391301</v>
      </c>
      <c r="J77" s="123">
        <f t="shared" si="79"/>
        <v>150.31578947368422</v>
      </c>
      <c r="K77" s="67">
        <f t="shared" si="79"/>
        <v>58.180434782608693</v>
      </c>
      <c r="L77" s="67">
        <f t="shared" si="79"/>
        <v>5.4391304347826095</v>
      </c>
      <c r="N77" s="17"/>
      <c r="O77" s="71" t="s">
        <v>317</v>
      </c>
      <c r="P77" s="127">
        <f>AVERAGE(P45:P68)</f>
        <v>4.958347826086956</v>
      </c>
      <c r="Q77" s="128"/>
      <c r="R77" s="127">
        <f t="shared" ref="R77:AA77" si="80">AVERAGE(R45:R68)</f>
        <v>5.2965</v>
      </c>
      <c r="S77" s="127">
        <f t="shared" si="80"/>
        <v>4.5689875000000004</v>
      </c>
      <c r="T77" s="127">
        <f t="shared" si="80"/>
        <v>3.9839999999999995</v>
      </c>
      <c r="U77" s="69">
        <f t="shared" si="80"/>
        <v>3.8220416666666668</v>
      </c>
      <c r="V77" s="127">
        <f t="shared" si="80"/>
        <v>243.21052631578948</v>
      </c>
      <c r="W77" s="125">
        <f t="shared" si="80"/>
        <v>289.17368421052635</v>
      </c>
      <c r="X77" s="67">
        <f t="shared" si="80"/>
        <v>44.306166666666662</v>
      </c>
      <c r="Y77" s="123">
        <f t="shared" si="80"/>
        <v>150.31578947368422</v>
      </c>
      <c r="Z77" s="67">
        <f t="shared" si="80"/>
        <v>61.331874999999997</v>
      </c>
      <c r="AA77" s="67">
        <f t="shared" si="80"/>
        <v>5.4391304347826095</v>
      </c>
      <c r="AC77" s="17"/>
      <c r="AD77" s="71" t="s">
        <v>317</v>
      </c>
      <c r="AE77" s="69">
        <f>AVERAGE(AE45:AE68)</f>
        <v>0.81979540811289842</v>
      </c>
      <c r="AF77" s="70"/>
      <c r="AG77" s="127">
        <f>AVERAGE(AG45:AG68)</f>
        <v>55.7417610960768</v>
      </c>
      <c r="AH77" s="126"/>
      <c r="AI77" s="125">
        <f>AVERAGE(AI45:AI68)</f>
        <v>63.414437014321088</v>
      </c>
      <c r="AJ77" s="124"/>
      <c r="AK77" s="67">
        <f>AVERAGE(AK45:AK68)</f>
        <v>9.3343903213980646</v>
      </c>
      <c r="AL77" s="219">
        <f>AVERAGE(AL45:AL68)</f>
        <v>1.1145759206194654</v>
      </c>
      <c r="AM77" s="123">
        <f>AVERAGE(AM45:AM68)</f>
        <v>34.227203844021879</v>
      </c>
      <c r="AN77" s="220"/>
      <c r="AO77" s="33">
        <f>AVERAGE(AO45:AO68)</f>
        <v>12.746550404326525</v>
      </c>
      <c r="AP77" s="34"/>
      <c r="AQ77" s="33">
        <f>AVERAGE(AQ45:AQ68)</f>
        <v>1.1642068966513472</v>
      </c>
      <c r="AR77" s="219">
        <f>AVERAGE(AR45:AR68)</f>
        <v>1.1151284943345618</v>
      </c>
    </row>
    <row r="78" spans="1:45">
      <c r="A78" s="61" t="s">
        <v>316</v>
      </c>
      <c r="B78" s="119">
        <f t="shared" ref="B78:L78" si="81">STDEV(B45:B68)</f>
        <v>1.1758136922713602</v>
      </c>
      <c r="C78" s="119">
        <f t="shared" si="81"/>
        <v>1.2179533770105619</v>
      </c>
      <c r="D78" s="119">
        <f t="shared" si="81"/>
        <v>0.92270130401369499</v>
      </c>
      <c r="E78" s="119">
        <f t="shared" si="81"/>
        <v>1.2576881568974096</v>
      </c>
      <c r="F78" s="59">
        <f t="shared" si="81"/>
        <v>0.60840197602151169</v>
      </c>
      <c r="G78" s="119">
        <f t="shared" si="81"/>
        <v>122.37809305925107</v>
      </c>
      <c r="H78" s="117">
        <f t="shared" si="81"/>
        <v>119.63484647554863</v>
      </c>
      <c r="I78" s="56">
        <f t="shared" si="81"/>
        <v>8.8246398217825437</v>
      </c>
      <c r="J78" s="115">
        <f t="shared" si="81"/>
        <v>73.56558119693004</v>
      </c>
      <c r="K78" s="56">
        <f t="shared" si="81"/>
        <v>28.065376514368737</v>
      </c>
      <c r="L78" s="56">
        <f t="shared" si="81"/>
        <v>1.0551773355631517</v>
      </c>
      <c r="N78" s="17"/>
      <c r="O78" s="61" t="s">
        <v>316</v>
      </c>
      <c r="P78" s="119">
        <f>STDEV(P45:P68)</f>
        <v>1.300452423850871</v>
      </c>
      <c r="Q78" s="120"/>
      <c r="R78" s="119">
        <f t="shared" ref="R78:AA78" si="82">STDEV(R45:R68)</f>
        <v>1.3397487147116132</v>
      </c>
      <c r="S78" s="119">
        <f t="shared" si="82"/>
        <v>1.0149714344150602</v>
      </c>
      <c r="T78" s="119">
        <f t="shared" si="82"/>
        <v>1.2576881568974096</v>
      </c>
      <c r="U78" s="59">
        <f t="shared" si="82"/>
        <v>1.0445844806997855</v>
      </c>
      <c r="V78" s="119">
        <f t="shared" si="82"/>
        <v>122.37809305925107</v>
      </c>
      <c r="W78" s="117">
        <f t="shared" si="82"/>
        <v>119.63484647554863</v>
      </c>
      <c r="X78" s="56">
        <f t="shared" si="82"/>
        <v>13.386233725821429</v>
      </c>
      <c r="Y78" s="115">
        <f t="shared" si="82"/>
        <v>73.56558119693004</v>
      </c>
      <c r="Z78" s="56">
        <f t="shared" si="82"/>
        <v>32.898261168946583</v>
      </c>
      <c r="AA78" s="56">
        <f t="shared" si="82"/>
        <v>1.0551773355631517</v>
      </c>
      <c r="AC78" s="17"/>
      <c r="AD78" s="61" t="s">
        <v>316</v>
      </c>
      <c r="AE78" s="59">
        <f>STDEV(AE45:AE68)</f>
        <v>0.17300464595168871</v>
      </c>
      <c r="AF78" s="60"/>
      <c r="AG78" s="119">
        <f>STDEV(AG45:AG68)</f>
        <v>35.874706867070998</v>
      </c>
      <c r="AH78" s="118"/>
      <c r="AI78" s="117">
        <f>STDEV(AI45:AI68)</f>
        <v>32.484760078480519</v>
      </c>
      <c r="AJ78" s="116"/>
      <c r="AK78" s="56">
        <f>STDEV(AK45:AK68)</f>
        <v>1.3105452599379332</v>
      </c>
      <c r="AL78" s="217">
        <f>STDEV(AL45:AL68)</f>
        <v>0.15745475876553164</v>
      </c>
      <c r="AM78" s="115">
        <f>STDEV(AM45:AM68)</f>
        <v>19.190830827932775</v>
      </c>
      <c r="AN78" s="218"/>
      <c r="AO78" s="54">
        <f>STDEV(AO45:AO68)</f>
        <v>5.7184048833396481</v>
      </c>
      <c r="AP78" s="53"/>
      <c r="AQ78" s="54">
        <f>STDEV(AQ45:AQ68)</f>
        <v>0.27075893548072194</v>
      </c>
      <c r="AR78" s="217">
        <f>STDEV(AR45:AR68)</f>
        <v>0.25379684757902371</v>
      </c>
    </row>
    <row r="79" spans="1:45">
      <c r="A79" s="61" t="s">
        <v>315</v>
      </c>
      <c r="B79" s="119">
        <f t="shared" ref="B79:L79" si="83">STDEV(B45:B68)/SQRT(COUNT(B45:B68))</f>
        <v>0.24517410308424831</v>
      </c>
      <c r="C79" s="119">
        <f t="shared" si="83"/>
        <v>0.31447420970793266</v>
      </c>
      <c r="D79" s="119">
        <f t="shared" si="83"/>
        <v>0.32622417453887692</v>
      </c>
      <c r="E79" s="119">
        <f t="shared" si="83"/>
        <v>0.56245524266380575</v>
      </c>
      <c r="F79" s="59">
        <f t="shared" si="83"/>
        <v>0.12686058154129198</v>
      </c>
      <c r="G79" s="119">
        <f t="shared" si="83"/>
        <v>28.075460028867983</v>
      </c>
      <c r="H79" s="117">
        <f t="shared" si="83"/>
        <v>27.446116100679976</v>
      </c>
      <c r="I79" s="56">
        <f t="shared" si="83"/>
        <v>1.8400646017037159</v>
      </c>
      <c r="J79" s="115">
        <f t="shared" si="83"/>
        <v>16.877101797908104</v>
      </c>
      <c r="K79" s="56">
        <f t="shared" si="83"/>
        <v>5.8520355391847847</v>
      </c>
      <c r="L79" s="56">
        <f t="shared" si="83"/>
        <v>0.22001968385125595</v>
      </c>
      <c r="N79" s="17"/>
      <c r="O79" s="61" t="s">
        <v>315</v>
      </c>
      <c r="P79" s="119">
        <f>STDEV(P45:P68)/SQRT(COUNT(P45:P68))</f>
        <v>0.27116307516836702</v>
      </c>
      <c r="Q79" s="120"/>
      <c r="R79" s="119">
        <f t="shared" ref="R79:AA79" si="84">STDEV(R45:R68)/SQRT(COUNT(R45:R68))</f>
        <v>0.34592163067872461</v>
      </c>
      <c r="S79" s="119">
        <f t="shared" si="84"/>
        <v>0.35884659199276309</v>
      </c>
      <c r="T79" s="119">
        <f t="shared" si="84"/>
        <v>0.56245524266380575</v>
      </c>
      <c r="U79" s="59">
        <f t="shared" si="84"/>
        <v>0.21322491424538478</v>
      </c>
      <c r="V79" s="119">
        <f t="shared" si="84"/>
        <v>28.075460028867983</v>
      </c>
      <c r="W79" s="117">
        <f t="shared" si="84"/>
        <v>27.446116100679976</v>
      </c>
      <c r="X79" s="56">
        <f t="shared" si="84"/>
        <v>2.7324535171581532</v>
      </c>
      <c r="Y79" s="115">
        <f t="shared" si="84"/>
        <v>16.877101797908104</v>
      </c>
      <c r="Z79" s="56">
        <f t="shared" si="84"/>
        <v>6.7153294407280653</v>
      </c>
      <c r="AA79" s="56">
        <f t="shared" si="84"/>
        <v>0.22001968385125595</v>
      </c>
      <c r="AC79" s="17"/>
      <c r="AD79" s="61" t="s">
        <v>315</v>
      </c>
      <c r="AE79" s="59">
        <f>STDEV(AE45:AE68)/SQRT(COUNT(AE45:AE68))</f>
        <v>3.6073962379768044E-2</v>
      </c>
      <c r="AF79" s="60"/>
      <c r="AG79" s="119">
        <f>STDEV(AG45:AG68)/SQRT(COUNT(AG45:AG68))</f>
        <v>8.2302222033003734</v>
      </c>
      <c r="AH79" s="118"/>
      <c r="AI79" s="117">
        <f>STDEV(AI45:AI68)/SQRT(COUNT(AI45:AI68))</f>
        <v>7.4525150730137355</v>
      </c>
      <c r="AJ79" s="116"/>
      <c r="AK79" s="56">
        <f>STDEV(AK45:AK68)/SQRT(COUNT(AK45:AK68))</f>
        <v>0.27326757697123494</v>
      </c>
      <c r="AL79" s="217">
        <f>STDEV(AL45:AL68)/SQRT(COUNT(AL45:AL68))</f>
        <v>3.2831586764492889E-2</v>
      </c>
      <c r="AM79" s="115">
        <f>STDEV(AM45:AM68)/SQRT(COUNT(AM45:AM68))</f>
        <v>4.4026785379759978</v>
      </c>
      <c r="AN79" s="218"/>
      <c r="AO79" s="54">
        <f>STDEV(AO45:AO68)/SQRT(COUNT(AO45:AO68))</f>
        <v>1.1923698435906818</v>
      </c>
      <c r="AP79" s="53"/>
      <c r="AQ79" s="54">
        <f>STDEV(AQ45:AQ68)/SQRT(COUNT(AQ45:AQ68))</f>
        <v>5.6457140782480049E-2</v>
      </c>
      <c r="AR79" s="217">
        <f>STDEV(AR45:AR68)/SQRT(COUNT(AR45:AR68))</f>
        <v>5.2920300962472848E-2</v>
      </c>
    </row>
    <row r="80" spans="1:45" ht="15.75" thickBot="1">
      <c r="A80" s="48" t="s">
        <v>314</v>
      </c>
      <c r="B80" s="46">
        <f t="shared" ref="B80:L80" si="85">COUNT(B45:B68)</f>
        <v>23</v>
      </c>
      <c r="C80" s="46">
        <f t="shared" si="85"/>
        <v>15</v>
      </c>
      <c r="D80" s="46">
        <f t="shared" si="85"/>
        <v>8</v>
      </c>
      <c r="E80" s="46">
        <f t="shared" si="85"/>
        <v>5</v>
      </c>
      <c r="F80" s="46">
        <f t="shared" si="85"/>
        <v>23</v>
      </c>
      <c r="G80" s="46">
        <f t="shared" si="85"/>
        <v>19</v>
      </c>
      <c r="H80" s="43">
        <f t="shared" si="85"/>
        <v>19</v>
      </c>
      <c r="I80" s="43">
        <f t="shared" si="85"/>
        <v>23</v>
      </c>
      <c r="J80" s="43">
        <f t="shared" si="85"/>
        <v>19</v>
      </c>
      <c r="K80" s="43">
        <f t="shared" si="85"/>
        <v>23</v>
      </c>
      <c r="L80" s="43">
        <f t="shared" si="85"/>
        <v>23</v>
      </c>
      <c r="N80" s="17"/>
      <c r="O80" s="48" t="s">
        <v>314</v>
      </c>
      <c r="P80" s="46">
        <f>COUNT(P45:P68)</f>
        <v>23</v>
      </c>
      <c r="Q80" s="47"/>
      <c r="R80" s="46">
        <f t="shared" ref="R80:AA80" si="86">COUNT(R45:R68)</f>
        <v>15</v>
      </c>
      <c r="S80" s="46">
        <f t="shared" si="86"/>
        <v>8</v>
      </c>
      <c r="T80" s="46">
        <f t="shared" si="86"/>
        <v>5</v>
      </c>
      <c r="U80" s="46">
        <f t="shared" si="86"/>
        <v>24</v>
      </c>
      <c r="V80" s="46">
        <f t="shared" si="86"/>
        <v>19</v>
      </c>
      <c r="W80" s="43">
        <f t="shared" si="86"/>
        <v>19</v>
      </c>
      <c r="X80" s="43">
        <f t="shared" si="86"/>
        <v>24</v>
      </c>
      <c r="Y80" s="43">
        <f t="shared" si="86"/>
        <v>19</v>
      </c>
      <c r="Z80" s="43">
        <f t="shared" si="86"/>
        <v>24</v>
      </c>
      <c r="AA80" s="43">
        <f t="shared" si="86"/>
        <v>23</v>
      </c>
      <c r="AC80" s="17"/>
      <c r="AD80" s="48" t="s">
        <v>314</v>
      </c>
      <c r="AE80" s="46">
        <f>COUNT(AE45:AE68)</f>
        <v>23</v>
      </c>
      <c r="AF80" s="47"/>
      <c r="AG80" s="46">
        <f>COUNT(AG45:AG68)</f>
        <v>19</v>
      </c>
      <c r="AH80" s="45"/>
      <c r="AI80" s="43">
        <f>COUNT(AI45:AI68)</f>
        <v>19</v>
      </c>
      <c r="AJ80" s="44"/>
      <c r="AK80" s="43">
        <f>COUNT(AK45:AK68)</f>
        <v>23</v>
      </c>
      <c r="AL80" s="216">
        <f>COUNT(AL45:AL68)</f>
        <v>23</v>
      </c>
      <c r="AM80" s="43">
        <f>COUNT(AM45:AM68)</f>
        <v>19</v>
      </c>
      <c r="AN80" s="42"/>
      <c r="AO80" s="40">
        <f>COUNT(AO45:AO68)</f>
        <v>23</v>
      </c>
      <c r="AP80" s="41"/>
      <c r="AQ80" s="40">
        <f>COUNT(AQ45:AQ68)</f>
        <v>23</v>
      </c>
      <c r="AR80" s="216">
        <f>COUNT(AR45:AR68)</f>
        <v>23</v>
      </c>
    </row>
    <row r="82" spans="1:43">
      <c r="A82" s="23"/>
      <c r="F82" s="16"/>
      <c r="M82" s="16"/>
      <c r="O82" s="23"/>
      <c r="U82" s="16"/>
      <c r="AB82" s="16"/>
      <c r="AD82" s="23"/>
      <c r="AE82" s="16"/>
      <c r="AF82" s="20"/>
    </row>
    <row r="83" spans="1:43">
      <c r="F83" s="16"/>
      <c r="G83" s="16"/>
      <c r="H83" s="16"/>
      <c r="I83" s="16"/>
      <c r="J83" s="16"/>
      <c r="K83" s="16"/>
      <c r="L83" s="16"/>
      <c r="M83" s="16"/>
      <c r="U83" s="16"/>
      <c r="V83" s="16"/>
      <c r="W83" s="16"/>
      <c r="X83" s="16"/>
      <c r="Y83" s="16"/>
      <c r="Z83" s="16"/>
      <c r="AA83" s="16"/>
      <c r="AB83" s="16"/>
      <c r="AE83" s="16"/>
      <c r="AF83" s="20"/>
      <c r="AG83" s="16"/>
      <c r="AH83" s="20"/>
      <c r="AI83" s="16"/>
      <c r="AJ83" s="20"/>
      <c r="AK83" s="16"/>
      <c r="AM83" s="16"/>
      <c r="AN83" s="20"/>
      <c r="AO83" s="16"/>
      <c r="AP83" s="20"/>
      <c r="AQ83" s="16"/>
    </row>
    <row r="84" spans="1:43">
      <c r="F84" s="16"/>
      <c r="G84" s="16"/>
      <c r="H84" s="16"/>
      <c r="I84" s="16"/>
      <c r="J84" s="16"/>
      <c r="K84" s="16"/>
      <c r="L84" s="16"/>
      <c r="M84" s="16"/>
      <c r="U84" s="16"/>
      <c r="V84" s="16"/>
      <c r="W84" s="16"/>
      <c r="X84" s="16"/>
      <c r="Y84" s="16"/>
      <c r="Z84" s="16"/>
      <c r="AA84" s="16"/>
      <c r="AB84" s="16"/>
      <c r="AE84" s="16"/>
      <c r="AF84" s="20"/>
      <c r="AG84" s="16"/>
      <c r="AH84" s="20"/>
      <c r="AI84" s="16"/>
      <c r="AJ84" s="20"/>
      <c r="AK84" s="16"/>
      <c r="AM84" s="16"/>
      <c r="AN84" s="20"/>
      <c r="AO84" s="16"/>
      <c r="AP84" s="20"/>
      <c r="AQ84" s="16"/>
    </row>
    <row r="85" spans="1:43">
      <c r="F85" s="16"/>
      <c r="G85" s="16"/>
      <c r="H85" s="16"/>
      <c r="I85" s="16"/>
      <c r="J85" s="16"/>
      <c r="K85" s="16"/>
      <c r="L85" s="16"/>
      <c r="M85" s="16"/>
      <c r="U85" s="16"/>
      <c r="V85" s="16"/>
      <c r="W85" s="16"/>
      <c r="X85" s="16"/>
      <c r="Y85" s="16"/>
      <c r="Z85" s="16"/>
      <c r="AA85" s="16"/>
      <c r="AB85" s="16"/>
      <c r="AE85" s="16"/>
      <c r="AF85" s="20"/>
      <c r="AG85" s="16"/>
      <c r="AH85" s="20"/>
      <c r="AI85" s="16"/>
      <c r="AJ85" s="20"/>
      <c r="AK85" s="16"/>
      <c r="AM85" s="16"/>
      <c r="AN85" s="20"/>
      <c r="AO85" s="16"/>
      <c r="AP85" s="20"/>
      <c r="AQ85" s="16"/>
    </row>
    <row r="86" spans="1:43">
      <c r="F86" s="16"/>
      <c r="G86" s="16"/>
      <c r="H86" s="16"/>
      <c r="I86" s="16"/>
      <c r="J86" s="16"/>
      <c r="K86" s="16"/>
      <c r="L86" s="16"/>
      <c r="M86" s="16"/>
      <c r="U86" s="16"/>
      <c r="V86" s="16"/>
      <c r="W86" s="16"/>
      <c r="X86" s="16"/>
      <c r="Y86" s="16"/>
      <c r="Z86" s="16"/>
      <c r="AA86" s="16"/>
      <c r="AB86" s="16"/>
      <c r="AE86" s="16"/>
      <c r="AF86" s="20"/>
      <c r="AG86" s="16"/>
      <c r="AH86" s="20"/>
      <c r="AI86" s="16"/>
      <c r="AJ86" s="20"/>
      <c r="AK86" s="16"/>
      <c r="AM86" s="16"/>
      <c r="AN86" s="20"/>
      <c r="AO86" s="16"/>
      <c r="AP86" s="20"/>
      <c r="AQ86" s="16"/>
    </row>
    <row r="87" spans="1:43">
      <c r="F87" s="16"/>
      <c r="G87" s="16"/>
      <c r="H87" s="16"/>
      <c r="I87" s="16"/>
      <c r="J87" s="16"/>
      <c r="K87" s="16"/>
      <c r="L87" s="16"/>
      <c r="M87" s="16"/>
      <c r="U87" s="16"/>
      <c r="V87" s="16"/>
      <c r="W87" s="16"/>
      <c r="X87" s="16"/>
      <c r="Y87" s="16"/>
      <c r="Z87" s="16"/>
      <c r="AA87" s="16"/>
      <c r="AB87" s="16"/>
      <c r="AE87" s="16"/>
      <c r="AF87" s="20"/>
      <c r="AG87" s="16"/>
      <c r="AH87" s="20"/>
      <c r="AI87" s="16"/>
      <c r="AJ87" s="20"/>
      <c r="AK87" s="16"/>
      <c r="AM87" s="16"/>
      <c r="AN87" s="20"/>
      <c r="AO87" s="16"/>
      <c r="AP87" s="20"/>
      <c r="AQ87" s="16"/>
    </row>
    <row r="88" spans="1:43">
      <c r="F88" s="16"/>
      <c r="G88" s="16"/>
      <c r="H88" s="16"/>
      <c r="I88" s="16"/>
      <c r="J88" s="16"/>
      <c r="K88" s="16"/>
      <c r="L88" s="16"/>
      <c r="M88" s="16"/>
      <c r="U88" s="16"/>
      <c r="V88" s="16"/>
      <c r="W88" s="16"/>
      <c r="X88" s="16"/>
      <c r="Y88" s="16"/>
      <c r="Z88" s="16"/>
      <c r="AA88" s="16"/>
      <c r="AB88" s="16"/>
      <c r="AE88" s="16"/>
      <c r="AF88" s="20"/>
      <c r="AG88" s="16"/>
      <c r="AH88" s="20"/>
      <c r="AI88" s="16"/>
      <c r="AJ88" s="20"/>
      <c r="AK88" s="16"/>
      <c r="AM88" s="16"/>
      <c r="AN88" s="20"/>
      <c r="AO88" s="16"/>
      <c r="AP88" s="20"/>
      <c r="AQ88" s="16"/>
    </row>
    <row r="89" spans="1:43">
      <c r="F89" s="16"/>
      <c r="G89" s="16"/>
      <c r="H89" s="16"/>
      <c r="I89" s="16"/>
      <c r="J89" s="16"/>
      <c r="K89" s="16"/>
      <c r="L89" s="16"/>
      <c r="M89" s="16"/>
      <c r="U89" s="16"/>
      <c r="V89" s="16"/>
      <c r="W89" s="16"/>
      <c r="X89" s="16"/>
      <c r="Y89" s="16"/>
      <c r="Z89" s="16"/>
      <c r="AA89" s="16"/>
      <c r="AB89" s="16"/>
      <c r="AE89" s="16"/>
      <c r="AF89" s="20"/>
      <c r="AG89" s="16"/>
      <c r="AH89" s="20"/>
      <c r="AI89" s="16"/>
      <c r="AJ89" s="20"/>
      <c r="AK89" s="16"/>
      <c r="AM89" s="16"/>
      <c r="AN89" s="20"/>
      <c r="AO89" s="16"/>
      <c r="AP89" s="20"/>
      <c r="AQ89" s="16"/>
    </row>
    <row r="90" spans="1:43">
      <c r="F90" s="16"/>
      <c r="G90" s="16"/>
      <c r="H90" s="16"/>
      <c r="I90" s="16"/>
      <c r="J90" s="16"/>
      <c r="K90" s="16"/>
      <c r="L90" s="16"/>
      <c r="M90" s="16"/>
      <c r="U90" s="16"/>
      <c r="V90" s="16"/>
      <c r="W90" s="16"/>
      <c r="X90" s="16"/>
      <c r="Y90" s="16"/>
      <c r="Z90" s="16"/>
      <c r="AA90" s="16"/>
      <c r="AB90" s="16"/>
      <c r="AE90" s="16"/>
      <c r="AF90" s="20"/>
      <c r="AG90" s="16"/>
      <c r="AH90" s="20"/>
      <c r="AI90" s="16"/>
      <c r="AJ90" s="20"/>
      <c r="AK90" s="16"/>
      <c r="AM90" s="16"/>
      <c r="AN90" s="20"/>
      <c r="AO90" s="16"/>
      <c r="AP90" s="20"/>
      <c r="AQ90" s="16"/>
    </row>
    <row r="91" spans="1:43">
      <c r="F91" s="16"/>
      <c r="G91" s="16"/>
      <c r="H91" s="16"/>
      <c r="I91" s="16"/>
      <c r="J91" s="16"/>
      <c r="K91" s="16"/>
      <c r="L91" s="16"/>
      <c r="M91" s="16"/>
      <c r="U91" s="16"/>
      <c r="V91" s="16"/>
      <c r="W91" s="16"/>
      <c r="X91" s="16"/>
      <c r="Y91" s="16"/>
      <c r="Z91" s="16"/>
      <c r="AA91" s="16"/>
      <c r="AB91" s="16"/>
      <c r="AE91" s="16"/>
      <c r="AF91" s="20"/>
      <c r="AG91" s="16"/>
      <c r="AH91" s="20"/>
      <c r="AI91" s="16"/>
      <c r="AJ91" s="20"/>
      <c r="AK91" s="16"/>
      <c r="AM91" s="16"/>
      <c r="AN91" s="20"/>
      <c r="AO91" s="16"/>
      <c r="AP91" s="20"/>
      <c r="AQ91" s="16"/>
    </row>
    <row r="92" spans="1:43">
      <c r="F92" s="16"/>
      <c r="G92" s="16"/>
      <c r="H92" s="16"/>
      <c r="I92" s="16"/>
      <c r="J92" s="16"/>
      <c r="K92" s="16"/>
      <c r="L92" s="16"/>
      <c r="M92" s="16"/>
      <c r="U92" s="16"/>
      <c r="V92" s="16"/>
      <c r="W92" s="16"/>
      <c r="X92" s="16"/>
      <c r="Y92" s="16"/>
      <c r="Z92" s="16"/>
      <c r="AA92" s="16"/>
      <c r="AB92" s="16"/>
      <c r="AE92" s="16"/>
      <c r="AF92" s="20"/>
      <c r="AG92" s="16"/>
      <c r="AH92" s="20"/>
      <c r="AI92" s="16"/>
      <c r="AJ92" s="20"/>
      <c r="AK92" s="16"/>
      <c r="AM92" s="16"/>
      <c r="AN92" s="20"/>
      <c r="AO92" s="16"/>
      <c r="AP92" s="20"/>
      <c r="AQ92" s="16"/>
    </row>
    <row r="93" spans="1:43">
      <c r="F93" s="16"/>
      <c r="G93" s="16"/>
      <c r="H93" s="16"/>
      <c r="I93" s="16"/>
      <c r="J93" s="16"/>
      <c r="K93" s="16"/>
      <c r="L93" s="16"/>
      <c r="M93" s="16"/>
      <c r="U93" s="16"/>
      <c r="V93" s="16"/>
      <c r="W93" s="16"/>
      <c r="X93" s="16"/>
      <c r="Y93" s="16"/>
      <c r="Z93" s="16"/>
      <c r="AA93" s="16"/>
      <c r="AB93" s="16"/>
      <c r="AE93" s="16"/>
      <c r="AF93" s="20"/>
      <c r="AG93" s="16"/>
      <c r="AH93" s="20"/>
      <c r="AI93" s="16"/>
      <c r="AJ93" s="20"/>
      <c r="AK93" s="16"/>
      <c r="AM93" s="16"/>
      <c r="AN93" s="20"/>
      <c r="AO93" s="16"/>
      <c r="AP93" s="20"/>
      <c r="AQ93" s="16"/>
    </row>
    <row r="94" spans="1:43">
      <c r="F94" s="16"/>
      <c r="G94" s="16"/>
      <c r="H94" s="16"/>
      <c r="I94" s="16"/>
      <c r="J94" s="16"/>
      <c r="K94" s="16"/>
      <c r="L94" s="16"/>
      <c r="M94" s="16"/>
      <c r="U94" s="16"/>
      <c r="V94" s="16"/>
      <c r="W94" s="16"/>
      <c r="X94" s="16"/>
      <c r="Y94" s="16"/>
      <c r="Z94" s="16"/>
      <c r="AA94" s="16"/>
      <c r="AB94" s="16"/>
      <c r="AE94" s="16"/>
      <c r="AF94" s="20"/>
      <c r="AG94" s="16"/>
      <c r="AH94" s="20"/>
      <c r="AI94" s="16"/>
      <c r="AJ94" s="20"/>
      <c r="AK94" s="16"/>
      <c r="AM94" s="16"/>
      <c r="AN94" s="20"/>
      <c r="AO94" s="16"/>
      <c r="AP94" s="20"/>
      <c r="AQ94" s="16"/>
    </row>
    <row r="95" spans="1:43">
      <c r="F95" s="16"/>
      <c r="G95" s="16"/>
      <c r="H95" s="16"/>
      <c r="I95" s="16"/>
      <c r="J95" s="16"/>
      <c r="K95" s="16"/>
      <c r="L95" s="16"/>
      <c r="M95" s="16"/>
      <c r="U95" s="16"/>
      <c r="V95" s="16"/>
      <c r="W95" s="16"/>
      <c r="X95" s="16"/>
      <c r="Y95" s="16"/>
      <c r="Z95" s="16"/>
      <c r="AA95" s="16"/>
      <c r="AB95" s="16"/>
      <c r="AE95" s="16"/>
      <c r="AF95" s="20"/>
      <c r="AG95" s="16"/>
      <c r="AH95" s="20"/>
      <c r="AI95" s="16"/>
      <c r="AJ95" s="20"/>
      <c r="AK95" s="16"/>
      <c r="AM95" s="16"/>
      <c r="AN95" s="20"/>
      <c r="AO95" s="16"/>
      <c r="AP95" s="20"/>
      <c r="AQ95" s="16"/>
    </row>
    <row r="96" spans="1:43">
      <c r="F96" s="16"/>
      <c r="G96" s="16"/>
      <c r="H96" s="16"/>
      <c r="I96" s="16"/>
      <c r="J96" s="16"/>
      <c r="K96" s="16"/>
      <c r="L96" s="16"/>
      <c r="M96" s="16"/>
      <c r="U96" s="16"/>
      <c r="V96" s="16"/>
      <c r="W96" s="16"/>
      <c r="X96" s="16"/>
      <c r="Y96" s="16"/>
      <c r="Z96" s="16"/>
      <c r="AA96" s="16"/>
      <c r="AB96" s="16"/>
      <c r="AE96" s="16"/>
      <c r="AF96" s="20"/>
      <c r="AG96" s="16"/>
      <c r="AH96" s="20"/>
      <c r="AI96" s="16"/>
      <c r="AJ96" s="20"/>
      <c r="AK96" s="16"/>
      <c r="AM96" s="16"/>
      <c r="AN96" s="20"/>
      <c r="AO96" s="16"/>
      <c r="AP96" s="20"/>
      <c r="AQ96" s="16"/>
    </row>
    <row r="97" spans="6:43">
      <c r="F97" s="16"/>
      <c r="G97" s="16"/>
      <c r="H97" s="16"/>
      <c r="I97" s="16"/>
      <c r="J97" s="16"/>
      <c r="K97" s="16"/>
      <c r="L97" s="16"/>
      <c r="M97" s="16"/>
      <c r="U97" s="16"/>
      <c r="V97" s="16"/>
      <c r="W97" s="16"/>
      <c r="X97" s="16"/>
      <c r="Y97" s="16"/>
      <c r="Z97" s="16"/>
      <c r="AA97" s="16"/>
      <c r="AB97" s="16"/>
      <c r="AE97" s="16"/>
      <c r="AF97" s="20"/>
      <c r="AG97" s="16"/>
      <c r="AH97" s="20"/>
      <c r="AI97" s="16"/>
      <c r="AJ97" s="20"/>
      <c r="AK97" s="16"/>
      <c r="AM97" s="16"/>
      <c r="AN97" s="20"/>
      <c r="AO97" s="16"/>
      <c r="AP97" s="20"/>
      <c r="AQ97" s="16"/>
    </row>
    <row r="98" spans="6:43">
      <c r="F98" s="16"/>
      <c r="G98" s="16"/>
      <c r="H98" s="16"/>
      <c r="I98" s="16"/>
      <c r="J98" s="16"/>
      <c r="K98" s="16"/>
      <c r="L98" s="16"/>
      <c r="M98" s="16"/>
      <c r="U98" s="16"/>
      <c r="V98" s="16"/>
      <c r="W98" s="16"/>
      <c r="X98" s="16"/>
      <c r="Y98" s="16"/>
      <c r="Z98" s="16"/>
      <c r="AA98" s="16"/>
      <c r="AB98" s="16"/>
      <c r="AE98" s="16"/>
      <c r="AF98" s="20"/>
      <c r="AG98" s="16"/>
      <c r="AH98" s="20"/>
      <c r="AI98" s="16"/>
      <c r="AJ98" s="20"/>
      <c r="AK98" s="16"/>
      <c r="AM98" s="16"/>
      <c r="AN98" s="20"/>
      <c r="AO98" s="16"/>
      <c r="AP98" s="20"/>
      <c r="AQ98" s="16"/>
    </row>
    <row r="99" spans="6:43">
      <c r="F99" s="16"/>
      <c r="G99" s="16"/>
      <c r="H99" s="16"/>
      <c r="I99" s="16"/>
      <c r="J99" s="16"/>
      <c r="K99" s="16"/>
      <c r="L99" s="16"/>
      <c r="M99" s="16"/>
      <c r="U99" s="16"/>
      <c r="V99" s="16"/>
      <c r="W99" s="16"/>
      <c r="X99" s="16"/>
      <c r="Y99" s="16"/>
      <c r="Z99" s="16"/>
      <c r="AA99" s="16"/>
      <c r="AB99" s="16"/>
      <c r="AE99" s="16"/>
      <c r="AF99" s="20"/>
      <c r="AG99" s="16"/>
      <c r="AH99" s="20"/>
      <c r="AI99" s="16"/>
      <c r="AJ99" s="20"/>
      <c r="AK99" s="16"/>
      <c r="AM99" s="16"/>
      <c r="AN99" s="20"/>
      <c r="AO99" s="16"/>
      <c r="AP99" s="20"/>
      <c r="AQ99" s="16"/>
    </row>
    <row r="100" spans="6:43">
      <c r="F100" s="16"/>
      <c r="G100" s="16"/>
      <c r="H100" s="16"/>
      <c r="I100" s="16"/>
      <c r="J100" s="16"/>
      <c r="K100" s="16"/>
      <c r="L100" s="16"/>
      <c r="M100" s="16"/>
      <c r="U100" s="16"/>
      <c r="V100" s="16"/>
      <c r="W100" s="16"/>
      <c r="X100" s="16"/>
      <c r="Y100" s="16"/>
      <c r="Z100" s="16"/>
      <c r="AA100" s="16"/>
      <c r="AB100" s="16"/>
      <c r="AE100" s="16"/>
      <c r="AF100" s="20"/>
      <c r="AG100" s="16"/>
      <c r="AH100" s="20"/>
      <c r="AI100" s="16"/>
      <c r="AJ100" s="20"/>
      <c r="AK100" s="16"/>
      <c r="AM100" s="16"/>
      <c r="AN100" s="20"/>
      <c r="AO100" s="16"/>
      <c r="AP100" s="20"/>
      <c r="AQ100" s="16"/>
    </row>
    <row r="101" spans="6:43">
      <c r="F101" s="16"/>
      <c r="G101" s="16"/>
      <c r="H101" s="16"/>
      <c r="I101" s="16"/>
      <c r="J101" s="16"/>
      <c r="K101" s="16"/>
      <c r="L101" s="16"/>
      <c r="M101" s="16"/>
      <c r="U101" s="16"/>
      <c r="V101" s="16"/>
      <c r="W101" s="16"/>
      <c r="X101" s="16"/>
      <c r="Y101" s="16"/>
      <c r="Z101" s="16"/>
      <c r="AA101" s="16"/>
      <c r="AB101" s="16"/>
      <c r="AE101" s="16"/>
      <c r="AF101" s="20"/>
      <c r="AG101" s="16"/>
      <c r="AH101" s="20"/>
      <c r="AI101" s="16"/>
      <c r="AJ101" s="20"/>
      <c r="AK101" s="16"/>
      <c r="AM101" s="16"/>
      <c r="AN101" s="20"/>
      <c r="AO101" s="16"/>
      <c r="AP101" s="20"/>
      <c r="AQ101" s="16"/>
    </row>
    <row r="102" spans="6:43">
      <c r="F102" s="16"/>
      <c r="G102" s="16"/>
      <c r="H102" s="16"/>
      <c r="I102" s="16"/>
      <c r="J102" s="16"/>
      <c r="K102" s="16"/>
      <c r="L102" s="16"/>
      <c r="M102" s="16"/>
      <c r="U102" s="16"/>
      <c r="V102" s="16"/>
      <c r="W102" s="16"/>
      <c r="X102" s="16"/>
      <c r="Y102" s="16"/>
      <c r="Z102" s="16"/>
      <c r="AA102" s="16"/>
      <c r="AB102" s="16"/>
      <c r="AE102" s="16"/>
      <c r="AF102" s="20"/>
      <c r="AG102" s="16"/>
      <c r="AH102" s="20"/>
      <c r="AI102" s="16"/>
      <c r="AJ102" s="20"/>
      <c r="AK102" s="16"/>
      <c r="AM102" s="16"/>
      <c r="AN102" s="20"/>
      <c r="AO102" s="16"/>
      <c r="AP102" s="20"/>
      <c r="AQ102" s="16"/>
    </row>
    <row r="103" spans="6:43">
      <c r="F103" s="16"/>
      <c r="G103" s="16"/>
      <c r="H103" s="16"/>
      <c r="I103" s="16"/>
      <c r="J103" s="16"/>
      <c r="K103" s="16"/>
      <c r="L103" s="16"/>
      <c r="M103" s="16"/>
      <c r="U103" s="16"/>
      <c r="V103" s="16"/>
      <c r="W103" s="16"/>
      <c r="X103" s="16"/>
      <c r="Y103" s="16"/>
      <c r="Z103" s="16"/>
      <c r="AA103" s="16"/>
      <c r="AB103" s="16"/>
      <c r="AE103" s="16"/>
      <c r="AF103" s="20"/>
      <c r="AG103" s="16"/>
      <c r="AH103" s="20"/>
      <c r="AI103" s="16"/>
      <c r="AJ103" s="20"/>
      <c r="AK103" s="16"/>
      <c r="AM103" s="16"/>
      <c r="AN103" s="20"/>
      <c r="AO103" s="16"/>
      <c r="AP103" s="20"/>
      <c r="AQ103" s="16"/>
    </row>
    <row r="104" spans="6:43">
      <c r="F104" s="16"/>
      <c r="G104" s="16"/>
      <c r="H104" s="16"/>
      <c r="I104" s="16"/>
      <c r="J104" s="16"/>
      <c r="K104" s="16"/>
      <c r="L104" s="16"/>
      <c r="M104" s="16"/>
      <c r="U104" s="16"/>
      <c r="V104" s="16"/>
      <c r="W104" s="16"/>
      <c r="X104" s="16"/>
      <c r="Y104" s="16"/>
      <c r="Z104" s="16"/>
      <c r="AA104" s="16"/>
      <c r="AB104" s="16"/>
      <c r="AE104" s="16"/>
      <c r="AF104" s="20"/>
      <c r="AG104" s="16"/>
      <c r="AH104" s="20"/>
      <c r="AI104" s="16"/>
      <c r="AJ104" s="20"/>
      <c r="AK104" s="16"/>
      <c r="AM104" s="16"/>
      <c r="AN104" s="20"/>
      <c r="AO104" s="16"/>
      <c r="AP104" s="20"/>
      <c r="AQ104" s="16"/>
    </row>
    <row r="105" spans="6:43">
      <c r="F105" s="16"/>
      <c r="G105" s="16"/>
      <c r="H105" s="16"/>
      <c r="I105" s="16"/>
      <c r="J105" s="16"/>
      <c r="K105" s="16"/>
      <c r="L105" s="16"/>
      <c r="M105" s="16"/>
      <c r="U105" s="16"/>
      <c r="V105" s="16"/>
      <c r="W105" s="16"/>
      <c r="X105" s="16"/>
      <c r="Y105" s="16"/>
      <c r="Z105" s="16"/>
      <c r="AA105" s="16"/>
      <c r="AB105" s="16"/>
      <c r="AE105" s="16"/>
      <c r="AF105" s="20"/>
      <c r="AG105" s="16"/>
      <c r="AH105" s="20"/>
      <c r="AI105" s="16"/>
      <c r="AJ105" s="20"/>
      <c r="AK105" s="16"/>
      <c r="AM105" s="16"/>
      <c r="AN105" s="20"/>
      <c r="AO105" s="16"/>
      <c r="AP105" s="20"/>
      <c r="AQ105" s="16"/>
    </row>
    <row r="106" spans="6:43">
      <c r="F106" s="16"/>
      <c r="G106" s="16"/>
      <c r="H106" s="16"/>
      <c r="I106" s="16"/>
      <c r="J106" s="16"/>
      <c r="K106" s="16"/>
      <c r="L106" s="16"/>
      <c r="M106" s="16"/>
      <c r="U106" s="16"/>
      <c r="V106" s="16"/>
      <c r="W106" s="16"/>
      <c r="X106" s="16"/>
      <c r="Y106" s="16"/>
      <c r="Z106" s="16"/>
      <c r="AA106" s="16"/>
      <c r="AB106" s="16"/>
      <c r="AE106" s="16"/>
      <c r="AF106" s="20"/>
      <c r="AG106" s="16"/>
      <c r="AH106" s="20"/>
      <c r="AI106" s="16"/>
      <c r="AJ106" s="20"/>
      <c r="AK106" s="16"/>
      <c r="AM106" s="16"/>
      <c r="AN106" s="20"/>
      <c r="AO106" s="16"/>
      <c r="AP106" s="20"/>
      <c r="AQ106" s="16"/>
    </row>
    <row r="107" spans="6:43">
      <c r="F107" s="16"/>
      <c r="G107" s="16"/>
      <c r="H107" s="16"/>
      <c r="I107" s="16"/>
      <c r="J107" s="16"/>
      <c r="K107" s="16"/>
      <c r="L107" s="16"/>
      <c r="M107" s="16"/>
      <c r="U107" s="16"/>
      <c r="V107" s="16"/>
      <c r="W107" s="16"/>
      <c r="X107" s="16"/>
      <c r="Y107" s="16"/>
      <c r="Z107" s="16"/>
      <c r="AA107" s="16"/>
      <c r="AB107" s="16"/>
      <c r="AE107" s="16"/>
      <c r="AF107" s="20"/>
      <c r="AG107" s="16"/>
      <c r="AH107" s="20"/>
      <c r="AI107" s="16"/>
      <c r="AJ107" s="20"/>
      <c r="AK107" s="16"/>
      <c r="AM107" s="16"/>
      <c r="AN107" s="20"/>
      <c r="AO107" s="16"/>
      <c r="AP107" s="20"/>
      <c r="AQ107" s="16"/>
    </row>
    <row r="108" spans="6:43">
      <c r="F108" s="16"/>
      <c r="G108" s="16"/>
      <c r="H108" s="16"/>
      <c r="I108" s="16"/>
      <c r="J108" s="16"/>
      <c r="K108" s="16"/>
      <c r="L108" s="16"/>
      <c r="M108" s="16"/>
      <c r="U108" s="16"/>
      <c r="V108" s="16"/>
      <c r="W108" s="16"/>
      <c r="X108" s="16"/>
      <c r="Y108" s="16"/>
      <c r="Z108" s="16"/>
      <c r="AA108" s="16"/>
      <c r="AB108" s="16"/>
      <c r="AE108" s="16"/>
      <c r="AF108" s="20"/>
      <c r="AG108" s="16"/>
      <c r="AH108" s="20"/>
      <c r="AI108" s="16"/>
      <c r="AJ108" s="20"/>
      <c r="AK108" s="16"/>
      <c r="AM108" s="16"/>
      <c r="AN108" s="20"/>
      <c r="AO108" s="16"/>
      <c r="AP108" s="20"/>
      <c r="AQ108" s="16"/>
    </row>
    <row r="109" spans="6:43">
      <c r="F109" s="16"/>
      <c r="G109" s="16"/>
      <c r="H109" s="16"/>
      <c r="I109" s="16"/>
      <c r="J109" s="16"/>
      <c r="K109" s="16"/>
      <c r="L109" s="16"/>
      <c r="M109" s="16"/>
      <c r="U109" s="16"/>
      <c r="V109" s="16"/>
      <c r="W109" s="16"/>
      <c r="X109" s="16"/>
      <c r="Y109" s="16"/>
      <c r="Z109" s="16"/>
      <c r="AA109" s="16"/>
      <c r="AB109" s="16"/>
      <c r="AE109" s="16"/>
      <c r="AF109" s="20"/>
      <c r="AG109" s="16"/>
      <c r="AH109" s="20"/>
      <c r="AI109" s="16"/>
      <c r="AJ109" s="20"/>
      <c r="AK109" s="16"/>
      <c r="AM109" s="16"/>
      <c r="AN109" s="20"/>
      <c r="AO109" s="16"/>
      <c r="AP109" s="20"/>
      <c r="AQ109" s="16"/>
    </row>
    <row r="110" spans="6:43">
      <c r="F110" s="16"/>
      <c r="G110" s="16"/>
      <c r="H110" s="16"/>
      <c r="I110" s="16"/>
      <c r="J110" s="16"/>
      <c r="K110" s="16"/>
      <c r="L110" s="16"/>
      <c r="M110" s="16"/>
      <c r="U110" s="16"/>
      <c r="V110" s="16"/>
      <c r="W110" s="16"/>
      <c r="X110" s="16"/>
      <c r="Y110" s="16"/>
      <c r="Z110" s="16"/>
      <c r="AA110" s="16"/>
      <c r="AB110" s="16"/>
      <c r="AE110" s="16"/>
      <c r="AF110" s="20"/>
      <c r="AG110" s="16"/>
      <c r="AH110" s="20"/>
      <c r="AI110" s="16"/>
      <c r="AJ110" s="20"/>
      <c r="AK110" s="16"/>
      <c r="AM110" s="16"/>
      <c r="AN110" s="20"/>
      <c r="AO110" s="16"/>
      <c r="AP110" s="20"/>
      <c r="AQ110" s="16"/>
    </row>
    <row r="111" spans="6:43">
      <c r="F111" s="16"/>
      <c r="G111" s="16"/>
      <c r="H111" s="16"/>
      <c r="I111" s="16"/>
      <c r="J111" s="16"/>
      <c r="K111" s="16"/>
      <c r="L111" s="16"/>
      <c r="M111" s="16"/>
      <c r="U111" s="16"/>
      <c r="V111" s="16"/>
      <c r="W111" s="16"/>
      <c r="X111" s="16"/>
      <c r="Y111" s="16"/>
      <c r="Z111" s="16"/>
      <c r="AA111" s="16"/>
      <c r="AB111" s="16"/>
      <c r="AE111" s="16"/>
      <c r="AF111" s="20"/>
      <c r="AG111" s="16"/>
      <c r="AH111" s="20"/>
      <c r="AI111" s="16"/>
      <c r="AJ111" s="20"/>
      <c r="AK111" s="16"/>
      <c r="AM111" s="16"/>
      <c r="AN111" s="20"/>
      <c r="AO111" s="16"/>
      <c r="AP111" s="20"/>
      <c r="AQ111" s="16"/>
    </row>
    <row r="112" spans="6:43">
      <c r="F112" s="16"/>
      <c r="G112" s="16"/>
      <c r="H112" s="16"/>
      <c r="I112" s="16"/>
      <c r="J112" s="16"/>
      <c r="K112" s="16"/>
      <c r="L112" s="16"/>
      <c r="M112" s="16"/>
      <c r="U112" s="16"/>
      <c r="V112" s="16"/>
      <c r="W112" s="16"/>
      <c r="X112" s="16"/>
      <c r="Y112" s="16"/>
      <c r="Z112" s="16"/>
      <c r="AA112" s="16"/>
      <c r="AB112" s="16"/>
      <c r="AE112" s="16"/>
      <c r="AF112" s="20"/>
      <c r="AG112" s="16"/>
      <c r="AH112" s="20"/>
      <c r="AI112" s="16"/>
      <c r="AJ112" s="20"/>
      <c r="AK112" s="16"/>
      <c r="AM112" s="16"/>
      <c r="AN112" s="20"/>
      <c r="AO112" s="16"/>
      <c r="AP112" s="20"/>
      <c r="AQ112" s="16"/>
    </row>
    <row r="113" spans="1:44">
      <c r="F113" s="16"/>
      <c r="G113" s="16"/>
      <c r="H113" s="16"/>
      <c r="I113" s="16"/>
      <c r="J113" s="16"/>
      <c r="K113" s="16"/>
      <c r="L113" s="16"/>
      <c r="M113" s="16"/>
      <c r="U113" s="16"/>
      <c r="V113" s="16"/>
      <c r="W113" s="16"/>
      <c r="X113" s="16"/>
      <c r="Y113" s="16"/>
      <c r="Z113" s="16"/>
      <c r="AA113" s="16"/>
      <c r="AB113" s="16"/>
      <c r="AE113" s="16"/>
      <c r="AF113" s="20"/>
      <c r="AG113" s="16"/>
      <c r="AH113" s="20"/>
      <c r="AI113" s="16"/>
      <c r="AJ113" s="20"/>
      <c r="AK113" s="16"/>
      <c r="AM113" s="16"/>
      <c r="AN113" s="20"/>
      <c r="AO113" s="16"/>
      <c r="AP113" s="20"/>
      <c r="AQ113" s="16"/>
    </row>
    <row r="114" spans="1:44">
      <c r="F114" s="16"/>
      <c r="G114" s="16"/>
      <c r="H114" s="16"/>
      <c r="I114" s="16"/>
      <c r="J114" s="16"/>
      <c r="K114" s="16"/>
      <c r="L114" s="16"/>
      <c r="M114" s="16"/>
      <c r="U114" s="16"/>
      <c r="V114" s="16"/>
      <c r="W114" s="16"/>
      <c r="X114" s="16"/>
      <c r="Y114" s="16"/>
      <c r="Z114" s="16"/>
      <c r="AA114" s="16"/>
      <c r="AB114" s="16"/>
      <c r="AE114" s="16"/>
      <c r="AF114" s="20"/>
      <c r="AG114" s="16"/>
      <c r="AH114" s="20"/>
      <c r="AI114" s="16"/>
      <c r="AJ114" s="20"/>
      <c r="AK114" s="16"/>
      <c r="AM114" s="16"/>
      <c r="AN114" s="20"/>
      <c r="AO114" s="16"/>
      <c r="AP114" s="20"/>
      <c r="AQ114" s="16"/>
    </row>
    <row r="115" spans="1:44" s="21" customForma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O115" s="16"/>
      <c r="P115" s="16"/>
      <c r="Q115" s="20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D115" s="16"/>
      <c r="AE115" s="16"/>
      <c r="AF115" s="20"/>
      <c r="AG115" s="16"/>
      <c r="AH115" s="20"/>
      <c r="AI115" s="16"/>
      <c r="AJ115" s="20"/>
      <c r="AK115" s="16"/>
      <c r="AL115" s="204"/>
      <c r="AM115" s="16"/>
      <c r="AN115" s="20"/>
      <c r="AO115" s="16"/>
      <c r="AP115" s="20"/>
      <c r="AQ115" s="16"/>
      <c r="AR115" s="204"/>
    </row>
    <row r="116" spans="1:44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16"/>
      <c r="O116" s="21"/>
      <c r="P116" s="21"/>
      <c r="Q116" s="22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16"/>
      <c r="AD116" s="21"/>
      <c r="AE116" s="21"/>
      <c r="AF116" s="22"/>
      <c r="AG116" s="21"/>
      <c r="AH116" s="22"/>
      <c r="AI116" s="21"/>
      <c r="AJ116" s="22"/>
      <c r="AK116" s="21"/>
      <c r="AM116" s="21"/>
      <c r="AN116" s="22"/>
      <c r="AO116" s="21"/>
      <c r="AP116" s="22"/>
      <c r="AQ116" s="21"/>
    </row>
    <row r="117" spans="1:44">
      <c r="F117" s="16"/>
      <c r="G117" s="16"/>
      <c r="H117" s="16"/>
      <c r="I117" s="16"/>
      <c r="J117" s="16"/>
      <c r="K117" s="16"/>
      <c r="L117" s="16"/>
      <c r="M117" s="16"/>
      <c r="U117" s="16"/>
      <c r="V117" s="16"/>
      <c r="W117" s="16"/>
      <c r="X117" s="16"/>
      <c r="Y117" s="16"/>
      <c r="Z117" s="16"/>
      <c r="AA117" s="16"/>
      <c r="AB117" s="16"/>
      <c r="AE117" s="16"/>
      <c r="AF117" s="20"/>
      <c r="AG117" s="16"/>
      <c r="AH117" s="20"/>
      <c r="AI117" s="16"/>
      <c r="AJ117" s="20"/>
      <c r="AK117" s="16"/>
      <c r="AM117" s="16"/>
      <c r="AN117" s="20"/>
      <c r="AO117" s="16"/>
      <c r="AP117" s="20"/>
      <c r="AQ117" s="16"/>
    </row>
    <row r="118" spans="1:44">
      <c r="F118" s="16"/>
      <c r="G118" s="16"/>
      <c r="H118" s="16"/>
      <c r="I118" s="16"/>
      <c r="J118" s="16"/>
      <c r="K118" s="16"/>
      <c r="L118" s="16"/>
      <c r="M118" s="16"/>
      <c r="U118" s="16"/>
      <c r="V118" s="16"/>
      <c r="W118" s="16"/>
      <c r="X118" s="16"/>
      <c r="Y118" s="16"/>
      <c r="Z118" s="16"/>
      <c r="AA118" s="16"/>
      <c r="AB118" s="16"/>
      <c r="AE118" s="16"/>
      <c r="AF118" s="20"/>
      <c r="AG118" s="16"/>
      <c r="AH118" s="20"/>
      <c r="AI118" s="16"/>
      <c r="AJ118" s="20"/>
      <c r="AK118" s="16"/>
      <c r="AM118" s="16"/>
      <c r="AN118" s="20"/>
      <c r="AO118" s="16"/>
      <c r="AP118" s="20"/>
      <c r="AQ118" s="16"/>
    </row>
    <row r="119" spans="1:44">
      <c r="F119" s="16"/>
      <c r="G119" s="16"/>
      <c r="H119" s="16"/>
      <c r="I119" s="16"/>
      <c r="J119" s="16"/>
      <c r="K119" s="16"/>
      <c r="L119" s="16"/>
      <c r="M119" s="16"/>
      <c r="U119" s="16"/>
      <c r="V119" s="16"/>
      <c r="W119" s="16"/>
      <c r="X119" s="16"/>
      <c r="Y119" s="16"/>
      <c r="Z119" s="16"/>
      <c r="AA119" s="16"/>
      <c r="AB119" s="16"/>
      <c r="AE119" s="16"/>
      <c r="AF119" s="20"/>
      <c r="AG119" s="16"/>
      <c r="AH119" s="20"/>
      <c r="AI119" s="16"/>
      <c r="AJ119" s="20"/>
      <c r="AK119" s="16"/>
      <c r="AM119" s="16"/>
      <c r="AN119" s="20"/>
      <c r="AO119" s="16"/>
      <c r="AP119" s="20"/>
      <c r="AQ119" s="16"/>
    </row>
    <row r="120" spans="1:44">
      <c r="F120" s="16"/>
      <c r="G120" s="16"/>
      <c r="H120" s="16"/>
      <c r="I120" s="16"/>
      <c r="J120" s="16"/>
      <c r="K120" s="16"/>
      <c r="L120" s="16"/>
      <c r="M120" s="16"/>
      <c r="U120" s="16"/>
      <c r="V120" s="16"/>
      <c r="W120" s="16"/>
      <c r="X120" s="16"/>
      <c r="Y120" s="16"/>
      <c r="Z120" s="16"/>
      <c r="AA120" s="16"/>
      <c r="AB120" s="16"/>
      <c r="AE120" s="16"/>
      <c r="AF120" s="20"/>
      <c r="AG120" s="16"/>
      <c r="AH120" s="20"/>
      <c r="AI120" s="16"/>
      <c r="AJ120" s="20"/>
      <c r="AK120" s="16"/>
      <c r="AM120" s="16"/>
      <c r="AN120" s="20"/>
      <c r="AO120" s="16"/>
      <c r="AP120" s="20"/>
      <c r="AQ120" s="16"/>
    </row>
    <row r="121" spans="1:44">
      <c r="F121" s="16"/>
      <c r="G121" s="16"/>
      <c r="H121" s="16"/>
      <c r="I121" s="16"/>
      <c r="J121" s="16"/>
      <c r="K121" s="16"/>
      <c r="L121" s="16"/>
      <c r="M121" s="16"/>
      <c r="U121" s="16"/>
      <c r="V121" s="16"/>
      <c r="W121" s="16"/>
      <c r="X121" s="16"/>
      <c r="Y121" s="16"/>
      <c r="Z121" s="16"/>
      <c r="AA121" s="16"/>
      <c r="AB121" s="16"/>
      <c r="AE121" s="16"/>
      <c r="AF121" s="20"/>
      <c r="AG121" s="16"/>
      <c r="AH121" s="20"/>
      <c r="AI121" s="16"/>
      <c r="AJ121" s="20"/>
      <c r="AK121" s="16"/>
      <c r="AM121" s="16"/>
      <c r="AN121" s="20"/>
      <c r="AO121" s="16"/>
      <c r="AP121" s="20"/>
      <c r="AQ121" s="16"/>
    </row>
    <row r="122" spans="1:44">
      <c r="F122" s="16"/>
      <c r="G122" s="16"/>
      <c r="H122" s="16"/>
      <c r="I122" s="16"/>
      <c r="J122" s="16"/>
      <c r="K122" s="16"/>
      <c r="L122" s="16"/>
      <c r="M122" s="16"/>
      <c r="U122" s="16"/>
      <c r="V122" s="16"/>
      <c r="W122" s="16"/>
      <c r="X122" s="16"/>
      <c r="Y122" s="16"/>
      <c r="Z122" s="16"/>
      <c r="AA122" s="16"/>
      <c r="AB122" s="16"/>
      <c r="AE122" s="16"/>
      <c r="AF122" s="20"/>
      <c r="AG122" s="16"/>
      <c r="AH122" s="20"/>
      <c r="AI122" s="16"/>
      <c r="AJ122" s="20"/>
      <c r="AK122" s="16"/>
      <c r="AM122" s="16"/>
      <c r="AN122" s="20"/>
      <c r="AO122" s="16"/>
      <c r="AP122" s="20"/>
      <c r="AQ122" s="16"/>
    </row>
    <row r="123" spans="1:44">
      <c r="F123" s="16"/>
      <c r="G123" s="16"/>
      <c r="H123" s="16"/>
      <c r="I123" s="16"/>
      <c r="J123" s="16"/>
      <c r="K123" s="16"/>
      <c r="L123" s="16"/>
      <c r="M123" s="16"/>
      <c r="U123" s="16"/>
      <c r="V123" s="16"/>
      <c r="W123" s="16"/>
      <c r="X123" s="16"/>
      <c r="Y123" s="16"/>
      <c r="Z123" s="16"/>
      <c r="AA123" s="16"/>
      <c r="AB123" s="16"/>
      <c r="AE123" s="16"/>
      <c r="AF123" s="20"/>
      <c r="AG123" s="16"/>
      <c r="AH123" s="20"/>
      <c r="AI123" s="16"/>
      <c r="AJ123" s="20"/>
      <c r="AK123" s="16"/>
      <c r="AM123" s="16"/>
      <c r="AN123" s="20"/>
      <c r="AO123" s="16"/>
      <c r="AP123" s="20"/>
      <c r="AQ123" s="16"/>
    </row>
    <row r="124" spans="1:44">
      <c r="F124" s="16"/>
      <c r="G124" s="16"/>
      <c r="H124" s="16"/>
      <c r="I124" s="16"/>
      <c r="J124" s="16"/>
      <c r="K124" s="16"/>
      <c r="L124" s="16"/>
      <c r="M124" s="16"/>
      <c r="U124" s="16"/>
      <c r="V124" s="16"/>
      <c r="W124" s="16"/>
      <c r="X124" s="16"/>
      <c r="Y124" s="16"/>
      <c r="Z124" s="16"/>
      <c r="AA124" s="16"/>
      <c r="AB124" s="16"/>
      <c r="AE124" s="16"/>
      <c r="AF124" s="20"/>
      <c r="AG124" s="16"/>
      <c r="AH124" s="20"/>
      <c r="AI124" s="16"/>
      <c r="AJ124" s="20"/>
      <c r="AK124" s="16"/>
      <c r="AM124" s="16"/>
      <c r="AN124" s="20"/>
      <c r="AO124" s="16"/>
      <c r="AP124" s="20"/>
      <c r="AQ124" s="16"/>
    </row>
    <row r="125" spans="1:44">
      <c r="F125" s="16"/>
      <c r="G125" s="16"/>
      <c r="H125" s="16"/>
      <c r="I125" s="16"/>
      <c r="J125" s="16"/>
      <c r="K125" s="16"/>
      <c r="L125" s="16"/>
      <c r="M125" s="16"/>
      <c r="U125" s="16"/>
      <c r="V125" s="16"/>
      <c r="W125" s="16"/>
      <c r="X125" s="16"/>
      <c r="Y125" s="16"/>
      <c r="Z125" s="16"/>
      <c r="AA125" s="16"/>
      <c r="AB125" s="16"/>
      <c r="AE125" s="16"/>
      <c r="AF125" s="20"/>
      <c r="AG125" s="16"/>
      <c r="AH125" s="20"/>
      <c r="AI125" s="16"/>
      <c r="AJ125" s="20"/>
      <c r="AK125" s="16"/>
      <c r="AM125" s="16"/>
      <c r="AN125" s="20"/>
      <c r="AO125" s="16"/>
      <c r="AP125" s="20"/>
      <c r="AQ125" s="16"/>
    </row>
    <row r="126" spans="1:44">
      <c r="F126" s="16"/>
      <c r="G126" s="16"/>
      <c r="H126" s="16"/>
      <c r="I126" s="16"/>
      <c r="J126" s="16"/>
      <c r="K126" s="16"/>
      <c r="L126" s="16"/>
      <c r="M126" s="16"/>
      <c r="U126" s="16"/>
      <c r="V126" s="16"/>
      <c r="W126" s="16"/>
      <c r="X126" s="16"/>
      <c r="Y126" s="16"/>
      <c r="Z126" s="16"/>
      <c r="AA126" s="16"/>
      <c r="AB126" s="16"/>
      <c r="AE126" s="16"/>
      <c r="AF126" s="20"/>
      <c r="AG126" s="16"/>
      <c r="AH126" s="20"/>
      <c r="AI126" s="16"/>
      <c r="AJ126" s="20"/>
      <c r="AK126" s="16"/>
      <c r="AM126" s="16"/>
      <c r="AN126" s="20"/>
      <c r="AO126" s="16"/>
      <c r="AP126" s="20"/>
      <c r="AQ126" s="16"/>
    </row>
    <row r="127" spans="1:44">
      <c r="F127" s="16"/>
      <c r="G127" s="16"/>
      <c r="H127" s="16"/>
      <c r="I127" s="16"/>
      <c r="J127" s="16"/>
      <c r="K127" s="16"/>
      <c r="L127" s="16"/>
      <c r="M127" s="16"/>
      <c r="U127" s="16"/>
      <c r="V127" s="16"/>
      <c r="W127" s="16"/>
      <c r="X127" s="16"/>
      <c r="Y127" s="16"/>
      <c r="Z127" s="16"/>
      <c r="AA127" s="16"/>
      <c r="AB127" s="16"/>
      <c r="AE127" s="16"/>
      <c r="AF127" s="20"/>
      <c r="AG127" s="16"/>
      <c r="AH127" s="20"/>
      <c r="AI127" s="16"/>
      <c r="AJ127" s="20"/>
      <c r="AK127" s="16"/>
      <c r="AM127" s="16"/>
      <c r="AN127" s="20"/>
      <c r="AO127" s="16"/>
      <c r="AP127" s="20"/>
      <c r="AQ127" s="16"/>
    </row>
    <row r="128" spans="1:44">
      <c r="F128" s="16"/>
      <c r="G128" s="16"/>
      <c r="H128" s="16"/>
      <c r="I128" s="16"/>
      <c r="J128" s="16"/>
      <c r="K128" s="16"/>
      <c r="L128" s="16"/>
      <c r="M128" s="16"/>
      <c r="U128" s="16"/>
      <c r="V128" s="16"/>
      <c r="W128" s="16"/>
      <c r="X128" s="16"/>
      <c r="Y128" s="16"/>
      <c r="Z128" s="16"/>
      <c r="AA128" s="16"/>
      <c r="AB128" s="16"/>
      <c r="AE128" s="16"/>
      <c r="AF128" s="20"/>
      <c r="AG128" s="16"/>
      <c r="AH128" s="20"/>
      <c r="AI128" s="16"/>
      <c r="AJ128" s="20"/>
      <c r="AK128" s="16"/>
      <c r="AM128" s="16"/>
      <c r="AN128" s="20"/>
      <c r="AO128" s="16"/>
      <c r="AP128" s="20"/>
      <c r="AQ128" s="16"/>
    </row>
    <row r="129" spans="1:44">
      <c r="F129" s="16"/>
      <c r="G129" s="16"/>
      <c r="H129" s="16"/>
      <c r="I129" s="16"/>
      <c r="J129" s="16"/>
      <c r="K129" s="16"/>
      <c r="L129" s="16"/>
      <c r="M129" s="16"/>
      <c r="U129" s="16"/>
      <c r="V129" s="16"/>
      <c r="W129" s="16"/>
      <c r="X129" s="16"/>
      <c r="Y129" s="16"/>
      <c r="Z129" s="16"/>
      <c r="AA129" s="16"/>
      <c r="AB129" s="16"/>
      <c r="AE129" s="16"/>
      <c r="AF129" s="20"/>
      <c r="AG129" s="16"/>
      <c r="AH129" s="20"/>
      <c r="AI129" s="16"/>
      <c r="AJ129" s="20"/>
      <c r="AK129" s="16"/>
      <c r="AM129" s="16"/>
      <c r="AN129" s="20"/>
      <c r="AO129" s="16"/>
      <c r="AP129" s="20"/>
      <c r="AQ129" s="16"/>
    </row>
    <row r="130" spans="1:44">
      <c r="F130" s="16"/>
      <c r="G130" s="16"/>
      <c r="H130" s="16"/>
      <c r="I130" s="16"/>
      <c r="J130" s="16"/>
      <c r="K130" s="16"/>
      <c r="L130" s="16"/>
      <c r="M130" s="16"/>
      <c r="U130" s="16"/>
      <c r="V130" s="16"/>
      <c r="W130" s="16"/>
      <c r="X130" s="16"/>
      <c r="Y130" s="16"/>
      <c r="Z130" s="16"/>
      <c r="AA130" s="16"/>
      <c r="AB130" s="16"/>
      <c r="AE130" s="16"/>
      <c r="AF130" s="20"/>
      <c r="AG130" s="16"/>
      <c r="AH130" s="20"/>
      <c r="AI130" s="16"/>
      <c r="AJ130" s="20"/>
      <c r="AK130" s="16"/>
      <c r="AM130" s="16"/>
      <c r="AN130" s="20"/>
      <c r="AO130" s="16"/>
      <c r="AP130" s="20"/>
      <c r="AQ130" s="16"/>
    </row>
    <row r="131" spans="1:44">
      <c r="F131" s="16"/>
      <c r="G131" s="16"/>
      <c r="H131" s="16"/>
      <c r="I131" s="16"/>
      <c r="J131" s="16"/>
      <c r="K131" s="16"/>
      <c r="L131" s="16"/>
      <c r="M131" s="16"/>
      <c r="U131" s="16"/>
      <c r="V131" s="16"/>
      <c r="W131" s="16"/>
      <c r="X131" s="16"/>
      <c r="Y131" s="16"/>
      <c r="Z131" s="16"/>
      <c r="AA131" s="16"/>
      <c r="AB131" s="16"/>
      <c r="AE131" s="16"/>
      <c r="AF131" s="20"/>
      <c r="AG131" s="16"/>
      <c r="AH131" s="20"/>
      <c r="AI131" s="16"/>
      <c r="AJ131" s="20"/>
      <c r="AK131" s="16"/>
      <c r="AM131" s="16"/>
      <c r="AN131" s="20"/>
      <c r="AO131" s="16"/>
      <c r="AP131" s="20"/>
      <c r="AQ131" s="16"/>
    </row>
    <row r="132" spans="1:44">
      <c r="F132" s="16"/>
      <c r="G132" s="16"/>
      <c r="H132" s="16"/>
      <c r="I132" s="16"/>
      <c r="J132" s="16"/>
      <c r="K132" s="16"/>
      <c r="L132" s="16"/>
      <c r="M132" s="16"/>
      <c r="U132" s="16"/>
      <c r="V132" s="16"/>
      <c r="W132" s="16"/>
      <c r="X132" s="16"/>
      <c r="Y132" s="16"/>
      <c r="Z132" s="16"/>
      <c r="AA132" s="16"/>
      <c r="AB132" s="16"/>
      <c r="AE132" s="16"/>
      <c r="AF132" s="20"/>
      <c r="AG132" s="16"/>
      <c r="AH132" s="20"/>
      <c r="AI132" s="16"/>
      <c r="AJ132" s="20"/>
      <c r="AK132" s="16"/>
      <c r="AM132" s="16"/>
      <c r="AN132" s="20"/>
      <c r="AO132" s="16"/>
      <c r="AP132" s="20"/>
      <c r="AQ132" s="16"/>
    </row>
    <row r="133" spans="1:44">
      <c r="F133" s="16"/>
      <c r="G133" s="16"/>
      <c r="H133" s="16"/>
      <c r="I133" s="16"/>
      <c r="J133" s="16"/>
      <c r="K133" s="16"/>
      <c r="L133" s="16"/>
      <c r="M133" s="16"/>
      <c r="U133" s="16"/>
      <c r="V133" s="16"/>
      <c r="W133" s="16"/>
      <c r="X133" s="16"/>
      <c r="Y133" s="16"/>
      <c r="Z133" s="16"/>
      <c r="AA133" s="16"/>
      <c r="AB133" s="16"/>
      <c r="AE133" s="16"/>
      <c r="AF133" s="20"/>
      <c r="AG133" s="16"/>
      <c r="AH133" s="20"/>
      <c r="AI133" s="16"/>
      <c r="AJ133" s="20"/>
      <c r="AK133" s="16"/>
      <c r="AM133" s="16"/>
      <c r="AN133" s="20"/>
      <c r="AO133" s="16"/>
      <c r="AP133" s="20"/>
      <c r="AQ133" s="16"/>
    </row>
    <row r="134" spans="1:44">
      <c r="F134" s="16"/>
      <c r="G134" s="16"/>
      <c r="H134" s="16"/>
      <c r="I134" s="16"/>
      <c r="J134" s="16"/>
      <c r="K134" s="16"/>
      <c r="L134" s="16"/>
      <c r="M134" s="16"/>
      <c r="U134" s="16"/>
      <c r="V134" s="16"/>
      <c r="W134" s="16"/>
      <c r="X134" s="16"/>
      <c r="Y134" s="16"/>
      <c r="Z134" s="16"/>
      <c r="AA134" s="16"/>
      <c r="AB134" s="16"/>
      <c r="AE134" s="16"/>
      <c r="AF134" s="20"/>
      <c r="AG134" s="16"/>
      <c r="AH134" s="20"/>
      <c r="AI134" s="16"/>
      <c r="AJ134" s="20"/>
      <c r="AK134" s="16"/>
      <c r="AM134" s="16"/>
      <c r="AN134" s="20"/>
      <c r="AO134" s="16"/>
      <c r="AP134" s="20"/>
      <c r="AQ134" s="16"/>
    </row>
    <row r="135" spans="1:44">
      <c r="F135" s="16"/>
      <c r="G135" s="16"/>
      <c r="H135" s="16"/>
      <c r="I135" s="16"/>
      <c r="J135" s="16"/>
      <c r="K135" s="16"/>
      <c r="L135" s="16"/>
      <c r="M135" s="16"/>
      <c r="U135" s="16"/>
      <c r="V135" s="16"/>
      <c r="W135" s="16"/>
      <c r="X135" s="16"/>
      <c r="Y135" s="16"/>
      <c r="Z135" s="16"/>
      <c r="AA135" s="16"/>
      <c r="AB135" s="16"/>
      <c r="AE135" s="16"/>
      <c r="AF135" s="20"/>
      <c r="AG135" s="16"/>
      <c r="AH135" s="20"/>
      <c r="AI135" s="16"/>
      <c r="AJ135" s="20"/>
      <c r="AK135" s="16"/>
      <c r="AM135" s="16"/>
      <c r="AN135" s="20"/>
      <c r="AO135" s="16"/>
      <c r="AP135" s="20"/>
      <c r="AQ135" s="16"/>
    </row>
    <row r="136" spans="1:44">
      <c r="F136" s="16"/>
      <c r="G136" s="16"/>
      <c r="H136" s="16"/>
      <c r="I136" s="16"/>
      <c r="J136" s="16"/>
      <c r="K136" s="16"/>
      <c r="L136" s="16"/>
      <c r="M136" s="16"/>
      <c r="U136" s="16"/>
      <c r="V136" s="16"/>
      <c r="W136" s="16"/>
      <c r="X136" s="16"/>
      <c r="Y136" s="16"/>
      <c r="Z136" s="16"/>
      <c r="AA136" s="16"/>
      <c r="AB136" s="16"/>
      <c r="AE136" s="16"/>
      <c r="AF136" s="20"/>
      <c r="AG136" s="16"/>
      <c r="AH136" s="20"/>
      <c r="AI136" s="16"/>
      <c r="AJ136" s="20"/>
      <c r="AK136" s="16"/>
      <c r="AM136" s="16"/>
      <c r="AN136" s="20"/>
      <c r="AO136" s="16"/>
      <c r="AP136" s="20"/>
      <c r="AQ136" s="16"/>
    </row>
    <row r="137" spans="1:44">
      <c r="F137" s="16"/>
      <c r="G137" s="16"/>
      <c r="H137" s="16"/>
      <c r="I137" s="16"/>
      <c r="J137" s="16"/>
      <c r="K137" s="16"/>
      <c r="L137" s="16"/>
      <c r="M137" s="16"/>
      <c r="U137" s="16"/>
      <c r="V137" s="16"/>
      <c r="W137" s="16"/>
      <c r="X137" s="16"/>
      <c r="Y137" s="16"/>
      <c r="Z137" s="16"/>
      <c r="AA137" s="16"/>
      <c r="AB137" s="16"/>
      <c r="AE137" s="16"/>
      <c r="AF137" s="20"/>
      <c r="AG137" s="16"/>
      <c r="AH137" s="20"/>
      <c r="AI137" s="16"/>
      <c r="AJ137" s="20"/>
      <c r="AK137" s="16"/>
      <c r="AM137" s="16"/>
      <c r="AN137" s="20"/>
      <c r="AO137" s="16"/>
      <c r="AP137" s="20"/>
      <c r="AQ137" s="16"/>
    </row>
    <row r="138" spans="1:44">
      <c r="F138" s="16"/>
      <c r="G138" s="16"/>
      <c r="H138" s="16"/>
      <c r="I138" s="16"/>
      <c r="J138" s="16"/>
      <c r="K138" s="16"/>
      <c r="L138" s="16"/>
      <c r="M138" s="16"/>
      <c r="U138" s="16"/>
      <c r="V138" s="16"/>
      <c r="W138" s="16"/>
      <c r="X138" s="16"/>
      <c r="Y138" s="16"/>
      <c r="Z138" s="16"/>
      <c r="AA138" s="16"/>
      <c r="AB138" s="16"/>
      <c r="AE138" s="16"/>
      <c r="AF138" s="20"/>
      <c r="AG138" s="16"/>
      <c r="AH138" s="20"/>
      <c r="AI138" s="16"/>
      <c r="AJ138" s="20"/>
      <c r="AK138" s="16"/>
      <c r="AM138" s="16"/>
      <c r="AN138" s="20"/>
      <c r="AO138" s="16"/>
      <c r="AP138" s="20"/>
      <c r="AQ138" s="16"/>
    </row>
    <row r="139" spans="1:44">
      <c r="F139" s="16"/>
      <c r="G139" s="16"/>
      <c r="H139" s="16"/>
      <c r="I139" s="16"/>
      <c r="J139" s="16"/>
      <c r="K139" s="16"/>
      <c r="L139" s="16"/>
      <c r="M139" s="16"/>
      <c r="U139" s="16"/>
      <c r="V139" s="16"/>
      <c r="W139" s="16"/>
      <c r="X139" s="16"/>
      <c r="Y139" s="16"/>
      <c r="Z139" s="16"/>
      <c r="AA139" s="16"/>
      <c r="AB139" s="16"/>
      <c r="AE139" s="16"/>
      <c r="AF139" s="20"/>
      <c r="AG139" s="16"/>
      <c r="AH139" s="20"/>
      <c r="AI139" s="16"/>
      <c r="AJ139" s="20"/>
      <c r="AK139" s="16"/>
      <c r="AM139" s="16"/>
      <c r="AN139" s="20"/>
      <c r="AO139" s="16"/>
      <c r="AP139" s="20"/>
      <c r="AQ139" s="16"/>
    </row>
    <row r="140" spans="1:44">
      <c r="F140" s="16"/>
      <c r="G140" s="16"/>
      <c r="H140" s="16"/>
      <c r="I140" s="16"/>
      <c r="J140" s="16"/>
      <c r="K140" s="16"/>
      <c r="L140" s="16"/>
      <c r="M140" s="16"/>
      <c r="U140" s="16"/>
      <c r="V140" s="16"/>
      <c r="W140" s="16"/>
      <c r="X140" s="16"/>
      <c r="Y140" s="16"/>
      <c r="Z140" s="16"/>
      <c r="AA140" s="16"/>
      <c r="AB140" s="16"/>
      <c r="AE140" s="16"/>
      <c r="AF140" s="20"/>
      <c r="AG140" s="16"/>
      <c r="AH140" s="20"/>
      <c r="AI140" s="16"/>
      <c r="AJ140" s="20"/>
      <c r="AK140" s="16"/>
      <c r="AM140" s="16"/>
      <c r="AN140" s="20"/>
      <c r="AO140" s="16"/>
      <c r="AP140" s="20"/>
      <c r="AQ140" s="16"/>
    </row>
    <row r="141" spans="1:44">
      <c r="F141" s="16"/>
      <c r="G141" s="16"/>
      <c r="H141" s="16"/>
      <c r="I141" s="16"/>
      <c r="J141" s="16"/>
      <c r="K141" s="16"/>
      <c r="L141" s="16"/>
      <c r="M141" s="16"/>
      <c r="U141" s="16"/>
      <c r="V141" s="16"/>
      <c r="W141" s="16"/>
      <c r="X141" s="16"/>
      <c r="Y141" s="16"/>
      <c r="Z141" s="16"/>
      <c r="AA141" s="16"/>
      <c r="AB141" s="16"/>
      <c r="AE141" s="16"/>
      <c r="AF141" s="20"/>
      <c r="AG141" s="16"/>
      <c r="AH141" s="20"/>
      <c r="AI141" s="16"/>
      <c r="AJ141" s="20"/>
      <c r="AK141" s="16"/>
      <c r="AM141" s="16"/>
      <c r="AN141" s="20"/>
      <c r="AO141" s="16"/>
      <c r="AP141" s="20"/>
      <c r="AQ141" s="16"/>
    </row>
    <row r="142" spans="1:44">
      <c r="F142" s="16"/>
      <c r="G142" s="16"/>
      <c r="H142" s="16"/>
      <c r="I142" s="16"/>
      <c r="J142" s="16"/>
      <c r="K142" s="16"/>
      <c r="L142" s="16"/>
      <c r="M142" s="16"/>
      <c r="U142" s="16"/>
      <c r="V142" s="16"/>
      <c r="W142" s="16"/>
      <c r="X142" s="16"/>
      <c r="Y142" s="16"/>
      <c r="Z142" s="16"/>
      <c r="AA142" s="16"/>
      <c r="AB142" s="16"/>
      <c r="AE142" s="16"/>
      <c r="AF142" s="20"/>
      <c r="AG142" s="16"/>
      <c r="AH142" s="20"/>
      <c r="AI142" s="16"/>
      <c r="AJ142" s="20"/>
      <c r="AK142" s="16"/>
      <c r="AM142" s="16"/>
      <c r="AN142" s="20"/>
      <c r="AO142" s="16"/>
      <c r="AP142" s="20"/>
      <c r="AQ142" s="16"/>
    </row>
    <row r="143" spans="1:44" s="17" customForma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O143" s="16"/>
      <c r="P143" s="16"/>
      <c r="Q143" s="20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D143" s="16"/>
      <c r="AE143" s="16"/>
      <c r="AF143" s="20"/>
      <c r="AG143" s="16"/>
      <c r="AH143" s="20"/>
      <c r="AI143" s="16"/>
      <c r="AJ143" s="20"/>
      <c r="AK143" s="16"/>
      <c r="AL143" s="204"/>
      <c r="AM143" s="16"/>
      <c r="AN143" s="20"/>
      <c r="AO143" s="16"/>
      <c r="AP143" s="20"/>
      <c r="AQ143" s="16"/>
      <c r="AR143" s="204"/>
    </row>
    <row r="144" spans="1:44" s="17" customFormat="1">
      <c r="Q144" s="19"/>
      <c r="AF144" s="19"/>
      <c r="AH144" s="19"/>
      <c r="AJ144" s="19"/>
      <c r="AL144" s="204"/>
      <c r="AN144" s="19"/>
      <c r="AP144" s="19"/>
      <c r="AR144" s="204"/>
    </row>
    <row r="145" spans="1:44" s="17" customFormat="1">
      <c r="Q145" s="19"/>
      <c r="AF145" s="19"/>
      <c r="AH145" s="19"/>
      <c r="AJ145" s="19"/>
      <c r="AL145" s="204"/>
      <c r="AN145" s="19"/>
      <c r="AP145" s="19"/>
      <c r="AR145" s="204"/>
    </row>
    <row r="146" spans="1:44" s="21" customFormat="1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O146" s="17"/>
      <c r="P146" s="17"/>
      <c r="Q146" s="19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D146" s="17"/>
      <c r="AE146" s="17"/>
      <c r="AF146" s="19"/>
      <c r="AG146" s="17"/>
      <c r="AH146" s="19"/>
      <c r="AI146" s="17"/>
      <c r="AJ146" s="19"/>
      <c r="AK146" s="17"/>
      <c r="AL146" s="204"/>
      <c r="AM146" s="17"/>
      <c r="AN146" s="19"/>
      <c r="AO146" s="17"/>
      <c r="AP146" s="19"/>
      <c r="AQ146" s="17"/>
      <c r="AR146" s="204"/>
    </row>
    <row r="147" spans="1:44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16"/>
      <c r="O147" s="21"/>
      <c r="P147" s="21"/>
      <c r="Q147" s="22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16"/>
      <c r="AD147" s="21"/>
      <c r="AE147" s="21"/>
      <c r="AF147" s="22"/>
      <c r="AG147" s="21"/>
      <c r="AH147" s="22"/>
      <c r="AI147" s="21"/>
      <c r="AJ147" s="22"/>
      <c r="AK147" s="21"/>
      <c r="AM147" s="21"/>
      <c r="AN147" s="22"/>
      <c r="AO147" s="21"/>
      <c r="AP147" s="22"/>
      <c r="AQ147" s="21"/>
    </row>
    <row r="148" spans="1:44">
      <c r="F148" s="16"/>
      <c r="G148" s="16"/>
      <c r="H148" s="16"/>
      <c r="I148" s="16"/>
      <c r="J148" s="16"/>
      <c r="K148" s="16"/>
      <c r="L148" s="16"/>
      <c r="M148" s="16"/>
      <c r="U148" s="16"/>
      <c r="V148" s="16"/>
      <c r="W148" s="16"/>
      <c r="X148" s="16"/>
      <c r="Y148" s="16"/>
      <c r="Z148" s="16"/>
      <c r="AA148" s="16"/>
      <c r="AB148" s="16"/>
      <c r="AE148" s="16"/>
      <c r="AF148" s="20"/>
      <c r="AG148" s="16"/>
      <c r="AH148" s="20"/>
      <c r="AI148" s="16"/>
      <c r="AJ148" s="20"/>
      <c r="AK148" s="16"/>
      <c r="AM148" s="16"/>
      <c r="AN148" s="20"/>
      <c r="AO148" s="16"/>
      <c r="AP148" s="20"/>
      <c r="AQ148" s="16"/>
    </row>
    <row r="149" spans="1:44">
      <c r="F149" s="16"/>
      <c r="G149" s="16"/>
      <c r="H149" s="16"/>
      <c r="I149" s="16"/>
      <c r="J149" s="16"/>
      <c r="K149" s="16"/>
      <c r="L149" s="16"/>
      <c r="M149" s="16"/>
      <c r="U149" s="16"/>
      <c r="V149" s="16"/>
      <c r="W149" s="16"/>
      <c r="X149" s="16"/>
      <c r="Y149" s="16"/>
      <c r="Z149" s="16"/>
      <c r="AA149" s="16"/>
      <c r="AB149" s="16"/>
      <c r="AE149" s="16"/>
      <c r="AF149" s="20"/>
      <c r="AG149" s="16"/>
      <c r="AH149" s="20"/>
      <c r="AI149" s="16"/>
      <c r="AJ149" s="20"/>
      <c r="AK149" s="16"/>
      <c r="AM149" s="16"/>
      <c r="AN149" s="20"/>
      <c r="AO149" s="16"/>
      <c r="AP149" s="20"/>
      <c r="AQ149" s="16"/>
    </row>
    <row r="150" spans="1:44">
      <c r="F150" s="16"/>
      <c r="G150" s="16"/>
      <c r="H150" s="16"/>
      <c r="I150" s="16"/>
      <c r="J150" s="16"/>
      <c r="K150" s="16"/>
      <c r="L150" s="16"/>
      <c r="M150" s="16"/>
      <c r="U150" s="16"/>
      <c r="V150" s="16"/>
      <c r="W150" s="16"/>
      <c r="X150" s="16"/>
      <c r="Y150" s="16"/>
      <c r="Z150" s="16"/>
      <c r="AA150" s="16"/>
      <c r="AB150" s="16"/>
      <c r="AE150" s="16"/>
      <c r="AF150" s="20"/>
      <c r="AG150" s="16"/>
      <c r="AH150" s="20"/>
      <c r="AI150" s="16"/>
      <c r="AJ150" s="20"/>
      <c r="AK150" s="16"/>
      <c r="AM150" s="16"/>
      <c r="AN150" s="20"/>
      <c r="AO150" s="16"/>
      <c r="AP150" s="20"/>
      <c r="AQ150" s="16"/>
    </row>
    <row r="151" spans="1:44">
      <c r="F151" s="16"/>
      <c r="G151" s="16"/>
      <c r="H151" s="16"/>
      <c r="I151" s="16"/>
      <c r="J151" s="16"/>
      <c r="K151" s="16"/>
      <c r="L151" s="16"/>
      <c r="M151" s="16"/>
      <c r="U151" s="16"/>
      <c r="V151" s="16"/>
      <c r="W151" s="16"/>
      <c r="X151" s="16"/>
      <c r="Y151" s="16"/>
      <c r="Z151" s="16"/>
      <c r="AA151" s="16"/>
      <c r="AB151" s="16"/>
      <c r="AE151" s="16"/>
      <c r="AF151" s="20"/>
      <c r="AG151" s="16"/>
      <c r="AH151" s="20"/>
      <c r="AI151" s="16"/>
      <c r="AJ151" s="20"/>
      <c r="AK151" s="16"/>
      <c r="AM151" s="16"/>
      <c r="AN151" s="20"/>
      <c r="AO151" s="16"/>
      <c r="AP151" s="20"/>
      <c r="AQ151" s="16"/>
    </row>
    <row r="152" spans="1:44">
      <c r="F152" s="16"/>
      <c r="G152" s="16"/>
      <c r="H152" s="16"/>
      <c r="I152" s="16"/>
      <c r="J152" s="16"/>
      <c r="K152" s="16"/>
      <c r="L152" s="16"/>
      <c r="M152" s="16"/>
      <c r="U152" s="16"/>
      <c r="V152" s="16"/>
      <c r="W152" s="16"/>
      <c r="X152" s="16"/>
      <c r="Y152" s="16"/>
      <c r="Z152" s="16"/>
      <c r="AA152" s="16"/>
      <c r="AB152" s="16"/>
      <c r="AE152" s="16"/>
      <c r="AF152" s="20"/>
      <c r="AG152" s="16"/>
      <c r="AH152" s="20"/>
      <c r="AI152" s="16"/>
      <c r="AJ152" s="20"/>
      <c r="AK152" s="16"/>
      <c r="AM152" s="16"/>
      <c r="AN152" s="20"/>
      <c r="AO152" s="16"/>
      <c r="AP152" s="20"/>
      <c r="AQ152" s="16"/>
    </row>
    <row r="153" spans="1:44">
      <c r="F153" s="16"/>
      <c r="G153" s="16"/>
      <c r="H153" s="16"/>
      <c r="I153" s="16"/>
      <c r="J153" s="16"/>
      <c r="K153" s="16"/>
      <c r="L153" s="16"/>
      <c r="M153" s="16"/>
      <c r="U153" s="16"/>
      <c r="V153" s="16"/>
      <c r="W153" s="16"/>
      <c r="X153" s="16"/>
      <c r="Y153" s="16"/>
      <c r="Z153" s="16"/>
      <c r="AA153" s="16"/>
      <c r="AB153" s="16"/>
      <c r="AE153" s="16"/>
      <c r="AF153" s="20"/>
      <c r="AG153" s="16"/>
      <c r="AH153" s="20"/>
      <c r="AI153" s="16"/>
      <c r="AJ153" s="20"/>
      <c r="AK153" s="16"/>
      <c r="AM153" s="16"/>
      <c r="AN153" s="20"/>
      <c r="AO153" s="16"/>
      <c r="AP153" s="20"/>
      <c r="AQ153" s="16"/>
    </row>
    <row r="154" spans="1:44">
      <c r="F154" s="16"/>
      <c r="G154" s="16"/>
      <c r="H154" s="16"/>
      <c r="I154" s="16"/>
      <c r="J154" s="16"/>
      <c r="K154" s="16"/>
      <c r="L154" s="16"/>
      <c r="M154" s="16"/>
      <c r="U154" s="16"/>
      <c r="V154" s="16"/>
      <c r="W154" s="16"/>
      <c r="X154" s="16"/>
      <c r="Y154" s="16"/>
      <c r="Z154" s="16"/>
      <c r="AA154" s="16"/>
      <c r="AB154" s="16"/>
      <c r="AE154" s="16"/>
      <c r="AF154" s="20"/>
      <c r="AG154" s="16"/>
      <c r="AH154" s="20"/>
      <c r="AI154" s="16"/>
      <c r="AJ154" s="20"/>
      <c r="AK154" s="16"/>
      <c r="AM154" s="16"/>
      <c r="AN154" s="20"/>
      <c r="AO154" s="16"/>
      <c r="AP154" s="20"/>
      <c r="AQ154" s="16"/>
    </row>
    <row r="155" spans="1:44">
      <c r="F155" s="16"/>
      <c r="G155" s="16"/>
      <c r="H155" s="16"/>
      <c r="I155" s="16"/>
      <c r="J155" s="16"/>
      <c r="K155" s="16"/>
      <c r="L155" s="16"/>
      <c r="M155" s="16"/>
      <c r="U155" s="16"/>
      <c r="V155" s="16"/>
      <c r="W155" s="16"/>
      <c r="X155" s="16"/>
      <c r="Y155" s="16"/>
      <c r="Z155" s="16"/>
      <c r="AA155" s="16"/>
      <c r="AB155" s="16"/>
      <c r="AE155" s="16"/>
      <c r="AF155" s="20"/>
      <c r="AG155" s="16"/>
      <c r="AH155" s="20"/>
      <c r="AI155" s="16"/>
      <c r="AJ155" s="20"/>
      <c r="AK155" s="16"/>
      <c r="AM155" s="16"/>
      <c r="AN155" s="20"/>
      <c r="AO155" s="16"/>
      <c r="AP155" s="20"/>
      <c r="AQ155" s="16"/>
    </row>
    <row r="156" spans="1:44">
      <c r="F156" s="16"/>
      <c r="G156" s="16"/>
      <c r="H156" s="16"/>
      <c r="I156" s="16"/>
      <c r="J156" s="16"/>
      <c r="K156" s="16"/>
      <c r="L156" s="16"/>
      <c r="M156" s="16"/>
      <c r="U156" s="16"/>
      <c r="V156" s="16"/>
      <c r="W156" s="16"/>
      <c r="X156" s="16"/>
      <c r="Y156" s="16"/>
      <c r="Z156" s="16"/>
      <c r="AA156" s="16"/>
      <c r="AB156" s="16"/>
      <c r="AE156" s="16"/>
      <c r="AF156" s="20"/>
      <c r="AG156" s="16"/>
      <c r="AH156" s="20"/>
      <c r="AI156" s="16"/>
      <c r="AJ156" s="20"/>
      <c r="AK156" s="16"/>
      <c r="AM156" s="16"/>
      <c r="AN156" s="20"/>
      <c r="AO156" s="16"/>
      <c r="AP156" s="20"/>
      <c r="AQ156" s="16"/>
    </row>
    <row r="157" spans="1:44">
      <c r="F157" s="16"/>
      <c r="G157" s="16"/>
      <c r="H157" s="16"/>
      <c r="I157" s="16"/>
      <c r="J157" s="16"/>
      <c r="K157" s="16"/>
      <c r="L157" s="16"/>
      <c r="M157" s="16"/>
      <c r="U157" s="16"/>
      <c r="V157" s="16"/>
      <c r="W157" s="16"/>
      <c r="X157" s="16"/>
      <c r="Y157" s="16"/>
      <c r="Z157" s="16"/>
      <c r="AA157" s="16"/>
      <c r="AB157" s="16"/>
      <c r="AE157" s="16"/>
      <c r="AF157" s="20"/>
      <c r="AG157" s="16"/>
      <c r="AH157" s="20"/>
      <c r="AI157" s="16"/>
      <c r="AJ157" s="20"/>
      <c r="AK157" s="16"/>
      <c r="AM157" s="16"/>
      <c r="AN157" s="20"/>
      <c r="AO157" s="16"/>
      <c r="AP157" s="20"/>
      <c r="AQ157" s="16"/>
    </row>
    <row r="158" spans="1:44">
      <c r="F158" s="16"/>
      <c r="G158" s="16"/>
      <c r="H158" s="16"/>
      <c r="I158" s="16"/>
      <c r="J158" s="16"/>
      <c r="K158" s="16"/>
      <c r="L158" s="16"/>
      <c r="M158" s="16"/>
      <c r="U158" s="16"/>
      <c r="V158" s="16"/>
      <c r="W158" s="16"/>
      <c r="X158" s="16"/>
      <c r="Y158" s="16"/>
      <c r="Z158" s="16"/>
      <c r="AA158" s="16"/>
      <c r="AB158" s="16"/>
      <c r="AE158" s="16"/>
      <c r="AF158" s="20"/>
      <c r="AG158" s="16"/>
      <c r="AH158" s="20"/>
      <c r="AI158" s="16"/>
      <c r="AJ158" s="20"/>
      <c r="AK158" s="16"/>
      <c r="AM158" s="16"/>
      <c r="AN158" s="20"/>
      <c r="AO158" s="16"/>
      <c r="AP158" s="20"/>
      <c r="AQ158" s="16"/>
    </row>
    <row r="159" spans="1:44">
      <c r="F159" s="16"/>
      <c r="G159" s="16"/>
      <c r="H159" s="16"/>
      <c r="I159" s="16"/>
      <c r="J159" s="16"/>
      <c r="K159" s="16"/>
      <c r="L159" s="16"/>
      <c r="M159" s="16"/>
      <c r="U159" s="16"/>
      <c r="V159" s="16"/>
      <c r="W159" s="16"/>
      <c r="X159" s="16"/>
      <c r="Y159" s="16"/>
      <c r="Z159" s="16"/>
      <c r="AA159" s="16"/>
      <c r="AB159" s="16"/>
      <c r="AE159" s="16"/>
      <c r="AF159" s="20"/>
      <c r="AG159" s="16"/>
      <c r="AH159" s="20"/>
      <c r="AI159" s="16"/>
      <c r="AJ159" s="20"/>
      <c r="AK159" s="16"/>
      <c r="AM159" s="16"/>
      <c r="AN159" s="20"/>
      <c r="AO159" s="16"/>
      <c r="AP159" s="20"/>
      <c r="AQ159" s="16"/>
    </row>
    <row r="160" spans="1:44">
      <c r="F160" s="16"/>
      <c r="G160" s="16"/>
      <c r="H160" s="16"/>
      <c r="I160" s="16"/>
      <c r="J160" s="16"/>
      <c r="K160" s="16"/>
      <c r="L160" s="16"/>
      <c r="M160" s="16"/>
      <c r="U160" s="16"/>
      <c r="V160" s="16"/>
      <c r="W160" s="16"/>
      <c r="X160" s="16"/>
      <c r="Y160" s="16"/>
      <c r="Z160" s="16"/>
      <c r="AA160" s="16"/>
      <c r="AB160" s="16"/>
      <c r="AE160" s="16"/>
      <c r="AF160" s="20"/>
      <c r="AG160" s="16"/>
      <c r="AH160" s="20"/>
      <c r="AI160" s="16"/>
      <c r="AJ160" s="20"/>
      <c r="AK160" s="16"/>
      <c r="AM160" s="16"/>
      <c r="AN160" s="20"/>
      <c r="AO160" s="16"/>
      <c r="AP160" s="20"/>
      <c r="AQ160" s="16"/>
    </row>
    <row r="161" spans="1:44">
      <c r="F161" s="16"/>
      <c r="G161" s="16"/>
      <c r="H161" s="16"/>
      <c r="I161" s="16"/>
      <c r="J161" s="16"/>
      <c r="K161" s="16"/>
      <c r="L161" s="16"/>
      <c r="M161" s="16"/>
      <c r="U161" s="16"/>
      <c r="V161" s="16"/>
      <c r="W161" s="16"/>
      <c r="X161" s="16"/>
      <c r="Y161" s="16"/>
      <c r="Z161" s="16"/>
      <c r="AA161" s="16"/>
      <c r="AB161" s="16"/>
      <c r="AE161" s="16"/>
      <c r="AF161" s="20"/>
      <c r="AG161" s="16"/>
      <c r="AH161" s="20"/>
      <c r="AI161" s="16"/>
      <c r="AJ161" s="20"/>
      <c r="AK161" s="16"/>
      <c r="AM161" s="16"/>
      <c r="AN161" s="20"/>
      <c r="AO161" s="16"/>
      <c r="AP161" s="20"/>
      <c r="AQ161" s="16"/>
    </row>
    <row r="162" spans="1:44">
      <c r="F162" s="16"/>
      <c r="G162" s="16"/>
      <c r="H162" s="16"/>
      <c r="I162" s="16"/>
      <c r="J162" s="16"/>
      <c r="K162" s="16"/>
      <c r="L162" s="16"/>
      <c r="M162" s="16"/>
      <c r="U162" s="16"/>
      <c r="V162" s="16"/>
      <c r="W162" s="16"/>
      <c r="X162" s="16"/>
      <c r="Y162" s="16"/>
      <c r="Z162" s="16"/>
      <c r="AA162" s="16"/>
      <c r="AB162" s="16"/>
      <c r="AE162" s="16"/>
      <c r="AF162" s="20"/>
      <c r="AG162" s="16"/>
      <c r="AH162" s="20"/>
      <c r="AI162" s="16"/>
      <c r="AJ162" s="20"/>
      <c r="AK162" s="16"/>
      <c r="AM162" s="16"/>
      <c r="AN162" s="20"/>
      <c r="AO162" s="16"/>
      <c r="AP162" s="20"/>
      <c r="AQ162" s="16"/>
    </row>
    <row r="163" spans="1:44">
      <c r="F163" s="16"/>
      <c r="G163" s="16"/>
      <c r="H163" s="16"/>
      <c r="I163" s="16"/>
      <c r="J163" s="16"/>
      <c r="K163" s="16"/>
      <c r="L163" s="16"/>
      <c r="M163" s="16"/>
      <c r="U163" s="16"/>
      <c r="V163" s="16"/>
      <c r="W163" s="16"/>
      <c r="X163" s="16"/>
      <c r="Y163" s="16"/>
      <c r="Z163" s="16"/>
      <c r="AA163" s="16"/>
      <c r="AB163" s="16"/>
      <c r="AE163" s="16"/>
      <c r="AF163" s="20"/>
      <c r="AG163" s="16"/>
      <c r="AH163" s="20"/>
      <c r="AI163" s="16"/>
      <c r="AJ163" s="20"/>
      <c r="AK163" s="16"/>
      <c r="AM163" s="16"/>
      <c r="AN163" s="20"/>
      <c r="AO163" s="16"/>
      <c r="AP163" s="20"/>
      <c r="AQ163" s="16"/>
    </row>
    <row r="164" spans="1:44">
      <c r="F164" s="16"/>
      <c r="G164" s="16"/>
      <c r="H164" s="16"/>
      <c r="I164" s="16"/>
      <c r="J164" s="16"/>
      <c r="K164" s="16"/>
      <c r="L164" s="16"/>
      <c r="M164" s="16"/>
      <c r="U164" s="16"/>
      <c r="V164" s="16"/>
      <c r="W164" s="16"/>
      <c r="X164" s="16"/>
      <c r="Y164" s="16"/>
      <c r="Z164" s="16"/>
      <c r="AA164" s="16"/>
      <c r="AB164" s="16"/>
      <c r="AE164" s="16"/>
      <c r="AF164" s="20"/>
      <c r="AG164" s="16"/>
      <c r="AH164" s="20"/>
      <c r="AI164" s="16"/>
      <c r="AJ164" s="20"/>
      <c r="AK164" s="16"/>
      <c r="AM164" s="16"/>
      <c r="AN164" s="20"/>
      <c r="AO164" s="16"/>
      <c r="AP164" s="20"/>
      <c r="AQ164" s="16"/>
    </row>
    <row r="165" spans="1:44">
      <c r="F165" s="16"/>
      <c r="G165" s="16"/>
      <c r="H165" s="16"/>
      <c r="I165" s="16"/>
      <c r="J165" s="16"/>
      <c r="K165" s="16"/>
      <c r="L165" s="16"/>
      <c r="M165" s="16"/>
      <c r="U165" s="16"/>
      <c r="V165" s="16"/>
      <c r="W165" s="16"/>
      <c r="X165" s="16"/>
      <c r="Y165" s="16"/>
      <c r="Z165" s="16"/>
      <c r="AA165" s="16"/>
      <c r="AB165" s="16"/>
      <c r="AE165" s="16"/>
      <c r="AF165" s="20"/>
      <c r="AG165" s="16"/>
      <c r="AH165" s="20"/>
      <c r="AI165" s="16"/>
      <c r="AJ165" s="20"/>
      <c r="AK165" s="16"/>
      <c r="AM165" s="16"/>
      <c r="AN165" s="20"/>
      <c r="AO165" s="16"/>
      <c r="AP165" s="20"/>
      <c r="AQ165" s="16"/>
    </row>
    <row r="166" spans="1:44">
      <c r="F166" s="16"/>
      <c r="G166" s="16"/>
      <c r="H166" s="16"/>
      <c r="I166" s="16"/>
      <c r="J166" s="16"/>
      <c r="K166" s="16"/>
      <c r="L166" s="16"/>
      <c r="M166" s="16"/>
      <c r="U166" s="16"/>
      <c r="V166" s="16"/>
      <c r="W166" s="16"/>
      <c r="X166" s="16"/>
      <c r="Y166" s="16"/>
      <c r="Z166" s="16"/>
      <c r="AA166" s="16"/>
      <c r="AB166" s="16"/>
      <c r="AE166" s="16"/>
      <c r="AF166" s="20"/>
      <c r="AG166" s="16"/>
      <c r="AH166" s="20"/>
      <c r="AI166" s="16"/>
      <c r="AJ166" s="20"/>
      <c r="AK166" s="16"/>
      <c r="AM166" s="16"/>
      <c r="AN166" s="20"/>
      <c r="AO166" s="16"/>
      <c r="AP166" s="20"/>
      <c r="AQ166" s="16"/>
    </row>
    <row r="167" spans="1:44">
      <c r="F167" s="16"/>
      <c r="G167" s="16"/>
      <c r="H167" s="16"/>
      <c r="I167" s="16"/>
      <c r="J167" s="16"/>
      <c r="K167" s="16"/>
      <c r="L167" s="16"/>
      <c r="M167" s="16"/>
      <c r="U167" s="16"/>
      <c r="V167" s="16"/>
      <c r="W167" s="16"/>
      <c r="X167" s="16"/>
      <c r="Y167" s="16"/>
      <c r="Z167" s="16"/>
      <c r="AA167" s="16"/>
      <c r="AB167" s="16"/>
      <c r="AE167" s="16"/>
      <c r="AF167" s="20"/>
      <c r="AG167" s="16"/>
      <c r="AH167" s="20"/>
      <c r="AI167" s="16"/>
      <c r="AJ167" s="20"/>
      <c r="AK167" s="16"/>
      <c r="AM167" s="16"/>
      <c r="AN167" s="20"/>
      <c r="AO167" s="16"/>
      <c r="AP167" s="20"/>
      <c r="AQ167" s="16"/>
    </row>
    <row r="168" spans="1:44">
      <c r="F168" s="16"/>
      <c r="G168" s="16"/>
      <c r="H168" s="16"/>
      <c r="I168" s="16"/>
      <c r="J168" s="16"/>
      <c r="K168" s="16"/>
      <c r="L168" s="16"/>
      <c r="M168" s="16"/>
      <c r="U168" s="16"/>
      <c r="V168" s="16"/>
      <c r="W168" s="16"/>
      <c r="X168" s="16"/>
      <c r="Y168" s="16"/>
      <c r="Z168" s="16"/>
      <c r="AA168" s="16"/>
      <c r="AB168" s="16"/>
      <c r="AE168" s="16"/>
      <c r="AF168" s="20"/>
      <c r="AG168" s="16"/>
      <c r="AH168" s="20"/>
      <c r="AI168" s="16"/>
      <c r="AJ168" s="20"/>
      <c r="AK168" s="16"/>
      <c r="AM168" s="16"/>
      <c r="AN168" s="20"/>
      <c r="AO168" s="16"/>
      <c r="AP168" s="20"/>
      <c r="AQ168" s="16"/>
    </row>
    <row r="169" spans="1:44">
      <c r="F169" s="16"/>
      <c r="G169" s="16"/>
      <c r="H169" s="16"/>
      <c r="I169" s="16"/>
      <c r="J169" s="16"/>
      <c r="K169" s="16"/>
      <c r="L169" s="16"/>
      <c r="M169" s="16"/>
      <c r="U169" s="16"/>
      <c r="V169" s="16"/>
      <c r="W169" s="16"/>
      <c r="X169" s="16"/>
      <c r="Y169" s="16"/>
      <c r="Z169" s="16"/>
      <c r="AA169" s="16"/>
      <c r="AB169" s="16"/>
      <c r="AE169" s="16"/>
      <c r="AF169" s="20"/>
      <c r="AG169" s="16"/>
      <c r="AH169" s="20"/>
      <c r="AI169" s="16"/>
      <c r="AJ169" s="20"/>
      <c r="AK169" s="16"/>
      <c r="AM169" s="16"/>
      <c r="AN169" s="20"/>
      <c r="AO169" s="16"/>
      <c r="AP169" s="20"/>
      <c r="AQ169" s="16"/>
    </row>
    <row r="170" spans="1:44">
      <c r="F170" s="16"/>
      <c r="G170" s="16"/>
      <c r="H170" s="16"/>
      <c r="I170" s="16"/>
      <c r="J170" s="16"/>
      <c r="K170" s="16"/>
      <c r="L170" s="16"/>
      <c r="M170" s="16"/>
      <c r="U170" s="16"/>
      <c r="V170" s="16"/>
      <c r="W170" s="16"/>
      <c r="X170" s="16"/>
      <c r="Y170" s="16"/>
      <c r="Z170" s="16"/>
      <c r="AA170" s="16"/>
      <c r="AB170" s="16"/>
      <c r="AE170" s="16"/>
      <c r="AF170" s="20"/>
      <c r="AG170" s="16"/>
      <c r="AH170" s="20"/>
      <c r="AI170" s="16"/>
      <c r="AJ170" s="20"/>
      <c r="AK170" s="16"/>
      <c r="AM170" s="16"/>
      <c r="AN170" s="20"/>
      <c r="AO170" s="16"/>
      <c r="AP170" s="20"/>
      <c r="AQ170" s="16"/>
    </row>
    <row r="171" spans="1:44">
      <c r="F171" s="16"/>
      <c r="G171" s="16"/>
      <c r="H171" s="16"/>
      <c r="I171" s="16"/>
      <c r="J171" s="16"/>
      <c r="K171" s="16"/>
      <c r="L171" s="16"/>
      <c r="M171" s="16"/>
      <c r="U171" s="16"/>
      <c r="V171" s="16"/>
      <c r="W171" s="16"/>
      <c r="X171" s="16"/>
      <c r="Y171" s="16"/>
      <c r="Z171" s="16"/>
      <c r="AA171" s="16"/>
      <c r="AB171" s="16"/>
      <c r="AE171" s="16"/>
      <c r="AF171" s="20"/>
      <c r="AG171" s="16"/>
      <c r="AH171" s="20"/>
      <c r="AI171" s="16"/>
      <c r="AJ171" s="20"/>
      <c r="AK171" s="16"/>
      <c r="AM171" s="16"/>
      <c r="AN171" s="20"/>
      <c r="AO171" s="16"/>
      <c r="AP171" s="20"/>
      <c r="AQ171" s="16"/>
    </row>
    <row r="172" spans="1:44">
      <c r="F172" s="16"/>
      <c r="G172" s="16"/>
      <c r="H172" s="16"/>
      <c r="I172" s="16"/>
      <c r="J172" s="16"/>
      <c r="K172" s="16"/>
      <c r="L172" s="16"/>
      <c r="M172" s="16"/>
      <c r="U172" s="16"/>
      <c r="V172" s="16"/>
      <c r="W172" s="16"/>
      <c r="X172" s="16"/>
      <c r="Y172" s="16"/>
      <c r="Z172" s="16"/>
      <c r="AA172" s="16"/>
      <c r="AB172" s="16"/>
      <c r="AE172" s="16"/>
      <c r="AF172" s="20"/>
      <c r="AG172" s="16"/>
      <c r="AH172" s="20"/>
      <c r="AI172" s="16"/>
      <c r="AJ172" s="20"/>
      <c r="AK172" s="16"/>
      <c r="AM172" s="16"/>
      <c r="AN172" s="20"/>
      <c r="AO172" s="16"/>
      <c r="AP172" s="20"/>
      <c r="AQ172" s="16"/>
    </row>
    <row r="173" spans="1:44">
      <c r="F173" s="16"/>
      <c r="G173" s="16"/>
      <c r="H173" s="16"/>
      <c r="I173" s="16"/>
      <c r="J173" s="16"/>
      <c r="K173" s="16"/>
      <c r="L173" s="16"/>
      <c r="M173" s="16"/>
      <c r="U173" s="16"/>
      <c r="V173" s="16"/>
      <c r="W173" s="16"/>
      <c r="X173" s="16"/>
      <c r="Y173" s="16"/>
      <c r="Z173" s="16"/>
      <c r="AA173" s="16"/>
      <c r="AB173" s="16"/>
      <c r="AE173" s="16"/>
      <c r="AF173" s="20"/>
      <c r="AG173" s="16"/>
      <c r="AH173" s="20"/>
      <c r="AI173" s="16"/>
      <c r="AJ173" s="20"/>
      <c r="AK173" s="16"/>
      <c r="AM173" s="16"/>
      <c r="AN173" s="20"/>
      <c r="AO173" s="16"/>
      <c r="AP173" s="20"/>
      <c r="AQ173" s="16"/>
    </row>
    <row r="174" spans="1:44" s="17" customForma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O174" s="16"/>
      <c r="P174" s="16"/>
      <c r="Q174" s="20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D174" s="16"/>
      <c r="AE174" s="16"/>
      <c r="AF174" s="20"/>
      <c r="AG174" s="16"/>
      <c r="AH174" s="20"/>
      <c r="AI174" s="16"/>
      <c r="AJ174" s="20"/>
      <c r="AK174" s="16"/>
      <c r="AL174" s="204"/>
      <c r="AM174" s="16"/>
      <c r="AN174" s="20"/>
      <c r="AO174" s="16"/>
      <c r="AP174" s="20"/>
      <c r="AQ174" s="16"/>
      <c r="AR174" s="204"/>
    </row>
    <row r="175" spans="1:44" s="17" customFormat="1">
      <c r="Q175" s="19"/>
      <c r="AF175" s="19"/>
      <c r="AH175" s="19"/>
      <c r="AJ175" s="19"/>
      <c r="AL175" s="204"/>
      <c r="AN175" s="19"/>
      <c r="AP175" s="19"/>
      <c r="AR175" s="204"/>
    </row>
    <row r="176" spans="1:44" s="17" customFormat="1">
      <c r="Q176" s="19"/>
      <c r="AF176" s="19"/>
      <c r="AH176" s="19"/>
      <c r="AJ176" s="19"/>
      <c r="AL176" s="204"/>
      <c r="AN176" s="19"/>
      <c r="AP176" s="19"/>
      <c r="AR176" s="204"/>
    </row>
    <row r="177" spans="1:44" s="21" customFormat="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O177" s="17"/>
      <c r="P177" s="17"/>
      <c r="Q177" s="19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D177" s="17"/>
      <c r="AE177" s="17"/>
      <c r="AF177" s="19"/>
      <c r="AG177" s="17"/>
      <c r="AH177" s="19"/>
      <c r="AI177" s="17"/>
      <c r="AJ177" s="19"/>
      <c r="AK177" s="17"/>
      <c r="AL177" s="204"/>
      <c r="AM177" s="17"/>
      <c r="AN177" s="19"/>
      <c r="AO177" s="17"/>
      <c r="AP177" s="19"/>
      <c r="AQ177" s="17"/>
      <c r="AR177" s="204"/>
    </row>
    <row r="178" spans="1:44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16"/>
      <c r="O178" s="21"/>
      <c r="P178" s="21"/>
      <c r="Q178" s="22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16"/>
      <c r="AD178" s="21"/>
      <c r="AE178" s="21"/>
      <c r="AF178" s="22"/>
      <c r="AG178" s="21"/>
      <c r="AH178" s="22"/>
      <c r="AI178" s="21"/>
      <c r="AJ178" s="22"/>
      <c r="AK178" s="21"/>
      <c r="AM178" s="21"/>
      <c r="AN178" s="22"/>
      <c r="AO178" s="21"/>
      <c r="AP178" s="22"/>
      <c r="AQ178" s="21"/>
    </row>
    <row r="179" spans="1:44">
      <c r="F179" s="16"/>
      <c r="G179" s="16"/>
      <c r="H179" s="16"/>
      <c r="I179" s="16"/>
      <c r="J179" s="16"/>
      <c r="K179" s="16"/>
      <c r="L179" s="16"/>
      <c r="M179" s="16"/>
      <c r="U179" s="16"/>
      <c r="V179" s="16"/>
      <c r="W179" s="16"/>
      <c r="X179" s="16"/>
      <c r="Y179" s="16"/>
      <c r="Z179" s="16"/>
      <c r="AA179" s="16"/>
      <c r="AB179" s="16"/>
      <c r="AE179" s="16"/>
      <c r="AF179" s="20"/>
      <c r="AG179" s="16"/>
      <c r="AH179" s="20"/>
      <c r="AI179" s="16"/>
      <c r="AJ179" s="20"/>
      <c r="AK179" s="16"/>
      <c r="AM179" s="16"/>
      <c r="AN179" s="20"/>
      <c r="AO179" s="16"/>
      <c r="AP179" s="20"/>
      <c r="AQ179" s="16"/>
    </row>
    <row r="180" spans="1:44">
      <c r="F180" s="16"/>
      <c r="G180" s="16"/>
      <c r="H180" s="16"/>
      <c r="I180" s="16"/>
      <c r="J180" s="16"/>
      <c r="K180" s="16"/>
      <c r="L180" s="16"/>
      <c r="M180" s="16"/>
      <c r="U180" s="16"/>
      <c r="V180" s="16"/>
      <c r="W180" s="16"/>
      <c r="X180" s="16"/>
      <c r="Y180" s="16"/>
      <c r="Z180" s="16"/>
      <c r="AA180" s="16"/>
      <c r="AB180" s="16"/>
      <c r="AE180" s="16"/>
      <c r="AF180" s="20"/>
      <c r="AG180" s="16"/>
      <c r="AH180" s="20"/>
      <c r="AI180" s="16"/>
      <c r="AJ180" s="20"/>
      <c r="AK180" s="16"/>
      <c r="AM180" s="16"/>
      <c r="AN180" s="20"/>
      <c r="AO180" s="16"/>
      <c r="AP180" s="20"/>
      <c r="AQ180" s="16"/>
    </row>
    <row r="181" spans="1:44">
      <c r="F181" s="16"/>
      <c r="G181" s="16"/>
      <c r="H181" s="16"/>
      <c r="I181" s="16"/>
      <c r="J181" s="16"/>
      <c r="K181" s="16"/>
      <c r="L181" s="16"/>
      <c r="M181" s="16"/>
      <c r="U181" s="16"/>
      <c r="V181" s="16"/>
      <c r="W181" s="16"/>
      <c r="X181" s="16"/>
      <c r="Y181" s="16"/>
      <c r="Z181" s="16"/>
      <c r="AA181" s="16"/>
      <c r="AB181" s="16"/>
      <c r="AE181" s="16"/>
      <c r="AF181" s="20"/>
      <c r="AG181" s="16"/>
      <c r="AH181" s="20"/>
      <c r="AI181" s="16"/>
      <c r="AJ181" s="20"/>
      <c r="AK181" s="16"/>
      <c r="AM181" s="16"/>
      <c r="AN181" s="20"/>
      <c r="AO181" s="16"/>
      <c r="AP181" s="20"/>
      <c r="AQ181" s="16"/>
    </row>
    <row r="182" spans="1:44">
      <c r="F182" s="16"/>
      <c r="G182" s="16"/>
      <c r="H182" s="16"/>
      <c r="I182" s="16"/>
      <c r="J182" s="16"/>
      <c r="K182" s="16"/>
      <c r="L182" s="16"/>
      <c r="M182" s="16"/>
      <c r="U182" s="16"/>
      <c r="V182" s="16"/>
      <c r="W182" s="16"/>
      <c r="X182" s="16"/>
      <c r="Y182" s="16"/>
      <c r="Z182" s="16"/>
      <c r="AA182" s="16"/>
      <c r="AB182" s="16"/>
      <c r="AE182" s="16"/>
      <c r="AF182" s="20"/>
      <c r="AG182" s="16"/>
      <c r="AH182" s="20"/>
      <c r="AI182" s="16"/>
      <c r="AJ182" s="20"/>
      <c r="AK182" s="16"/>
      <c r="AM182" s="16"/>
      <c r="AN182" s="20"/>
      <c r="AO182" s="16"/>
      <c r="AP182" s="20"/>
      <c r="AQ182" s="16"/>
    </row>
    <row r="183" spans="1:44">
      <c r="F183" s="16"/>
      <c r="G183" s="16"/>
      <c r="H183" s="16"/>
      <c r="I183" s="16"/>
      <c r="J183" s="16"/>
      <c r="K183" s="16"/>
      <c r="L183" s="16"/>
      <c r="M183" s="16"/>
      <c r="U183" s="16"/>
      <c r="V183" s="16"/>
      <c r="W183" s="16"/>
      <c r="X183" s="16"/>
      <c r="Y183" s="16"/>
      <c r="Z183" s="16"/>
      <c r="AA183" s="16"/>
      <c r="AB183" s="16"/>
      <c r="AE183" s="16"/>
      <c r="AF183" s="20"/>
      <c r="AG183" s="16"/>
      <c r="AH183" s="20"/>
      <c r="AI183" s="16"/>
      <c r="AJ183" s="20"/>
      <c r="AK183" s="16"/>
      <c r="AM183" s="16"/>
      <c r="AN183" s="20"/>
      <c r="AO183" s="16"/>
      <c r="AP183" s="20"/>
      <c r="AQ183" s="16"/>
    </row>
    <row r="184" spans="1:44">
      <c r="F184" s="16"/>
      <c r="G184" s="16"/>
      <c r="H184" s="16"/>
      <c r="I184" s="16"/>
      <c r="J184" s="16"/>
      <c r="K184" s="16"/>
      <c r="L184" s="16"/>
      <c r="M184" s="16"/>
      <c r="U184" s="16"/>
      <c r="V184" s="16"/>
      <c r="W184" s="16"/>
      <c r="X184" s="16"/>
      <c r="Y184" s="16"/>
      <c r="Z184" s="16"/>
      <c r="AA184" s="16"/>
      <c r="AB184" s="16"/>
      <c r="AE184" s="16"/>
      <c r="AF184" s="20"/>
      <c r="AG184" s="16"/>
      <c r="AH184" s="20"/>
      <c r="AI184" s="16"/>
      <c r="AJ184" s="20"/>
      <c r="AK184" s="16"/>
      <c r="AM184" s="16"/>
      <c r="AN184" s="20"/>
      <c r="AO184" s="16"/>
      <c r="AP184" s="20"/>
      <c r="AQ184" s="16"/>
    </row>
    <row r="185" spans="1:44">
      <c r="F185" s="16"/>
      <c r="G185" s="16"/>
      <c r="H185" s="16"/>
      <c r="I185" s="16"/>
      <c r="J185" s="16"/>
      <c r="K185" s="16"/>
      <c r="L185" s="16"/>
      <c r="M185" s="16"/>
      <c r="U185" s="16"/>
      <c r="V185" s="16"/>
      <c r="W185" s="16"/>
      <c r="X185" s="16"/>
      <c r="Y185" s="16"/>
      <c r="Z185" s="16"/>
      <c r="AA185" s="16"/>
      <c r="AB185" s="16"/>
      <c r="AE185" s="16"/>
      <c r="AF185" s="20"/>
      <c r="AG185" s="16"/>
      <c r="AH185" s="20"/>
      <c r="AI185" s="16"/>
      <c r="AJ185" s="20"/>
      <c r="AK185" s="16"/>
      <c r="AM185" s="16"/>
      <c r="AN185" s="20"/>
      <c r="AO185" s="16"/>
      <c r="AP185" s="20"/>
      <c r="AQ185" s="16"/>
    </row>
    <row r="186" spans="1:44">
      <c r="F186" s="16"/>
      <c r="G186" s="16"/>
      <c r="H186" s="16"/>
      <c r="I186" s="16"/>
      <c r="J186" s="16"/>
      <c r="K186" s="16"/>
      <c r="L186" s="16"/>
      <c r="M186" s="16"/>
      <c r="U186" s="16"/>
      <c r="V186" s="16"/>
      <c r="W186" s="16"/>
      <c r="X186" s="16"/>
      <c r="Y186" s="16"/>
      <c r="Z186" s="16"/>
      <c r="AA186" s="16"/>
      <c r="AB186" s="16"/>
      <c r="AE186" s="16"/>
      <c r="AF186" s="20"/>
      <c r="AG186" s="16"/>
      <c r="AH186" s="20"/>
      <c r="AI186" s="16"/>
      <c r="AJ186" s="20"/>
      <c r="AK186" s="16"/>
      <c r="AM186" s="16"/>
      <c r="AN186" s="20"/>
      <c r="AO186" s="16"/>
      <c r="AP186" s="20"/>
      <c r="AQ186" s="16"/>
    </row>
    <row r="187" spans="1:44">
      <c r="F187" s="16"/>
      <c r="G187" s="16"/>
      <c r="H187" s="16"/>
      <c r="I187" s="16"/>
      <c r="J187" s="16"/>
      <c r="K187" s="16"/>
      <c r="L187" s="16"/>
      <c r="M187" s="16"/>
      <c r="U187" s="16"/>
      <c r="V187" s="16"/>
      <c r="W187" s="16"/>
      <c r="X187" s="16"/>
      <c r="Y187" s="16"/>
      <c r="Z187" s="16"/>
      <c r="AA187" s="16"/>
      <c r="AB187" s="16"/>
      <c r="AE187" s="16"/>
      <c r="AF187" s="20"/>
      <c r="AG187" s="16"/>
      <c r="AH187" s="20"/>
      <c r="AI187" s="16"/>
      <c r="AJ187" s="20"/>
      <c r="AK187" s="16"/>
      <c r="AM187" s="16"/>
      <c r="AN187" s="20"/>
      <c r="AO187" s="16"/>
      <c r="AP187" s="20"/>
      <c r="AQ187" s="16"/>
    </row>
    <row r="188" spans="1:44">
      <c r="F188" s="16"/>
      <c r="G188" s="16"/>
      <c r="H188" s="16"/>
      <c r="I188" s="16"/>
      <c r="J188" s="16"/>
      <c r="K188" s="16"/>
      <c r="L188" s="16"/>
      <c r="M188" s="16"/>
      <c r="U188" s="16"/>
      <c r="V188" s="16"/>
      <c r="W188" s="16"/>
      <c r="X188" s="16"/>
      <c r="Y188" s="16"/>
      <c r="Z188" s="16"/>
      <c r="AA188" s="16"/>
      <c r="AB188" s="16"/>
      <c r="AE188" s="16"/>
      <c r="AF188" s="20"/>
      <c r="AG188" s="16"/>
      <c r="AH188" s="20"/>
      <c r="AI188" s="16"/>
      <c r="AJ188" s="20"/>
      <c r="AK188" s="16"/>
      <c r="AM188" s="16"/>
      <c r="AN188" s="20"/>
      <c r="AO188" s="16"/>
      <c r="AP188" s="20"/>
      <c r="AQ188" s="16"/>
    </row>
    <row r="189" spans="1:44">
      <c r="F189" s="16"/>
      <c r="G189" s="16"/>
      <c r="H189" s="16"/>
      <c r="I189" s="16"/>
      <c r="J189" s="16"/>
      <c r="K189" s="16"/>
      <c r="L189" s="16"/>
      <c r="M189" s="16"/>
      <c r="U189" s="16"/>
      <c r="V189" s="16"/>
      <c r="W189" s="16"/>
      <c r="X189" s="16"/>
      <c r="Y189" s="16"/>
      <c r="Z189" s="16"/>
      <c r="AA189" s="16"/>
      <c r="AB189" s="16"/>
      <c r="AE189" s="16"/>
      <c r="AF189" s="20"/>
      <c r="AG189" s="16"/>
      <c r="AH189" s="20"/>
      <c r="AI189" s="16"/>
      <c r="AJ189" s="20"/>
      <c r="AK189" s="16"/>
      <c r="AM189" s="16"/>
      <c r="AN189" s="20"/>
      <c r="AO189" s="16"/>
      <c r="AP189" s="20"/>
      <c r="AQ189" s="16"/>
    </row>
    <row r="190" spans="1:44">
      <c r="F190" s="16"/>
      <c r="G190" s="16"/>
      <c r="H190" s="16"/>
      <c r="I190" s="16"/>
      <c r="J190" s="16"/>
      <c r="K190" s="16"/>
      <c r="L190" s="16"/>
      <c r="M190" s="16"/>
      <c r="U190" s="16"/>
      <c r="V190" s="16"/>
      <c r="W190" s="16"/>
      <c r="X190" s="16"/>
      <c r="Y190" s="16"/>
      <c r="Z190" s="16"/>
      <c r="AA190" s="16"/>
      <c r="AB190" s="16"/>
      <c r="AE190" s="16"/>
      <c r="AF190" s="20"/>
      <c r="AG190" s="16"/>
      <c r="AH190" s="20"/>
      <c r="AI190" s="16"/>
      <c r="AJ190" s="20"/>
      <c r="AK190" s="16"/>
      <c r="AM190" s="16"/>
      <c r="AN190" s="20"/>
      <c r="AO190" s="16"/>
      <c r="AP190" s="20"/>
      <c r="AQ190" s="16"/>
    </row>
    <row r="191" spans="1:44">
      <c r="F191" s="16"/>
      <c r="G191" s="16"/>
      <c r="H191" s="16"/>
      <c r="I191" s="16"/>
      <c r="J191" s="16"/>
      <c r="K191" s="16"/>
      <c r="L191" s="16"/>
      <c r="M191" s="16"/>
      <c r="U191" s="16"/>
      <c r="V191" s="16"/>
      <c r="W191" s="16"/>
      <c r="X191" s="16"/>
      <c r="Y191" s="16"/>
      <c r="Z191" s="16"/>
      <c r="AA191" s="16"/>
      <c r="AB191" s="16"/>
      <c r="AE191" s="16"/>
      <c r="AF191" s="20"/>
      <c r="AG191" s="16"/>
      <c r="AH191" s="20"/>
      <c r="AI191" s="16"/>
      <c r="AJ191" s="20"/>
      <c r="AK191" s="16"/>
      <c r="AM191" s="16"/>
      <c r="AN191" s="20"/>
      <c r="AO191" s="16"/>
      <c r="AP191" s="20"/>
      <c r="AQ191" s="16"/>
    </row>
    <row r="192" spans="1:44">
      <c r="F192" s="16"/>
      <c r="G192" s="16"/>
      <c r="H192" s="16"/>
      <c r="I192" s="16"/>
      <c r="J192" s="16"/>
      <c r="K192" s="16"/>
      <c r="L192" s="16"/>
      <c r="M192" s="16"/>
      <c r="U192" s="16"/>
      <c r="V192" s="16"/>
      <c r="W192" s="16"/>
      <c r="X192" s="16"/>
      <c r="Y192" s="16"/>
      <c r="Z192" s="16"/>
      <c r="AA192" s="16"/>
      <c r="AB192" s="16"/>
      <c r="AE192" s="16"/>
      <c r="AF192" s="20"/>
      <c r="AG192" s="16"/>
      <c r="AH192" s="20"/>
      <c r="AI192" s="16"/>
      <c r="AJ192" s="20"/>
      <c r="AK192" s="16"/>
      <c r="AM192" s="16"/>
      <c r="AN192" s="20"/>
      <c r="AO192" s="16"/>
      <c r="AP192" s="20"/>
      <c r="AQ192" s="16"/>
    </row>
    <row r="193" spans="6:43">
      <c r="F193" s="16"/>
      <c r="G193" s="16"/>
      <c r="H193" s="16"/>
      <c r="I193" s="16"/>
      <c r="J193" s="16"/>
      <c r="K193" s="16"/>
      <c r="L193" s="16"/>
      <c r="M193" s="16"/>
      <c r="U193" s="16"/>
      <c r="V193" s="16"/>
      <c r="W193" s="16"/>
      <c r="X193" s="16"/>
      <c r="Y193" s="16"/>
      <c r="Z193" s="16"/>
      <c r="AA193" s="16"/>
      <c r="AB193" s="16"/>
      <c r="AE193" s="16"/>
      <c r="AF193" s="20"/>
      <c r="AG193" s="16"/>
      <c r="AH193" s="20"/>
      <c r="AI193" s="16"/>
      <c r="AJ193" s="20"/>
      <c r="AK193" s="16"/>
      <c r="AM193" s="16"/>
      <c r="AN193" s="20"/>
      <c r="AO193" s="16"/>
      <c r="AP193" s="20"/>
      <c r="AQ193" s="16"/>
    </row>
    <row r="194" spans="6:43">
      <c r="F194" s="16"/>
      <c r="G194" s="16"/>
      <c r="H194" s="16"/>
      <c r="I194" s="16"/>
      <c r="J194" s="16"/>
      <c r="K194" s="16"/>
      <c r="L194" s="16"/>
      <c r="M194" s="16"/>
      <c r="U194" s="16"/>
      <c r="V194" s="16"/>
      <c r="W194" s="16"/>
      <c r="X194" s="16"/>
      <c r="Y194" s="16"/>
      <c r="Z194" s="16"/>
      <c r="AA194" s="16"/>
      <c r="AB194" s="16"/>
      <c r="AE194" s="16"/>
      <c r="AF194" s="20"/>
      <c r="AG194" s="16"/>
      <c r="AH194" s="20"/>
      <c r="AI194" s="16"/>
      <c r="AJ194" s="20"/>
      <c r="AK194" s="16"/>
      <c r="AM194" s="16"/>
      <c r="AN194" s="20"/>
      <c r="AO194" s="16"/>
      <c r="AP194" s="20"/>
      <c r="AQ194" s="16"/>
    </row>
    <row r="195" spans="6:43">
      <c r="F195" s="16"/>
      <c r="G195" s="16"/>
      <c r="H195" s="16"/>
      <c r="I195" s="16"/>
      <c r="J195" s="16"/>
      <c r="K195" s="16"/>
      <c r="L195" s="16"/>
      <c r="M195" s="16"/>
      <c r="U195" s="16"/>
      <c r="V195" s="16"/>
      <c r="W195" s="16"/>
      <c r="X195" s="16"/>
      <c r="Y195" s="16"/>
      <c r="Z195" s="16"/>
      <c r="AA195" s="16"/>
      <c r="AB195" s="16"/>
      <c r="AE195" s="16"/>
      <c r="AF195" s="20"/>
      <c r="AG195" s="16"/>
      <c r="AH195" s="20"/>
      <c r="AI195" s="16"/>
      <c r="AJ195" s="20"/>
      <c r="AK195" s="16"/>
      <c r="AM195" s="16"/>
      <c r="AN195" s="20"/>
      <c r="AO195" s="16"/>
      <c r="AP195" s="20"/>
      <c r="AQ195" s="16"/>
    </row>
    <row r="196" spans="6:43">
      <c r="F196" s="16"/>
      <c r="G196" s="16"/>
      <c r="H196" s="16"/>
      <c r="I196" s="16"/>
      <c r="J196" s="16"/>
      <c r="K196" s="16"/>
      <c r="L196" s="16"/>
      <c r="M196" s="16"/>
      <c r="U196" s="16"/>
      <c r="V196" s="16"/>
      <c r="W196" s="16"/>
      <c r="X196" s="16"/>
      <c r="Y196" s="16"/>
      <c r="Z196" s="16"/>
      <c r="AA196" s="16"/>
      <c r="AB196" s="16"/>
      <c r="AE196" s="16"/>
      <c r="AF196" s="20"/>
      <c r="AG196" s="16"/>
      <c r="AH196" s="20"/>
      <c r="AI196" s="16"/>
      <c r="AJ196" s="20"/>
      <c r="AK196" s="16"/>
      <c r="AM196" s="16"/>
      <c r="AN196" s="20"/>
      <c r="AO196" s="16"/>
      <c r="AP196" s="20"/>
      <c r="AQ196" s="16"/>
    </row>
    <row r="197" spans="6:43">
      <c r="F197" s="16"/>
      <c r="G197" s="16"/>
      <c r="H197" s="16"/>
      <c r="I197" s="16"/>
      <c r="J197" s="16"/>
      <c r="K197" s="16"/>
      <c r="L197" s="16"/>
      <c r="M197" s="16"/>
      <c r="U197" s="16"/>
      <c r="V197" s="16"/>
      <c r="W197" s="16"/>
      <c r="X197" s="16"/>
      <c r="Y197" s="16"/>
      <c r="Z197" s="16"/>
      <c r="AA197" s="16"/>
      <c r="AB197" s="16"/>
      <c r="AE197" s="16"/>
      <c r="AF197" s="20"/>
      <c r="AG197" s="16"/>
      <c r="AH197" s="20"/>
      <c r="AI197" s="16"/>
      <c r="AJ197" s="20"/>
      <c r="AK197" s="16"/>
      <c r="AM197" s="16"/>
      <c r="AN197" s="20"/>
      <c r="AO197" s="16"/>
      <c r="AP197" s="20"/>
      <c r="AQ197" s="16"/>
    </row>
    <row r="198" spans="6:43">
      <c r="F198" s="16"/>
      <c r="G198" s="16"/>
      <c r="H198" s="16"/>
      <c r="I198" s="16"/>
      <c r="J198" s="16"/>
      <c r="K198" s="16"/>
      <c r="L198" s="16"/>
      <c r="M198" s="16"/>
      <c r="U198" s="16"/>
      <c r="V198" s="16"/>
      <c r="W198" s="16"/>
      <c r="X198" s="16"/>
      <c r="Y198" s="16"/>
      <c r="Z198" s="16"/>
      <c r="AA198" s="16"/>
      <c r="AB198" s="16"/>
      <c r="AE198" s="16"/>
      <c r="AF198" s="20"/>
      <c r="AG198" s="16"/>
      <c r="AH198" s="20"/>
      <c r="AI198" s="16"/>
      <c r="AJ198" s="20"/>
      <c r="AK198" s="16"/>
      <c r="AM198" s="16"/>
      <c r="AN198" s="20"/>
      <c r="AO198" s="16"/>
      <c r="AP198" s="20"/>
      <c r="AQ198" s="16"/>
    </row>
    <row r="199" spans="6:43">
      <c r="F199" s="16"/>
      <c r="G199" s="16"/>
      <c r="H199" s="16"/>
      <c r="I199" s="16"/>
      <c r="J199" s="16"/>
      <c r="K199" s="16"/>
      <c r="L199" s="16"/>
      <c r="M199" s="16"/>
      <c r="U199" s="16"/>
      <c r="V199" s="16"/>
      <c r="W199" s="16"/>
      <c r="X199" s="16"/>
      <c r="Y199" s="16"/>
      <c r="Z199" s="16"/>
      <c r="AA199" s="16"/>
      <c r="AB199" s="16"/>
      <c r="AE199" s="16"/>
      <c r="AF199" s="20"/>
      <c r="AG199" s="16"/>
      <c r="AH199" s="20"/>
      <c r="AI199" s="16"/>
      <c r="AJ199" s="20"/>
      <c r="AK199" s="16"/>
      <c r="AM199" s="16"/>
      <c r="AN199" s="20"/>
      <c r="AO199" s="16"/>
      <c r="AP199" s="20"/>
      <c r="AQ199" s="16"/>
    </row>
    <row r="200" spans="6:43">
      <c r="F200" s="16"/>
      <c r="G200" s="16"/>
      <c r="H200" s="16"/>
      <c r="I200" s="16"/>
      <c r="J200" s="16"/>
      <c r="K200" s="16"/>
      <c r="L200" s="16"/>
      <c r="M200" s="16"/>
      <c r="U200" s="16"/>
      <c r="V200" s="16"/>
      <c r="W200" s="16"/>
      <c r="X200" s="16"/>
      <c r="Y200" s="16"/>
      <c r="Z200" s="16"/>
      <c r="AA200" s="16"/>
      <c r="AB200" s="16"/>
      <c r="AE200" s="16"/>
      <c r="AF200" s="20"/>
      <c r="AG200" s="16"/>
      <c r="AH200" s="20"/>
      <c r="AI200" s="16"/>
      <c r="AJ200" s="20"/>
      <c r="AK200" s="16"/>
      <c r="AM200" s="16"/>
      <c r="AN200" s="20"/>
      <c r="AO200" s="16"/>
      <c r="AP200" s="20"/>
      <c r="AQ200" s="16"/>
    </row>
    <row r="201" spans="6:43">
      <c r="F201" s="16"/>
      <c r="G201" s="16"/>
      <c r="H201" s="16"/>
      <c r="I201" s="16"/>
      <c r="J201" s="16"/>
      <c r="K201" s="16"/>
      <c r="L201" s="16"/>
      <c r="M201" s="16"/>
      <c r="U201" s="16"/>
      <c r="V201" s="16"/>
      <c r="W201" s="16"/>
      <c r="X201" s="16"/>
      <c r="Y201" s="16"/>
      <c r="Z201" s="16"/>
      <c r="AA201" s="16"/>
      <c r="AB201" s="16"/>
      <c r="AE201" s="16"/>
      <c r="AF201" s="20"/>
      <c r="AG201" s="16"/>
      <c r="AH201" s="20"/>
      <c r="AI201" s="16"/>
      <c r="AJ201" s="20"/>
      <c r="AK201" s="16"/>
      <c r="AM201" s="16"/>
      <c r="AN201" s="20"/>
      <c r="AO201" s="16"/>
      <c r="AP201" s="20"/>
      <c r="AQ201" s="16"/>
    </row>
    <row r="202" spans="6:43">
      <c r="F202" s="16"/>
      <c r="G202" s="16"/>
      <c r="H202" s="16"/>
      <c r="I202" s="16"/>
      <c r="J202" s="16"/>
      <c r="K202" s="16"/>
      <c r="L202" s="16"/>
      <c r="M202" s="16"/>
      <c r="U202" s="16"/>
      <c r="V202" s="16"/>
      <c r="W202" s="16"/>
      <c r="X202" s="16"/>
      <c r="Y202" s="16"/>
      <c r="Z202" s="16"/>
      <c r="AA202" s="16"/>
      <c r="AB202" s="16"/>
      <c r="AE202" s="16"/>
      <c r="AF202" s="20"/>
      <c r="AG202" s="16"/>
      <c r="AH202" s="20"/>
      <c r="AI202" s="16"/>
      <c r="AJ202" s="20"/>
      <c r="AK202" s="16"/>
      <c r="AM202" s="16"/>
      <c r="AN202" s="20"/>
      <c r="AO202" s="16"/>
      <c r="AP202" s="20"/>
      <c r="AQ202" s="16"/>
    </row>
    <row r="203" spans="6:43">
      <c r="F203" s="16"/>
      <c r="G203" s="16"/>
      <c r="H203" s="16"/>
      <c r="I203" s="16"/>
      <c r="J203" s="16"/>
      <c r="K203" s="16"/>
      <c r="L203" s="16"/>
      <c r="M203" s="16"/>
      <c r="U203" s="16"/>
      <c r="V203" s="16"/>
      <c r="W203" s="16"/>
      <c r="X203" s="16"/>
      <c r="Y203" s="16"/>
      <c r="Z203" s="16"/>
      <c r="AA203" s="16"/>
      <c r="AB203" s="16"/>
      <c r="AE203" s="16"/>
      <c r="AF203" s="20"/>
      <c r="AG203" s="16"/>
      <c r="AH203" s="20"/>
      <c r="AI203" s="16"/>
      <c r="AJ203" s="20"/>
      <c r="AK203" s="16"/>
      <c r="AM203" s="16"/>
      <c r="AN203" s="20"/>
      <c r="AO203" s="16"/>
      <c r="AP203" s="20"/>
      <c r="AQ203" s="16"/>
    </row>
    <row r="204" spans="6:43">
      <c r="F204" s="16"/>
      <c r="G204" s="16"/>
      <c r="H204" s="16"/>
      <c r="I204" s="16"/>
      <c r="J204" s="16"/>
      <c r="K204" s="16"/>
      <c r="L204" s="16"/>
      <c r="M204" s="16"/>
      <c r="U204" s="16"/>
      <c r="V204" s="16"/>
      <c r="W204" s="16"/>
      <c r="X204" s="16"/>
      <c r="Y204" s="16"/>
      <c r="Z204" s="16"/>
      <c r="AA204" s="16"/>
      <c r="AB204" s="16"/>
      <c r="AE204" s="16"/>
      <c r="AF204" s="20"/>
      <c r="AG204" s="16"/>
      <c r="AH204" s="20"/>
      <c r="AI204" s="16"/>
      <c r="AJ204" s="20"/>
      <c r="AK204" s="16"/>
      <c r="AM204" s="16"/>
      <c r="AN204" s="20"/>
      <c r="AO204" s="16"/>
      <c r="AP204" s="20"/>
      <c r="AQ204" s="16"/>
    </row>
    <row r="205" spans="6:43">
      <c r="F205" s="16"/>
      <c r="G205" s="16"/>
      <c r="H205" s="16"/>
      <c r="I205" s="16"/>
      <c r="J205" s="16"/>
      <c r="K205" s="16"/>
      <c r="L205" s="16"/>
      <c r="M205" s="16"/>
      <c r="U205" s="16"/>
      <c r="V205" s="16"/>
      <c r="W205" s="16"/>
      <c r="X205" s="16"/>
      <c r="Y205" s="16"/>
      <c r="Z205" s="16"/>
      <c r="AA205" s="16"/>
      <c r="AB205" s="16"/>
      <c r="AE205" s="16"/>
      <c r="AF205" s="20"/>
      <c r="AG205" s="16"/>
      <c r="AH205" s="20"/>
      <c r="AI205" s="16"/>
      <c r="AJ205" s="20"/>
      <c r="AK205" s="16"/>
      <c r="AM205" s="16"/>
      <c r="AN205" s="20"/>
      <c r="AO205" s="16"/>
      <c r="AP205" s="20"/>
      <c r="AQ205" s="16"/>
    </row>
    <row r="206" spans="6:43">
      <c r="F206" s="16"/>
      <c r="G206" s="16"/>
      <c r="H206" s="16"/>
      <c r="I206" s="16"/>
      <c r="J206" s="16"/>
      <c r="K206" s="16"/>
      <c r="L206" s="16"/>
      <c r="M206" s="16"/>
      <c r="U206" s="16"/>
      <c r="V206" s="16"/>
      <c r="W206" s="16"/>
      <c r="X206" s="16"/>
      <c r="Y206" s="16"/>
      <c r="Z206" s="16"/>
      <c r="AA206" s="16"/>
      <c r="AB206" s="16"/>
      <c r="AE206" s="16"/>
      <c r="AF206" s="20"/>
      <c r="AG206" s="16"/>
      <c r="AH206" s="20"/>
      <c r="AI206" s="16"/>
      <c r="AJ206" s="20"/>
      <c r="AK206" s="16"/>
      <c r="AM206" s="16"/>
      <c r="AN206" s="20"/>
      <c r="AO206" s="16"/>
      <c r="AP206" s="20"/>
      <c r="AQ206" s="16"/>
    </row>
    <row r="207" spans="6:43">
      <c r="F207" s="16"/>
      <c r="G207" s="16"/>
      <c r="H207" s="16"/>
      <c r="I207" s="16"/>
      <c r="J207" s="16"/>
      <c r="K207" s="16"/>
      <c r="L207" s="16"/>
      <c r="M207" s="16"/>
      <c r="U207" s="16"/>
      <c r="V207" s="16"/>
      <c r="W207" s="16"/>
      <c r="X207" s="16"/>
      <c r="Y207" s="16"/>
      <c r="Z207" s="16"/>
      <c r="AA207" s="16"/>
      <c r="AB207" s="16"/>
      <c r="AE207" s="16"/>
      <c r="AF207" s="20"/>
      <c r="AG207" s="16"/>
      <c r="AH207" s="20"/>
      <c r="AI207" s="16"/>
      <c r="AJ207" s="20"/>
      <c r="AK207" s="16"/>
      <c r="AM207" s="16"/>
      <c r="AN207" s="20"/>
      <c r="AO207" s="16"/>
      <c r="AP207" s="20"/>
      <c r="AQ207" s="16"/>
    </row>
    <row r="208" spans="6:43">
      <c r="F208" s="16"/>
      <c r="G208" s="16"/>
      <c r="H208" s="16"/>
      <c r="I208" s="16"/>
      <c r="J208" s="16"/>
      <c r="K208" s="16"/>
      <c r="L208" s="16"/>
      <c r="M208" s="16"/>
      <c r="U208" s="16"/>
      <c r="V208" s="16"/>
      <c r="W208" s="16"/>
      <c r="X208" s="16"/>
      <c r="Y208" s="16"/>
      <c r="Z208" s="16"/>
      <c r="AA208" s="16"/>
      <c r="AB208" s="16"/>
      <c r="AE208" s="16"/>
      <c r="AF208" s="20"/>
      <c r="AG208" s="16"/>
      <c r="AH208" s="20"/>
      <c r="AI208" s="16"/>
      <c r="AJ208" s="20"/>
      <c r="AK208" s="16"/>
      <c r="AM208" s="16"/>
      <c r="AN208" s="20"/>
      <c r="AO208" s="16"/>
      <c r="AP208" s="20"/>
      <c r="AQ208" s="16"/>
    </row>
    <row r="209" spans="6:43">
      <c r="F209" s="16"/>
      <c r="G209" s="16"/>
      <c r="H209" s="16"/>
      <c r="I209" s="16"/>
      <c r="J209" s="16"/>
      <c r="K209" s="16"/>
      <c r="L209" s="16"/>
      <c r="M209" s="16"/>
      <c r="U209" s="16"/>
      <c r="V209" s="16"/>
      <c r="W209" s="16"/>
      <c r="X209" s="16"/>
      <c r="Y209" s="16"/>
      <c r="Z209" s="16"/>
      <c r="AA209" s="16"/>
      <c r="AB209" s="16"/>
      <c r="AE209" s="16"/>
      <c r="AF209" s="20"/>
      <c r="AG209" s="16"/>
      <c r="AH209" s="20"/>
      <c r="AI209" s="16"/>
      <c r="AJ209" s="20"/>
      <c r="AK209" s="16"/>
      <c r="AM209" s="16"/>
      <c r="AN209" s="20"/>
      <c r="AO209" s="16"/>
      <c r="AP209" s="20"/>
      <c r="AQ209" s="16"/>
    </row>
    <row r="210" spans="6:43">
      <c r="F210" s="16"/>
      <c r="G210" s="16"/>
      <c r="H210" s="16"/>
      <c r="I210" s="16"/>
      <c r="J210" s="16"/>
      <c r="K210" s="16"/>
      <c r="L210" s="16"/>
      <c r="M210" s="16"/>
      <c r="U210" s="16"/>
      <c r="V210" s="16"/>
      <c r="W210" s="16"/>
      <c r="X210" s="16"/>
      <c r="Y210" s="16"/>
      <c r="Z210" s="16"/>
      <c r="AA210" s="16"/>
      <c r="AB210" s="16"/>
      <c r="AE210" s="16"/>
      <c r="AF210" s="20"/>
      <c r="AG210" s="16"/>
      <c r="AH210" s="20"/>
      <c r="AI210" s="16"/>
      <c r="AJ210" s="20"/>
      <c r="AK210" s="16"/>
      <c r="AM210" s="16"/>
      <c r="AN210" s="20"/>
      <c r="AO210" s="16"/>
      <c r="AP210" s="20"/>
      <c r="AQ210" s="16"/>
    </row>
    <row r="211" spans="6:43">
      <c r="F211" s="16"/>
      <c r="G211" s="16"/>
      <c r="H211" s="16"/>
      <c r="I211" s="16"/>
      <c r="J211" s="16"/>
      <c r="K211" s="16"/>
      <c r="L211" s="16"/>
      <c r="U211" s="16"/>
      <c r="V211" s="16"/>
      <c r="W211" s="16"/>
      <c r="X211" s="16"/>
      <c r="Y211" s="16"/>
      <c r="Z211" s="16"/>
      <c r="AA211" s="16"/>
      <c r="AE211" s="16"/>
      <c r="AF211" s="20"/>
      <c r="AG211" s="16"/>
      <c r="AH211" s="20"/>
      <c r="AI211" s="16"/>
      <c r="AJ211" s="20"/>
      <c r="AK211" s="16"/>
      <c r="AM211" s="16"/>
      <c r="AN211" s="20"/>
      <c r="AO211" s="16"/>
      <c r="AP211" s="20"/>
      <c r="AQ211" s="16"/>
    </row>
  </sheetData>
  <conditionalFormatting sqref="A1:A2 F82 G82:L1048576 U82 V82:AA1048576 AE82:AF82 AM69:AQ1048576 AG82:AK1048576 AL81:AL1048576 AR81:AR1048576 AS1:XFD15">
    <cfRule type="cellIs" dxfId="85" priority="83" operator="lessThan">
      <formula>0</formula>
    </cfRule>
  </conditionalFormatting>
  <conditionalFormatting sqref="A28:A39">
    <cfRule type="cellIs" dxfId="84" priority="108" operator="lessThan">
      <formula>0</formula>
    </cfRule>
  </conditionalFormatting>
  <conditionalFormatting sqref="A42:A43">
    <cfRule type="cellIs" dxfId="83" priority="82" operator="lessThan">
      <formula>0</formula>
    </cfRule>
  </conditionalFormatting>
  <conditionalFormatting sqref="A69:A81">
    <cfRule type="cellIs" dxfId="82" priority="109" operator="lessThan">
      <formula>0</formula>
    </cfRule>
  </conditionalFormatting>
  <conditionalFormatting sqref="A3:E3">
    <cfRule type="cellIs" dxfId="81" priority="102" operator="lessThan">
      <formula>0</formula>
    </cfRule>
  </conditionalFormatting>
  <conditionalFormatting sqref="F82 U82 O82:T86 A82:E86 AS82:XFD85 AD82:AF82">
    <cfRule type="beginsWith" dxfId="80" priority="99" operator="beginsWith" text="*">
      <formula>LEFT(A82,1)="*"</formula>
    </cfRule>
  </conditionalFormatting>
  <conditionalFormatting sqref="AL83:AL86">
    <cfRule type="beginsWith" dxfId="79" priority="29" operator="beginsWith" text="*">
      <formula>LEFT(AL83,1)="*"</formula>
    </cfRule>
  </conditionalFormatting>
  <conditionalFormatting sqref="B2:E2">
    <cfRule type="cellIs" dxfId="78" priority="84" operator="lessThan">
      <formula>0</formula>
    </cfRule>
  </conditionalFormatting>
  <conditionalFormatting sqref="B43:E43">
    <cfRule type="cellIs" dxfId="77" priority="79" operator="lessThan">
      <formula>0</formula>
    </cfRule>
  </conditionalFormatting>
  <conditionalFormatting sqref="P69:AA81 B69:L81 M1:O1 AB1:AC1 B1:C3 F1:L3 U1:AA3 D1:E14 S1:T14 M2:M30 AB2:AB30 G4:H14 J4:J14 V4:W14 Y4:Y14 D16:E18 G16:H18 J16:J18 S16:T18 V16:W18 Y16:Y18 AS16:XFD30 D21:E21 G21:H21 J21 S21:T21 V21:W21 Y21 D23:E25 G23:H25 J23:J25 S23:T25 V23:W25 Y23:Y25 G27:H27 J27 V27:W27 Y27 D27:E42 S27:T42 C28:C42 F28:L42 U28:AA42 B28:B43 P28:R42 C43:L43 G45:H45 J45 V45:W45 Y45 G47:H47 J47 V47:W47 Y47 D49:E49 G49:H49 J49 S49:T49 V49:W49 Y49 D51:E51 G51:H51 J51 S51:T51 V51:W51 Y51 D53:E55 G53:H55 J53:J55 S53:T55 V53:W55 Y53:Y55 D57:E58 G57:H58 J57:J58 S57:T58 V57:W58 Y57:Y58 G61:H62 J61:J62 V61:W62 Y61:Y62 D61:E63 S61:T63 D65:E66 G65:H66 J65:J66 S65:T66 V65:W66 Y65:Y66 M81:O81 AB81:AC81 AS81:XFD81 M86:N1048576 AB86:AC1048576 AS86:XFD1048576 F87:L211 U87:AA211 A87:E1048576 O87:T1048576 S43:AA43">
    <cfRule type="cellIs" dxfId="76" priority="166" operator="lessThan">
      <formula>0</formula>
    </cfRule>
  </conditionalFormatting>
  <conditionalFormatting sqref="B82:E1048576">
    <cfRule type="cellIs" dxfId="75" priority="68" operator="lessThan">
      <formula>0</formula>
    </cfRule>
  </conditionalFormatting>
  <conditionalFormatting sqref="D45:E47">
    <cfRule type="cellIs" dxfId="74" priority="81" operator="lessThan">
      <formula>0</formula>
    </cfRule>
  </conditionalFormatting>
  <conditionalFormatting sqref="F212:F1048576">
    <cfRule type="cellIs" dxfId="73" priority="106" operator="lessThan">
      <formula>0</formula>
    </cfRule>
  </conditionalFormatting>
  <conditionalFormatting sqref="F2:L3">
    <cfRule type="cellIs" dxfId="72" priority="105" operator="lessThan">
      <formula>0</formula>
    </cfRule>
  </conditionalFormatting>
  <conditionalFormatting sqref="F43:L43">
    <cfRule type="cellIs" dxfId="71" priority="80" operator="lessThan">
      <formula>0</formula>
    </cfRule>
  </conditionalFormatting>
  <conditionalFormatting sqref="M42:M43 M45:M68">
    <cfRule type="cellIs" dxfId="70" priority="107" operator="lessThan">
      <formula>0</formula>
    </cfRule>
  </conditionalFormatting>
  <conditionalFormatting sqref="O28:O39">
    <cfRule type="cellIs" dxfId="69" priority="163" operator="lessThan">
      <formula>0</formula>
    </cfRule>
  </conditionalFormatting>
  <conditionalFormatting sqref="O42">
    <cfRule type="cellIs" dxfId="68" priority="127" operator="lessThan">
      <formula>0</formula>
    </cfRule>
  </conditionalFormatting>
  <conditionalFormatting sqref="O69:O80">
    <cfRule type="cellIs" dxfId="67" priority="164" operator="lessThan">
      <formula>0</formula>
    </cfRule>
  </conditionalFormatting>
  <conditionalFormatting sqref="O3:T3">
    <cfRule type="cellIs" dxfId="66" priority="155" operator="lessThan">
      <formula>0</formula>
    </cfRule>
  </conditionalFormatting>
  <conditionalFormatting sqref="P82:Q1048576">
    <cfRule type="cellIs" dxfId="65" priority="111" operator="lessThan">
      <formula>0</formula>
    </cfRule>
  </conditionalFormatting>
  <conditionalFormatting sqref="P1:R3">
    <cfRule type="cellIs" dxfId="64" priority="59" operator="lessThan">
      <formula>0</formula>
    </cfRule>
  </conditionalFormatting>
  <conditionalFormatting sqref="P2:T2">
    <cfRule type="cellIs" dxfId="63" priority="138" operator="lessThan">
      <formula>0</formula>
    </cfRule>
  </conditionalFormatting>
  <conditionalFormatting sqref="S45:T47">
    <cfRule type="cellIs" dxfId="62" priority="126" operator="lessThan">
      <formula>0</formula>
    </cfRule>
  </conditionalFormatting>
  <conditionalFormatting sqref="U212:U1048576">
    <cfRule type="cellIs" dxfId="61" priority="159" operator="lessThan">
      <formula>0</formula>
    </cfRule>
  </conditionalFormatting>
  <conditionalFormatting sqref="U2:AA3">
    <cfRule type="cellIs" dxfId="60" priority="158" operator="lessThan">
      <formula>0</formula>
    </cfRule>
  </conditionalFormatting>
  <conditionalFormatting sqref="U83:AA86 AD83:AK86 AM83:AQ86 F83:L86 M82:N85 AB82:AC85">
    <cfRule type="beginsWith" dxfId="59" priority="161" operator="beginsWith" text="*">
      <formula>LEFT(F82,1)="*"</formula>
    </cfRule>
  </conditionalFormatting>
  <conditionalFormatting sqref="R82:T1048576">
    <cfRule type="cellIs" dxfId="58" priority="162" operator="lessThan">
      <formula>0</formula>
    </cfRule>
  </conditionalFormatting>
  <conditionalFormatting sqref="AB42:AB43 AB45:AB68">
    <cfRule type="cellIs" dxfId="57" priority="160" operator="lessThan">
      <formula>0</formula>
    </cfRule>
  </conditionalFormatting>
  <conditionalFormatting sqref="AD1 AD3">
    <cfRule type="cellIs" dxfId="56" priority="140" operator="lessThan">
      <formula>0</formula>
    </cfRule>
  </conditionalFormatting>
  <conditionalFormatting sqref="AD28:AD39">
    <cfRule type="cellIs" dxfId="55" priority="145" operator="lessThan">
      <formula>0</formula>
    </cfRule>
  </conditionalFormatting>
  <conditionalFormatting sqref="AD42">
    <cfRule type="cellIs" dxfId="54" priority="139" operator="lessThan">
      <formula>0</formula>
    </cfRule>
  </conditionalFormatting>
  <conditionalFormatting sqref="AD69:AD81">
    <cfRule type="cellIs" dxfId="53" priority="146" operator="lessThan">
      <formula>0</formula>
    </cfRule>
  </conditionalFormatting>
  <conditionalFormatting sqref="AE212:AF1048576">
    <cfRule type="cellIs" dxfId="52" priority="144" operator="lessThan">
      <formula>0</formula>
    </cfRule>
  </conditionalFormatting>
  <conditionalFormatting sqref="AE69:AK81 AE58:AF68 AJ58:AK68 AN58:AQ68 AG64:AG68 AI64:AI68 AM64:AM68">
    <cfRule type="cellIs" dxfId="51" priority="132" operator="lessThan">
      <formula>0</formula>
    </cfRule>
  </conditionalFormatting>
  <conditionalFormatting sqref="AE2:AR3">
    <cfRule type="cellIs" dxfId="50" priority="20" operator="lessThan">
      <formula>0</formula>
    </cfRule>
  </conditionalFormatting>
  <conditionalFormatting sqref="AG47 AI47 AM47 AG49:AG51 AI49:AI51 AM49:AM51 AG53:AG56 AI53:AI56 AM53:AM56 AE57:AK57 AM57:AQ57 AG58:AG62 AI58:AI62 AM58:AM62 AH58:AH68 AE87:AK211 AD87:AD1048576">
    <cfRule type="cellIs" dxfId="49" priority="147" operator="lessThan">
      <formula>0</formula>
    </cfRule>
  </conditionalFormatting>
  <conditionalFormatting sqref="AG2:AK2">
    <cfRule type="cellIs" dxfId="48" priority="137" operator="lessThan">
      <formula>0</formula>
    </cfRule>
  </conditionalFormatting>
  <conditionalFormatting sqref="AL1:AL80">
    <cfRule type="cellIs" dxfId="47" priority="19" operator="lessThan">
      <formula>0</formula>
    </cfRule>
  </conditionalFormatting>
  <conditionalFormatting sqref="AR1:AR80">
    <cfRule type="cellIs" dxfId="46" priority="38" operator="lessThan">
      <formula>0</formula>
    </cfRule>
  </conditionalFormatting>
  <conditionalFormatting sqref="AR83:AR86">
    <cfRule type="beginsWith" dxfId="45" priority="39" operator="beginsWith" text="*">
      <formula>LEFT(AR83,1)="*"</formula>
    </cfRule>
  </conditionalFormatting>
  <conditionalFormatting sqref="AE46:AF56 AH46:AH56 AJ46:AK56 AN46:AQ56 AE1:AK45 AM1:AQ45">
    <cfRule type="cellIs" dxfId="44" priority="112" operator="lessThan">
      <formula>0</formula>
    </cfRule>
  </conditionalFormatting>
  <conditionalFormatting sqref="AS57">
    <cfRule type="cellIs" dxfId="43" priority="136" operator="lessThan">
      <formula>0</formula>
    </cfRule>
  </conditionalFormatting>
  <conditionalFormatting sqref="AS42:XFD43 AS45:XFD68">
    <cfRule type="cellIs" dxfId="42" priority="165" operator="lessThan">
      <formula>0</formula>
    </cfRule>
  </conditionalFormatting>
  <conditionalFormatting sqref="O2">
    <cfRule type="cellIs" dxfId="41" priority="18" operator="lessThan">
      <formula>0</formula>
    </cfRule>
  </conditionalFormatting>
  <conditionalFormatting sqref="AD2">
    <cfRule type="cellIs" dxfId="40" priority="17" operator="lessThan">
      <formula>0</formula>
    </cfRule>
  </conditionalFormatting>
  <conditionalFormatting sqref="O43">
    <cfRule type="cellIs" dxfId="39" priority="16" operator="lessThan">
      <formula>0</formula>
    </cfRule>
  </conditionalFormatting>
  <conditionalFormatting sqref="AD43">
    <cfRule type="cellIs" dxfId="38" priority="15" operator="lessThan">
      <formula>0</formula>
    </cfRule>
  </conditionalFormatting>
  <conditionalFormatting sqref="AS44:XFD44">
    <cfRule type="cellIs" dxfId="37" priority="8" operator="lessThan">
      <formula>0</formula>
    </cfRule>
  </conditionalFormatting>
  <conditionalFormatting sqref="A44:E44">
    <cfRule type="cellIs" dxfId="36" priority="9" operator="lessThan">
      <formula>0</formula>
    </cfRule>
  </conditionalFormatting>
  <conditionalFormatting sqref="B44:M44 S44:AB44">
    <cfRule type="cellIs" dxfId="35" priority="14" operator="lessThan">
      <formula>0</formula>
    </cfRule>
  </conditionalFormatting>
  <conditionalFormatting sqref="F44:L44">
    <cfRule type="cellIs" dxfId="34" priority="10" operator="lessThan">
      <formula>0</formula>
    </cfRule>
  </conditionalFormatting>
  <conditionalFormatting sqref="O44:T44">
    <cfRule type="cellIs" dxfId="33" priority="12" operator="lessThan">
      <formula>0</formula>
    </cfRule>
  </conditionalFormatting>
  <conditionalFormatting sqref="P44:R44">
    <cfRule type="cellIs" dxfId="32" priority="7" operator="lessThan">
      <formula>0</formula>
    </cfRule>
  </conditionalFormatting>
  <conditionalFormatting sqref="U44:AA44">
    <cfRule type="cellIs" dxfId="31" priority="13" operator="lessThan">
      <formula>0</formula>
    </cfRule>
  </conditionalFormatting>
  <conditionalFormatting sqref="AD44">
    <cfRule type="cellIs" dxfId="30" priority="11" operator="lessThan">
      <formula>0</formula>
    </cfRule>
  </conditionalFormatting>
  <conditionalFormatting sqref="AE44:AR44">
    <cfRule type="cellIs" dxfId="29" priority="6" operator="lessThan">
      <formula>0</formula>
    </cfRule>
  </conditionalFormatting>
  <conditionalFormatting sqref="P43:R43">
    <cfRule type="cellIs" dxfId="28" priority="3" operator="lessThan">
      <formula>0</formula>
    </cfRule>
  </conditionalFormatting>
  <conditionalFormatting sqref="P43:T43">
    <cfRule type="cellIs" dxfId="27" priority="4" operator="lessThan">
      <formula>0</formula>
    </cfRule>
  </conditionalFormatting>
  <conditionalFormatting sqref="U43:AA43">
    <cfRule type="cellIs" dxfId="26" priority="5" operator="lessThan">
      <formula>0</formula>
    </cfRule>
  </conditionalFormatting>
  <conditionalFormatting sqref="AE43:AR43">
    <cfRule type="cellIs" dxfId="25" priority="1" operator="lessThan">
      <formula>0</formula>
    </cfRule>
  </conditionalFormatting>
  <conditionalFormatting sqref="AG43:AK43">
    <cfRule type="cellIs" dxfId="24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85871-57BC-4AB4-AFBA-534D33A7104D}">
  <dimension ref="A1:AA213"/>
  <sheetViews>
    <sheetView topLeftCell="A29" workbookViewId="0">
      <selection activeCell="W87" sqref="W87"/>
    </sheetView>
  </sheetViews>
  <sheetFormatPr defaultColWidth="9.140625" defaultRowHeight="15"/>
  <cols>
    <col min="1" max="1" width="13.140625" style="16" bestFit="1" customWidth="1"/>
    <col min="2" max="2" width="12" style="17" bestFit="1" customWidth="1"/>
    <col min="3" max="3" width="12" style="19" customWidth="1"/>
    <col min="4" max="4" width="9.140625" style="17"/>
    <col min="5" max="5" width="9.140625" style="19"/>
    <col min="6" max="6" width="9.140625" style="17"/>
    <col min="7" max="7" width="9.140625" style="19"/>
    <col min="8" max="8" width="9.140625" style="17"/>
    <col min="9" max="9" width="9.140625" style="19"/>
    <col min="10" max="10" width="9.140625" style="17"/>
    <col min="11" max="11" width="9.140625" style="19"/>
    <col min="12" max="12" width="9.140625" style="17"/>
    <col min="13" max="13" width="9.140625" style="19"/>
    <col min="14" max="14" width="9.140625" style="17"/>
    <col min="15" max="15" width="9.140625" style="19"/>
    <col min="16" max="16" width="9.140625" style="17"/>
    <col min="17" max="17" width="9.140625" style="19"/>
    <col min="18" max="18" width="9.140625" style="17"/>
    <col min="19" max="19" width="9.140625" style="18"/>
    <col min="20" max="16384" width="9.140625" style="16"/>
  </cols>
  <sheetData>
    <row r="1" spans="1:27" ht="15.75" thickBot="1"/>
    <row r="2" spans="1:27" s="32" customFormat="1">
      <c r="A2" s="103" t="s">
        <v>398</v>
      </c>
      <c r="B2" s="36" t="s">
        <v>313</v>
      </c>
      <c r="C2" s="37" t="s">
        <v>376</v>
      </c>
      <c r="D2" s="36" t="s">
        <v>313</v>
      </c>
      <c r="E2" s="37" t="s">
        <v>376</v>
      </c>
      <c r="F2" s="36" t="s">
        <v>313</v>
      </c>
      <c r="G2" s="37" t="s">
        <v>376</v>
      </c>
      <c r="H2" s="36" t="s">
        <v>313</v>
      </c>
      <c r="I2" s="37" t="s">
        <v>376</v>
      </c>
      <c r="J2" s="36" t="s">
        <v>313</v>
      </c>
      <c r="K2" s="37" t="s">
        <v>376</v>
      </c>
      <c r="L2" s="36" t="s">
        <v>313</v>
      </c>
      <c r="M2" s="37" t="s">
        <v>376</v>
      </c>
      <c r="N2" s="36" t="s">
        <v>313</v>
      </c>
      <c r="O2" s="35" t="s">
        <v>376</v>
      </c>
      <c r="P2" s="33" t="s">
        <v>313</v>
      </c>
      <c r="Q2" s="34" t="s">
        <v>376</v>
      </c>
      <c r="R2" s="33" t="s">
        <v>312</v>
      </c>
      <c r="S2" s="34" t="s">
        <v>376</v>
      </c>
    </row>
    <row r="3" spans="1:27" s="32" customFormat="1" ht="15.75" thickBot="1">
      <c r="A3" s="102" t="s">
        <v>351</v>
      </c>
      <c r="B3" s="31" t="s">
        <v>311</v>
      </c>
      <c r="C3" s="30" t="s">
        <v>311</v>
      </c>
      <c r="D3" s="31" t="s">
        <v>310</v>
      </c>
      <c r="E3" s="30" t="s">
        <v>310</v>
      </c>
      <c r="F3" s="28" t="s">
        <v>309</v>
      </c>
      <c r="G3" s="29" t="s">
        <v>309</v>
      </c>
      <c r="H3" s="28" t="s">
        <v>308</v>
      </c>
      <c r="I3" s="29" t="s">
        <v>308</v>
      </c>
      <c r="J3" s="28" t="s">
        <v>307</v>
      </c>
      <c r="K3" s="29" t="s">
        <v>307</v>
      </c>
      <c r="L3" s="28" t="s">
        <v>306</v>
      </c>
      <c r="M3" s="27" t="s">
        <v>306</v>
      </c>
      <c r="N3" s="25" t="s">
        <v>305</v>
      </c>
      <c r="O3" s="26" t="s">
        <v>305</v>
      </c>
      <c r="P3" s="25" t="s">
        <v>304</v>
      </c>
      <c r="Q3" s="26" t="s">
        <v>304</v>
      </c>
      <c r="R3" s="25" t="s">
        <v>303</v>
      </c>
      <c r="S3" s="26" t="s">
        <v>303</v>
      </c>
    </row>
    <row r="4" spans="1:27">
      <c r="A4" s="99" t="s">
        <v>375</v>
      </c>
      <c r="B4" s="95"/>
      <c r="C4" s="106"/>
      <c r="D4" s="95"/>
      <c r="E4" s="106"/>
      <c r="F4" s="95"/>
      <c r="G4" s="106"/>
      <c r="H4" s="95"/>
      <c r="I4" s="106"/>
      <c r="J4" s="95"/>
      <c r="K4" s="106"/>
      <c r="L4" s="95"/>
      <c r="M4" s="105"/>
      <c r="N4" s="98">
        <f>100*(('Fig 10B Urine'!Z4*'Fig 10B Plasma'!$B4)/('Fig 10B Plasma'!N4*('Fig 10B Urine'!$R4*1000)))</f>
        <v>23.206288453283729</v>
      </c>
      <c r="O4" s="88">
        <f>N4/N$28</f>
        <v>3.7795484439846168</v>
      </c>
      <c r="P4" s="97">
        <f>(('Fig 10B Plasma'!B4)/1000)/'Fig 10B Urine'!R4</f>
        <v>8.9588834402112415E-3</v>
      </c>
      <c r="Q4" s="86">
        <f>P4/P$28</f>
        <v>3.6759241704481811</v>
      </c>
      <c r="R4" s="85">
        <f>('Fig 10B Plasma'!P4)/(('Fig 10B Plasma'!B4)/1000)</f>
        <v>165.78947368421052</v>
      </c>
      <c r="S4" s="84">
        <f>R4/R$28</f>
        <v>0.12907248213699646</v>
      </c>
    </row>
    <row r="5" spans="1:27">
      <c r="A5" s="94" t="s">
        <v>374</v>
      </c>
      <c r="B5" s="95"/>
      <c r="C5" s="106"/>
      <c r="D5" s="95"/>
      <c r="E5" s="106"/>
      <c r="F5" s="95"/>
      <c r="G5" s="106"/>
      <c r="H5" s="95"/>
      <c r="I5" s="106"/>
      <c r="J5" s="95"/>
      <c r="K5" s="106"/>
      <c r="L5" s="95"/>
      <c r="M5" s="105"/>
      <c r="N5" s="95"/>
      <c r="O5" s="88"/>
      <c r="P5" s="96"/>
      <c r="Q5" s="86"/>
      <c r="R5" s="95"/>
      <c r="S5" s="84"/>
    </row>
    <row r="6" spans="1:27">
      <c r="A6" s="94" t="s">
        <v>373</v>
      </c>
      <c r="B6" s="98">
        <f>100*(('Fig 10B Urine'!U6*'Fig 10B Plasma'!$B6)/('Fig 10B Plasma'!D6*('Fig 10B Urine'!$R6*1000)))</f>
        <v>0.20838294832102874</v>
      </c>
      <c r="C6" s="106">
        <f t="shared" ref="C6:C15" si="0">B6/B$28</f>
        <v>0.89945305173175905</v>
      </c>
      <c r="D6" s="98">
        <f>100*(('Fig 10B Urine'!V6*'Fig 10B Plasma'!$B6)/('Fig 10B Plasma'!F6*('Fig 10B Urine'!$R6*1000)))</f>
        <v>0.17614539673363203</v>
      </c>
      <c r="E6" s="106">
        <f t="shared" ref="E6:E11" si="1">D6/D$28</f>
        <v>0.6292424075325499</v>
      </c>
      <c r="F6" s="98">
        <f>100*(('Fig 10B Urine'!W6*'Fig 10B Plasma'!$B6)/('Fig 10B Plasma'!H6*('Fig 10B Urine'!$R6*1000)))</f>
        <v>7.2062916075521111</v>
      </c>
      <c r="G6" s="106">
        <f t="shared" ref="G6:G11" si="2">F6/F$28</f>
        <v>1.0546319353725042</v>
      </c>
      <c r="H6" s="98">
        <f>100*(('Fig 10B Urine'!X6*'Fig 10B Plasma'!$B6)/('Fig 10B Plasma'!J6*('Fig 10B Urine'!$R6*1000)))</f>
        <v>4.6645220588235281</v>
      </c>
      <c r="I6" s="106">
        <f t="shared" ref="I6:I15" si="3">H6/H$28</f>
        <v>0.9293229423137972</v>
      </c>
      <c r="J6" s="98">
        <f>100*(('Fig 10B Urine'!X6*'Fig 10B Plasma'!$B6)/(('Fig 10B Plasma'!J6*0.7)*('Fig 10B Urine'!$R6*1000)))</f>
        <v>6.6636029411764701</v>
      </c>
      <c r="K6" s="106">
        <f t="shared" ref="K6:K15" si="4">J6/J$28</f>
        <v>0.92932294231379764</v>
      </c>
      <c r="L6" s="98">
        <f>100*(('Fig 10B Urine'!Y6*'Fig 10B Plasma'!$B6)/('Fig 10B Plasma'!L6*('Fig 10B Urine'!$R6*1000)))</f>
        <v>9.8496653327194802E-2</v>
      </c>
      <c r="M6" s="105">
        <f t="shared" ref="M6:M11" si="5">L6/L$28</f>
        <v>0.68295024412263794</v>
      </c>
      <c r="N6" s="98">
        <f>100*(('Fig 10B Urine'!Z6*'Fig 10B Plasma'!$B6)/('Fig 10B Plasma'!N6*('Fig 10B Urine'!$R6*1000)))</f>
        <v>3.0184474232170739</v>
      </c>
      <c r="O6" s="88">
        <f t="shared" ref="O6:O15" si="6">N6/N$28</f>
        <v>0.49160675929007353</v>
      </c>
      <c r="P6" s="97">
        <f>(('Fig 10B Plasma'!B6)/1000)/'Fig 10B Urine'!R6</f>
        <v>1.6711229946524062E-3</v>
      </c>
      <c r="Q6" s="86">
        <f t="shared" ref="Q6:Q15" si="7">P6/P$28</f>
        <v>0.68567935377555067</v>
      </c>
      <c r="R6" s="85">
        <f>('Fig 10B Plasma'!P6)/(('Fig 10B Plasma'!B6)/1000)</f>
        <v>963.63636363636363</v>
      </c>
      <c r="S6" s="84">
        <f t="shared" ref="S6:S15" si="8">R6/R$28</f>
        <v>0.75022216168516842</v>
      </c>
      <c r="AA6" s="107"/>
    </row>
    <row r="7" spans="1:27" ht="15.75" thickBot="1">
      <c r="A7" s="93" t="s">
        <v>372</v>
      </c>
      <c r="B7" s="98">
        <f>100*(('Fig 10B Urine'!U7*'Fig 10B Plasma'!$B7)/('Fig 10B Plasma'!D7*('Fig 10B Urine'!$R7*1000)))</f>
        <v>9.9913616352528545E-2</v>
      </c>
      <c r="C7" s="106">
        <f t="shared" si="0"/>
        <v>0.43126180842489353</v>
      </c>
      <c r="D7" s="91">
        <f>100*(('Fig 10B Urine'!V7*'Fig 10B Plasma'!$B7)/('Fig 10B Plasma'!F7*('Fig 10B Urine'!$T7*1000)))</f>
        <v>0.6386949609456003</v>
      </c>
      <c r="E7" s="106">
        <f t="shared" si="1"/>
        <v>2.2816035068578238</v>
      </c>
      <c r="F7" s="91">
        <f>100*(('Fig 10B Urine'!W7*'Fig 10B Plasma'!$B7)/('Fig 10B Plasma'!H7*('Fig 10B Urine'!$T7*1000)))</f>
        <v>5.4097797457724157</v>
      </c>
      <c r="G7" s="106">
        <f t="shared" si="2"/>
        <v>0.79171462853984698</v>
      </c>
      <c r="H7" s="98">
        <f>100*(('Fig 10B Urine'!X7*'Fig 10B Plasma'!$B7)/('Fig 10B Plasma'!J7*('Fig 10B Urine'!$R7*1000)))</f>
        <v>2.9537894864219529</v>
      </c>
      <c r="I7" s="106">
        <f t="shared" si="3"/>
        <v>0.58848994642541175</v>
      </c>
      <c r="J7" s="98">
        <f>100*(('Fig 10B Urine'!X7*'Fig 10B Plasma'!$B7)/(('Fig 10B Plasma'!J7*0.7)*('Fig 10B Urine'!$R7*1000)))</f>
        <v>4.2196992663170763</v>
      </c>
      <c r="K7" s="106">
        <f t="shared" si="4"/>
        <v>0.58848994642541197</v>
      </c>
      <c r="L7" s="91">
        <f>100*(('Fig 10B Urine'!Y7*'Fig 10B Plasma'!$B7)/('Fig 10B Plasma'!L7*('Fig 10B Urine'!$T7*1000)))</f>
        <v>0.30588235294117649</v>
      </c>
      <c r="M7" s="105">
        <f t="shared" si="5"/>
        <v>2.1209088893612762</v>
      </c>
      <c r="N7" s="98">
        <f>100*(('Fig 10B Urine'!Z7*'Fig 10B Plasma'!$B7)/('Fig 10B Plasma'!N7*('Fig 10B Urine'!$R7*1000)))</f>
        <v>3.2456753572652048</v>
      </c>
      <c r="O7" s="88">
        <f t="shared" si="6"/>
        <v>0.52861478779451665</v>
      </c>
      <c r="P7" s="97">
        <f>(('Fig 10B Plasma'!B7)/1000)/'Fig 10B Urine'!R7</f>
        <v>1.0786129038057059E-3</v>
      </c>
      <c r="Q7" s="86">
        <f t="shared" si="7"/>
        <v>0.44256622715511129</v>
      </c>
      <c r="R7" s="85">
        <f>('Fig 10B Plasma'!P7)/(('Fig 10B Plasma'!B7)/1000)</f>
        <v>1500</v>
      </c>
      <c r="S7" s="84">
        <f t="shared" si="8"/>
        <v>1.1677986479061584</v>
      </c>
      <c r="T7" s="16" t="s">
        <v>326</v>
      </c>
    </row>
    <row r="8" spans="1:27">
      <c r="A8" s="99" t="s">
        <v>371</v>
      </c>
      <c r="B8" s="98">
        <f>100*(('Fig 10B Urine'!U8*'Fig 10B Plasma'!$B8)/('Fig 10B Plasma'!D8*('Fig 10B Urine'!$R8*1000)))</f>
        <v>0.17034103385898358</v>
      </c>
      <c r="C8" s="106">
        <f t="shared" si="0"/>
        <v>0.73525095970697651</v>
      </c>
      <c r="D8" s="98">
        <f>100*(('Fig 10B Urine'!V8*'Fig 10B Plasma'!$B8)/('Fig 10B Plasma'!F8*('Fig 10B Urine'!$R8*1000)))</f>
        <v>0.14141233396528319</v>
      </c>
      <c r="E8" s="106">
        <f t="shared" si="1"/>
        <v>0.50516584099936357</v>
      </c>
      <c r="F8" s="98">
        <f>100*(('Fig 10B Urine'!W8*'Fig 10B Plasma'!$B8)/('Fig 10B Plasma'!H8*('Fig 10B Urine'!$R8*1000)))</f>
        <v>3.2181771903395018</v>
      </c>
      <c r="G8" s="106">
        <f t="shared" si="2"/>
        <v>0.47097628342746101</v>
      </c>
      <c r="H8" s="98">
        <f>100*(('Fig 10B Urine'!X8*'Fig 10B Plasma'!$B8)/('Fig 10B Plasma'!J8*('Fig 10B Urine'!$R8*1000)))</f>
        <v>2.74682084322037</v>
      </c>
      <c r="I8" s="106">
        <f t="shared" si="3"/>
        <v>0.54725513050189112</v>
      </c>
      <c r="J8" s="98">
        <f>100*(('Fig 10B Urine'!X8*'Fig 10B Plasma'!$B8)/(('Fig 10B Plasma'!J8*0.7)*('Fig 10B Urine'!$R8*1000)))</f>
        <v>3.9240297760291005</v>
      </c>
      <c r="K8" s="106">
        <f t="shared" si="4"/>
        <v>0.54725513050189134</v>
      </c>
      <c r="L8" s="98">
        <f>100*(('Fig 10B Urine'!Y8*'Fig 10B Plasma'!$B8)/('Fig 10B Plasma'!L8*('Fig 10B Urine'!$R8*1000)))</f>
        <v>6.3490748983802969E-2</v>
      </c>
      <c r="M8" s="105">
        <f t="shared" si="5"/>
        <v>0.44022838394292368</v>
      </c>
      <c r="N8" s="98">
        <f>100*(('Fig 10B Urine'!Z8*'Fig 10B Plasma'!$B8)/('Fig 10B Plasma'!N8*('Fig 10B Urine'!$R8*1000)))</f>
        <v>2.0824275549850593</v>
      </c>
      <c r="O8" s="88">
        <f t="shared" si="6"/>
        <v>0.33915961361071345</v>
      </c>
      <c r="P8" s="97">
        <f>(('Fig 10B Plasma'!B8)/1000)/'Fig 10B Urine'!R8</f>
        <v>1.0351752551707005E-3</v>
      </c>
      <c r="Q8" s="86">
        <f t="shared" si="7"/>
        <v>0.42474330272591626</v>
      </c>
      <c r="R8" s="85">
        <f>('Fig 10B Plasma'!P8)/(('Fig 10B Plasma'!B8)/1000)</f>
        <v>1780</v>
      </c>
      <c r="S8" s="84">
        <f t="shared" si="8"/>
        <v>1.3857877288486413</v>
      </c>
    </row>
    <row r="9" spans="1:27">
      <c r="A9" s="94" t="s">
        <v>370</v>
      </c>
      <c r="B9" s="98">
        <f>100*(('Fig 10B Urine'!U9*'Fig 10B Plasma'!$B9)/('Fig 10B Plasma'!D9*('Fig 10B Urine'!$R9*1000)))</f>
        <v>0.19874283601405066</v>
      </c>
      <c r="C9" s="106">
        <f t="shared" si="0"/>
        <v>0.85784298476893683</v>
      </c>
      <c r="D9" s="98">
        <f>100*(('Fig 10B Urine'!V9*'Fig 10B Plasma'!$B9)/('Fig 10B Plasma'!F9*('Fig 10B Urine'!$R9*1000)))</f>
        <v>0.31615339435638939</v>
      </c>
      <c r="E9" s="106">
        <f t="shared" si="1"/>
        <v>1.1293915521121218</v>
      </c>
      <c r="F9" s="98">
        <f>100*(('Fig 10B Urine'!W9*'Fig 10B Plasma'!$B9)/('Fig 10B Plasma'!H9*('Fig 10B Urine'!$R9*1000)))</f>
        <v>9.4287298946200782</v>
      </c>
      <c r="G9" s="106">
        <f t="shared" si="2"/>
        <v>1.3798830519773486</v>
      </c>
      <c r="H9" s="98">
        <f>100*(('Fig 10B Urine'!X9*'Fig 10B Plasma'!$B9)/('Fig 10B Plasma'!J9*('Fig 10B Urine'!$R9*1000)))</f>
        <v>4.9753387211789875</v>
      </c>
      <c r="I9" s="106">
        <f t="shared" si="3"/>
        <v>0.991247626458861</v>
      </c>
      <c r="J9" s="98">
        <f>100*(('Fig 10B Urine'!X9*'Fig 10B Plasma'!$B9)/(('Fig 10B Plasma'!J9*0.7)*('Fig 10B Urine'!$R9*1000)))</f>
        <v>7.1076267445414105</v>
      </c>
      <c r="K9" s="106">
        <f t="shared" si="4"/>
        <v>0.99124762645886122</v>
      </c>
      <c r="L9" s="98">
        <f>100*(('Fig 10B Urine'!Y9*'Fig 10B Plasma'!$B9)/('Fig 10B Plasma'!L9*('Fig 10B Urine'!$R9*1000)))</f>
        <v>0.16328395079042457</v>
      </c>
      <c r="M9" s="105">
        <f t="shared" si="5"/>
        <v>1.1321685588970174</v>
      </c>
      <c r="N9" s="98">
        <f>100*(('Fig 10B Urine'!Z9*'Fig 10B Plasma'!$B9)/('Fig 10B Plasma'!N9*('Fig 10B Urine'!$R9*1000)))</f>
        <v>4.9359441980934902</v>
      </c>
      <c r="O9" s="88">
        <f t="shared" si="6"/>
        <v>0.80390452144273605</v>
      </c>
      <c r="P9" s="97">
        <f>(('Fig 10B Plasma'!B9)/1000)/'Fig 10B Urine'!R9</f>
        <v>1.5126304643775525E-3</v>
      </c>
      <c r="Q9" s="86">
        <f t="shared" si="7"/>
        <v>0.62064820042246194</v>
      </c>
      <c r="R9" s="85">
        <f>('Fig 10B Plasma'!P9)/(('Fig 10B Plasma'!B9)/1000)</f>
        <v>1155.5555555555557</v>
      </c>
      <c r="S9" s="84">
        <f t="shared" si="8"/>
        <v>0.89963747690548512</v>
      </c>
    </row>
    <row r="10" spans="1:27">
      <c r="A10" s="94" t="s">
        <v>369</v>
      </c>
      <c r="B10" s="98">
        <f>100*(('Fig 10B Urine'!U10*'Fig 10B Plasma'!$B10)/('Fig 10B Plasma'!D10*('Fig 10B Urine'!$R10*1000)))</f>
        <v>0.19235071241983184</v>
      </c>
      <c r="C10" s="106">
        <f t="shared" si="0"/>
        <v>0.83025236317446116</v>
      </c>
      <c r="D10" s="98">
        <f>100*(('Fig 10B Urine'!V10*'Fig 10B Plasma'!$B10)/('Fig 10B Plasma'!F10*('Fig 10B Urine'!$R10*1000)))</f>
        <v>0.20614734400290569</v>
      </c>
      <c r="E10" s="106">
        <f t="shared" si="1"/>
        <v>0.73641805833272689</v>
      </c>
      <c r="F10" s="98">
        <f>100*(('Fig 10B Urine'!W10*'Fig 10B Plasma'!$B10)/('Fig 10B Plasma'!H10*('Fig 10B Urine'!$R10*1000)))</f>
        <v>6.401726637127271</v>
      </c>
      <c r="G10" s="106">
        <f t="shared" si="2"/>
        <v>0.93688483907087361</v>
      </c>
      <c r="H10" s="98">
        <f>100*(('Fig 10B Urine'!X10*'Fig 10B Plasma'!$B10)/('Fig 10B Plasma'!J10*('Fig 10B Urine'!$R10*1000)))</f>
        <v>3.1187001507892829</v>
      </c>
      <c r="I10" s="106">
        <f t="shared" si="3"/>
        <v>0.62134545914377659</v>
      </c>
      <c r="J10" s="98">
        <f>100*(('Fig 10B Urine'!X10*'Fig 10B Plasma'!$B10)/(('Fig 10B Plasma'!J10*0.7)*('Fig 10B Urine'!$R10*1000)))</f>
        <v>4.4552859296989755</v>
      </c>
      <c r="K10" s="106">
        <f t="shared" si="4"/>
        <v>0.62134545914377681</v>
      </c>
      <c r="L10" s="98">
        <f>100*(('Fig 10B Urine'!Y10*'Fig 10B Plasma'!$B10)/('Fig 10B Plasma'!L10*('Fig 10B Urine'!$R10*1000)))</f>
        <v>9.4264806804417484E-2</v>
      </c>
      <c r="M10" s="105">
        <f t="shared" si="5"/>
        <v>0.65360771807538653</v>
      </c>
      <c r="N10" s="98">
        <f>100*(('Fig 10B Urine'!Z10*'Fig 10B Plasma'!$B10)/('Fig 10B Plasma'!N10*('Fig 10B Urine'!$R10*1000)))</f>
        <v>2.1357551886278099</v>
      </c>
      <c r="O10" s="88">
        <f t="shared" si="6"/>
        <v>0.34784494798297144</v>
      </c>
      <c r="P10" s="97">
        <f>(('Fig 10B Plasma'!B10)/1000)/'Fig 10B Urine'!R10</f>
        <v>1.2346187085888309E-3</v>
      </c>
      <c r="Q10" s="86">
        <f t="shared" si="7"/>
        <v>0.50657705086541371</v>
      </c>
      <c r="R10" s="85">
        <f>('Fig 10B Plasma'!P10)/(('Fig 10B Plasma'!B10)/1000)</f>
        <v>1533.3333333333333</v>
      </c>
      <c r="S10" s="84">
        <f t="shared" si="8"/>
        <v>1.1937497289707397</v>
      </c>
    </row>
    <row r="11" spans="1:27" ht="15.75" thickBot="1">
      <c r="A11" s="93" t="s">
        <v>368</v>
      </c>
      <c r="B11" s="98">
        <f>100*(('Fig 10B Urine'!U11*'Fig 10B Plasma'!$B11)/('Fig 10B Plasma'!D11*('Fig 10B Urine'!$R11*1000)))</f>
        <v>0.32784800929962221</v>
      </c>
      <c r="C11" s="106">
        <f t="shared" si="0"/>
        <v>1.4151056736870702</v>
      </c>
      <c r="D11" s="98">
        <f>100*(('Fig 10B Urine'!V11*'Fig 10B Plasma'!$B11)/('Fig 10B Plasma'!F11*('Fig 10B Urine'!$R11*1000)))</f>
        <v>0.32387759660486931</v>
      </c>
      <c r="E11" s="106">
        <f t="shared" si="1"/>
        <v>1.1569846411694065</v>
      </c>
      <c r="F11" s="98">
        <f>100*(('Fig 10B Urine'!W11*'Fig 10B Plasma'!$B11)/('Fig 10B Plasma'!H11*('Fig 10B Urine'!$R11*1000)))</f>
        <v>8.5885398385398375</v>
      </c>
      <c r="G11" s="106">
        <f t="shared" si="2"/>
        <v>1.256922268098436</v>
      </c>
      <c r="H11" s="98">
        <f>100*(('Fig 10B Urine'!X11*'Fig 10B Plasma'!$B11)/('Fig 10B Plasma'!J11*('Fig 10B Urine'!$R11*1000)))</f>
        <v>6.0794127460794112</v>
      </c>
      <c r="I11" s="106">
        <f t="shared" si="3"/>
        <v>1.2112147117064938</v>
      </c>
      <c r="J11" s="98">
        <f>100*(('Fig 10B Urine'!X11*'Fig 10B Plasma'!$B11)/(('Fig 10B Plasma'!J11*0.7)*('Fig 10B Urine'!$R11*1000)))</f>
        <v>8.6848753515420167</v>
      </c>
      <c r="K11" s="106">
        <f t="shared" si="4"/>
        <v>1.2112147117064942</v>
      </c>
      <c r="L11" s="98">
        <f>100*(('Fig 10B Urine'!Y11*'Fig 10B Plasma'!$B11)/('Fig 10B Plasma'!L11*('Fig 10B Urine'!$R11*1000)))</f>
        <v>0.15970515970515972</v>
      </c>
      <c r="M11" s="105">
        <f t="shared" si="5"/>
        <v>1.1073541498507893</v>
      </c>
      <c r="N11" s="98">
        <f>100*(('Fig 10B Urine'!Z11*'Fig 10B Plasma'!$B11)/('Fig 10B Plasma'!N11*('Fig 10B Urine'!$R11*1000)))</f>
        <v>2.301801801801802</v>
      </c>
      <c r="O11" s="88">
        <f t="shared" si="6"/>
        <v>0.37488853229909563</v>
      </c>
      <c r="P11" s="97">
        <f>(('Fig 10B Plasma'!B11)/1000)/'Fig 10B Urine'!R11</f>
        <v>2.0475020475020475E-3</v>
      </c>
      <c r="Q11" s="86">
        <f t="shared" si="7"/>
        <v>0.84011164066193611</v>
      </c>
      <c r="R11" s="85">
        <f>('Fig 10B Plasma'!P11)/(('Fig 10B Plasma'!B11)/1000)</f>
        <v>1033.3333333333335</v>
      </c>
      <c r="S11" s="84">
        <f t="shared" si="8"/>
        <v>0.80448351300202037</v>
      </c>
    </row>
    <row r="12" spans="1:27">
      <c r="A12" s="99" t="s">
        <v>367</v>
      </c>
      <c r="B12" s="98">
        <f>100*(('Fig 10B Urine'!U12*'Fig 10B Plasma'!$B12)/('Fig 10B Plasma'!D12*('Fig 10B Urine'!$R12*1000)))</f>
        <v>0.22080806921008123</v>
      </c>
      <c r="C12" s="106">
        <f t="shared" si="0"/>
        <v>0.95308418130276962</v>
      </c>
      <c r="D12" s="95"/>
      <c r="E12" s="106"/>
      <c r="F12" s="95"/>
      <c r="G12" s="106"/>
      <c r="H12" s="98">
        <f>100*(('Fig 10B Urine'!X12*'Fig 10B Plasma'!$B12)/('Fig 10B Plasma'!J12*('Fig 10B Urine'!$R12*1000)))</f>
        <v>4.3139255879463105</v>
      </c>
      <c r="I12" s="106">
        <f t="shared" si="3"/>
        <v>0.85947283982277678</v>
      </c>
      <c r="J12" s="98">
        <f>100*(('Fig 10B Urine'!X12*'Fig 10B Plasma'!$B12)/(('Fig 10B Plasma'!J12*0.7)*('Fig 10B Urine'!$R12*1000)))</f>
        <v>6.1627508399233015</v>
      </c>
      <c r="K12" s="106">
        <f t="shared" si="4"/>
        <v>0.859472839822777</v>
      </c>
      <c r="L12" s="95"/>
      <c r="M12" s="105"/>
      <c r="N12" s="98">
        <f>100*(('Fig 10B Urine'!Z12*'Fig 10B Plasma'!$B12)/('Fig 10B Plasma'!N12*('Fig 10B Urine'!$R12*1000)))</f>
        <v>6.0627364862196176</v>
      </c>
      <c r="O12" s="88">
        <f t="shared" si="6"/>
        <v>0.98742227990955145</v>
      </c>
      <c r="P12" s="97">
        <f>(('Fig 10B Plasma'!B12)/1000)/'Fig 10B Urine'!R12</f>
        <v>1.2746647631672872E-3</v>
      </c>
      <c r="Q12" s="86">
        <f t="shared" si="7"/>
        <v>0.52300836855566413</v>
      </c>
      <c r="R12" s="85">
        <f>('Fig 10B Plasma'!P12)/(('Fig 10B Plasma'!B12)/1000)</f>
        <v>2220</v>
      </c>
      <c r="S12" s="84">
        <f t="shared" si="8"/>
        <v>1.7283419989011146</v>
      </c>
    </row>
    <row r="13" spans="1:27">
      <c r="A13" s="94" t="s">
        <v>366</v>
      </c>
      <c r="B13" s="98">
        <f>100*(('Fig 10B Urine'!U13*'Fig 10B Plasma'!$B13)/('Fig 10B Plasma'!D13*('Fig 10B Urine'!$R13*1000)))</f>
        <v>0.32441812214719523</v>
      </c>
      <c r="C13" s="106">
        <f t="shared" si="0"/>
        <v>1.400301091588571</v>
      </c>
      <c r="D13" s="98">
        <f>100*(('Fig 10B Urine'!V13*'Fig 10B Plasma'!$B13)/('Fig 10B Plasma'!F13*('Fig 10B Urine'!$R13*1000)))</f>
        <v>0.3592938824965286</v>
      </c>
      <c r="E13" s="106">
        <f>D13/D$28</f>
        <v>1.283501878710555</v>
      </c>
      <c r="F13" s="98">
        <f>100*(('Fig 10B Urine'!W13*'Fig 10B Plasma'!$B13)/('Fig 10B Plasma'!H13*('Fig 10B Urine'!$R13*1000)))</f>
        <v>11.537676741003912</v>
      </c>
      <c r="G13" s="106">
        <f>F13/F$28</f>
        <v>1.6885248354806175</v>
      </c>
      <c r="H13" s="98">
        <f>100*(('Fig 10B Urine'!X13*'Fig 10B Plasma'!$B13)/('Fig 10B Plasma'!J13*('Fig 10B Urine'!$R13*1000)))</f>
        <v>8.3593450284239541</v>
      </c>
      <c r="I13" s="106">
        <f t="shared" si="3"/>
        <v>1.6654506120162968</v>
      </c>
      <c r="J13" s="98">
        <f>100*(('Fig 10B Urine'!X13*'Fig 10B Plasma'!$B13)/(('Fig 10B Plasma'!J13*0.7)*('Fig 10B Urine'!$R13*1000)))</f>
        <v>11.941921469177075</v>
      </c>
      <c r="K13" s="106">
        <f t="shared" si="4"/>
        <v>1.6654506120162968</v>
      </c>
      <c r="L13" s="98">
        <f>100*(('Fig 10B Urine'!Y13*'Fig 10B Plasma'!$B13)/('Fig 10B Plasma'!L13*('Fig 10B Urine'!$R13*1000)))</f>
        <v>0.21277663690703513</v>
      </c>
      <c r="M13" s="105">
        <f>L13/L$28</f>
        <v>1.4753380060186472</v>
      </c>
      <c r="N13" s="98">
        <f>100*(('Fig 10B Urine'!Z13*'Fig 10B Plasma'!$B13)/('Fig 10B Plasma'!N13*('Fig 10B Urine'!$R13*1000)))</f>
        <v>5.9478799081386873</v>
      </c>
      <c r="O13" s="88">
        <f t="shared" si="6"/>
        <v>0.96871588479423298</v>
      </c>
      <c r="P13" s="97">
        <f>(('Fig 10B Plasma'!B13)/1000)/'Fig 10B Urine'!R13</f>
        <v>2.1004873130566291E-3</v>
      </c>
      <c r="Q13" s="86">
        <f t="shared" si="7"/>
        <v>0.86185205280475874</v>
      </c>
      <c r="R13" s="85">
        <f>('Fig 10B Plasma'!P13)/(('Fig 10B Plasma'!B13)/1000)</f>
        <v>969.99999999999989</v>
      </c>
      <c r="S13" s="84">
        <f t="shared" si="8"/>
        <v>0.75517645897931573</v>
      </c>
    </row>
    <row r="14" spans="1:27">
      <c r="A14" s="94" t="s">
        <v>365</v>
      </c>
      <c r="B14" s="98">
        <f>100*(('Fig 10B Urine'!U14*'Fig 10B Plasma'!$B14)/('Fig 10B Plasma'!D14*('Fig 10B Urine'!$R14*1000)))</f>
        <v>0.15745324532453248</v>
      </c>
      <c r="C14" s="106">
        <f t="shared" si="0"/>
        <v>0.67962279617064258</v>
      </c>
      <c r="D14" s="98">
        <f>100*(('Fig 10B Urine'!V14*'Fig 10B Plasma'!$B14)/('Fig 10B Plasma'!F14*('Fig 10B Urine'!$R14*1000)))</f>
        <v>7.7735046231895921E-2</v>
      </c>
      <c r="E14" s="106">
        <f>D14/D$28</f>
        <v>0.27769211428545332</v>
      </c>
      <c r="F14" s="98">
        <f>100*(('Fig 10B Urine'!W14*'Fig 10B Plasma'!$B14)/('Fig 10B Plasma'!H14*('Fig 10B Urine'!$R14*1000)))</f>
        <v>2.8730145741846917</v>
      </c>
      <c r="G14" s="106">
        <f>F14/F$28</f>
        <v>0.42046215803291054</v>
      </c>
      <c r="H14" s="98">
        <f>100*(('Fig 10B Urine'!X14*'Fig 10B Plasma'!$B14)/('Fig 10B Plasma'!J14*('Fig 10B Urine'!$R14*1000)))</f>
        <v>3.3321952884943671</v>
      </c>
      <c r="I14" s="106">
        <f t="shared" si="3"/>
        <v>0.66388056285637853</v>
      </c>
      <c r="J14" s="98">
        <f>100*(('Fig 10B Urine'!X14*'Fig 10B Plasma'!$B14)/(('Fig 10B Plasma'!J14*0.7)*('Fig 10B Urine'!$R14*1000)))</f>
        <v>4.7602789835633814</v>
      </c>
      <c r="K14" s="106">
        <f t="shared" si="4"/>
        <v>0.66388056285637875</v>
      </c>
      <c r="L14" s="98">
        <f>100*(('Fig 10B Urine'!Y14*'Fig 10B Plasma'!$B14)/('Fig 10B Plasma'!L14*('Fig 10B Urine'!$R14*1000)))</f>
        <v>5.5878071028579376E-2</v>
      </c>
      <c r="M14" s="105">
        <f>L14/L$28</f>
        <v>0.3874440497313214</v>
      </c>
      <c r="N14" s="98">
        <f>100*(('Fig 10B Urine'!Z14*'Fig 10B Plasma'!$B14)/('Fig 10B Plasma'!N14*('Fig 10B Urine'!$R14*1000)))</f>
        <v>2.547940667672715</v>
      </c>
      <c r="O14" s="88">
        <f t="shared" si="6"/>
        <v>0.41497653557369552</v>
      </c>
      <c r="P14" s="97">
        <f>(('Fig 10B Plasma'!B14)/1000)/'Fig 10B Urine'!R14</f>
        <v>7.5007500750075013E-4</v>
      </c>
      <c r="Q14" s="86">
        <f t="shared" si="7"/>
        <v>0.30776367034150137</v>
      </c>
      <c r="R14" s="85">
        <f>('Fig 10B Plasma'!P14)/(('Fig 10B Plasma'!B14)/1000)</f>
        <v>2120</v>
      </c>
      <c r="S14" s="84">
        <f t="shared" si="8"/>
        <v>1.6504887557073706</v>
      </c>
    </row>
    <row r="15" spans="1:27" ht="15.75" thickBot="1">
      <c r="A15" s="93" t="s">
        <v>364</v>
      </c>
      <c r="B15" s="89">
        <f>100*(('Fig 10B Urine'!U15*'Fig 10B Plasma'!$B15)/('Fig 10B Plasma'!D15*('Fig 10B Urine'!$S15*1000)))</f>
        <v>0.41651545011997776</v>
      </c>
      <c r="C15" s="106">
        <f t="shared" si="0"/>
        <v>1.7978250894439201</v>
      </c>
      <c r="D15" s="95"/>
      <c r="E15" s="106"/>
      <c r="F15" s="95"/>
      <c r="G15" s="106"/>
      <c r="H15" s="89">
        <f>100*(('Fig 10B Urine'!X15*'Fig 10B Plasma'!$B15)/('Fig 10B Plasma'!J15*('Fig 10B Urine'!$S15*1000)))</f>
        <v>9.6486424933735826</v>
      </c>
      <c r="I15" s="106">
        <f t="shared" si="3"/>
        <v>1.9223201687543152</v>
      </c>
      <c r="J15" s="92">
        <f>100*(('Fig 10B Urine'!X15*'Fig 10B Plasma'!$B15)/(('Fig 10B Plasma'!J15*0.7)*('Fig 10B Urine'!$S15*1000)))</f>
        <v>13.78377499053369</v>
      </c>
      <c r="K15" s="106">
        <f t="shared" si="4"/>
        <v>1.9223201687543157</v>
      </c>
      <c r="L15" s="95"/>
      <c r="M15" s="105"/>
      <c r="N15" s="89">
        <f>100*(('Fig 10B Urine'!Z15*'Fig 10B Plasma'!$B15)/('Fig 10B Plasma'!N15*('Fig 10B Urine'!$S15*1000)))</f>
        <v>12.054698436021392</v>
      </c>
      <c r="O15" s="88">
        <f t="shared" si="6"/>
        <v>1.9633176933177972</v>
      </c>
      <c r="P15" s="100">
        <f>(('Fig 10B Plasma'!B15)/1000)/'Fig 10B Urine'!S15</f>
        <v>5.1451908544232561E-3</v>
      </c>
      <c r="Q15" s="86">
        <f t="shared" si="7"/>
        <v>2.1111259622435066</v>
      </c>
      <c r="R15" s="85">
        <f>('Fig 10B Plasma'!P15)/(('Fig 10B Plasma'!B15)/1000)</f>
        <v>687.5</v>
      </c>
      <c r="S15" s="84">
        <f t="shared" si="8"/>
        <v>0.53524104695698926</v>
      </c>
      <c r="T15" s="16" t="s">
        <v>326</v>
      </c>
    </row>
    <row r="16" spans="1:27">
      <c r="A16" s="99" t="s">
        <v>363</v>
      </c>
      <c r="B16" s="98">
        <f>100*(('Fig 10B Urine'!U16*'Fig 10B Plasma'!$B16)/('Fig 10B Plasma'!D16*('Fig 10B Urine'!$R16*1000)))</f>
        <v>0.34171344886502314</v>
      </c>
      <c r="C16" s="90">
        <f t="shared" ref="C16:C27" si="9">B16/B$32</f>
        <v>0.77973892412216528</v>
      </c>
      <c r="D16" s="98">
        <f>100*(('Fig 10B Urine'!V16*'Fig 10B Plasma'!$B16)/('Fig 10B Plasma'!F16*('Fig 10B Urine'!$R16*1000)))</f>
        <v>0.34587646568218611</v>
      </c>
      <c r="E16" s="90">
        <f>D16/D$32</f>
        <v>0.52004098096667573</v>
      </c>
      <c r="F16" s="98">
        <f>100*(('Fig 10B Urine'!W16*'Fig 10B Plasma'!$B16)/('Fig 10B Plasma'!H16*('Fig 10B Urine'!$R16*1000)))</f>
        <v>11.384745285674077</v>
      </c>
      <c r="G16" s="90">
        <f>F16/F$32</f>
        <v>0.79559426367761488</v>
      </c>
      <c r="H16" s="98">
        <f>100*(('Fig 10B Urine'!X16*'Fig 10B Plasma'!$B16)/('Fig 10B Plasma'!J16*('Fig 10B Urine'!$R16*1000)))</f>
        <v>5.0176470588235293</v>
      </c>
      <c r="I16" s="90">
        <f t="shared" ref="I16:I27" si="10">H16/H$32</f>
        <v>0.66238171456147099</v>
      </c>
      <c r="J16" s="98">
        <f>100*(('Fig 10B Urine'!X16*'Fig 10B Plasma'!$B16)/(('Fig 10B Plasma'!J16*0.7)*('Fig 10B Urine'!$R16*1000)))</f>
        <v>7.1680672268907575</v>
      </c>
      <c r="K16" s="90">
        <f t="shared" ref="K16:K27" si="11">J16/J$32</f>
        <v>0.66238171456147121</v>
      </c>
      <c r="L16" s="98">
        <f>100*(('Fig 10B Urine'!Y16*'Fig 10B Plasma'!$B16)/('Fig 10B Plasma'!L16*('Fig 10B Urine'!$R16*1000)))</f>
        <v>8.2979900424119499E-2</v>
      </c>
      <c r="M16" s="90">
        <f>L16/L$32</f>
        <v>0.26583065706726844</v>
      </c>
      <c r="N16" s="98">
        <f>100*(('Fig 10B Urine'!Z16*'Fig 10B Plasma'!$B16)/('Fig 10B Plasma'!N16*('Fig 10B Urine'!$R16*1000)))</f>
        <v>5.9349965667200735</v>
      </c>
      <c r="O16" s="88">
        <f t="shared" ref="O16:O27" si="12">N16/N$32</f>
        <v>1.1658941594988594</v>
      </c>
      <c r="P16" s="97">
        <f>(('Fig 10B Plasma'!B16)/1000)/'Fig 10B Urine'!R16</f>
        <v>2.6737967914438505E-3</v>
      </c>
      <c r="Q16" s="86">
        <f t="shared" ref="Q16:Q27" si="13">P16/P$32</f>
        <v>0.94552676332399954</v>
      </c>
      <c r="R16" s="85">
        <f>('Fig 10B Plasma'!P16)/(('Fig 10B Plasma'!B16)/1000)</f>
        <v>1012.4999999999999</v>
      </c>
      <c r="S16" s="84">
        <f t="shared" ref="S16:S27" si="14">R16/R$32</f>
        <v>0.95684581475395547</v>
      </c>
    </row>
    <row r="17" spans="1:20">
      <c r="A17" s="94" t="s">
        <v>362</v>
      </c>
      <c r="B17" s="98">
        <f>100*(('Fig 10B Urine'!U17*'Fig 10B Plasma'!$B17)/('Fig 10B Plasma'!D17*('Fig 10B Urine'!$R17*1000)))</f>
        <v>0.48579550491409929</v>
      </c>
      <c r="C17" s="90">
        <f t="shared" si="9"/>
        <v>1.1085126020156362</v>
      </c>
      <c r="D17" s="98">
        <f>100*(('Fig 10B Urine'!V17*'Fig 10B Plasma'!$B17)/('Fig 10B Plasma'!F17*('Fig 10B Urine'!$R17*1000)))</f>
        <v>0.90016663799072338</v>
      </c>
      <c r="E17" s="90">
        <f>D17/D$32</f>
        <v>1.3534414390723906</v>
      </c>
      <c r="F17" s="98">
        <f>100*(('Fig 10B Urine'!W17*'Fig 10B Plasma'!$B17)/('Fig 10B Plasma'!H17*('Fig 10B Urine'!$R17*1000)))</f>
        <v>31.913050570671125</v>
      </c>
      <c r="G17" s="90">
        <f>F17/F$32</f>
        <v>2.2301631993847701</v>
      </c>
      <c r="H17" s="98">
        <f>100*(('Fig 10B Urine'!X17*'Fig 10B Plasma'!$B17)/('Fig 10B Plasma'!J17*('Fig 10B Urine'!$R17*1000)))</f>
        <v>10.775325282738182</v>
      </c>
      <c r="I17" s="90">
        <f t="shared" si="10"/>
        <v>1.4224552568293156</v>
      </c>
      <c r="J17" s="98">
        <f>100*(('Fig 10B Urine'!X17*'Fig 10B Plasma'!$B17)/(('Fig 10B Plasma'!J17*0.7)*('Fig 10B Urine'!$R17*1000)))</f>
        <v>15.393321832483117</v>
      </c>
      <c r="K17" s="90">
        <f t="shared" si="11"/>
        <v>1.4224552568293158</v>
      </c>
      <c r="L17" s="98">
        <f>100*(('Fig 10B Urine'!Y17*'Fig 10B Plasma'!$B17)/('Fig 10B Plasma'!L17*('Fig 10B Urine'!$R17*1000)))</f>
        <v>0.31984492367337053</v>
      </c>
      <c r="M17" s="90">
        <f>L17/L$32</f>
        <v>1.0246407357101215</v>
      </c>
      <c r="N17" s="98">
        <f>100*(('Fig 10B Urine'!Z17*'Fig 10B Plasma'!$B17)/('Fig 10B Plasma'!N17*('Fig 10B Urine'!$R17*1000)))</f>
        <v>10.461465491908502</v>
      </c>
      <c r="O17" s="88">
        <f t="shared" si="12"/>
        <v>2.0550915876191542</v>
      </c>
      <c r="P17" s="97">
        <f>(('Fig 10B Plasma'!B17)/1000)/'Fig 10B Urine'!R17</f>
        <v>3.9650197149591381E-3</v>
      </c>
      <c r="Q17" s="86">
        <f t="shared" si="13"/>
        <v>1.4021380643428341</v>
      </c>
      <c r="R17" s="85">
        <f>('Fig 10B Plasma'!P17)/(('Fig 10B Plasma'!B17)/1000)</f>
        <v>700</v>
      </c>
      <c r="S17" s="84">
        <f t="shared" si="14"/>
        <v>0.66152303242248778</v>
      </c>
    </row>
    <row r="18" spans="1:20">
      <c r="A18" s="94" t="s">
        <v>361</v>
      </c>
      <c r="B18" s="98">
        <f>100*(('Fig 10B Urine'!U18*'Fig 10B Plasma'!$B18)/('Fig 10B Plasma'!D18*('Fig 10B Urine'!$R18*1000)))</f>
        <v>0.25835473457872998</v>
      </c>
      <c r="C18" s="90">
        <f t="shared" si="9"/>
        <v>0.58952681977073418</v>
      </c>
      <c r="D18" s="98">
        <f>100*(('Fig 10B Urine'!V18*'Fig 10B Plasma'!$B18)/('Fig 10B Plasma'!F18*('Fig 10B Urine'!$R18*1000)))</f>
        <v>0.6039310769215136</v>
      </c>
      <c r="E18" s="90">
        <f>D18/D$32</f>
        <v>0.90803781361381175</v>
      </c>
      <c r="F18" s="98">
        <f>100*(('Fig 10B Urine'!W18*'Fig 10B Plasma'!$B18)/('Fig 10B Plasma'!H18*('Fig 10B Urine'!$R18*1000)))</f>
        <v>21.230191364593018</v>
      </c>
      <c r="G18" s="90">
        <f>F18/F$32</f>
        <v>1.483618477411387</v>
      </c>
      <c r="H18" s="98">
        <f>100*(('Fig 10B Urine'!X18*'Fig 10B Plasma'!$B18)/('Fig 10B Plasma'!J18*('Fig 10B Urine'!$R18*1000)))</f>
        <v>5.6862238304471431</v>
      </c>
      <c r="I18" s="90">
        <f t="shared" si="10"/>
        <v>0.75064081750600065</v>
      </c>
      <c r="J18" s="98">
        <f>100*(('Fig 10B Urine'!X18*'Fig 10B Plasma'!$B18)/(('Fig 10B Plasma'!J18*0.7)*('Fig 10B Urine'!$R18*1000)))</f>
        <v>8.1231769006387768</v>
      </c>
      <c r="K18" s="90">
        <f t="shared" si="11"/>
        <v>0.75064081750600087</v>
      </c>
      <c r="L18" s="98">
        <f>100*(('Fig 10B Urine'!Y18*'Fig 10B Plasma'!$B18)/('Fig 10B Plasma'!L18*('Fig 10B Urine'!$R18*1000)))</f>
        <v>0.21726486389402366</v>
      </c>
      <c r="M18" s="90">
        <f>L18/L$32</f>
        <v>0.6960198943525282</v>
      </c>
      <c r="N18" s="98">
        <f>100*(('Fig 10B Urine'!Z18*'Fig 10B Plasma'!$B18)/('Fig 10B Plasma'!N18*('Fig 10B Urine'!$R18*1000)))</f>
        <v>7.0719760687092448</v>
      </c>
      <c r="O18" s="88">
        <f t="shared" si="12"/>
        <v>1.3892469021562452</v>
      </c>
      <c r="P18" s="97">
        <f>(('Fig 10B Plasma'!B18)/1000)/'Fig 10B Urine'!R18</f>
        <v>2.1147113419018302E-3</v>
      </c>
      <c r="Q18" s="86">
        <f t="shared" si="13"/>
        <v>0.74781904775689789</v>
      </c>
      <c r="R18" s="85">
        <f>('Fig 10B Plasma'!P18)/(('Fig 10B Plasma'!B18)/1000)</f>
        <v>955.55555555555554</v>
      </c>
      <c r="S18" s="84">
        <f t="shared" si="14"/>
        <v>0.90303144108466593</v>
      </c>
    </row>
    <row r="19" spans="1:20" ht="15.75" thickBot="1">
      <c r="A19" s="93" t="s">
        <v>360</v>
      </c>
      <c r="B19" s="89">
        <f>100*(('Fig 10B Urine'!U19*'Fig 10B Plasma'!$B19)/('Fig 10B Plasma'!D19*('Fig 10B Urine'!$S19*1000)))</f>
        <v>0.36015696393054875</v>
      </c>
      <c r="C19" s="90">
        <f t="shared" si="9"/>
        <v>0.82182426387683338</v>
      </c>
      <c r="D19" s="95"/>
      <c r="E19" s="90"/>
      <c r="F19" s="95"/>
      <c r="G19" s="90"/>
      <c r="H19" s="89">
        <f>100*(('Fig 10B Urine'!X19*'Fig 10B Plasma'!$B19)/('Fig 10B Plasma'!J19*('Fig 10B Urine'!$S19*1000)))</f>
        <v>7.0944027260680249</v>
      </c>
      <c r="I19" s="90">
        <f t="shared" si="10"/>
        <v>0.93653511026028968</v>
      </c>
      <c r="J19" s="92">
        <f>100*(('Fig 10B Urine'!X19*'Fig 10B Plasma'!$B19)/(('Fig 10B Plasma'!J19*0.7)*('Fig 10B Urine'!$S19*1000)))</f>
        <v>10.134861037240036</v>
      </c>
      <c r="K19" s="90">
        <f t="shared" si="11"/>
        <v>0.93653511026028979</v>
      </c>
      <c r="L19" s="95"/>
      <c r="M19" s="90"/>
      <c r="N19" s="89">
        <f>100*(('Fig 10B Urine'!Z19*'Fig 10B Plasma'!$B19)/('Fig 10B Plasma'!N19*('Fig 10B Urine'!$S19*1000)))</f>
        <v>2.4306693509371535</v>
      </c>
      <c r="O19" s="88">
        <f t="shared" si="12"/>
        <v>0.47749028463156196</v>
      </c>
      <c r="P19" s="87">
        <f>(('Fig 10B Plasma'!B19)/1000)/'Fig 10B Urine'!P19</f>
        <v>1.8924658830456078E-3</v>
      </c>
      <c r="Q19" s="86">
        <f t="shared" si="13"/>
        <v>0.66922705077035582</v>
      </c>
      <c r="R19" s="85">
        <f>('Fig 10B Plasma'!P19)/(('Fig 10B Plasma'!B19)/1000)</f>
        <v>1000.0000000000001</v>
      </c>
      <c r="S19" s="84">
        <f t="shared" si="14"/>
        <v>0.94503290346069702</v>
      </c>
      <c r="T19" s="16" t="s">
        <v>326</v>
      </c>
    </row>
    <row r="20" spans="1:20">
      <c r="A20" s="99" t="s">
        <v>359</v>
      </c>
      <c r="B20" s="89">
        <f>100*(('Fig 10B Urine'!U20*'Fig 10B Plasma'!$B20)/('Fig 10B Plasma'!D20*('Fig 10B Urine'!$S20*1000)))</f>
        <v>0.12523590747194399</v>
      </c>
      <c r="C20" s="90">
        <f t="shared" si="9"/>
        <v>0.28576958875332104</v>
      </c>
      <c r="D20" s="91">
        <f>100*(('Fig 10B Urine'!V20*'Fig 10B Plasma'!$B20)/('Fig 10B Plasma'!F20*('Fig 10B Urine'!$T20*1000)))</f>
        <v>0.23413811807585291</v>
      </c>
      <c r="E20" s="90">
        <f t="shared" ref="E20:E27" si="15">D20/D$32</f>
        <v>0.35203729853577331</v>
      </c>
      <c r="F20" s="91">
        <f>100*(('Fig 10B Urine'!W20*'Fig 10B Plasma'!$B20)/('Fig 10B Plasma'!H20*('Fig 10B Urine'!$T20*1000)))</f>
        <v>2.9506265746163667</v>
      </c>
      <c r="G20" s="90">
        <f t="shared" ref="G20:G27" si="16">F20/F$32</f>
        <v>0.20619711009024286</v>
      </c>
      <c r="H20" s="89">
        <f>100*(('Fig 10B Urine'!X20*'Fig 10B Plasma'!$B20)/('Fig 10B Plasma'!J20*('Fig 10B Urine'!$S20*1000)))</f>
        <v>1.7669902171173719</v>
      </c>
      <c r="I20" s="90">
        <f t="shared" si="10"/>
        <v>0.23326112735836299</v>
      </c>
      <c r="J20" s="92">
        <f>100*(('Fig 10B Urine'!X20*'Fig 10B Plasma'!$B20)/(('Fig 10B Plasma'!J20*0.7)*('Fig 10B Urine'!$S20*1000)))</f>
        <v>2.5242717387391025</v>
      </c>
      <c r="K20" s="90">
        <f t="shared" si="11"/>
        <v>0.23326112735836299</v>
      </c>
      <c r="L20" s="91">
        <f>100*(('Fig 10B Urine'!Y20*'Fig 10B Plasma'!$B20)/('Fig 10B Plasma'!L20*('Fig 10B Urine'!$T20*1000)))</f>
        <v>0.14608603822291322</v>
      </c>
      <c r="M20" s="90">
        <f t="shared" ref="M20:M27" si="17">L20/L$32</f>
        <v>0.46799462677908105</v>
      </c>
      <c r="N20" s="89">
        <f>100*(('Fig 10B Urine'!Z20*'Fig 10B Plasma'!$B20)/('Fig 10B Plasma'!N20*('Fig 10B Urine'!$S20*1000)))</f>
        <v>0.47166735496772222</v>
      </c>
      <c r="O20" s="88">
        <f t="shared" si="12"/>
        <v>9.2656197556496345E-2</v>
      </c>
      <c r="P20" s="87">
        <f>(('Fig 10B Plasma'!B20)/1000)/'Fig 10B Urine'!P20</f>
        <v>9.6093787536635756E-4</v>
      </c>
      <c r="Q20" s="86">
        <f t="shared" si="13"/>
        <v>0.33981358716492172</v>
      </c>
      <c r="R20" s="85">
        <f>('Fig 10B Plasma'!P20)/(('Fig 10B Plasma'!B20)/1000)</f>
        <v>2833.3333333333335</v>
      </c>
      <c r="S20" s="84">
        <f t="shared" si="14"/>
        <v>2.6775932264719748</v>
      </c>
      <c r="T20" s="16" t="s">
        <v>326</v>
      </c>
    </row>
    <row r="21" spans="1:20">
      <c r="A21" s="94" t="s">
        <v>358</v>
      </c>
      <c r="B21" s="98">
        <f>100*(('Fig 10B Urine'!U21*'Fig 10B Plasma'!$B21)/('Fig 10B Plasma'!D21*('Fig 10B Urine'!$R21*1000)))</f>
        <v>0.35909776408833355</v>
      </c>
      <c r="C21" s="90">
        <f t="shared" si="9"/>
        <v>0.81940732843533282</v>
      </c>
      <c r="D21" s="98">
        <f>100*(('Fig 10B Urine'!V21*'Fig 10B Plasma'!$B21)/('Fig 10B Plasma'!F21*('Fig 10B Urine'!$R21*1000)))</f>
        <v>0.28301064570494616</v>
      </c>
      <c r="E21" s="90">
        <f t="shared" si="15"/>
        <v>0.4255193643375797</v>
      </c>
      <c r="F21" s="98">
        <f>100*(('Fig 10B Urine'!W21*'Fig 10B Plasma'!$B21)/('Fig 10B Plasma'!H21*('Fig 10B Urine'!$R21*1000)))</f>
        <v>11.566441618255089</v>
      </c>
      <c r="G21" s="90">
        <f t="shared" si="16"/>
        <v>0.80829165446725471</v>
      </c>
      <c r="H21" s="98">
        <f>100*(('Fig 10B Urine'!X21*'Fig 10B Plasma'!$B21)/('Fig 10B Plasma'!J21*('Fig 10B Urine'!$R21*1000)))</f>
        <v>7.0469692192683437</v>
      </c>
      <c r="I21" s="90">
        <f t="shared" si="10"/>
        <v>0.93027339292678657</v>
      </c>
      <c r="J21" s="98">
        <f>100*(('Fig 10B Urine'!X21*'Fig 10B Plasma'!$B21)/(('Fig 10B Plasma'!J21*0.7)*('Fig 10B Urine'!$R21*1000)))</f>
        <v>10.067098884669063</v>
      </c>
      <c r="K21" s="90">
        <f t="shared" si="11"/>
        <v>0.93027339292678668</v>
      </c>
      <c r="L21" s="98">
        <f>100*(('Fig 10B Urine'!Y21*'Fig 10B Plasma'!$B21)/('Fig 10B Plasma'!L21*('Fig 10B Urine'!$R21*1000)))</f>
        <v>8.8787653554492932E-2</v>
      </c>
      <c r="M21" s="90">
        <f t="shared" si="17"/>
        <v>0.28443611239850791</v>
      </c>
      <c r="N21" s="98">
        <f>100*(('Fig 10B Urine'!Z21*'Fig 10B Plasma'!$B21)/('Fig 10B Plasma'!N21*('Fig 10B Urine'!$R21*1000)))</f>
        <v>9.7027420861617752</v>
      </c>
      <c r="O21" s="88">
        <f t="shared" si="12"/>
        <v>1.9060449660262366</v>
      </c>
      <c r="P21" s="97">
        <f>(('Fig 10B Plasma'!B21)/1000)/'Fig 10B Urine'!R21</f>
        <v>2.0532144884476493E-3</v>
      </c>
      <c r="Q21" s="86">
        <f t="shared" si="13"/>
        <v>0.7260720993772708</v>
      </c>
      <c r="R21" s="85">
        <f>('Fig 10B Plasma'!P21)/(('Fig 10B Plasma'!B21)/1000)</f>
        <v>641.17647058823525</v>
      </c>
      <c r="S21" s="84">
        <f t="shared" si="14"/>
        <v>0.60593286163068205</v>
      </c>
    </row>
    <row r="22" spans="1:20">
      <c r="A22" s="94" t="s">
        <v>357</v>
      </c>
      <c r="B22" s="89">
        <f>100*(('Fig 10B Urine'!U22*'Fig 10B Plasma'!$B22)/('Fig 10B Plasma'!D22*('Fig 10B Urine'!$S22*1000)))</f>
        <v>1.6794883092947934</v>
      </c>
      <c r="C22" s="90">
        <f t="shared" si="9"/>
        <v>3.8323408449825282</v>
      </c>
      <c r="D22" s="91">
        <f>100*(('Fig 10B Urine'!V22*'Fig 10B Plasma'!$B22)/('Fig 10B Plasma'!F22*('Fig 10B Urine'!$T22*1000)))</f>
        <v>2.5686442031854524</v>
      </c>
      <c r="E22" s="90">
        <f t="shared" si="15"/>
        <v>3.8620732652170342</v>
      </c>
      <c r="F22" s="91">
        <f>100*(('Fig 10B Urine'!W22*'Fig 10B Plasma'!$B22)/('Fig 10B Plasma'!H22*('Fig 10B Urine'!$T22*1000)))</f>
        <v>26.96212761609274</v>
      </c>
      <c r="G22" s="90">
        <f t="shared" si="16"/>
        <v>1.8841804124418851</v>
      </c>
      <c r="H22" s="89">
        <f>100*(('Fig 10B Urine'!X22*'Fig 10B Plasma'!$B22)/('Fig 10B Plasma'!J22*('Fig 10B Urine'!$S22*1000)))</f>
        <v>23.982639627273958</v>
      </c>
      <c r="I22" s="90">
        <f t="shared" si="10"/>
        <v>3.1659584203095101</v>
      </c>
      <c r="J22" s="92">
        <f>100*(('Fig 10B Urine'!X22*'Fig 10B Plasma'!$B22)/(('Fig 10B Plasma'!J22*0.7)*('Fig 10B Urine'!$S22*1000)))</f>
        <v>34.260913753248509</v>
      </c>
      <c r="K22" s="90">
        <f t="shared" si="11"/>
        <v>3.1659584203095106</v>
      </c>
      <c r="L22" s="91">
        <f>100*(('Fig 10B Urine'!Y22*'Fig 10B Plasma'!$B22)/('Fig 10B Plasma'!L22*('Fig 10B Urine'!$T22*1000)))</f>
        <v>1.3967417687541051</v>
      </c>
      <c r="M22" s="90">
        <f t="shared" si="17"/>
        <v>4.474538776781646</v>
      </c>
      <c r="N22" s="89">
        <f>100*(('Fig 10B Urine'!Z22*'Fig 10B Plasma'!$B22)/('Fig 10B Plasma'!N22*('Fig 10B Urine'!$S22*1000)))</f>
        <v>4.6524584953358072</v>
      </c>
      <c r="O22" s="88">
        <f t="shared" si="12"/>
        <v>0.91394731674133878</v>
      </c>
      <c r="P22" s="87">
        <f>(('Fig 10B Plasma'!B22)/1000)/'Fig 10B Urine'!P22</f>
        <v>1.0401673943806769E-2</v>
      </c>
      <c r="Q22" s="86">
        <f t="shared" si="13"/>
        <v>3.6783128503674591</v>
      </c>
      <c r="R22" s="85">
        <f>('Fig 10B Plasma'!P22)/(('Fig 10B Plasma'!B22)/1000)</f>
        <v>551.1627906976745</v>
      </c>
      <c r="S22" s="84">
        <f t="shared" si="14"/>
        <v>0.52086697237252366</v>
      </c>
      <c r="T22" s="16" t="s">
        <v>326</v>
      </c>
    </row>
    <row r="23" spans="1:20" ht="15.75" thickBot="1">
      <c r="A23" s="93" t="s">
        <v>356</v>
      </c>
      <c r="B23" s="98">
        <f>100*(('Fig 10B Urine'!U23*'Fig 10B Plasma'!$B23)/('Fig 10B Plasma'!D23*('Fig 10B Urine'!$R23*1000)))</f>
        <v>0.29634114282527813</v>
      </c>
      <c r="C23" s="90">
        <f t="shared" si="9"/>
        <v>0.67620611552513832</v>
      </c>
      <c r="D23" s="98">
        <f>100*(('Fig 10B Urine'!V23*'Fig 10B Plasma'!$B23)/('Fig 10B Plasma'!F23*('Fig 10B Urine'!$R23*1000)))</f>
        <v>0.2675115448418095</v>
      </c>
      <c r="E23" s="90">
        <f t="shared" si="15"/>
        <v>0.40221576199195713</v>
      </c>
      <c r="F23" s="98">
        <f>100*(('Fig 10B Urine'!W23*'Fig 10B Plasma'!$B23)/('Fig 10B Plasma'!H23*('Fig 10B Urine'!$R23*1000)))</f>
        <v>6.4988094796179716</v>
      </c>
      <c r="G23" s="90">
        <f t="shared" si="16"/>
        <v>0.45415294000682854</v>
      </c>
      <c r="H23" s="98">
        <f>100*(('Fig 10B Urine'!X23*'Fig 10B Plasma'!$B23)/('Fig 10B Plasma'!J23*('Fig 10B Urine'!$R23*1000)))</f>
        <v>5.6110663797996319</v>
      </c>
      <c r="I23" s="90">
        <f t="shared" si="10"/>
        <v>0.7407192505965815</v>
      </c>
      <c r="J23" s="98">
        <f>100*(('Fig 10B Urine'!X23*'Fig 10B Plasma'!$B23)/(('Fig 10B Plasma'!J23*0.7)*('Fig 10B Urine'!$R23*1000)))</f>
        <v>8.0158091139994756</v>
      </c>
      <c r="K23" s="90">
        <f t="shared" si="11"/>
        <v>0.74071925059658172</v>
      </c>
      <c r="L23" s="98">
        <f>100*(('Fig 10B Urine'!Y23*'Fig 10B Plasma'!$B23)/('Fig 10B Plasma'!L23*('Fig 10B Urine'!$R23*1000)))</f>
        <v>9.4100574240251228E-2</v>
      </c>
      <c r="M23" s="90">
        <f t="shared" si="17"/>
        <v>0.30145634488399897</v>
      </c>
      <c r="N23" s="98">
        <f>100*(('Fig 10B Urine'!Z23*'Fig 10B Plasma'!$B23)/('Fig 10B Plasma'!N23*('Fig 10B Urine'!$R23*1000)))</f>
        <v>4.2446299000506924</v>
      </c>
      <c r="O23" s="88">
        <f t="shared" si="12"/>
        <v>0.83383185719991693</v>
      </c>
      <c r="P23" s="97">
        <f>(('Fig 10B Plasma'!B23)/1000)/'Fig 10B Urine'!R23</f>
        <v>1.6439256945586056E-3</v>
      </c>
      <c r="Q23" s="86">
        <f t="shared" si="13"/>
        <v>0.58133652717931239</v>
      </c>
      <c r="R23" s="85">
        <f>('Fig 10B Plasma'!P23)/(('Fig 10B Plasma'!B23)/1000)</f>
        <v>990.90909090909099</v>
      </c>
      <c r="S23" s="84">
        <f t="shared" si="14"/>
        <v>0.93644169524741794</v>
      </c>
    </row>
    <row r="24" spans="1:20">
      <c r="A24" s="99" t="s">
        <v>355</v>
      </c>
      <c r="B24" s="98">
        <f>100*(('Fig 10B Urine'!U24*'Fig 10B Plasma'!$B24)/('Fig 10B Plasma'!D24*('Fig 10B Urine'!$R24*1000)))</f>
        <v>0.15452820939105227</v>
      </c>
      <c r="C24" s="90">
        <f t="shared" si="9"/>
        <v>0.35261023567351019</v>
      </c>
      <c r="D24" s="91">
        <f>100*(('Fig 10B Urine'!V24*'Fig 10B Plasma'!$B24)/('Fig 10B Plasma'!F24*('Fig 10B Urine'!$T24*1000)))</f>
        <v>0.38434247871333965</v>
      </c>
      <c r="E24" s="90">
        <f t="shared" si="15"/>
        <v>0.57787637925300761</v>
      </c>
      <c r="F24" s="91">
        <f>100*(('Fig 10B Urine'!W24*'Fig 10B Plasma'!$B24)/('Fig 10B Plasma'!H24*('Fig 10B Urine'!$T24*1000)))</f>
        <v>8.2094976578904877</v>
      </c>
      <c r="G24" s="90">
        <f t="shared" si="16"/>
        <v>0.57370007676072199</v>
      </c>
      <c r="H24" s="98">
        <f>100*(('Fig 10B Urine'!X24*'Fig 10B Plasma'!$B24)/('Fig 10B Plasma'!J24*('Fig 10B Urine'!$R24*1000)))</f>
        <v>3.0579289481214991</v>
      </c>
      <c r="I24" s="90">
        <f t="shared" si="10"/>
        <v>0.40367849629877911</v>
      </c>
      <c r="J24" s="98">
        <f>100*(('Fig 10B Urine'!X24*'Fig 10B Plasma'!$B24)/(('Fig 10B Plasma'!J24*0.7)*('Fig 10B Urine'!$R24*1000)))</f>
        <v>4.3684699258878554</v>
      </c>
      <c r="K24" s="90">
        <f t="shared" si="11"/>
        <v>0.40367849629877911</v>
      </c>
      <c r="L24" s="91">
        <f>100*(('Fig 10B Urine'!Y24*'Fig 10B Plasma'!$B24)/('Fig 10B Plasma'!L24*('Fig 10B Urine'!$T24*1000)))</f>
        <v>0.19626332178413228</v>
      </c>
      <c r="M24" s="90">
        <f t="shared" si="17"/>
        <v>0.62874030363280264</v>
      </c>
      <c r="N24" s="98">
        <f>100*(('Fig 10B Urine'!Z24*'Fig 10B Plasma'!$B24)/('Fig 10B Plasma'!N24*('Fig 10B Urine'!$R24*1000)))</f>
        <v>3.1873441396508717</v>
      </c>
      <c r="O24" s="88">
        <f t="shared" si="12"/>
        <v>0.6261344678056896</v>
      </c>
      <c r="P24" s="97">
        <f>(('Fig 10B Plasma'!B24)/1000)/'Fig 10B Urine'!R24</f>
        <v>1.133529811834051E-3</v>
      </c>
      <c r="Q24" s="86">
        <f t="shared" si="13"/>
        <v>0.40084675751890242</v>
      </c>
      <c r="R24" s="85">
        <f>('Fig 10B Plasma'!P24)/(('Fig 10B Plasma'!B24)/1000)</f>
        <v>1033.3333333333333</v>
      </c>
      <c r="S24" s="84">
        <f t="shared" si="14"/>
        <v>0.97653400024272008</v>
      </c>
      <c r="T24" s="16" t="s">
        <v>326</v>
      </c>
    </row>
    <row r="25" spans="1:20">
      <c r="A25" s="94" t="s">
        <v>354</v>
      </c>
      <c r="B25" s="98">
        <f>100*(('Fig 10B Urine'!U25*'Fig 10B Plasma'!$B25)/('Fig 10B Plasma'!D25*('Fig 10B Urine'!$R25*1000)))</f>
        <v>0.51324107666572527</v>
      </c>
      <c r="C25" s="90">
        <f t="shared" si="9"/>
        <v>1.1711392872122839</v>
      </c>
      <c r="D25" s="98">
        <f>100*(('Fig 10B Urine'!V25*'Fig 10B Plasma'!$B25)/('Fig 10B Plasma'!F25*('Fig 10B Urine'!$R25*1000)))</f>
        <v>0.78353420140069352</v>
      </c>
      <c r="E25" s="90">
        <f t="shared" si="15"/>
        <v>1.1780792714927517</v>
      </c>
      <c r="F25" s="98">
        <f>100*(('Fig 10B Urine'!W25*'Fig 10B Plasma'!$B25)/('Fig 10B Plasma'!H25*('Fig 10B Urine'!$R25*1000)))</f>
        <v>14.326723669001156</v>
      </c>
      <c r="G25" s="90">
        <f t="shared" si="16"/>
        <v>1.0011870166910593</v>
      </c>
      <c r="H25" s="98">
        <f>100*(('Fig 10B Urine'!X25*'Fig 10B Plasma'!$B25)/('Fig 10B Plasma'!J25*('Fig 10B Urine'!$R25*1000)))</f>
        <v>6.3371922864297092</v>
      </c>
      <c r="I25" s="90">
        <f t="shared" si="10"/>
        <v>0.83657543924088706</v>
      </c>
      <c r="J25" s="98">
        <f>100*(('Fig 10B Urine'!X25*'Fig 10B Plasma'!$B25)/(('Fig 10B Plasma'!J25*0.7)*('Fig 10B Urine'!$R25*1000)))</f>
        <v>9.0531318377567285</v>
      </c>
      <c r="K25" s="90">
        <f t="shared" si="11"/>
        <v>0.83657543924088729</v>
      </c>
      <c r="L25" s="98">
        <f>100*(('Fig 10B Urine'!Y25*'Fig 10B Plasma'!$B25)/('Fig 10B Plasma'!L25*('Fig 10B Urine'!$R25*1000)))</f>
        <v>0.36490560050769477</v>
      </c>
      <c r="M25" s="90">
        <f t="shared" si="17"/>
        <v>1.1689950826006426</v>
      </c>
      <c r="N25" s="98">
        <f>100*(('Fig 10B Urine'!Z25*'Fig 10B Plasma'!$B25)/('Fig 10B Plasma'!N25*('Fig 10B Urine'!$R25*1000)))</f>
        <v>3.066381193439895</v>
      </c>
      <c r="O25" s="88">
        <f t="shared" si="12"/>
        <v>0.60237202903799691</v>
      </c>
      <c r="P25" s="97">
        <f>(('Fig 10B Plasma'!B25)/1000)/'Fig 10B Urine'!R25</f>
        <v>2.9747739171822945E-3</v>
      </c>
      <c r="Q25" s="86">
        <f t="shared" si="13"/>
        <v>1.0519604042217272</v>
      </c>
      <c r="R25" s="85">
        <f>('Fig 10B Plasma'!P25)/(('Fig 10B Plasma'!B25)/1000)</f>
        <v>1250</v>
      </c>
      <c r="S25" s="84">
        <f t="shared" si="14"/>
        <v>1.1812911293258712</v>
      </c>
    </row>
    <row r="26" spans="1:20">
      <c r="A26" s="94" t="s">
        <v>353</v>
      </c>
      <c r="B26" s="89">
        <f>100*(('Fig 10B Urine'!U26*'Fig 10B Plasma'!$B26)/('Fig 10B Plasma'!D26*('Fig 10B Urine'!$S26*1000)))</f>
        <v>0.38208772734219776</v>
      </c>
      <c r="C26" s="90">
        <f t="shared" si="9"/>
        <v>0.87186698219703496</v>
      </c>
      <c r="D26" s="91">
        <f>100*(('Fig 10B Urine'!V26*'Fig 10B Plasma'!$B26)/('Fig 10B Plasma'!F26*('Fig 10B Urine'!$T26*1000)))</f>
        <v>0.45921732668720622</v>
      </c>
      <c r="E26" s="90">
        <f t="shared" si="15"/>
        <v>0.69045411510231247</v>
      </c>
      <c r="F26" s="91">
        <f>100*(('Fig 10B Urine'!W26*'Fig 10B Plasma'!$B26)/('Fig 10B Plasma'!H26*('Fig 10B Urine'!$T26*1000)))</f>
        <v>10.446468146834832</v>
      </c>
      <c r="G26" s="90">
        <f t="shared" si="16"/>
        <v>0.73002512790259777</v>
      </c>
      <c r="H26" s="89">
        <f>100*(('Fig 10B Urine'!X26*'Fig 10B Plasma'!$B26)/('Fig 10B Plasma'!J26*('Fig 10B Urine'!$S26*1000)))</f>
        <v>9.2061915193506163</v>
      </c>
      <c r="I26" s="90">
        <f t="shared" si="10"/>
        <v>1.2153132437733705</v>
      </c>
      <c r="J26" s="92">
        <f>100*(('Fig 10B Urine'!X26*'Fig 10B Plasma'!$B26)/(('Fig 10B Plasma'!J26*0.7)*('Fig 10B Urine'!$S26*1000)))</f>
        <v>13.151702170500881</v>
      </c>
      <c r="K26" s="90">
        <f t="shared" si="11"/>
        <v>1.2153132437733707</v>
      </c>
      <c r="L26" s="91">
        <f>100*(('Fig 10B Urine'!Y26*'Fig 10B Plasma'!$B26)/('Fig 10B Plasma'!L26*('Fig 10B Urine'!$T26*1000)))</f>
        <v>0.29234128045480839</v>
      </c>
      <c r="M26" s="90">
        <f t="shared" si="17"/>
        <v>0.9365313078707872</v>
      </c>
      <c r="N26" s="89">
        <f>100*(('Fig 10B Urine'!Z26*'Fig 10B Plasma'!$B26)/('Fig 10B Plasma'!N26*('Fig 10B Urine'!$S26*1000)))</f>
        <v>4.528878241040168</v>
      </c>
      <c r="O26" s="88">
        <f t="shared" si="12"/>
        <v>0.88967072363923105</v>
      </c>
      <c r="P26" s="87">
        <f>(('Fig 10B Plasma'!B26)/1000)/'Fig 10B Urine'!P26</f>
        <v>2.1943780035548924E-3</v>
      </c>
      <c r="Q26" s="86">
        <f t="shared" si="13"/>
        <v>0.77599133107277829</v>
      </c>
      <c r="R26" s="85">
        <f>('Fig 10B Plasma'!P26)/(('Fig 10B Plasma'!B26)/1000)</f>
        <v>680</v>
      </c>
      <c r="S26" s="84">
        <f t="shared" si="14"/>
        <v>0.64262237435327385</v>
      </c>
      <c r="T26" s="16" t="s">
        <v>326</v>
      </c>
    </row>
    <row r="27" spans="1:20" ht="15.75" thickBot="1">
      <c r="A27" s="93" t="s">
        <v>352</v>
      </c>
      <c r="B27" s="98">
        <f>100*(('Fig 10B Urine'!U27*'Fig 10B Plasma'!$B27)/('Fig 10B Plasma'!D27*('Fig 10B Urine'!$R27*1000)))</f>
        <v>0.30284941031893714</v>
      </c>
      <c r="C27" s="90">
        <f t="shared" si="9"/>
        <v>0.69105700743548126</v>
      </c>
      <c r="D27" s="98">
        <f>100*(('Fig 10B Urine'!V27*'Fig 10B Plasma'!$B27)/('Fig 10B Plasma'!F27*('Fig 10B Urine'!$R27*1000)))</f>
        <v>0.48566827016720443</v>
      </c>
      <c r="E27" s="90">
        <f t="shared" si="15"/>
        <v>0.7302243104167051</v>
      </c>
      <c r="F27" s="98">
        <f>100*(('Fig 10B Urine'!W27*'Fig 10B Plasma'!$B27)/('Fig 10B Plasma'!H27*('Fig 10B Urine'!$R27*1000)))</f>
        <v>11.918433502392904</v>
      </c>
      <c r="G27" s="90">
        <f t="shared" si="16"/>
        <v>0.83288972116563842</v>
      </c>
      <c r="H27" s="98">
        <f>100*(('Fig 10B Urine'!X27*'Fig 10B Plasma'!$B27)/('Fig 10B Plasma'!J27*('Fig 10B Urine'!$R27*1000)))</f>
        <v>5.319335475843455</v>
      </c>
      <c r="I27" s="90">
        <f t="shared" si="10"/>
        <v>0.70220773033864459</v>
      </c>
      <c r="J27" s="98">
        <f>100*(('Fig 10B Urine'!X27*'Fig 10B Plasma'!$B27)/(('Fig 10B Plasma'!J27*0.7)*('Fig 10B Urine'!$R27*1000)))</f>
        <v>7.5990506797763651</v>
      </c>
      <c r="K27" s="90">
        <f t="shared" si="11"/>
        <v>0.7022077303386447</v>
      </c>
      <c r="L27" s="98">
        <f>100*(('Fig 10B Urine'!Y27*'Fig 10B Plasma'!$B27)/('Fig 10B Plasma'!L27*('Fig 10B Urine'!$R27*1000)))</f>
        <v>0.23436969501028188</v>
      </c>
      <c r="M27" s="90">
        <f t="shared" si="17"/>
        <v>0.75081615792261458</v>
      </c>
      <c r="N27" s="98">
        <f>100*(('Fig 10B Urine'!Z27*'Fig 10B Plasma'!$B27)/('Fig 10B Plasma'!N27*('Fig 10B Urine'!$R27*1000)))</f>
        <v>5.3329182010822356</v>
      </c>
      <c r="O27" s="88">
        <f t="shared" si="12"/>
        <v>1.0476195080872739</v>
      </c>
      <c r="P27" s="97">
        <f>(('Fig 10B Plasma'!B27)/1000)/'Fig 10B Urine'!R27</f>
        <v>1.9256320887331266E-3</v>
      </c>
      <c r="Q27" s="86">
        <f t="shared" si="13"/>
        <v>0.68095551690353695</v>
      </c>
      <c r="R27" s="85">
        <f>('Fig 10B Plasma'!P27)/(('Fig 10B Plasma'!B27)/1000)</f>
        <v>1050</v>
      </c>
      <c r="S27" s="84">
        <f t="shared" si="14"/>
        <v>0.99228454863373172</v>
      </c>
    </row>
    <row r="28" spans="1:20" s="24" customFormat="1">
      <c r="A28" s="71" t="s">
        <v>325</v>
      </c>
      <c r="B28" s="82">
        <f>AVERAGE(B4:B15)</f>
        <v>0.23167740430678321</v>
      </c>
      <c r="C28" s="83"/>
      <c r="D28" s="82">
        <f>AVERAGE(D4:D15)</f>
        <v>0.27993249441713802</v>
      </c>
      <c r="E28" s="83"/>
      <c r="F28" s="82">
        <f>AVERAGE(F4:F15)</f>
        <v>6.8329920286424786</v>
      </c>
      <c r="G28" s="82">
        <f>AVERAGE(G4:G15)</f>
        <v>0.99999999999999978</v>
      </c>
      <c r="H28" s="82">
        <f>AVERAGE(H4:H15)</f>
        <v>5.0192692404751753</v>
      </c>
      <c r="I28" s="83"/>
      <c r="J28" s="82">
        <f>AVERAGE(J4:J15)</f>
        <v>7.1703846292502487</v>
      </c>
      <c r="K28" s="83"/>
      <c r="L28" s="82">
        <f>AVERAGE(L4:L15)</f>
        <v>0.14422229756097382</v>
      </c>
      <c r="M28" s="81"/>
      <c r="N28" s="80">
        <f>AVERAGE(N4:N15)</f>
        <v>6.1399632250296889</v>
      </c>
      <c r="O28" s="79"/>
      <c r="P28" s="78">
        <f>AVERAGE(P4:P15)</f>
        <v>2.4371785229505821E-3</v>
      </c>
      <c r="Q28" s="77"/>
      <c r="R28" s="76">
        <f>AVERAGE(R4:R15)</f>
        <v>1284.4680054129815</v>
      </c>
      <c r="S28" s="75">
        <f>AVERAGE(S4:S15)</f>
        <v>1.0000000000000002</v>
      </c>
    </row>
    <row r="29" spans="1:20" s="24" customFormat="1">
      <c r="A29" s="61" t="s">
        <v>324</v>
      </c>
      <c r="B29" s="56">
        <f>STDEV(B4:B15)</f>
        <v>9.5417125024335317E-2</v>
      </c>
      <c r="C29" s="57"/>
      <c r="D29" s="56">
        <f>STDEV(D4:D15)</f>
        <v>0.17506713645979244</v>
      </c>
      <c r="E29" s="57"/>
      <c r="F29" s="56">
        <f>STDEV(F4:F15)</f>
        <v>3.0012627055745122</v>
      </c>
      <c r="G29" s="57"/>
      <c r="H29" s="56">
        <f>STDEV(H4:H15)</f>
        <v>2.3623200007774159</v>
      </c>
      <c r="I29" s="57"/>
      <c r="J29" s="56">
        <f>STDEV(J4:J15)</f>
        <v>3.3747428582534535</v>
      </c>
      <c r="K29" s="57"/>
      <c r="L29" s="56">
        <f>STDEV(L4:L15)</f>
        <v>8.4807013956294128E-2</v>
      </c>
      <c r="M29" s="55"/>
      <c r="N29" s="54">
        <f>STDEV(N4:N15)</f>
        <v>6.371720499503768</v>
      </c>
      <c r="O29" s="53"/>
      <c r="P29" s="73">
        <f>STDEV(P4:P15)</f>
        <v>2.4703850924835498E-3</v>
      </c>
      <c r="Q29" s="51"/>
      <c r="R29" s="50">
        <f>STDEV(R4:R15)</f>
        <v>617.78607507335118</v>
      </c>
      <c r="S29" s="49">
        <f>STDEV(S4:S15)</f>
        <v>0.4809664954439411</v>
      </c>
    </row>
    <row r="30" spans="1:20" s="24" customFormat="1">
      <c r="A30" s="61" t="s">
        <v>323</v>
      </c>
      <c r="B30" s="56">
        <f>STDEV(B4:B15)/SQRT(COUNT(B4:B15))</f>
        <v>3.0173544286194877E-2</v>
      </c>
      <c r="C30" s="57"/>
      <c r="D30" s="56">
        <f>STDEV(D4:D15)/SQRT(COUNT(D4:D15))</f>
        <v>6.189557967681495E-2</v>
      </c>
      <c r="E30" s="57"/>
      <c r="F30" s="56">
        <f>STDEV(F4:F15)/SQRT(COUNT(F4:F15))</f>
        <v>1.0611066056170111</v>
      </c>
      <c r="G30" s="57"/>
      <c r="H30" s="56">
        <f>STDEV(H4:H15)/SQRT(COUNT(H4:H15))</f>
        <v>0.74703117646273698</v>
      </c>
      <c r="I30" s="57"/>
      <c r="J30" s="56">
        <f>STDEV(J4:J15)/SQRT(COUNT(J4:J15))</f>
        <v>1.0671873949467678</v>
      </c>
      <c r="K30" s="57"/>
      <c r="L30" s="56">
        <f>STDEV(L4:L15)/SQRT(COUNT(L4:L15))</f>
        <v>2.9983807330338876E-2</v>
      </c>
      <c r="M30" s="55"/>
      <c r="N30" s="54">
        <f>STDEV(N4:N15)/SQRT(COUNT(N4:N15))</f>
        <v>1.9211460150790807</v>
      </c>
      <c r="O30" s="53"/>
      <c r="P30" s="73">
        <f>STDEV(P4:P15)/SQRT(COUNT(P4:P15))</f>
        <v>7.4484913085957807E-4</v>
      </c>
      <c r="Q30" s="51"/>
      <c r="R30" s="50">
        <f>STDEV(R4:R15)/SQRT(COUNT(R4:R15))</f>
        <v>186.26951015678534</v>
      </c>
      <c r="S30" s="49">
        <f>STDEV(S4:S15)/SQRT(COUNT(S4:S15))</f>
        <v>0.14501685473815751</v>
      </c>
    </row>
    <row r="31" spans="1:20" s="32" customFormat="1" ht="15.75" thickBot="1">
      <c r="A31" s="48" t="s">
        <v>322</v>
      </c>
      <c r="B31" s="43">
        <f>COUNT(B4:B15)</f>
        <v>10</v>
      </c>
      <c r="C31" s="44"/>
      <c r="D31" s="43">
        <f>COUNT(D4:D15)</f>
        <v>8</v>
      </c>
      <c r="E31" s="44"/>
      <c r="F31" s="43">
        <f>COUNT(F4:F15)</f>
        <v>8</v>
      </c>
      <c r="G31" s="44"/>
      <c r="H31" s="43">
        <f>COUNT(H4:H15)</f>
        <v>10</v>
      </c>
      <c r="I31" s="44"/>
      <c r="J31" s="43">
        <f>COUNT(J4:J15)</f>
        <v>10</v>
      </c>
      <c r="K31" s="44"/>
      <c r="L31" s="43">
        <f>COUNT(L4:L15)</f>
        <v>8</v>
      </c>
      <c r="M31" s="42"/>
      <c r="N31" s="40">
        <f>COUNT(N4:N15)</f>
        <v>11</v>
      </c>
      <c r="O31" s="41"/>
      <c r="P31" s="72">
        <f>COUNT(P4:P15)</f>
        <v>11</v>
      </c>
      <c r="Q31" s="41"/>
      <c r="R31" s="40">
        <f>COUNT(R4:R15)</f>
        <v>11</v>
      </c>
      <c r="S31" s="39">
        <f>COUNT(S4:S15)</f>
        <v>11</v>
      </c>
    </row>
    <row r="32" spans="1:20">
      <c r="A32" s="71" t="s">
        <v>321</v>
      </c>
      <c r="B32" s="69">
        <f>AVERAGE(B16:B27)</f>
        <v>0.43824084997388857</v>
      </c>
      <c r="C32" s="70"/>
      <c r="D32" s="69">
        <f>AVERAGE(D16:D27)</f>
        <v>0.66509463357917531</v>
      </c>
      <c r="E32" s="37"/>
      <c r="F32" s="67">
        <f>AVERAGE(F16:F27)</f>
        <v>14.309737771421796</v>
      </c>
      <c r="G32" s="67">
        <f>AVERAGE(G16:G27)</f>
        <v>1.0000000000000002</v>
      </c>
      <c r="H32" s="67">
        <f>AVERAGE(H16:H27)</f>
        <v>7.5751593809401223</v>
      </c>
      <c r="I32" s="68"/>
      <c r="J32" s="67">
        <f>AVERAGE(J16:J27)</f>
        <v>10.821656258485888</v>
      </c>
      <c r="K32" s="68"/>
      <c r="L32" s="67">
        <f>AVERAGE(L16:L27)</f>
        <v>0.31215323822910851</v>
      </c>
      <c r="M32" s="66"/>
      <c r="N32" s="33">
        <f>AVERAGE(N16:N27)</f>
        <v>5.0905105908336781</v>
      </c>
      <c r="O32" s="34"/>
      <c r="P32" s="74">
        <f>AVERAGE(P16:P27)</f>
        <v>2.8278382962361819E-3</v>
      </c>
      <c r="Q32" s="64"/>
      <c r="R32" s="63">
        <f>AVERAGE(R16:R27)</f>
        <v>1058.1642145347685</v>
      </c>
      <c r="S32" s="62">
        <f>AVERAGE(S16:S27)</f>
        <v>1</v>
      </c>
    </row>
    <row r="33" spans="1:20">
      <c r="A33" s="61" t="s">
        <v>320</v>
      </c>
      <c r="B33" s="59">
        <f>STDEV(B16:B27)</f>
        <v>0.40706304045173763</v>
      </c>
      <c r="C33" s="60"/>
      <c r="D33" s="59">
        <f>STDEV(D16:D27)</f>
        <v>0.66645435133603159</v>
      </c>
      <c r="E33" s="58"/>
      <c r="F33" s="56">
        <f>STDEV(F16:F27)</f>
        <v>8.8421147768761816</v>
      </c>
      <c r="G33" s="57"/>
      <c r="H33" s="56">
        <f>STDEV(H16:H27)</f>
        <v>5.6996408134274583</v>
      </c>
      <c r="I33" s="57"/>
      <c r="J33" s="56">
        <f>STDEV(J16:J27)</f>
        <v>8.1423440191820884</v>
      </c>
      <c r="K33" s="57"/>
      <c r="L33" s="56">
        <f>STDEV(L16:L27)</f>
        <v>0.37223503411818565</v>
      </c>
      <c r="M33" s="55"/>
      <c r="N33" s="54">
        <f>STDEV(N16:N27)</f>
        <v>2.8946408893908613</v>
      </c>
      <c r="O33" s="53"/>
      <c r="P33" s="73">
        <f>STDEV(P16:P27)</f>
        <v>2.5164530586229894E-3</v>
      </c>
      <c r="Q33" s="51"/>
      <c r="R33" s="50">
        <f>STDEV(R16:R27)</f>
        <v>596.31052625721759</v>
      </c>
      <c r="S33" s="49">
        <f>STDEV(S16:S27)</f>
        <v>0.5635330679930346</v>
      </c>
    </row>
    <row r="34" spans="1:20">
      <c r="A34" s="61" t="s">
        <v>319</v>
      </c>
      <c r="B34" s="59">
        <f>STDEV(B16:B27)/SQRT(COUNT(B16:B27))</f>
        <v>0.11750897799097913</v>
      </c>
      <c r="C34" s="60"/>
      <c r="D34" s="59">
        <f>STDEV(D16:D27)/SQRT(COUNT(D16:D27))</f>
        <v>0.20094354757102817</v>
      </c>
      <c r="E34" s="58"/>
      <c r="F34" s="56">
        <f>STDEV(F16:F27)/SQRT(COUNT(F16:F27))</f>
        <v>2.6659979152868498</v>
      </c>
      <c r="G34" s="57"/>
      <c r="H34" s="56">
        <f>STDEV(H16:H27)/SQRT(COUNT(H16:H27))</f>
        <v>1.6453445789582604</v>
      </c>
      <c r="I34" s="57"/>
      <c r="J34" s="56">
        <f>STDEV(J16:J27)/SQRT(COUNT(J16:J27))</f>
        <v>2.3504922556546592</v>
      </c>
      <c r="K34" s="57"/>
      <c r="L34" s="56">
        <f>STDEV(L16:L27)/SQRT(COUNT(L16:L27))</f>
        <v>0.11223308563592388</v>
      </c>
      <c r="M34" s="55"/>
      <c r="N34" s="54">
        <f>STDEV(N16:N27)/SQRT(COUNT(N16:N27))</f>
        <v>0.83561084834855581</v>
      </c>
      <c r="O34" s="53"/>
      <c r="P34" s="73">
        <f>STDEV(P16:P27)/SQRT(COUNT(P16:P27))</f>
        <v>7.2643742539952E-4</v>
      </c>
      <c r="Q34" s="51"/>
      <c r="R34" s="50">
        <f>STDEV(R16:R27)/SQRT(COUNT(R16:R27))</f>
        <v>172.140021427606</v>
      </c>
      <c r="S34" s="49">
        <f>STDEV(S16:S27)/SQRT(COUNT(S16:S27))</f>
        <v>0.16267798425151711</v>
      </c>
    </row>
    <row r="35" spans="1:20" ht="15.75" thickBot="1">
      <c r="A35" s="48" t="s">
        <v>318</v>
      </c>
      <c r="B35" s="46">
        <f>COUNT(B16:B27)</f>
        <v>12</v>
      </c>
      <c r="C35" s="47"/>
      <c r="D35" s="46">
        <f>COUNT(D16:D27)</f>
        <v>11</v>
      </c>
      <c r="E35" s="45"/>
      <c r="F35" s="43">
        <f>COUNT(F16:F27)</f>
        <v>11</v>
      </c>
      <c r="G35" s="44"/>
      <c r="H35" s="43">
        <f>COUNT(H16:H27)</f>
        <v>12</v>
      </c>
      <c r="I35" s="44"/>
      <c r="J35" s="43">
        <f>COUNT(J16:J27)</f>
        <v>12</v>
      </c>
      <c r="K35" s="44"/>
      <c r="L35" s="43">
        <f>COUNT(L16:L27)</f>
        <v>11</v>
      </c>
      <c r="M35" s="42"/>
      <c r="N35" s="40">
        <f>COUNT(N16:N27)</f>
        <v>12</v>
      </c>
      <c r="O35" s="41"/>
      <c r="P35" s="72">
        <f>COUNT(P16:P27)</f>
        <v>12</v>
      </c>
      <c r="Q35" s="41"/>
      <c r="R35" s="40">
        <f>COUNT(R16:R27)</f>
        <v>12</v>
      </c>
      <c r="S35" s="39">
        <f>COUNT(S16:S27)</f>
        <v>12</v>
      </c>
    </row>
    <row r="36" spans="1:20">
      <c r="A36" s="71" t="s">
        <v>317</v>
      </c>
      <c r="B36" s="69">
        <f>AVERAGE(B4:B27)</f>
        <v>0.34434837467065882</v>
      </c>
      <c r="C36" s="70"/>
      <c r="D36" s="69">
        <f>AVERAGE(D4:D27)</f>
        <v>0.50292110130042267</v>
      </c>
      <c r="E36" s="37"/>
      <c r="F36" s="67">
        <f>AVERAGE(F4:F27)</f>
        <v>11.161634300777873</v>
      </c>
      <c r="G36" s="68"/>
      <c r="H36" s="67">
        <f>AVERAGE(H4:H27)</f>
        <v>6.4133911352742379</v>
      </c>
      <c r="I36" s="68"/>
      <c r="J36" s="67">
        <f>AVERAGE(J4:J27)</f>
        <v>9.1619873361060513</v>
      </c>
      <c r="K36" s="68"/>
      <c r="L36" s="67">
        <f>AVERAGE(L4:L27)</f>
        <v>0.24144547373726236</v>
      </c>
      <c r="M36" s="66"/>
      <c r="N36" s="33">
        <f>AVERAGE(N4:N27)</f>
        <v>5.5924227202317711</v>
      </c>
      <c r="O36" s="34"/>
      <c r="P36" s="65">
        <f>AVERAGE(P4:P27)</f>
        <v>2.6410010133604599E-3</v>
      </c>
      <c r="Q36" s="64"/>
      <c r="R36" s="63">
        <f>AVERAGE(R4:R27)</f>
        <v>1166.3964623460877</v>
      </c>
      <c r="S36" s="62">
        <f>AVERAGE(S4:S27)</f>
        <v>1</v>
      </c>
    </row>
    <row r="37" spans="1:20">
      <c r="A37" s="61" t="s">
        <v>316</v>
      </c>
      <c r="B37" s="59">
        <f>STDEV(B4:B27)</f>
        <v>0.31902980875067327</v>
      </c>
      <c r="C37" s="60"/>
      <c r="D37" s="59">
        <f>STDEV(D4:D27)</f>
        <v>0.54483675897323991</v>
      </c>
      <c r="E37" s="58"/>
      <c r="F37" s="56">
        <f>STDEV(F4:F27)</f>
        <v>7.8308373452909157</v>
      </c>
      <c r="G37" s="57"/>
      <c r="H37" s="56">
        <f>STDEV(H4:H27)</f>
        <v>4.5940032628098439</v>
      </c>
      <c r="I37" s="57"/>
      <c r="J37" s="56">
        <f>STDEV(J4:J27)</f>
        <v>6.5628618040140685</v>
      </c>
      <c r="K37" s="57"/>
      <c r="L37" s="56">
        <f>STDEV(L4:L27)</f>
        <v>0.29500932650070322</v>
      </c>
      <c r="M37" s="55"/>
      <c r="N37" s="54">
        <f>STDEV(N4:N27)</f>
        <v>4.7886106448616701</v>
      </c>
      <c r="O37" s="53"/>
      <c r="P37" s="52">
        <f>STDEV(P4:P27)</f>
        <v>2.4454205693059958E-3</v>
      </c>
      <c r="Q37" s="51"/>
      <c r="R37" s="50">
        <f>STDEV(R4:R27)</f>
        <v>603.84997543120153</v>
      </c>
      <c r="S37" s="49">
        <f>STDEV(S4:S27)</f>
        <v>0.51374526776561225</v>
      </c>
    </row>
    <row r="38" spans="1:20">
      <c r="A38" s="61" t="s">
        <v>315</v>
      </c>
      <c r="B38" s="59">
        <f>STDEV(B4:B27)/SQRT(COUNT(B4:B27))</f>
        <v>6.8017383764436931E-2</v>
      </c>
      <c r="C38" s="60"/>
      <c r="D38" s="59">
        <f>STDEV(D4:D27)/SQRT(COUNT(D4:D27))</f>
        <v>0.12499412489950421</v>
      </c>
      <c r="E38" s="58"/>
      <c r="F38" s="56">
        <f>STDEV(F4:F27)/SQRT(COUNT(F4:F27))</f>
        <v>1.7965172963909168</v>
      </c>
      <c r="G38" s="57"/>
      <c r="H38" s="56">
        <f>STDEV(H4:H27)/SQRT(COUNT(H4:H27))</f>
        <v>0.97944478657107037</v>
      </c>
      <c r="I38" s="57"/>
      <c r="J38" s="56">
        <f>STDEV(J4:J27)/SQRT(COUNT(J4:J27))</f>
        <v>1.3992068379586731</v>
      </c>
      <c r="K38" s="57"/>
      <c r="L38" s="56">
        <f>STDEV(L4:L27)/SQRT(COUNT(L4:L27))</f>
        <v>6.7679781137818987E-2</v>
      </c>
      <c r="M38" s="55"/>
      <c r="N38" s="54">
        <f>STDEV(N4:N27)/SQRT(COUNT(N4:N27))</f>
        <v>0.99849434276080218</v>
      </c>
      <c r="O38" s="53"/>
      <c r="P38" s="52">
        <f>STDEV(P4:P27)/SQRT(COUNT(P4:P27))</f>
        <v>5.0990543713195797E-4</v>
      </c>
      <c r="Q38" s="51"/>
      <c r="R38" s="50">
        <f>STDEV(R4:R27)/SQRT(COUNT(R4:R27))</f>
        <v>125.91142380541599</v>
      </c>
      <c r="S38" s="49">
        <f>STDEV(S4:S27)/SQRT(COUNT(S4:S27))</f>
        <v>0.10712329348274162</v>
      </c>
    </row>
    <row r="39" spans="1:20" ht="15.75" thickBot="1">
      <c r="A39" s="48" t="s">
        <v>314</v>
      </c>
      <c r="B39" s="46">
        <f>COUNT(B4:B27)</f>
        <v>22</v>
      </c>
      <c r="C39" s="47"/>
      <c r="D39" s="46">
        <f>COUNT(D4:D27)</f>
        <v>19</v>
      </c>
      <c r="E39" s="45"/>
      <c r="F39" s="43">
        <f>COUNT(F4:F27)</f>
        <v>19</v>
      </c>
      <c r="G39" s="44"/>
      <c r="H39" s="43">
        <f>COUNT(H4:H27)</f>
        <v>22</v>
      </c>
      <c r="I39" s="44"/>
      <c r="J39" s="43">
        <f>COUNT(J4:J27)</f>
        <v>22</v>
      </c>
      <c r="K39" s="44"/>
      <c r="L39" s="43">
        <f>COUNT(L4:L27)</f>
        <v>19</v>
      </c>
      <c r="M39" s="42"/>
      <c r="N39" s="40">
        <f>COUNT(N4:N27)</f>
        <v>23</v>
      </c>
      <c r="O39" s="41"/>
      <c r="P39" s="40">
        <f>COUNT(P4:P27)</f>
        <v>23</v>
      </c>
      <c r="Q39" s="41"/>
      <c r="R39" s="40">
        <f>COUNT(R4:R27)</f>
        <v>23</v>
      </c>
      <c r="S39" s="39">
        <f>COUNT(S4:S27)</f>
        <v>23</v>
      </c>
    </row>
    <row r="40" spans="1:20">
      <c r="S40" s="104"/>
    </row>
    <row r="41" spans="1:20">
      <c r="S41" s="104"/>
    </row>
    <row r="42" spans="1:20" ht="15.75" thickBot="1">
      <c r="S42" s="104"/>
    </row>
    <row r="43" spans="1:20" s="32" customFormat="1">
      <c r="A43" s="103" t="s">
        <v>189</v>
      </c>
      <c r="B43" s="36" t="s">
        <v>313</v>
      </c>
      <c r="C43" s="37" t="s">
        <v>376</v>
      </c>
      <c r="D43" s="36" t="s">
        <v>313</v>
      </c>
      <c r="E43" s="37" t="s">
        <v>376</v>
      </c>
      <c r="F43" s="36" t="s">
        <v>313</v>
      </c>
      <c r="G43" s="37" t="s">
        <v>376</v>
      </c>
      <c r="H43" s="36" t="s">
        <v>313</v>
      </c>
      <c r="I43" s="37" t="s">
        <v>376</v>
      </c>
      <c r="J43" s="36" t="s">
        <v>313</v>
      </c>
      <c r="K43" s="37" t="s">
        <v>376</v>
      </c>
      <c r="L43" s="36" t="s">
        <v>313</v>
      </c>
      <c r="M43" s="37" t="s">
        <v>376</v>
      </c>
      <c r="N43" s="36" t="s">
        <v>313</v>
      </c>
      <c r="O43" s="35" t="s">
        <v>376</v>
      </c>
      <c r="P43" s="33" t="s">
        <v>313</v>
      </c>
      <c r="Q43" s="34" t="s">
        <v>376</v>
      </c>
      <c r="R43" s="33" t="s">
        <v>312</v>
      </c>
      <c r="S43" s="34" t="s">
        <v>376</v>
      </c>
    </row>
    <row r="44" spans="1:20" s="32" customFormat="1" ht="15.75" thickBot="1">
      <c r="A44" s="102" t="s">
        <v>351</v>
      </c>
      <c r="B44" s="31" t="s">
        <v>311</v>
      </c>
      <c r="C44" s="30" t="s">
        <v>311</v>
      </c>
      <c r="D44" s="31" t="s">
        <v>310</v>
      </c>
      <c r="E44" s="30" t="s">
        <v>310</v>
      </c>
      <c r="F44" s="28" t="s">
        <v>309</v>
      </c>
      <c r="G44" s="29" t="s">
        <v>309</v>
      </c>
      <c r="H44" s="28" t="s">
        <v>308</v>
      </c>
      <c r="I44" s="29" t="s">
        <v>308</v>
      </c>
      <c r="J44" s="28" t="s">
        <v>307</v>
      </c>
      <c r="K44" s="29" t="s">
        <v>307</v>
      </c>
      <c r="L44" s="28" t="s">
        <v>306</v>
      </c>
      <c r="M44" s="27" t="s">
        <v>306</v>
      </c>
      <c r="N44" s="25" t="s">
        <v>305</v>
      </c>
      <c r="O44" s="26" t="s">
        <v>305</v>
      </c>
      <c r="P44" s="25" t="s">
        <v>304</v>
      </c>
      <c r="Q44" s="26" t="s">
        <v>304</v>
      </c>
      <c r="R44" s="25" t="s">
        <v>303</v>
      </c>
      <c r="S44" s="26" t="s">
        <v>303</v>
      </c>
    </row>
    <row r="45" spans="1:20">
      <c r="A45" s="99" t="s">
        <v>350</v>
      </c>
      <c r="B45" s="98">
        <f>100*(('Fig 10B Urine'!U45*'Fig 10B Plasma'!$B45)/('Fig 10B Plasma'!D45*('Fig 10B Urine'!$R45*1000)))</f>
        <v>0.416852151230446</v>
      </c>
      <c r="C45" s="90">
        <f t="shared" ref="C45:C56" si="18">B45/B$28</f>
        <v>1.7992784081716384</v>
      </c>
      <c r="D45" s="98">
        <f>100*(('Fig 10B Urine'!V45*'Fig 10B Plasma'!$B45)/('Fig 10B Plasma'!F45*('Fig 10B Urine'!$R45*1000)))</f>
        <v>0.14490367962607895</v>
      </c>
      <c r="E45" s="90">
        <f>D45/D$28</f>
        <v>0.51763793956035875</v>
      </c>
      <c r="F45" s="98">
        <f>100*(('Fig 10B Urine'!W45*'Fig 10B Plasma'!$B45)/('Fig 10B Plasma'!H45*('Fig 10B Urine'!$R45*1000)))</f>
        <v>6.7457656721565273</v>
      </c>
      <c r="G45" s="90">
        <f>F45/F$28</f>
        <v>0.98723452974622006</v>
      </c>
      <c r="H45" s="98">
        <f>100*(('Fig 10B Urine'!X45*'Fig 10B Plasma'!$B45)/('Fig 10B Plasma'!J45*('Fig 10B Urine'!$R45*1000)))</f>
        <v>9.6078881788692581</v>
      </c>
      <c r="I45" s="90">
        <f t="shared" ref="I45:I56" si="19">H45/H$28</f>
        <v>1.9142005974478622</v>
      </c>
      <c r="J45" s="98">
        <f>100*(('Fig 10B Urine'!X45*'Fig 10B Plasma'!$B45)/(('Fig 10B Plasma'!J45*0.7)*('Fig 10B Urine'!$R45*1000)))</f>
        <v>13.725554541241799</v>
      </c>
      <c r="K45" s="90">
        <f t="shared" ref="K45:K56" si="20">J45/J$28</f>
        <v>1.9142005974478629</v>
      </c>
      <c r="L45" s="98">
        <f>100*(('Fig 10B Urine'!Y45*'Fig 10B Plasma'!$B45)/('Fig 10B Plasma'!L45*('Fig 10B Urine'!$R45*1000)))</f>
        <v>5.888936383400209E-2</v>
      </c>
      <c r="M45" s="90">
        <f>L45/L$28</f>
        <v>0.40832357291427174</v>
      </c>
      <c r="N45" s="98">
        <f>100*(('Fig 10B Urine'!Z45*'Fig 10B Plasma'!$B45)/('Fig 10B Plasma'!N45*('Fig 10B Urine'!$R45*1000)))</f>
        <v>8.8491834774255533</v>
      </c>
      <c r="O45" s="88">
        <f t="shared" ref="O45:O56" si="21">N45/N$28</f>
        <v>1.4412437262411721</v>
      </c>
      <c r="P45" s="97">
        <f>(('Fig 10B Plasma'!B45)/1000)/'Fig 10B Urine'!R45</f>
        <v>2.1832154396995893E-3</v>
      </c>
      <c r="Q45" s="86">
        <f t="shared" ref="Q45:Q56" si="22">P45/P$28</f>
        <v>0.89579627390465799</v>
      </c>
      <c r="R45" s="85">
        <f>('Fig 10B Plasma'!P45)/(('Fig 10B Plasma'!B45)/1000)</f>
        <v>893.33333333333337</v>
      </c>
      <c r="S45" s="84">
        <f t="shared" ref="S45:S56" si="23">R45/R$28</f>
        <v>0.69548897253077879</v>
      </c>
    </row>
    <row r="46" spans="1:20">
      <c r="A46" s="94" t="s">
        <v>349</v>
      </c>
      <c r="B46" s="98">
        <f>100*(('Fig 10B Urine'!U46*'Fig 10B Plasma'!$B46)/('Fig 10B Plasma'!D46*('Fig 10B Urine'!$R46*1000)))</f>
        <v>0.97819626194676901</v>
      </c>
      <c r="C46" s="90">
        <f t="shared" si="18"/>
        <v>4.2222342091309795</v>
      </c>
      <c r="D46" s="101"/>
      <c r="E46" s="90"/>
      <c r="F46" s="101"/>
      <c r="G46" s="90"/>
      <c r="H46" s="98">
        <f>100*(('Fig 10B Urine'!X46*'Fig 10B Plasma'!$B46)/('Fig 10B Plasma'!J46*('Fig 10B Urine'!$R46*1000)))</f>
        <v>17.810560705955659</v>
      </c>
      <c r="I46" s="90">
        <f t="shared" si="19"/>
        <v>3.5484370040029032</v>
      </c>
      <c r="J46" s="98">
        <f>100*(('Fig 10B Urine'!X46*'Fig 10B Plasma'!$B46)/(('Fig 10B Plasma'!J46*0.7)*('Fig 10B Urine'!$R46*1000)))</f>
        <v>25.443658151365224</v>
      </c>
      <c r="K46" s="90">
        <f t="shared" si="20"/>
        <v>3.5484370040029036</v>
      </c>
      <c r="L46" s="101"/>
      <c r="M46" s="90"/>
      <c r="N46" s="98">
        <f>100*(('Fig 10B Urine'!Z46*'Fig 10B Plasma'!$B46)/('Fig 10B Plasma'!N46*('Fig 10B Urine'!$R46*1000)))</f>
        <v>11.883830989751797</v>
      </c>
      <c r="O46" s="88">
        <f t="shared" si="21"/>
        <v>1.9354889523290808</v>
      </c>
      <c r="P46" s="97">
        <f>(('Fig 10B Plasma'!B46)/1000)/'Fig 10B Urine'!R46</f>
        <v>4.5561329821314162E-3</v>
      </c>
      <c r="Q46" s="86">
        <f t="shared" si="22"/>
        <v>1.8694293172317602</v>
      </c>
      <c r="R46" s="85">
        <f>('Fig 10B Plasma'!P46)/(('Fig 10B Plasma'!B46)/1000)</f>
        <v>565.625</v>
      </c>
      <c r="S46" s="84">
        <f t="shared" si="23"/>
        <v>0.44035740681461394</v>
      </c>
    </row>
    <row r="47" spans="1:20">
      <c r="A47" s="94" t="s">
        <v>348</v>
      </c>
      <c r="B47" s="98">
        <f>100*(('Fig 10B Urine'!U47*'Fig 10B Plasma'!$B47)/('Fig 10B Plasma'!D47*('Fig 10B Urine'!$R47*1000)))</f>
        <v>0.16302594010694946</v>
      </c>
      <c r="C47" s="90">
        <f t="shared" si="18"/>
        <v>0.70367647891580021</v>
      </c>
      <c r="D47" s="98">
        <f>100*(('Fig 10B Urine'!V47*'Fig 10B Plasma'!$B47)/('Fig 10B Plasma'!F47*('Fig 10B Urine'!$R47*1000)))</f>
        <v>0.18120980305256751</v>
      </c>
      <c r="E47" s="90">
        <f>D47/D$28</f>
        <v>0.64733393466833444</v>
      </c>
      <c r="F47" s="98">
        <f>100*(('Fig 10B Urine'!W47*'Fig 10B Plasma'!$B47)/('Fig 10B Plasma'!H47*('Fig 10B Urine'!$R47*1000)))</f>
        <v>12.242830537020895</v>
      </c>
      <c r="G47" s="90">
        <f>F47/F$28</f>
        <v>1.7917232283751394</v>
      </c>
      <c r="H47" s="98">
        <f>100*(('Fig 10B Urine'!X47*'Fig 10B Plasma'!$B47)/('Fig 10B Plasma'!J47*('Fig 10B Urine'!$R47*1000)))</f>
        <v>5.8508446641944793</v>
      </c>
      <c r="I47" s="90">
        <f t="shared" si="19"/>
        <v>1.1656765923241406</v>
      </c>
      <c r="J47" s="98">
        <f>100*(('Fig 10B Urine'!X47*'Fig 10B Plasma'!$B47)/(('Fig 10B Plasma'!J47*0.7)*('Fig 10B Urine'!$R47*1000)))</f>
        <v>8.3583495202778266</v>
      </c>
      <c r="K47" s="90">
        <f t="shared" si="20"/>
        <v>1.1656765923241406</v>
      </c>
      <c r="L47" s="98">
        <f>100*(('Fig 10B Urine'!Y47*'Fig 10B Plasma'!$B47)/('Fig 10B Plasma'!L47*('Fig 10B Urine'!$R47*1000)))</f>
        <v>6.3326658736145153E-2</v>
      </c>
      <c r="M47" s="90">
        <f>L47/L$28</f>
        <v>0.43909062473070171</v>
      </c>
      <c r="N47" s="98">
        <f>100*(('Fig 10B Urine'!Z47*'Fig 10B Plasma'!$B47)/('Fig 10B Plasma'!N47*('Fig 10B Urine'!$R47*1000)))</f>
        <v>6.2059037474502388</v>
      </c>
      <c r="O47" s="88">
        <f t="shared" si="21"/>
        <v>1.010739563089196</v>
      </c>
      <c r="P47" s="97">
        <f>(('Fig 10B Plasma'!B47)/1000)/'Fig 10B Urine'!R47</f>
        <v>9.9886379243610394E-4</v>
      </c>
      <c r="Q47" s="86">
        <f t="shared" si="22"/>
        <v>0.40984432737689835</v>
      </c>
      <c r="R47" s="85">
        <f>('Fig 10B Plasma'!P47)/(('Fig 10B Plasma'!B47)/1000)</f>
        <v>1300</v>
      </c>
      <c r="S47" s="84">
        <f t="shared" si="23"/>
        <v>1.0120921615186707</v>
      </c>
    </row>
    <row r="48" spans="1:20" ht="15.75" thickBot="1">
      <c r="A48" s="93" t="s">
        <v>347</v>
      </c>
      <c r="B48" s="89">
        <f>100*(('Fig 10B Urine'!U48*'Fig 10B Plasma'!$B48)/('Fig 10B Plasma'!D48*('Fig 10B Urine'!$S48*1000)))</f>
        <v>0.41358482957097153</v>
      </c>
      <c r="C48" s="90">
        <f t="shared" si="18"/>
        <v>1.7851755151024986</v>
      </c>
      <c r="D48" s="95"/>
      <c r="E48" s="90"/>
      <c r="F48" s="95"/>
      <c r="G48" s="90"/>
      <c r="H48" s="89">
        <f>100*(('Fig 10B Urine'!X48*'Fig 10B Plasma'!$B48)/('Fig 10B Plasma'!J48*('Fig 10B Urine'!$S48*1000)))</f>
        <v>9.5918099979412688</v>
      </c>
      <c r="I48" s="90">
        <f t="shared" si="19"/>
        <v>1.9109973062599068</v>
      </c>
      <c r="J48" s="92">
        <f>100*(('Fig 10B Urine'!X48*'Fig 10B Plasma'!$B48)/(('Fig 10B Plasma'!J48*0.7)*('Fig 10B Urine'!$S48*1000)))</f>
        <v>13.702585711344673</v>
      </c>
      <c r="K48" s="90">
        <f t="shared" si="20"/>
        <v>1.9109973062599077</v>
      </c>
      <c r="L48" s="95"/>
      <c r="M48" s="90"/>
      <c r="N48" s="89">
        <f>100*(('Fig 10B Urine'!Z48*'Fig 10B Plasma'!$B48)/('Fig 10B Plasma'!N48*('Fig 10B Urine'!$S48*1000)))</f>
        <v>2.8264971541697603</v>
      </c>
      <c r="O48" s="88">
        <f t="shared" si="21"/>
        <v>0.4603443132440086</v>
      </c>
      <c r="P48" s="87">
        <f>(('Fig 10B Plasma'!B48)/1000)/'Fig 10B Urine'!P48</f>
        <v>2.9493305019760514E-3</v>
      </c>
      <c r="Q48" s="86">
        <f t="shared" si="22"/>
        <v>1.2101413475470111</v>
      </c>
      <c r="R48" s="85">
        <f>('Fig 10B Plasma'!P48)/(('Fig 10B Plasma'!B48)/1000)</f>
        <v>1120</v>
      </c>
      <c r="S48" s="84">
        <f t="shared" si="23"/>
        <v>0.8719563237699316</v>
      </c>
      <c r="T48" s="16" t="s">
        <v>326</v>
      </c>
    </row>
    <row r="49" spans="1:20">
      <c r="A49" s="99" t="s">
        <v>346</v>
      </c>
      <c r="B49" s="98">
        <f>100*(('Fig 10B Urine'!U49*'Fig 10B Plasma'!$B49)/('Fig 10B Plasma'!D49*('Fig 10B Urine'!$R49*1000)))</f>
        <v>0.33198974827953237</v>
      </c>
      <c r="C49" s="90">
        <f t="shared" si="18"/>
        <v>1.4329828550734161</v>
      </c>
      <c r="D49" s="98">
        <f>100*(('Fig 10B Urine'!V49*'Fig 10B Plasma'!$B49)/('Fig 10B Plasma'!F49*('Fig 10B Urine'!$R49*1000)))</f>
        <v>0.3027742439543516</v>
      </c>
      <c r="E49" s="90">
        <f>D49/D$28</f>
        <v>1.0815973493351445</v>
      </c>
      <c r="F49" s="98">
        <f>100*(('Fig 10B Urine'!W49*'Fig 10B Plasma'!$B49)/('Fig 10B Plasma'!H49*('Fig 10B Urine'!$R49*1000)))</f>
        <v>5.8017610184623489</v>
      </c>
      <c r="G49" s="90">
        <f>F49/F$28</f>
        <v>0.84908060687654485</v>
      </c>
      <c r="H49" s="98">
        <f>100*(('Fig 10B Urine'!X49*'Fig 10B Plasma'!$B49)/('Fig 10B Plasma'!J49*('Fig 10B Urine'!$R49*1000)))</f>
        <v>5.1825604109278487</v>
      </c>
      <c r="I49" s="90">
        <f t="shared" si="19"/>
        <v>1.0325328574000177</v>
      </c>
      <c r="J49" s="98">
        <f>100*(('Fig 10B Urine'!X49*'Fig 10B Plasma'!$B49)/(('Fig 10B Plasma'!J49*0.7)*('Fig 10B Urine'!$R49*1000)))</f>
        <v>7.4036577298969259</v>
      </c>
      <c r="K49" s="90">
        <f t="shared" si="20"/>
        <v>1.0325328574000177</v>
      </c>
      <c r="L49" s="98">
        <f>100*(('Fig 10B Urine'!Y49*'Fig 10B Plasma'!$B49)/('Fig 10B Plasma'!L49*('Fig 10B Urine'!$R49*1000)))</f>
        <v>0.16157952226870842</v>
      </c>
      <c r="M49" s="90">
        <f>L49/L$28</f>
        <v>1.1203504936564777</v>
      </c>
      <c r="N49" s="98">
        <f>100*(('Fig 10B Urine'!Z49*'Fig 10B Plasma'!$B49)/('Fig 10B Plasma'!N49*('Fig 10B Urine'!$R49*1000)))</f>
        <v>3.4120112626137642</v>
      </c>
      <c r="O49" s="88">
        <f t="shared" si="21"/>
        <v>0.55570548838218259</v>
      </c>
      <c r="P49" s="97">
        <f>(('Fig 10B Plasma'!B49)/1000)/'Fig 10B Urine'!R49</f>
        <v>1.6487706353949839E-3</v>
      </c>
      <c r="Q49" s="86">
        <f t="shared" si="22"/>
        <v>0.67650794550695936</v>
      </c>
      <c r="R49" s="85">
        <f>('Fig 10B Plasma'!P49)/(('Fig 10B Plasma'!B49)/1000)</f>
        <v>1337.4999999999998</v>
      </c>
      <c r="S49" s="84">
        <f t="shared" si="23"/>
        <v>1.0412871277163245</v>
      </c>
    </row>
    <row r="50" spans="1:20">
      <c r="A50" s="94" t="s">
        <v>345</v>
      </c>
      <c r="B50" s="89">
        <f>100*(('Fig 10B Urine'!U50*'Fig 10B Plasma'!$B50)/('Fig 10B Plasma'!D50*('Fig 10B Urine'!$S50*1000)))</f>
        <v>0.30871197802474742</v>
      </c>
      <c r="C50" s="90">
        <f t="shared" si="18"/>
        <v>1.3325079282050154</v>
      </c>
      <c r="D50" s="91">
        <f>100*(('Fig 10B Urine'!V50*'Fig 10B Plasma'!$B50)/('Fig 10B Plasma'!F50*('Fig 10B Urine'!$T50*1000)))</f>
        <v>0.91560785089237151</v>
      </c>
      <c r="E50" s="90">
        <f>D50/D$28</f>
        <v>3.2708166045489149</v>
      </c>
      <c r="F50" s="91">
        <f>100*(('Fig 10B Urine'!W50*'Fig 10B Plasma'!$B50)/('Fig 10B Plasma'!H50*('Fig 10B Urine'!$T50*1000)))</f>
        <v>8.9206703910614529</v>
      </c>
      <c r="G50" s="90">
        <f>F50/F$28</f>
        <v>1.3055291669692957</v>
      </c>
      <c r="H50" s="89">
        <f>100*(('Fig 10B Urine'!X50*'Fig 10B Plasma'!$B50)/('Fig 10B Plasma'!J50*('Fig 10B Urine'!$S50*1000)))</f>
        <v>7.106094177992567</v>
      </c>
      <c r="I50" s="90">
        <f t="shared" si="19"/>
        <v>1.4157627012094358</v>
      </c>
      <c r="J50" s="92">
        <f>100*(('Fig 10B Urine'!X50*'Fig 10B Plasma'!$B50)/(('Fig 10B Plasma'!J50*0.7)*('Fig 10B Urine'!$S50*1000)))</f>
        <v>10.151563111417953</v>
      </c>
      <c r="K50" s="90">
        <f t="shared" si="20"/>
        <v>1.4157627012094363</v>
      </c>
      <c r="L50" s="91">
        <f>100*(('Fig 10B Urine'!Y50*'Fig 10B Plasma'!$B50)/('Fig 10B Plasma'!L50*('Fig 10B Urine'!$T50*1000)))</f>
        <v>0.56453984122316969</v>
      </c>
      <c r="M50" s="90">
        <f>L50/L$28</f>
        <v>3.9143728173134629</v>
      </c>
      <c r="N50" s="89">
        <f>100*(('Fig 10B Urine'!Z50*'Fig 10B Plasma'!$B50)/('Fig 10B Plasma'!N50*('Fig 10B Urine'!$S50*1000)))</f>
        <v>0.38995197224178618</v>
      </c>
      <c r="O50" s="88">
        <f t="shared" si="21"/>
        <v>6.3510473589180272E-2</v>
      </c>
      <c r="P50" s="87">
        <f>(('Fig 10B Plasma'!B50)/1000)/'Fig 10B Urine'!P50</f>
        <v>2.1447951184463106E-3</v>
      </c>
      <c r="Q50" s="86">
        <f t="shared" si="22"/>
        <v>0.88003201170905776</v>
      </c>
      <c r="R50" s="85">
        <f>('Fig 10B Plasma'!P50)/(('Fig 10B Plasma'!B50)/1000)</f>
        <v>1210</v>
      </c>
      <c r="S50" s="84">
        <f t="shared" si="23"/>
        <v>0.94202424264430118</v>
      </c>
      <c r="T50" s="16" t="s">
        <v>326</v>
      </c>
    </row>
    <row r="51" spans="1:20">
      <c r="A51" s="94" t="s">
        <v>344</v>
      </c>
      <c r="B51" s="98">
        <f>100*(('Fig 10B Urine'!U51*'Fig 10B Plasma'!$B51)/('Fig 10B Plasma'!D51*('Fig 10B Urine'!$R51*1000)))</f>
        <v>0.38555619506069488</v>
      </c>
      <c r="C51" s="90">
        <f t="shared" si="18"/>
        <v>1.6641942109734105</v>
      </c>
      <c r="D51" s="98">
        <f>100*(('Fig 10B Urine'!V51*'Fig 10B Plasma'!$B51)/('Fig 10B Plasma'!F51*('Fig 10B Urine'!$R51*1000)))</f>
        <v>0.24440531499399795</v>
      </c>
      <c r="E51" s="90">
        <f>D51/D$28</f>
        <v>0.87308661862527592</v>
      </c>
      <c r="F51" s="98">
        <f>100*(('Fig 10B Urine'!W51*'Fig 10B Plasma'!$B51)/('Fig 10B Plasma'!H51*('Fig 10B Urine'!$R51*1000)))</f>
        <v>8.9298172178038211</v>
      </c>
      <c r="G51" s="90">
        <f>F51/F$28</f>
        <v>1.3068677938408078</v>
      </c>
      <c r="H51" s="98">
        <f>100*(('Fig 10B Urine'!X51*'Fig 10B Plasma'!$B51)/('Fig 10B Plasma'!J51*('Fig 10B Urine'!$R51*1000)))</f>
        <v>7.198677902651303</v>
      </c>
      <c r="I51" s="90">
        <f t="shared" si="19"/>
        <v>1.4342083593765937</v>
      </c>
      <c r="J51" s="98">
        <f>100*(('Fig 10B Urine'!X51*'Fig 10B Plasma'!$B51)/(('Fig 10B Plasma'!J51*0.7)*('Fig 10B Urine'!$R51*1000)))</f>
        <v>10.283825575216147</v>
      </c>
      <c r="K51" s="90">
        <f t="shared" si="20"/>
        <v>1.4342083593765942</v>
      </c>
      <c r="L51" s="98">
        <f>100*(('Fig 10B Urine'!Y51*'Fig 10B Plasma'!$B51)/('Fig 10B Plasma'!L51*('Fig 10B Urine'!$R51*1000)))</f>
        <v>0.12215076677194719</v>
      </c>
      <c r="M51" s="90">
        <f>L51/L$28</f>
        <v>0.84696173086761917</v>
      </c>
      <c r="N51" s="98">
        <f>100*(('Fig 10B Urine'!Z51*'Fig 10B Plasma'!$B51)/('Fig 10B Plasma'!N51*('Fig 10B Urine'!$R51*1000)))</f>
        <v>8.6137722422739422</v>
      </c>
      <c r="O51" s="88">
        <f t="shared" si="21"/>
        <v>1.4029029045580792</v>
      </c>
      <c r="P51" s="97">
        <f>(('Fig 10B Plasma'!B51)/1000)/'Fig 10B Urine'!R51</f>
        <v>1.7123939267095398E-3</v>
      </c>
      <c r="Q51" s="86">
        <f t="shared" si="22"/>
        <v>0.70261325158750443</v>
      </c>
      <c r="R51" s="85">
        <f>('Fig 10B Plasma'!P51)/(('Fig 10B Plasma'!B51)/1000)</f>
        <v>1155.5555555555557</v>
      </c>
      <c r="S51" s="84">
        <f t="shared" si="23"/>
        <v>0.89963747690548512</v>
      </c>
    </row>
    <row r="52" spans="1:20" ht="15.75" thickBot="1">
      <c r="A52" s="93" t="s">
        <v>343</v>
      </c>
      <c r="B52" s="89">
        <f>100*(('Fig 10B Urine'!U52*'Fig 10B Plasma'!$B52)/('Fig 10B Plasma'!D52*('Fig 10B Urine'!$S52*1000)))</f>
        <v>0.14524551618547682</v>
      </c>
      <c r="C52" s="90">
        <f t="shared" si="18"/>
        <v>0.62693000476276584</v>
      </c>
      <c r="D52" s="95"/>
      <c r="E52" s="90"/>
      <c r="F52" s="95"/>
      <c r="G52" s="90"/>
      <c r="H52" s="89">
        <f>100*(('Fig 10B Urine'!X52*'Fig 10B Plasma'!$B52)/('Fig 10B Plasma'!J52*('Fig 10B Urine'!$S52*1000)))</f>
        <v>2.7441184807256245</v>
      </c>
      <c r="I52" s="90">
        <f t="shared" si="19"/>
        <v>0.54671673290549327</v>
      </c>
      <c r="J52" s="92">
        <f>100*(('Fig 10B Urine'!X52*'Fig 10B Plasma'!$B52)/(('Fig 10B Plasma'!J52*0.7)*('Fig 10B Urine'!$S52*1000)))</f>
        <v>3.9201692581794636</v>
      </c>
      <c r="K52" s="90">
        <f t="shared" si="20"/>
        <v>0.54671673290549339</v>
      </c>
      <c r="L52" s="95"/>
      <c r="M52" s="90"/>
      <c r="N52" s="89">
        <f>100*(('Fig 10B Urine'!Z52*'Fig 10B Plasma'!$B52)/('Fig 10B Plasma'!N52*('Fig 10B Urine'!$S52*1000)))</f>
        <v>1.8552417480241747</v>
      </c>
      <c r="O52" s="88">
        <f t="shared" si="21"/>
        <v>0.30215844623649257</v>
      </c>
      <c r="P52" s="100">
        <f>(('Fig 10B Plasma'!B52)/1000)/'Fig 10B Urine'!S52</f>
        <v>7.8914141414141424E-4</v>
      </c>
      <c r="Q52" s="86">
        <f t="shared" si="22"/>
        <v>0.3237930281717879</v>
      </c>
      <c r="R52" s="85">
        <f>('Fig 10B Plasma'!P52)/(('Fig 10B Plasma'!B52)/1000)</f>
        <v>2674.9999999999995</v>
      </c>
      <c r="S52" s="84">
        <f t="shared" si="23"/>
        <v>2.082574255432649</v>
      </c>
      <c r="T52" s="16" t="s">
        <v>326</v>
      </c>
    </row>
    <row r="53" spans="1:20">
      <c r="A53" s="99" t="s">
        <v>342</v>
      </c>
      <c r="B53" s="98">
        <f>100*(('Fig 10B Urine'!U53*'Fig 10B Plasma'!$B53)/('Fig 10B Plasma'!D53*('Fig 10B Urine'!$R53*1000)))</f>
        <v>0.28082295165983917</v>
      </c>
      <c r="C53" s="90">
        <f t="shared" si="18"/>
        <v>1.212129221233756</v>
      </c>
      <c r="D53" s="98">
        <f>100*(('Fig 10B Urine'!V53*'Fig 10B Plasma'!$B53)/('Fig 10B Plasma'!F53*('Fig 10B Urine'!$R53*1000)))</f>
        <v>0.2241726257316777</v>
      </c>
      <c r="E53" s="90">
        <f>D53/D$28</f>
        <v>0.80080958874902741</v>
      </c>
      <c r="F53" s="98">
        <f>100*(('Fig 10B Urine'!W53*'Fig 10B Plasma'!$B53)/('Fig 10B Plasma'!H53*('Fig 10B Urine'!$R53*1000)))</f>
        <v>7.9586097873214579</v>
      </c>
      <c r="G53" s="90">
        <f>F53/F$28</f>
        <v>1.1647327779632441</v>
      </c>
      <c r="H53" s="98">
        <f>100*(('Fig 10B Urine'!X53*'Fig 10B Plasma'!$B53)/('Fig 10B Plasma'!J53*('Fig 10B Urine'!$R53*1000)))</f>
        <v>7.5230726802790304</v>
      </c>
      <c r="I53" s="90">
        <f t="shared" si="19"/>
        <v>1.4988382411553638</v>
      </c>
      <c r="J53" s="98">
        <f>100*(('Fig 10B Urine'!X53*'Fig 10B Plasma'!$B53)/(('Fig 10B Plasma'!J53*0.7)*('Fig 10B Urine'!$R53*1000)))</f>
        <v>10.747246686112902</v>
      </c>
      <c r="K53" s="90">
        <f t="shared" si="20"/>
        <v>1.4988382411553645</v>
      </c>
      <c r="L53" s="98">
        <f>100*(('Fig 10B Urine'!Y53*'Fig 10B Plasma'!$B53)/('Fig 10B Plasma'!L53*('Fig 10B Urine'!$R53*1000)))</f>
        <v>0.1632535340989017</v>
      </c>
      <c r="M53" s="90">
        <f>L53/L$28</f>
        <v>1.1319576574480927</v>
      </c>
      <c r="N53" s="98">
        <f>100*(('Fig 10B Urine'!Z53*'Fig 10B Plasma'!$B53)/('Fig 10B Plasma'!N53*('Fig 10B Urine'!$R53*1000)))</f>
        <v>9.1530028749249688</v>
      </c>
      <c r="O53" s="88">
        <f t="shared" si="21"/>
        <v>1.4907260091742178</v>
      </c>
      <c r="P53" s="97">
        <f>(('Fig 10B Plasma'!B53)/1000)/'Fig 10B Urine'!R53</f>
        <v>2.5848476232326104E-3</v>
      </c>
      <c r="Q53" s="86">
        <f t="shared" si="22"/>
        <v>1.0605901861071925</v>
      </c>
      <c r="R53" s="85">
        <f>('Fig 10B Plasma'!P53)/(('Fig 10B Plasma'!B53)/1000)</f>
        <v>980</v>
      </c>
      <c r="S53" s="84">
        <f t="shared" si="23"/>
        <v>0.76296178329869024</v>
      </c>
    </row>
    <row r="54" spans="1:20">
      <c r="A54" s="94" t="s">
        <v>341</v>
      </c>
      <c r="B54" s="98">
        <f>100*(('Fig 10B Urine'!U54*'Fig 10B Plasma'!$B54)/('Fig 10B Plasma'!D54*('Fig 10B Urine'!$R54*1000)))</f>
        <v>0.42173136409183987</v>
      </c>
      <c r="C54" s="90">
        <f t="shared" si="18"/>
        <v>1.8203387825141137</v>
      </c>
      <c r="D54" s="98">
        <f>100*(('Fig 10B Urine'!V54*'Fig 10B Plasma'!$B54)/('Fig 10B Plasma'!F54*('Fig 10B Urine'!$R54*1000)))</f>
        <v>0.42860793089521365</v>
      </c>
      <c r="E54" s="90">
        <f>D54/D$28</f>
        <v>1.5311117481650012</v>
      </c>
      <c r="F54" s="98">
        <f>100*(('Fig 10B Urine'!W54*'Fig 10B Plasma'!$B54)/('Fig 10B Plasma'!H54*('Fig 10B Urine'!$R54*1000)))</f>
        <v>11.238747133837101</v>
      </c>
      <c r="G54" s="90">
        <f>F54/F$28</f>
        <v>1.6447768542282233</v>
      </c>
      <c r="H54" s="98">
        <f>100*(('Fig 10B Urine'!X54*'Fig 10B Plasma'!$B54)/('Fig 10B Plasma'!J54*('Fig 10B Urine'!$R54*1000)))</f>
        <v>7.231201924706042</v>
      </c>
      <c r="I54" s="90">
        <f t="shared" si="19"/>
        <v>1.440688191498861</v>
      </c>
      <c r="J54" s="98">
        <f>100*(('Fig 10B Urine'!X54*'Fig 10B Plasma'!$B54)/(('Fig 10B Plasma'!J54*0.7)*('Fig 10B Urine'!$R54*1000)))</f>
        <v>10.330288463865775</v>
      </c>
      <c r="K54" s="90">
        <f t="shared" si="20"/>
        <v>1.4406881914988616</v>
      </c>
      <c r="L54" s="98">
        <f>100*(('Fig 10B Urine'!Y54*'Fig 10B Plasma'!$B54)/('Fig 10B Plasma'!L54*('Fig 10B Urine'!$R54*1000)))</f>
        <v>0.23274104749522484</v>
      </c>
      <c r="M54" s="90">
        <f>L54/L$28</f>
        <v>1.6137660502657527</v>
      </c>
      <c r="N54" s="98">
        <f>100*(('Fig 10B Urine'!Z54*'Fig 10B Plasma'!$B54)/('Fig 10B Plasma'!N54*('Fig 10B Urine'!$R54*1000)))</f>
        <v>4.1035686672006824</v>
      </c>
      <c r="O54" s="88">
        <f t="shared" si="21"/>
        <v>0.66833766210071077</v>
      </c>
      <c r="P54" s="97">
        <f>(('Fig 10B Plasma'!B54)/1000)/'Fig 10B Urine'!R54</f>
        <v>3.0497102775236353E-3</v>
      </c>
      <c r="Q54" s="86">
        <f t="shared" si="22"/>
        <v>1.2513282259813649</v>
      </c>
      <c r="R54" s="85">
        <f>('Fig 10B Plasma'!P54)/(('Fig 10B Plasma'!B54)/1000)</f>
        <v>945.4545454545455</v>
      </c>
      <c r="S54" s="84">
        <f t="shared" si="23"/>
        <v>0.73606702655903322</v>
      </c>
    </row>
    <row r="55" spans="1:20">
      <c r="A55" s="94" t="s">
        <v>340</v>
      </c>
      <c r="B55" s="98">
        <f>100*(('Fig 10B Urine'!U55*'Fig 10B Plasma'!$B55)/('Fig 10B Plasma'!D55*('Fig 10B Urine'!$R55*1000)))</f>
        <v>0.18713585334659655</v>
      </c>
      <c r="C55" s="90">
        <f t="shared" si="18"/>
        <v>0.80774322341247606</v>
      </c>
      <c r="D55" s="98">
        <f>100*(('Fig 10B Urine'!V55*'Fig 10B Plasma'!$B55)/('Fig 10B Plasma'!F55*('Fig 10B Urine'!$R55*1000)))</f>
        <v>0.22809189208868827</v>
      </c>
      <c r="E55" s="90">
        <f>D55/D$28</f>
        <v>0.81481034405673491</v>
      </c>
      <c r="F55" s="98">
        <f>100*(('Fig 10B Urine'!W55*'Fig 10B Plasma'!$B55)/('Fig 10B Plasma'!H55*('Fig 10B Urine'!$R55*1000)))</f>
        <v>4.795451511510783</v>
      </c>
      <c r="G55" s="90">
        <f>F55/F$28</f>
        <v>0.70180844517441987</v>
      </c>
      <c r="H55" s="98">
        <f>100*(('Fig 10B Urine'!X55*'Fig 10B Plasma'!$B55)/('Fig 10B Plasma'!J55*('Fig 10B Urine'!$R55*1000)))</f>
        <v>4.2765427039579276</v>
      </c>
      <c r="I55" s="90">
        <f t="shared" si="19"/>
        <v>0.85202496599944622</v>
      </c>
      <c r="J55" s="98">
        <f>100*(('Fig 10B Urine'!X55*'Fig 10B Plasma'!$B55)/(('Fig 10B Plasma'!J55*0.7)*('Fig 10B Urine'!$R55*1000)))</f>
        <v>6.1093467199398983</v>
      </c>
      <c r="K55" s="90">
        <f t="shared" si="20"/>
        <v>0.85202496599944666</v>
      </c>
      <c r="L55" s="98">
        <f>100*(('Fig 10B Urine'!Y55*'Fig 10B Plasma'!$B55)/('Fig 10B Plasma'!L55*('Fig 10B Urine'!$R55*1000)))</f>
        <v>0.11382786861011737</v>
      </c>
      <c r="M55" s="90">
        <f>L55/L$28</f>
        <v>0.78925291397464814</v>
      </c>
      <c r="N55" s="98">
        <f>100*(('Fig 10B Urine'!Z55*'Fig 10B Plasma'!$B55)/('Fig 10B Plasma'!N55*('Fig 10B Urine'!$R55*1000)))</f>
        <v>3.6842955001499185</v>
      </c>
      <c r="O55" s="88">
        <f t="shared" si="21"/>
        <v>0.60005172101533288</v>
      </c>
      <c r="P55" s="97">
        <f>(('Fig 10B Plasma'!B55)/1000)/'Fig 10B Urine'!R55</f>
        <v>1.4016820184221065E-3</v>
      </c>
      <c r="Q55" s="86">
        <f t="shared" si="22"/>
        <v>0.57512488528134298</v>
      </c>
      <c r="R55" s="85">
        <f>('Fig 10B Plasma'!P55)/(('Fig 10B Plasma'!B55)/1000)</f>
        <v>1414.2857142857142</v>
      </c>
      <c r="S55" s="84">
        <f t="shared" si="23"/>
        <v>1.101067296597235</v>
      </c>
    </row>
    <row r="56" spans="1:20" ht="15.75" thickBot="1">
      <c r="A56" s="93" t="s">
        <v>339</v>
      </c>
      <c r="B56" s="89">
        <f>100*(('Fig 10B Urine'!U56*'Fig 10B Plasma'!$B56)/('Fig 10B Plasma'!D56*('Fig 10B Urine'!$S56*1000)))</f>
        <v>0.2016697158959477</v>
      </c>
      <c r="C56" s="90">
        <f t="shared" si="18"/>
        <v>0.87047641309421853</v>
      </c>
      <c r="D56" s="95"/>
      <c r="E56" s="90"/>
      <c r="F56" s="95"/>
      <c r="G56" s="90"/>
      <c r="H56" s="89">
        <f>100*(('Fig 10B Urine'!X56*'Fig 10B Plasma'!$B56)/('Fig 10B Plasma'!J56*('Fig 10B Urine'!$S56*1000)))</f>
        <v>5.1330094841545231</v>
      </c>
      <c r="I56" s="90">
        <f t="shared" si="19"/>
        <v>1.0226607177718523</v>
      </c>
      <c r="J56" s="92">
        <f>100*(('Fig 10B Urine'!X56*'Fig 10B Plasma'!$B56)/(('Fig 10B Plasma'!J56*0.7)*('Fig 10B Urine'!$S56*1000)))</f>
        <v>7.3328706916493198</v>
      </c>
      <c r="K56" s="90">
        <f t="shared" si="20"/>
        <v>1.0226607177718527</v>
      </c>
      <c r="L56" s="95"/>
      <c r="M56" s="90"/>
      <c r="N56" s="89">
        <f>100*(('Fig 10B Urine'!Z56*'Fig 10B Plasma'!$B56)/('Fig 10B Plasma'!N56*('Fig 10B Urine'!$S56*1000)))</f>
        <v>3.9893338910383767</v>
      </c>
      <c r="O56" s="88">
        <f t="shared" si="21"/>
        <v>0.64973253826273314</v>
      </c>
      <c r="P56" s="100">
        <f>(('Fig 10B Plasma'!B56)/1000)/'Fig 10B Urine'!S56</f>
        <v>1.6192458940550542E-3</v>
      </c>
      <c r="Q56" s="86">
        <f t="shared" si="22"/>
        <v>0.66439363337844715</v>
      </c>
      <c r="R56" s="85">
        <f>('Fig 10B Plasma'!P56)/(('Fig 10B Plasma'!B56)/1000)</f>
        <v>1514.2857142857142</v>
      </c>
      <c r="S56" s="84">
        <f t="shared" si="23"/>
        <v>1.178920539790979</v>
      </c>
      <c r="T56" s="16" t="s">
        <v>326</v>
      </c>
    </row>
    <row r="57" spans="1:20">
      <c r="A57" s="99" t="s">
        <v>338</v>
      </c>
      <c r="B57" s="98">
        <f>100*(('Fig 10B Urine'!U57*'Fig 10B Plasma'!$B57)/('Fig 10B Plasma'!D57*('Fig 10B Urine'!$R57*1000)))</f>
        <v>0.23334647826241309</v>
      </c>
      <c r="C57" s="90">
        <f>B57/B$32</f>
        <v>0.53246172344799991</v>
      </c>
      <c r="D57" s="98">
        <f>100*(('Fig 10B Urine'!V57*'Fig 10B Plasma'!$B57)/('Fig 10B Plasma'!F57*('Fig 10B Urine'!$R57*1000)))</f>
        <v>0.31774711187161642</v>
      </c>
      <c r="E57" s="90">
        <f>D57/D$32</f>
        <v>0.47774721946210175</v>
      </c>
      <c r="F57" s="98">
        <f>100*(('Fig 10B Urine'!W57*'Fig 10B Plasma'!$B57)/('Fig 10B Plasma'!H57*('Fig 10B Urine'!$R57*1000)))</f>
        <v>12.655050585619609</v>
      </c>
      <c r="G57" s="90">
        <f>F57/F$32</f>
        <v>0.88436635162478039</v>
      </c>
      <c r="H57" s="98">
        <f>100*(('Fig 10B Urine'!X57*'Fig 10B Plasma'!$B57)/('Fig 10B Plasma'!J57*('Fig 10B Urine'!$R57*1000)))</f>
        <v>6.0734723261873498</v>
      </c>
      <c r="I57" s="90">
        <f>H57/H$32</f>
        <v>0.80176165553279699</v>
      </c>
      <c r="J57" s="98">
        <f>100*(('Fig 10B Urine'!X57*'Fig 10B Plasma'!$B57)/(('Fig 10B Plasma'!J57*0.7)*('Fig 10B Urine'!$R57*1000)))</f>
        <v>8.6763890374104999</v>
      </c>
      <c r="K57" s="90">
        <f>J57/J$32</f>
        <v>0.8017616555327971</v>
      </c>
      <c r="L57" s="98">
        <f>100*(('Fig 10B Urine'!Y57*'Fig 10B Plasma'!$B57)/('Fig 10B Plasma'!L57*('Fig 10B Urine'!$R57*1000)))</f>
        <v>0.13113178886086324</v>
      </c>
      <c r="M57" s="90">
        <f>L57/L$32</f>
        <v>0.42008786967834538</v>
      </c>
      <c r="N57" s="98">
        <f>100*(('Fig 10B Urine'!Z57*'Fig 10B Plasma'!$B57)/('Fig 10B Plasma'!N57*('Fig 10B Urine'!$R57*1000)))</f>
        <v>6.2525976461524424</v>
      </c>
      <c r="O57" s="88">
        <f>N57/N$32</f>
        <v>1.2282849695689264</v>
      </c>
      <c r="P57" s="97">
        <f>(('Fig 10B Plasma'!B57)/1000)/'Fig 10B Urine'!R57</f>
        <v>1.6956696835456456E-3</v>
      </c>
      <c r="Q57" s="86">
        <f>P57/P$32</f>
        <v>0.59963459926352969</v>
      </c>
      <c r="R57" s="85">
        <f>('Fig 10B Plasma'!P57)/(('Fig 10B Plasma'!B57)/1000)</f>
        <v>1100</v>
      </c>
      <c r="S57" s="84">
        <f t="shared" ref="S57:S65" si="24">R57/R$32</f>
        <v>1.0395361938067667</v>
      </c>
    </row>
    <row r="58" spans="1:20">
      <c r="A58" s="94" t="s">
        <v>337</v>
      </c>
      <c r="B58" s="98">
        <f>100*(('Fig 10B Urine'!U58*'Fig 10B Plasma'!$B58)/('Fig 10B Plasma'!D58*('Fig 10B Urine'!$R58*1000)))</f>
        <v>0.2469127291612091</v>
      </c>
      <c r="C58" s="90">
        <f>B58/B$32</f>
        <v>0.56341787666740961</v>
      </c>
      <c r="D58" s="98">
        <f>100*(('Fig 10B Urine'!V58*'Fig 10B Plasma'!$B58)/('Fig 10B Plasma'!F58*('Fig 10B Urine'!$R58*1000)))</f>
        <v>0.79975846651934834</v>
      </c>
      <c r="E58" s="90">
        <f>D58/D$32</f>
        <v>1.2024731912442084</v>
      </c>
      <c r="F58" s="98">
        <f>100*(('Fig 10B Urine'!W58*'Fig 10B Plasma'!$B58)/('Fig 10B Plasma'!H58*('Fig 10B Urine'!$R58*1000)))</f>
        <v>19.337361338491917</v>
      </c>
      <c r="G58" s="90">
        <f>F58/F$32</f>
        <v>1.3513428161563428</v>
      </c>
      <c r="H58" s="98">
        <f>100*(('Fig 10B Urine'!X58*'Fig 10B Plasma'!$B58)/('Fig 10B Plasma'!J58*('Fig 10B Urine'!$R58*1000)))</f>
        <v>5.5833523768286772</v>
      </c>
      <c r="I58" s="90">
        <f>H58/H$32</f>
        <v>0.73706071332003442</v>
      </c>
      <c r="J58" s="98">
        <f>100*(('Fig 10B Urine'!X58*'Fig 10B Plasma'!$B58)/(('Fig 10B Plasma'!J58*0.7)*('Fig 10B Urine'!$R58*1000)))</f>
        <v>7.976217681183825</v>
      </c>
      <c r="K58" s="90">
        <f>J58/J$32</f>
        <v>0.73706071332003453</v>
      </c>
      <c r="L58" s="98">
        <f>100*(('Fig 10B Urine'!Y58*'Fig 10B Plasma'!$B58)/('Fig 10B Plasma'!L58*('Fig 10B Urine'!$R58*1000)))</f>
        <v>0.27634942410753943</v>
      </c>
      <c r="M58" s="90">
        <f>L58/L$32</f>
        <v>0.88530051994754433</v>
      </c>
      <c r="N58" s="98">
        <f>100*(('Fig 10B Urine'!Z58*'Fig 10B Plasma'!$B58)/('Fig 10B Plasma'!N58*('Fig 10B Urine'!$R58*1000)))</f>
        <v>5.0179333736184484</v>
      </c>
      <c r="O58" s="88">
        <f>N58/N$32</f>
        <v>0.98574264488400887</v>
      </c>
      <c r="P58" s="97">
        <f>(('Fig 10B Plasma'!B58)/1000)/'Fig 10B Urine'!R58</f>
        <v>1.7986535793206228E-3</v>
      </c>
      <c r="Q58" s="86">
        <f>P58/P$32</f>
        <v>0.63605248635136202</v>
      </c>
      <c r="R58" s="85">
        <f>('Fig 10B Plasma'!P58)/(('Fig 10B Plasma'!B58)/1000)</f>
        <v>1485.7142857142858</v>
      </c>
      <c r="S58" s="84">
        <f t="shared" si="24"/>
        <v>1.4040488851416069</v>
      </c>
    </row>
    <row r="59" spans="1:20">
      <c r="A59" s="94" t="s">
        <v>336</v>
      </c>
      <c r="B59" s="89">
        <f>100*(('Fig 10B Urine'!U59*'Fig 10B Plasma'!$B59)/('Fig 10B Plasma'!D59*('Fig 10B Urine'!$S59*1000)))</f>
        <v>0.3875448617779727</v>
      </c>
      <c r="C59" s="90">
        <f>B59/B$32</f>
        <v>0.88431934585984751</v>
      </c>
      <c r="D59" s="95"/>
      <c r="E59" s="90"/>
      <c r="F59" s="95"/>
      <c r="G59" s="90"/>
      <c r="H59" s="89">
        <f>100*(('Fig 10B Urine'!X59*'Fig 10B Plasma'!$B59)/('Fig 10B Plasma'!J59*('Fig 10B Urine'!$S59*1000)))</f>
        <v>8.8124379755210072</v>
      </c>
      <c r="I59" s="90">
        <f>H59/H$32</f>
        <v>1.1633336715916505</v>
      </c>
      <c r="J59" s="92">
        <f>100*(('Fig 10B Urine'!X59*'Fig 10B Plasma'!$B59)/(('Fig 10B Plasma'!J59*0.7)*('Fig 10B Urine'!$S59*1000)))</f>
        <v>12.589197107887152</v>
      </c>
      <c r="K59" s="90">
        <f>J59/J$32</f>
        <v>1.1633336715916507</v>
      </c>
      <c r="L59" s="95"/>
      <c r="M59" s="90"/>
      <c r="N59" s="89">
        <f>100*(('Fig 10B Urine'!Z59*'Fig 10B Plasma'!$B59)/('Fig 10B Plasma'!N59*('Fig 10B Urine'!$S59*1000)))</f>
        <v>4.2474363215348987</v>
      </c>
      <c r="O59" s="88">
        <f>N59/N$32</f>
        <v>0.83438316171723981</v>
      </c>
      <c r="P59" s="100">
        <f>(('Fig 10B Plasma'!B59)/1000)/'Fig 10B Urine'!S59</f>
        <v>2.4057979731152072E-3</v>
      </c>
      <c r="Q59" s="86">
        <f>P59/P$32</f>
        <v>0.85075514265341645</v>
      </c>
      <c r="R59" s="85">
        <f>('Fig 10B Plasma'!P59)/(('Fig 10B Plasma'!B59)/1000)</f>
        <v>1399.9999999999998</v>
      </c>
      <c r="S59" s="84">
        <f t="shared" si="24"/>
        <v>1.3230460648449753</v>
      </c>
      <c r="T59" s="16" t="s">
        <v>326</v>
      </c>
    </row>
    <row r="60" spans="1:20" ht="15.75" thickBot="1">
      <c r="A60" s="93" t="s">
        <v>335</v>
      </c>
      <c r="B60" s="95"/>
      <c r="C60" s="90"/>
      <c r="D60" s="95"/>
      <c r="E60" s="90"/>
      <c r="F60" s="95"/>
      <c r="G60" s="90"/>
      <c r="H60" s="95"/>
      <c r="I60" s="90"/>
      <c r="J60" s="95"/>
      <c r="K60" s="90"/>
      <c r="L60" s="95"/>
      <c r="M60" s="90"/>
      <c r="N60" s="95"/>
      <c r="O60" s="88"/>
      <c r="P60" s="96"/>
      <c r="Q60" s="86"/>
      <c r="R60" s="85">
        <f>('Fig 10B Plasma'!P60)/(('Fig 10B Plasma'!B60)/1000)</f>
        <v>1442.8571428571429</v>
      </c>
      <c r="S60" s="84">
        <f t="shared" si="24"/>
        <v>1.3635474749932912</v>
      </c>
    </row>
    <row r="61" spans="1:20">
      <c r="A61" s="99" t="s">
        <v>334</v>
      </c>
      <c r="B61" s="98">
        <f>100*(('Fig 10B Urine'!U61*'Fig 10B Plasma'!$B61)/('Fig 10B Plasma'!D61*('Fig 10B Urine'!$R61*1000)))</f>
        <v>9.9442978598651435E-2</v>
      </c>
      <c r="C61" s="90">
        <f>B61/B$32</f>
        <v>0.22691398714788108</v>
      </c>
      <c r="D61" s="98">
        <f>100*(('Fig 10B Urine'!V61*'Fig 10B Plasma'!$B61)/('Fig 10B Plasma'!F61*('Fig 10B Urine'!$R61*1000)))</f>
        <v>0.13354683539380108</v>
      </c>
      <c r="E61" s="90">
        <f>D61/D$32</f>
        <v>0.20079373468272493</v>
      </c>
      <c r="F61" s="98">
        <f>100*(('Fig 10B Urine'!W61*'Fig 10B Plasma'!$B61)/('Fig 10B Plasma'!H61*('Fig 10B Urine'!$R61*1000)))</f>
        <v>3.4187913591917947</v>
      </c>
      <c r="G61" s="90">
        <f>F61/F$32</f>
        <v>0.23891362747537673</v>
      </c>
      <c r="H61" s="98">
        <f>100*(('Fig 10B Urine'!X61*'Fig 10B Plasma'!$B61)/('Fig 10B Plasma'!J61*('Fig 10B Urine'!$R61*1000)))</f>
        <v>1.8394270637014698</v>
      </c>
      <c r="I61" s="90">
        <f>H61/H$32</f>
        <v>0.24282354617246166</v>
      </c>
      <c r="J61" s="98">
        <f>100*(('Fig 10B Urine'!X61*'Fig 10B Plasma'!$B61)/(('Fig 10B Plasma'!J61*0.7)*('Fig 10B Urine'!$R61*1000)))</f>
        <v>2.6277529481449573</v>
      </c>
      <c r="K61" s="90">
        <f>J61/J$32</f>
        <v>0.24282354617246171</v>
      </c>
      <c r="L61" s="98">
        <f>100*(('Fig 10B Urine'!Y61*'Fig 10B Plasma'!$B61)/('Fig 10B Plasma'!L61*('Fig 10B Urine'!$R61*1000)))</f>
        <v>6.0459293480582384E-2</v>
      </c>
      <c r="M61" s="90">
        <f>L61/L$32</f>
        <v>0.19368465893090489</v>
      </c>
      <c r="N61" s="98">
        <f>100*(('Fig 10B Urine'!Z61*'Fig 10B Plasma'!$B61)/('Fig 10B Plasma'!N61*('Fig 10B Urine'!$R61*1000)))</f>
        <v>1.4675333033013707</v>
      </c>
      <c r="O61" s="88">
        <f>N61/N$32</f>
        <v>0.28828803655647267</v>
      </c>
      <c r="P61" s="97">
        <f>(('Fig 10B Plasma'!B61)/1000)/'Fig 10B Urine'!R61</f>
        <v>4.797313504437515E-4</v>
      </c>
      <c r="Q61" s="86">
        <f>P61/P$32</f>
        <v>0.16964596281274924</v>
      </c>
      <c r="R61" s="85">
        <f>('Fig 10B Plasma'!P61)/(('Fig 10B Plasma'!B61)/1000)</f>
        <v>3433.3333333333335</v>
      </c>
      <c r="S61" s="84">
        <f t="shared" si="24"/>
        <v>3.2446129685483927</v>
      </c>
    </row>
    <row r="62" spans="1:20">
      <c r="A62" s="94" t="s">
        <v>333</v>
      </c>
      <c r="B62" s="98">
        <f>100*(('Fig 10B Urine'!U62*'Fig 10B Plasma'!$B62)/('Fig 10B Plasma'!D62*('Fig 10B Urine'!$R62*1000)))</f>
        <v>0.30013558248320676</v>
      </c>
      <c r="C62" s="90">
        <f>B62/B$32</f>
        <v>0.68486445866716794</v>
      </c>
      <c r="D62" s="98">
        <f>100*(('Fig 10B Urine'!V62*'Fig 10B Plasma'!$B62)/('Fig 10B Plasma'!F62*('Fig 10B Urine'!$R62*1000)))</f>
        <v>0.51372324515720635</v>
      </c>
      <c r="E62" s="90">
        <f>D62/D$32</f>
        <v>0.77240623998517177</v>
      </c>
      <c r="F62" s="98">
        <f>100*(('Fig 10B Urine'!W62*'Fig 10B Plasma'!$B62)/('Fig 10B Plasma'!H62*('Fig 10B Urine'!$R62*1000)))</f>
        <v>7.8458524827154665</v>
      </c>
      <c r="G62" s="90">
        <f>F62/F$32</f>
        <v>0.54828764915486727</v>
      </c>
      <c r="H62" s="98">
        <f>100*(('Fig 10B Urine'!X62*'Fig 10B Plasma'!$B62)/('Fig 10B Plasma'!J62*('Fig 10B Urine'!$R62*1000)))</f>
        <v>4.6309345496136611</v>
      </c>
      <c r="I62" s="90">
        <f>H62/H$32</f>
        <v>0.61133163234367938</v>
      </c>
      <c r="J62" s="98">
        <f>100*(('Fig 10B Urine'!X62*'Fig 10B Plasma'!$B62)/(('Fig 10B Plasma'!J62*0.7)*('Fig 10B Urine'!$R62*1000)))</f>
        <v>6.6156207851623741</v>
      </c>
      <c r="K62" s="90">
        <f>J62/J$32</f>
        <v>0.6113316323436796</v>
      </c>
      <c r="L62" s="98">
        <f>100*(('Fig 10B Urine'!Y62*'Fig 10B Plasma'!$B62)/('Fig 10B Plasma'!L62*('Fig 10B Urine'!$R62*1000)))</f>
        <v>0.18744817722541252</v>
      </c>
      <c r="M62" s="90">
        <f>L62/L$32</f>
        <v>0.60050050510074393</v>
      </c>
      <c r="N62" s="98">
        <f>100*(('Fig 10B Urine'!Z62*'Fig 10B Plasma'!$B62)/('Fig 10B Plasma'!N62*('Fig 10B Urine'!$R62*1000)))</f>
        <v>7.4090485367087329</v>
      </c>
      <c r="O62" s="88">
        <f>N62/N$32</f>
        <v>1.4554627486778975</v>
      </c>
      <c r="P62" s="97">
        <f>(('Fig 10B Plasma'!B62)/1000)/'Fig 10B Urine'!R62</f>
        <v>1.94190917413377E-3</v>
      </c>
      <c r="Q62" s="86">
        <f>P62/P$32</f>
        <v>0.68671153393686879</v>
      </c>
      <c r="R62" s="85">
        <f>('Fig 10B Plasma'!P62)/(('Fig 10B Plasma'!B62)/1000)</f>
        <v>1457.1428571428571</v>
      </c>
      <c r="S62" s="84">
        <f t="shared" si="24"/>
        <v>1.3770479450427298</v>
      </c>
    </row>
    <row r="63" spans="1:20">
      <c r="A63" s="94" t="s">
        <v>332</v>
      </c>
      <c r="B63" s="98">
        <f>100*(('Fig 10B Urine'!U63*'Fig 10B Plasma'!$B63)/('Fig 10B Plasma'!D63*('Fig 10B Urine'!$R63*1000)))</f>
        <v>0.14199478022493853</v>
      </c>
      <c r="C63" s="90">
        <f>B63/B$32</f>
        <v>0.32401082699935185</v>
      </c>
      <c r="D63" s="95"/>
      <c r="E63" s="90"/>
      <c r="F63" s="95"/>
      <c r="G63" s="90"/>
      <c r="H63" s="98">
        <f>100*(('Fig 10B Urine'!X63*'Fig 10B Plasma'!$B63)/('Fig 10B Plasma'!J63*('Fig 10B Urine'!$R63*1000)))</f>
        <v>2.9480094578247007</v>
      </c>
      <c r="I63" s="90">
        <f>H63/H$32</f>
        <v>0.38916797780416273</v>
      </c>
      <c r="J63" s="98">
        <f>100*(('Fig 10B Urine'!X63*'Fig 10B Plasma'!$B63)/(('Fig 10B Plasma'!J63*0.7)*('Fig 10B Urine'!$R63*1000)))</f>
        <v>4.2114420826067152</v>
      </c>
      <c r="K63" s="90">
        <f>J63/J$32</f>
        <v>0.38916797780416279</v>
      </c>
      <c r="L63" s="95"/>
      <c r="M63" s="90"/>
      <c r="N63" s="98">
        <f>100*(('Fig 10B Urine'!Z63*'Fig 10B Plasma'!$B63)/('Fig 10B Plasma'!N63*('Fig 10B Urine'!$R63*1000)))</f>
        <v>4.6014027884697635</v>
      </c>
      <c r="O63" s="88">
        <f>N63/N$32</f>
        <v>0.90391773209456916</v>
      </c>
      <c r="P63" s="97">
        <f>(('Fig 10B Plasma'!B63)/1000)/'Fig 10B Urine'!R63</f>
        <v>8.7479879627685639E-4</v>
      </c>
      <c r="Q63" s="86">
        <f>P63/P$32</f>
        <v>0.30935248222686668</v>
      </c>
      <c r="R63" s="85">
        <f>('Fig 10B Plasma'!P63)/(('Fig 10B Plasma'!B63)/1000)</f>
        <v>1900</v>
      </c>
      <c r="S63" s="84">
        <f t="shared" si="24"/>
        <v>1.7955625165753242</v>
      </c>
    </row>
    <row r="64" spans="1:20" ht="15.75" thickBot="1">
      <c r="A64" s="93" t="s">
        <v>331</v>
      </c>
      <c r="B64" s="89">
        <f>100*(('Fig 10B Urine'!U64*'Fig 10B Plasma'!$B64)/('Fig 10B Plasma'!D64*('Fig 10B Urine'!$S64*1000)))</f>
        <v>0.4159311700999157</v>
      </c>
      <c r="C64" s="90">
        <f>B64/B$32</f>
        <v>0.94909265104952645</v>
      </c>
      <c r="D64" s="91">
        <f>100*(('Fig 10B Urine'!V64*'Fig 10B Plasma'!$B64)/('Fig 10B Plasma'!F64*('Fig 10B Urine'!$T64*1000)))</f>
        <v>0.46300034994212497</v>
      </c>
      <c r="E64" s="90">
        <f>D64/D$32</f>
        <v>0.69614206244682875</v>
      </c>
      <c r="F64" s="91">
        <f>100*(('Fig 10B Urine'!W64*'Fig 10B Plasma'!$B64)/('Fig 10B Plasma'!H64*('Fig 10B Urine'!$T64*1000)))</f>
        <v>14.41414217723049</v>
      </c>
      <c r="G64" s="90">
        <f>F64/F$32</f>
        <v>1.0072960390662924</v>
      </c>
      <c r="H64" s="89">
        <f>100*(('Fig 10B Urine'!X64*'Fig 10B Plasma'!$B64)/('Fig 10B Plasma'!J64*('Fig 10B Urine'!$S64*1000)))</f>
        <v>6.6808517805312118</v>
      </c>
      <c r="I64" s="90">
        <f>H64/H$32</f>
        <v>0.88194207468966523</v>
      </c>
      <c r="J64" s="92">
        <f>100*(('Fig 10B Urine'!X64*'Fig 10B Plasma'!$B64)/(('Fig 10B Plasma'!J64*0.7)*('Fig 10B Urine'!$S64*1000)))</f>
        <v>9.5440739721874461</v>
      </c>
      <c r="K64" s="90">
        <f>J64/J$32</f>
        <v>0.88194207468966546</v>
      </c>
      <c r="L64" s="91">
        <f>100*(('Fig 10B Urine'!Y64*'Fig 10B Plasma'!$B64)/('Fig 10B Plasma'!L64*('Fig 10B Urine'!$T64*1000)))</f>
        <v>0.27778622626397798</v>
      </c>
      <c r="M64" s="90">
        <f>L64/L$32</f>
        <v>0.88990339437098365</v>
      </c>
      <c r="N64" s="89">
        <f>100*(('Fig 10B Urine'!Z64*'Fig 10B Plasma'!$B64)/('Fig 10B Plasma'!N64*('Fig 10B Urine'!$S64*1000)))</f>
        <v>2.2156703911530604</v>
      </c>
      <c r="O64" s="88">
        <f>N64/N$32</f>
        <v>0.4352550400627293</v>
      </c>
      <c r="P64" s="87">
        <f>(('Fig 10B Plasma'!B64)/1000)/'Fig 10B Urine'!P64</f>
        <v>2.7197470635230928E-3</v>
      </c>
      <c r="Q64" s="86">
        <f>P64/P$32</f>
        <v>0.96177602062432033</v>
      </c>
      <c r="R64" s="85">
        <f>('Fig 10B Plasma'!P64)/(('Fig 10B Plasma'!B64)/1000)</f>
        <v>1312.5</v>
      </c>
      <c r="S64" s="84">
        <f t="shared" si="24"/>
        <v>1.2403556857921647</v>
      </c>
      <c r="T64" s="16" t="s">
        <v>326</v>
      </c>
    </row>
    <row r="65" spans="1:20">
      <c r="A65" s="99" t="s">
        <v>330</v>
      </c>
      <c r="B65" s="98">
        <f>100*(('Fig 10B Urine'!U65*'Fig 10B Plasma'!$B65)/('Fig 10B Plasma'!D65*('Fig 10B Urine'!$R65*1000)))</f>
        <v>0.23252961558510588</v>
      </c>
      <c r="C65" s="90">
        <f>B65/B$32</f>
        <v>0.53059776513065937</v>
      </c>
      <c r="D65" s="98">
        <f>100*(('Fig 10B Urine'!V65*'Fig 10B Plasma'!$B65)/('Fig 10B Plasma'!F65*('Fig 10B Urine'!$R65*1000)))</f>
        <v>0.22479767259349628</v>
      </c>
      <c r="E65" s="90">
        <f>D65/D$32</f>
        <v>0.33799351437217023</v>
      </c>
      <c r="F65" s="98">
        <f>100*(('Fig 10B Urine'!W65*'Fig 10B Plasma'!$B65)/('Fig 10B Plasma'!H65*('Fig 10B Urine'!$R65*1000)))</f>
        <v>9.4350785313379397</v>
      </c>
      <c r="G65" s="90">
        <f>F65/F$32</f>
        <v>0.65934671075390949</v>
      </c>
      <c r="H65" s="98">
        <f>100*(('Fig 10B Urine'!X65*'Fig 10B Plasma'!$B65)/('Fig 10B Plasma'!J65*('Fig 10B Urine'!$R65*1000)))</f>
        <v>5.2743619489559164</v>
      </c>
      <c r="I65" s="90">
        <f>H65/H$32</f>
        <v>0.69627075599580801</v>
      </c>
      <c r="J65" s="98">
        <f>100*(('Fig 10B Urine'!X65*'Fig 10B Plasma'!$B65)/(('Fig 10B Plasma'!J65*0.7)*('Fig 10B Urine'!$R65*1000)))</f>
        <v>7.5348027842227365</v>
      </c>
      <c r="K65" s="90">
        <f>J65/J$32</f>
        <v>0.69627075599580801</v>
      </c>
      <c r="L65" s="98">
        <f>100*(('Fig 10B Urine'!Y65*'Fig 10B Plasma'!$B65)/('Fig 10B Plasma'!L65*('Fig 10B Urine'!$R65*1000)))</f>
        <v>0.11831410088966059</v>
      </c>
      <c r="M65" s="90">
        <f>L65/L$32</f>
        <v>0.37902570404482738</v>
      </c>
      <c r="N65" s="98">
        <f>100*(('Fig 10B Urine'!Z65*'Fig 10B Plasma'!$B65)/('Fig 10B Plasma'!N65*('Fig 10B Urine'!$R65*1000)))</f>
        <v>8.3944315545243615</v>
      </c>
      <c r="O65" s="88">
        <f>N65/N$32</f>
        <v>1.6490352794157721</v>
      </c>
      <c r="P65" s="97">
        <f>(('Fig 10B Plasma'!B65)/1000)/'Fig 10B Urine'!R65</f>
        <v>1.4764817549040288E-3</v>
      </c>
      <c r="Q65" s="86">
        <f>P65/P$32</f>
        <v>0.52212382754318309</v>
      </c>
      <c r="R65" s="85">
        <f>('Fig 10B Plasma'!P65)/(('Fig 10B Plasma'!B65)/1000)</f>
        <v>1357.1428571428571</v>
      </c>
      <c r="S65" s="84">
        <f t="shared" si="24"/>
        <v>1.2825446546966601</v>
      </c>
    </row>
    <row r="66" spans="1:20">
      <c r="A66" s="94" t="s">
        <v>329</v>
      </c>
      <c r="B66" s="95"/>
      <c r="C66" s="90"/>
      <c r="D66" s="95"/>
      <c r="E66" s="90"/>
      <c r="F66" s="95"/>
      <c r="G66" s="90"/>
      <c r="H66" s="95"/>
      <c r="I66" s="90"/>
      <c r="J66" s="95"/>
      <c r="K66" s="90"/>
      <c r="L66" s="95"/>
      <c r="M66" s="90"/>
      <c r="N66" s="95"/>
      <c r="O66" s="88"/>
      <c r="P66" s="96"/>
      <c r="Q66" s="86"/>
      <c r="R66" s="95"/>
      <c r="S66" s="84"/>
    </row>
    <row r="67" spans="1:20">
      <c r="A67" s="94" t="s">
        <v>328</v>
      </c>
      <c r="B67" s="89">
        <f>100*(('Fig 10B Urine'!U67*'Fig 10B Plasma'!$B67)/('Fig 10B Plasma'!D67*('Fig 10B Urine'!$S67*1000)))</f>
        <v>0.14962730299004551</v>
      </c>
      <c r="C67" s="90">
        <f>B67/B$32</f>
        <v>0.34142710109968222</v>
      </c>
      <c r="D67" s="91">
        <f>100*(('Fig 10B Urine'!V67*'Fig 10B Plasma'!$B67)/('Fig 10B Plasma'!F67*('Fig 10B Urine'!$T67*1000)))</f>
        <v>0.29447785760532946</v>
      </c>
      <c r="E67" s="90">
        <f>D67/D$32</f>
        <v>0.44276083843980335</v>
      </c>
      <c r="F67" s="91">
        <f>100*(('Fig 10B Urine'!W67*'Fig 10B Plasma'!$B67)/('Fig 10B Plasma'!H67*('Fig 10B Urine'!$T67*1000)))</f>
        <v>7.7688849365149943</v>
      </c>
      <c r="G67" s="90">
        <f>F67/F$32</f>
        <v>0.54290896595116911</v>
      </c>
      <c r="H67" s="89">
        <f>100*(('Fig 10B Urine'!X67*'Fig 10B Plasma'!$B67)/('Fig 10B Plasma'!J67*('Fig 10B Urine'!$S67*1000)))</f>
        <v>3.4990018521362236</v>
      </c>
      <c r="I67" s="90">
        <f>H67/H$32</f>
        <v>0.46190471727104132</v>
      </c>
      <c r="J67" s="92">
        <f>100*(('Fig 10B Urine'!X67*'Fig 10B Plasma'!$B67)/(('Fig 10B Plasma'!J67*0.7)*('Fig 10B Urine'!$S67*1000)))</f>
        <v>4.9985740744803193</v>
      </c>
      <c r="K67" s="90">
        <f>J67/J$32</f>
        <v>0.46190471727104138</v>
      </c>
      <c r="L67" s="91">
        <f>100*(('Fig 10B Urine'!Y67*'Fig 10B Plasma'!$B67)/('Fig 10B Plasma'!L67*('Fig 10B Urine'!$T67*1000)))</f>
        <v>0.15158252152471804</v>
      </c>
      <c r="M67" s="90">
        <f>L67/L$32</f>
        <v>0.48560291216156559</v>
      </c>
      <c r="N67" s="89">
        <f>100*(('Fig 10B Urine'!Z67*'Fig 10B Plasma'!$B67)/('Fig 10B Plasma'!N67*('Fig 10B Urine'!$S67*1000)))</f>
        <v>1.3938935741602294</v>
      </c>
      <c r="O67" s="88">
        <f>N67/N$32</f>
        <v>0.27382195740249898</v>
      </c>
      <c r="P67" s="87">
        <f>(('Fig 10B Plasma'!B67)/1000)/'Fig 10B Urine'!P67</f>
        <v>9.754099160172062E-4</v>
      </c>
      <c r="Q67" s="86">
        <f>P67/P$32</f>
        <v>0.34493129162140029</v>
      </c>
      <c r="R67" s="85">
        <f>('Fig 10B Plasma'!P67)/(('Fig 10B Plasma'!B67)/1000)</f>
        <v>1920</v>
      </c>
      <c r="S67" s="84">
        <f>R67/R$32</f>
        <v>1.8144631746445381</v>
      </c>
      <c r="T67" s="16" t="s">
        <v>326</v>
      </c>
    </row>
    <row r="68" spans="1:20" ht="15.75" thickBot="1">
      <c r="A68" s="93" t="s">
        <v>327</v>
      </c>
      <c r="B68" s="89">
        <f>100*(('Fig 10B Urine'!U68*'Fig 10B Plasma'!$B68)/('Fig 10B Plasma'!D68*('Fig 10B Urine'!$S68*1000)))</f>
        <v>0.23331466609165363</v>
      </c>
      <c r="C68" s="90">
        <f>B68/B$32</f>
        <v>0.53238913283769662</v>
      </c>
      <c r="D68" s="91">
        <f>100*(('Fig 10B Urine'!V68*'Fig 10B Plasma'!$B68)/('Fig 10B Plasma'!F68*('Fig 10B Urine'!$T68*1000)))</f>
        <v>0.30950463467399375</v>
      </c>
      <c r="E68" s="90">
        <f>D68/D$32</f>
        <v>0.46535428050051947</v>
      </c>
      <c r="F68" s="91">
        <f>100*(('Fig 10B Urine'!W68*'Fig 10B Plasma'!$B68)/('Fig 10B Plasma'!H68*('Fig 10B Urine'!$T68*1000)))</f>
        <v>7.0534326159888705</v>
      </c>
      <c r="G68" s="90">
        <f>F68/F$32</f>
        <v>0.49291138165196796</v>
      </c>
      <c r="H68" s="89">
        <f>100*(('Fig 10B Urine'!X68*'Fig 10B Plasma'!$B68)/('Fig 10B Plasma'!J68*('Fig 10B Urine'!$S68*1000)))</f>
        <v>5.0575642231540332</v>
      </c>
      <c r="I68" s="90">
        <f>H68/H$32</f>
        <v>0.66765119634042069</v>
      </c>
      <c r="J68" s="92">
        <f>100*(('Fig 10B Urine'!X68*'Fig 10B Plasma'!$B68)/(('Fig 10B Plasma'!J68*0.7)*('Fig 10B Urine'!$S68*1000)))</f>
        <v>7.2250917473629048</v>
      </c>
      <c r="K68" s="90">
        <f>J68/J$32</f>
        <v>0.6676511963404208</v>
      </c>
      <c r="L68" s="91">
        <f>100*(('Fig 10B Urine'!Y68*'Fig 10B Plasma'!$B68)/('Fig 10B Plasma'!L68*('Fig 10B Urine'!$T68*1000)))</f>
        <v>0.18759770713913496</v>
      </c>
      <c r="M68" s="90">
        <f>L68/L$32</f>
        <v>0.6009795323713587</v>
      </c>
      <c r="N68" s="89">
        <f>100*(('Fig 10B Urine'!Z68*'Fig 10B Plasma'!$B68)/('Fig 10B Plasma'!N68*('Fig 10B Urine'!$S68*1000)))</f>
        <v>2.0542325600475868</v>
      </c>
      <c r="O68" s="88">
        <f>N68/N$32</f>
        <v>0.40354155509401723</v>
      </c>
      <c r="P68" s="87">
        <f>(('Fig 10B Plasma'!B68)/1000)/'Fig 10B Urine'!P68</f>
        <v>1.389648853105431E-3</v>
      </c>
      <c r="Q68" s="86">
        <f>P68/P$32</f>
        <v>0.4914173681553986</v>
      </c>
      <c r="R68" s="85">
        <f>('Fig 10B Plasma'!P68)/(('Fig 10B Plasma'!B68)/1000)</f>
        <v>1337.4999999999998</v>
      </c>
      <c r="S68" s="84">
        <f>R68/R$32</f>
        <v>1.2639815083786818</v>
      </c>
      <c r="T68" s="16" t="s">
        <v>326</v>
      </c>
    </row>
    <row r="69" spans="1:20">
      <c r="A69" s="71" t="s">
        <v>325</v>
      </c>
      <c r="B69" s="82">
        <f>AVERAGE(B45:B56)</f>
        <v>0.3528768754499842</v>
      </c>
      <c r="C69" s="83"/>
      <c r="D69" s="82">
        <f>AVERAGE(D45:D56)</f>
        <v>0.33372166765436845</v>
      </c>
      <c r="E69" s="83"/>
      <c r="F69" s="82">
        <f>AVERAGE(F45:F56)</f>
        <v>8.3292066586467985</v>
      </c>
      <c r="G69" s="82">
        <f>AVERAGE(G45:G56)</f>
        <v>1.2189691753967369</v>
      </c>
      <c r="H69" s="82">
        <f>AVERAGE(H45:H56)</f>
        <v>7.4380317760296277</v>
      </c>
      <c r="I69" s="83"/>
      <c r="J69" s="82">
        <f>AVERAGE(J45:J56)</f>
        <v>10.625759680042325</v>
      </c>
      <c r="K69" s="83"/>
      <c r="L69" s="82">
        <f>AVERAGE(L45:L56)</f>
        <v>0.18503857537977703</v>
      </c>
      <c r="M69" s="81"/>
      <c r="N69" s="80">
        <f>AVERAGE(N45:N56)</f>
        <v>5.4138827939387477</v>
      </c>
      <c r="O69" s="79"/>
      <c r="P69" s="78">
        <f>AVERAGE(P45:P56)</f>
        <v>2.1365108020140679E-3</v>
      </c>
      <c r="Q69" s="77"/>
      <c r="R69" s="76">
        <f>AVERAGE(R45:R56)</f>
        <v>1259.2533219095719</v>
      </c>
      <c r="S69" s="75">
        <f>AVERAGE(S45:S56)</f>
        <v>0.98036955113155766</v>
      </c>
    </row>
    <row r="70" spans="1:20">
      <c r="A70" s="61" t="s">
        <v>324</v>
      </c>
      <c r="B70" s="56">
        <f>STDEV(B45:B56)</f>
        <v>0.22190864909161243</v>
      </c>
      <c r="C70" s="57"/>
      <c r="D70" s="56">
        <f>STDEV(D45:D56)</f>
        <v>0.25031432542788684</v>
      </c>
      <c r="E70" s="57"/>
      <c r="F70" s="56">
        <f>STDEV(F45:F56)</f>
        <v>2.5638273379409711</v>
      </c>
      <c r="G70" s="57"/>
      <c r="H70" s="56">
        <f>STDEV(H45:H56)</f>
        <v>3.838810826500533</v>
      </c>
      <c r="I70" s="57"/>
      <c r="J70" s="56">
        <f>STDEV(J45:J56)</f>
        <v>5.4840154664293284</v>
      </c>
      <c r="K70" s="57"/>
      <c r="L70" s="56">
        <f>STDEV(L45:L56)</f>
        <v>0.16347778672868085</v>
      </c>
      <c r="M70" s="55"/>
      <c r="N70" s="54">
        <f>STDEV(N45:N56)</f>
        <v>3.4883276152030294</v>
      </c>
      <c r="O70" s="53"/>
      <c r="P70" s="73">
        <f>STDEV(P45:P56)</f>
        <v>1.0395533746235925E-3</v>
      </c>
      <c r="Q70" s="51"/>
      <c r="R70" s="50">
        <f>STDEV(R45:R56)</f>
        <v>515.68475534119204</v>
      </c>
      <c r="S70" s="49">
        <f>STDEV(S45:S56)</f>
        <v>0.40147730668884174</v>
      </c>
    </row>
    <row r="71" spans="1:20">
      <c r="A71" s="61" t="s">
        <v>323</v>
      </c>
      <c r="B71" s="56">
        <f>STDEV(B45:B56)/SQRT(COUNT(B45:B56))</f>
        <v>6.4059509144274315E-2</v>
      </c>
      <c r="C71" s="57"/>
      <c r="D71" s="56">
        <f>STDEV(D45:D56)/SQRT(COUNT(D45:D56))</f>
        <v>8.8499478469097503E-2</v>
      </c>
      <c r="E71" s="57"/>
      <c r="F71" s="56">
        <f>STDEV(F45:F56)/SQRT(COUNT(F45:F56))</f>
        <v>0.90644984822475738</v>
      </c>
      <c r="G71" s="57"/>
      <c r="H71" s="56">
        <f>STDEV(H45:H56)/SQRT(COUNT(H45:H56))</f>
        <v>1.1081692320240664</v>
      </c>
      <c r="I71" s="57"/>
      <c r="J71" s="56">
        <f>STDEV(J45:J56)/SQRT(COUNT(J45:J56))</f>
        <v>1.5830989028915221</v>
      </c>
      <c r="K71" s="57"/>
      <c r="L71" s="56">
        <f>STDEV(L45:L56)/SQRT(COUNT(L45:L56))</f>
        <v>5.7798125784609203E-2</v>
      </c>
      <c r="M71" s="55"/>
      <c r="N71" s="54">
        <f>STDEV(N45:N56)/SQRT(COUNT(N45:N56))</f>
        <v>1.0069934438295371</v>
      </c>
      <c r="O71" s="53"/>
      <c r="P71" s="73">
        <f>STDEV(P45:P56)/SQRT(COUNT(P45:P56))</f>
        <v>3.0009321033795753E-4</v>
      </c>
      <c r="Q71" s="51"/>
      <c r="R71" s="50">
        <f>STDEV(R45:R56)/SQRT(COUNT(R45:R56))</f>
        <v>148.86536615661177</v>
      </c>
      <c r="S71" s="49">
        <f>STDEV(S45:S56)/SQRT(COUNT(S45:S56))</f>
        <v>0.11589651554516436</v>
      </c>
    </row>
    <row r="72" spans="1:20" ht="15.75" thickBot="1">
      <c r="A72" s="48" t="s">
        <v>322</v>
      </c>
      <c r="B72" s="43">
        <f>COUNT(B45:B56)</f>
        <v>12</v>
      </c>
      <c r="C72" s="44"/>
      <c r="D72" s="43">
        <f>COUNT(D45:D56)</f>
        <v>8</v>
      </c>
      <c r="E72" s="44"/>
      <c r="F72" s="43">
        <f>COUNT(F45:F56)</f>
        <v>8</v>
      </c>
      <c r="G72" s="44"/>
      <c r="H72" s="43">
        <f>COUNT(H45:H56)</f>
        <v>12</v>
      </c>
      <c r="I72" s="44"/>
      <c r="J72" s="43">
        <f>COUNT(J45:J56)</f>
        <v>12</v>
      </c>
      <c r="K72" s="44"/>
      <c r="L72" s="43">
        <f>COUNT(L45:L56)</f>
        <v>8</v>
      </c>
      <c r="M72" s="42"/>
      <c r="N72" s="40">
        <f>COUNT(N45:N56)</f>
        <v>12</v>
      </c>
      <c r="O72" s="41"/>
      <c r="P72" s="72">
        <f>COUNT(P45:P56)</f>
        <v>12</v>
      </c>
      <c r="Q72" s="41"/>
      <c r="R72" s="40">
        <f>COUNT(R45:R56)</f>
        <v>12</v>
      </c>
      <c r="S72" s="39">
        <f>COUNT(S45:S56)</f>
        <v>12</v>
      </c>
    </row>
    <row r="73" spans="1:20">
      <c r="A73" s="71" t="s">
        <v>321</v>
      </c>
      <c r="B73" s="69">
        <f>AVERAGE(B57:B68)</f>
        <v>0.24407801652751129</v>
      </c>
      <c r="C73" s="70"/>
      <c r="D73" s="69">
        <f>AVERAGE(D57:D68)</f>
        <v>0.38206952171961461</v>
      </c>
      <c r="E73" s="37"/>
      <c r="F73" s="67">
        <f>AVERAGE(F57:F68)</f>
        <v>10.241074253386385</v>
      </c>
      <c r="G73" s="67">
        <f>AVERAGE(G57:G68)</f>
        <v>0.71567169272933828</v>
      </c>
      <c r="H73" s="67">
        <f>AVERAGE(H57:H68)</f>
        <v>5.0399413554454249</v>
      </c>
      <c r="I73" s="68"/>
      <c r="J73" s="67">
        <f>AVERAGE(J57:J68)</f>
        <v>7.1999162220648945</v>
      </c>
      <c r="K73" s="68"/>
      <c r="L73" s="67">
        <f>AVERAGE(L57:L68)</f>
        <v>0.17383365493648614</v>
      </c>
      <c r="M73" s="66"/>
      <c r="N73" s="33">
        <f>AVERAGE(N57:N68)</f>
        <v>4.3054180049670894</v>
      </c>
      <c r="O73" s="34"/>
      <c r="P73" s="74">
        <f>AVERAGE(P57:P68)</f>
        <v>1.5757848144385613E-3</v>
      </c>
      <c r="Q73" s="64"/>
      <c r="R73" s="63">
        <f>AVERAGE(R57:R68)</f>
        <v>1649.6536796536793</v>
      </c>
      <c r="S73" s="62">
        <f>AVERAGE(S57:S68)</f>
        <v>1.5589770065877391</v>
      </c>
    </row>
    <row r="74" spans="1:20">
      <c r="A74" s="61" t="s">
        <v>320</v>
      </c>
      <c r="B74" s="59">
        <f>STDEV(B57:B68)</f>
        <v>0.10213951688438806</v>
      </c>
      <c r="C74" s="60"/>
      <c r="D74" s="59">
        <f>STDEV(D57:D68)</f>
        <v>0.20768102309232805</v>
      </c>
      <c r="E74" s="58"/>
      <c r="F74" s="56">
        <f>STDEV(F57:F68)</f>
        <v>5.0026743692642794</v>
      </c>
      <c r="G74" s="57"/>
      <c r="H74" s="56">
        <f>STDEV(H57:H68)</f>
        <v>1.9861832486070246</v>
      </c>
      <c r="I74" s="57"/>
      <c r="J74" s="56">
        <f>STDEV(J57:J68)</f>
        <v>2.8374046408671743</v>
      </c>
      <c r="K74" s="57"/>
      <c r="L74" s="56">
        <f>STDEV(L57:L68)</f>
        <v>7.5541051645601362E-2</v>
      </c>
      <c r="M74" s="55"/>
      <c r="N74" s="54">
        <f>STDEV(N57:N68)</f>
        <v>2.5101605736000248</v>
      </c>
      <c r="O74" s="53"/>
      <c r="P74" s="73">
        <f>STDEV(P57:P68)</f>
        <v>6.9067870741209908E-4</v>
      </c>
      <c r="Q74" s="51"/>
      <c r="R74" s="50">
        <f>STDEV(R57:R68)</f>
        <v>639.14756522412893</v>
      </c>
      <c r="S74" s="49">
        <f>STDEV(S57:S68)</f>
        <v>0.60401547930359356</v>
      </c>
    </row>
    <row r="75" spans="1:20">
      <c r="A75" s="61" t="s">
        <v>319</v>
      </c>
      <c r="B75" s="59">
        <f>STDEV(B57:B68)/SQRT(COUNT(B57:B68))</f>
        <v>3.2299351246389135E-2</v>
      </c>
      <c r="C75" s="60"/>
      <c r="D75" s="59">
        <f>STDEV(D57:D68)/SQRT(COUNT(D57:D68))</f>
        <v>7.3426329876172564E-2</v>
      </c>
      <c r="E75" s="58"/>
      <c r="F75" s="56">
        <f>STDEV(F57:F68)/SQRT(COUNT(F57:F68))</f>
        <v>1.7687124852874532</v>
      </c>
      <c r="G75" s="57"/>
      <c r="H75" s="56">
        <f>STDEV(H57:H68)/SQRT(COUNT(H57:H68))</f>
        <v>0.62808629160706519</v>
      </c>
      <c r="I75" s="57"/>
      <c r="J75" s="56">
        <f>STDEV(J57:J68)/SQRT(COUNT(J57:J68))</f>
        <v>0.89726613086723483</v>
      </c>
      <c r="K75" s="57"/>
      <c r="L75" s="56">
        <f>STDEV(L57:L68)/SQRT(COUNT(L57:L68))</f>
        <v>2.6707794938283961E-2</v>
      </c>
      <c r="M75" s="55"/>
      <c r="N75" s="54">
        <f>STDEV(N57:N68)/SQRT(COUNT(N57:N68))</f>
        <v>0.79378247053308026</v>
      </c>
      <c r="O75" s="53"/>
      <c r="P75" s="73">
        <f>STDEV(P57:P68)/SQRT(COUNT(P57:P68))</f>
        <v>2.1841178468032533E-4</v>
      </c>
      <c r="Q75" s="51"/>
      <c r="R75" s="50">
        <f>STDEV(R57:R68)/SQRT(COUNT(R57:R68))</f>
        <v>192.710241774331</v>
      </c>
      <c r="S75" s="49">
        <f>STDEV(S57:S68)/SQRT(COUNT(S57:S68))</f>
        <v>0.18211751931060885</v>
      </c>
    </row>
    <row r="76" spans="1:20" ht="15.75" thickBot="1">
      <c r="A76" s="48" t="s">
        <v>318</v>
      </c>
      <c r="B76" s="46">
        <f>COUNT(B57:B68)</f>
        <v>10</v>
      </c>
      <c r="C76" s="47"/>
      <c r="D76" s="46">
        <f>COUNT(D57:D68)</f>
        <v>8</v>
      </c>
      <c r="E76" s="45"/>
      <c r="F76" s="43">
        <f>COUNT(F57:F68)</f>
        <v>8</v>
      </c>
      <c r="G76" s="44"/>
      <c r="H76" s="43">
        <f>COUNT(H57:H68)</f>
        <v>10</v>
      </c>
      <c r="I76" s="44"/>
      <c r="J76" s="43">
        <f>COUNT(J57:J68)</f>
        <v>10</v>
      </c>
      <c r="K76" s="44"/>
      <c r="L76" s="43">
        <f>COUNT(L57:L68)</f>
        <v>8</v>
      </c>
      <c r="M76" s="42"/>
      <c r="N76" s="40">
        <f>COUNT(N57:N68)</f>
        <v>10</v>
      </c>
      <c r="O76" s="41"/>
      <c r="P76" s="72">
        <f>COUNT(P57:P68)</f>
        <v>10</v>
      </c>
      <c r="Q76" s="41"/>
      <c r="R76" s="40">
        <f>COUNT(R57:R68)</f>
        <v>11</v>
      </c>
      <c r="S76" s="39">
        <f>COUNT(S57:S68)</f>
        <v>11</v>
      </c>
    </row>
    <row r="77" spans="1:20">
      <c r="A77" s="71" t="s">
        <v>317</v>
      </c>
      <c r="B77" s="69">
        <f>AVERAGE(B45:B68)</f>
        <v>0.30342284866704189</v>
      </c>
      <c r="C77" s="70"/>
      <c r="D77" s="69">
        <f>AVERAGE(D45:D68)</f>
        <v>0.3578955946869915</v>
      </c>
      <c r="E77" s="37"/>
      <c r="F77" s="67">
        <f>AVERAGE(F45:F68)</f>
        <v>9.2851404560165935</v>
      </c>
      <c r="G77" s="68"/>
      <c r="H77" s="67">
        <f>AVERAGE(H45:H68)</f>
        <v>6.3479906757640805</v>
      </c>
      <c r="I77" s="68"/>
      <c r="J77" s="67">
        <f>AVERAGE(J45:J68)</f>
        <v>9.0685581082344004</v>
      </c>
      <c r="K77" s="68"/>
      <c r="L77" s="67">
        <f>AVERAGE(L45:L68)</f>
        <v>0.17943611515813157</v>
      </c>
      <c r="M77" s="66"/>
      <c r="N77" s="33">
        <f>AVERAGE(N45:N68)</f>
        <v>4.9100351625879934</v>
      </c>
      <c r="O77" s="34"/>
      <c r="P77" s="65">
        <f>AVERAGE(P45:P68)</f>
        <v>1.8816353531161101E-3</v>
      </c>
      <c r="Q77" s="64"/>
      <c r="R77" s="63">
        <f>AVERAGE(R45:R68)</f>
        <v>1445.9665364828406</v>
      </c>
      <c r="S77" s="62">
        <f>AVERAGE(S45:S68)</f>
        <v>1.2570948559149486</v>
      </c>
    </row>
    <row r="78" spans="1:20">
      <c r="A78" s="61" t="s">
        <v>316</v>
      </c>
      <c r="B78" s="59">
        <f>STDEV(B45:B68)</f>
        <v>0.18259202015891174</v>
      </c>
      <c r="C78" s="60"/>
      <c r="D78" s="59">
        <f>STDEV(D45:D68)</f>
        <v>0.22358752828076325</v>
      </c>
      <c r="E78" s="58"/>
      <c r="F78" s="56">
        <f>STDEV(F45:F68)</f>
        <v>3.9650193866271026</v>
      </c>
      <c r="G78" s="57"/>
      <c r="H78" s="56">
        <f>STDEV(H45:H68)</f>
        <v>3.3020460806880805</v>
      </c>
      <c r="I78" s="57"/>
      <c r="J78" s="56">
        <f>STDEV(J45:J68)</f>
        <v>4.7172086866972549</v>
      </c>
      <c r="K78" s="57"/>
      <c r="L78" s="56">
        <f>STDEV(L45:L68)</f>
        <v>0.12315904666475851</v>
      </c>
      <c r="M78" s="55"/>
      <c r="N78" s="54">
        <f>STDEV(N45:N68)</f>
        <v>3.0648766642510386</v>
      </c>
      <c r="O78" s="53"/>
      <c r="P78" s="52">
        <f>STDEV(P45:P68)</f>
        <v>9.2313391049859571E-4</v>
      </c>
      <c r="Q78" s="51"/>
      <c r="R78" s="50">
        <f>STDEV(R45:R68)</f>
        <v>598.67465008144745</v>
      </c>
      <c r="S78" s="49">
        <f>STDEV(S45:S68)</f>
        <v>0.57772103961732735</v>
      </c>
    </row>
    <row r="79" spans="1:20">
      <c r="A79" s="61" t="s">
        <v>315</v>
      </c>
      <c r="B79" s="59">
        <f>STDEV(B45:B68)/SQRT(COUNT(B45:B68))</f>
        <v>3.892874949869804E-2</v>
      </c>
      <c r="C79" s="60"/>
      <c r="D79" s="59">
        <f>STDEV(D45:D68)/SQRT(COUNT(D45:D68))</f>
        <v>5.5896882070190813E-2</v>
      </c>
      <c r="E79" s="58"/>
      <c r="F79" s="56">
        <f>STDEV(F45:F68)/SQRT(COUNT(F45:F68))</f>
        <v>0.99125484665677566</v>
      </c>
      <c r="G79" s="57"/>
      <c r="H79" s="56">
        <f>STDEV(H45:H68)/SQRT(COUNT(H45:H68))</f>
        <v>0.70399858984193453</v>
      </c>
      <c r="I79" s="57"/>
      <c r="J79" s="56">
        <f>STDEV(J45:J68)/SQRT(COUNT(J45:J68))</f>
        <v>1.0057122712027631</v>
      </c>
      <c r="K79" s="57"/>
      <c r="L79" s="56">
        <f>STDEV(L45:L68)/SQRT(COUNT(L45:L68))</f>
        <v>3.0789761666189627E-2</v>
      </c>
      <c r="M79" s="55"/>
      <c r="N79" s="54">
        <f>STDEV(N45:N68)/SQRT(COUNT(N45:N68))</f>
        <v>0.65343390035991511</v>
      </c>
      <c r="O79" s="53"/>
      <c r="P79" s="52">
        <f>STDEV(P45:P68)/SQRT(COUNT(P45:P68))</f>
        <v>1.9681281101045656E-4</v>
      </c>
      <c r="Q79" s="51"/>
      <c r="R79" s="50">
        <f>STDEV(R45:R68)/SQRT(COUNT(R45:R68))</f>
        <v>124.83229387255729</v>
      </c>
      <c r="S79" s="49">
        <f>STDEV(S45:S68)/SQRT(COUNT(S45:S68))</f>
        <v>0.1204631640642511</v>
      </c>
    </row>
    <row r="80" spans="1:20" ht="15.75" thickBot="1">
      <c r="A80" s="48" t="s">
        <v>314</v>
      </c>
      <c r="B80" s="46">
        <f>COUNT(B45:B68)</f>
        <v>22</v>
      </c>
      <c r="C80" s="47"/>
      <c r="D80" s="46">
        <f>COUNT(D45:D68)</f>
        <v>16</v>
      </c>
      <c r="E80" s="45"/>
      <c r="F80" s="43">
        <f>COUNT(F45:F68)</f>
        <v>16</v>
      </c>
      <c r="G80" s="44"/>
      <c r="H80" s="43">
        <f>COUNT(H45:H68)</f>
        <v>22</v>
      </c>
      <c r="I80" s="44"/>
      <c r="J80" s="43">
        <f>COUNT(J45:J68)</f>
        <v>22</v>
      </c>
      <c r="K80" s="44"/>
      <c r="L80" s="43">
        <f>COUNT(L45:L68)</f>
        <v>16</v>
      </c>
      <c r="M80" s="42"/>
      <c r="N80" s="40">
        <f>COUNT(N45:N68)</f>
        <v>22</v>
      </c>
      <c r="O80" s="41"/>
      <c r="P80" s="40">
        <f>COUNT(P45:P68)</f>
        <v>22</v>
      </c>
      <c r="Q80" s="41"/>
      <c r="R80" s="40">
        <f>COUNT(R45:R68)</f>
        <v>23</v>
      </c>
      <c r="S80" s="39">
        <f>COUNT(S45:S68)</f>
        <v>23</v>
      </c>
    </row>
    <row r="81" spans="1:18">
      <c r="A81" s="23"/>
      <c r="B81" s="16"/>
      <c r="C81" s="20"/>
      <c r="D81" s="16"/>
      <c r="E81" s="20"/>
      <c r="F81" s="16"/>
      <c r="G81" s="20"/>
      <c r="H81" s="16"/>
      <c r="I81" s="20"/>
      <c r="J81" s="16"/>
      <c r="K81" s="20"/>
      <c r="L81" s="16"/>
      <c r="M81" s="20"/>
      <c r="N81" s="16"/>
      <c r="O81" s="20"/>
      <c r="P81" s="16"/>
      <c r="Q81" s="20"/>
      <c r="R81" s="16"/>
    </row>
    <row r="82" spans="1:18">
      <c r="A82" s="23"/>
      <c r="B82" s="16"/>
      <c r="C82" s="20"/>
      <c r="D82" s="16"/>
      <c r="E82" s="20"/>
      <c r="F82" s="16"/>
      <c r="G82" s="20"/>
      <c r="H82" s="16"/>
      <c r="I82" s="20"/>
      <c r="J82" s="16"/>
      <c r="K82" s="20"/>
      <c r="L82" s="16"/>
      <c r="M82" s="20"/>
      <c r="N82" s="16"/>
      <c r="O82" s="20"/>
      <c r="P82" s="16"/>
      <c r="Q82" s="20"/>
      <c r="R82" s="16"/>
    </row>
    <row r="83" spans="1:18">
      <c r="A83" s="23"/>
      <c r="B83" s="16"/>
      <c r="C83" s="20"/>
      <c r="D83" s="16"/>
      <c r="E83" s="20"/>
      <c r="F83" s="16"/>
      <c r="G83" s="20"/>
      <c r="H83" s="16"/>
      <c r="I83" s="20"/>
      <c r="J83" s="16"/>
      <c r="K83" s="20"/>
      <c r="L83" s="16"/>
      <c r="M83" s="20"/>
      <c r="N83" s="16"/>
      <c r="O83" s="20"/>
      <c r="P83" s="16"/>
      <c r="Q83" s="20"/>
      <c r="R83" s="16"/>
    </row>
    <row r="84" spans="1:18">
      <c r="A84" s="23"/>
      <c r="B84" s="16"/>
      <c r="C84" s="20"/>
    </row>
    <row r="85" spans="1:18">
      <c r="B85" s="16"/>
      <c r="C85" s="20"/>
      <c r="D85" s="16"/>
      <c r="E85" s="20"/>
      <c r="F85" s="16"/>
      <c r="G85" s="20"/>
      <c r="H85" s="16"/>
      <c r="I85" s="20"/>
      <c r="J85" s="16"/>
      <c r="K85" s="20"/>
      <c r="L85" s="16"/>
      <c r="M85" s="20"/>
      <c r="N85" s="16"/>
      <c r="O85" s="20"/>
      <c r="P85" s="16"/>
      <c r="Q85" s="20"/>
      <c r="R85" s="16"/>
    </row>
    <row r="86" spans="1:18">
      <c r="B86" s="16"/>
      <c r="C86" s="20"/>
      <c r="D86" s="16"/>
      <c r="E86" s="20"/>
      <c r="F86" s="16"/>
      <c r="G86" s="20"/>
      <c r="H86" s="16"/>
      <c r="I86" s="20"/>
      <c r="J86" s="16"/>
      <c r="K86" s="20"/>
      <c r="L86" s="16"/>
      <c r="M86" s="20"/>
      <c r="N86" s="16"/>
      <c r="O86" s="20"/>
      <c r="P86" s="16"/>
      <c r="Q86" s="20"/>
      <c r="R86" s="16"/>
    </row>
    <row r="87" spans="1:18">
      <c r="B87" s="16"/>
      <c r="C87" s="20"/>
      <c r="D87" s="16"/>
      <c r="E87" s="20"/>
      <c r="F87" s="16"/>
      <c r="G87" s="20"/>
      <c r="H87" s="16"/>
      <c r="I87" s="20"/>
      <c r="J87" s="16"/>
      <c r="K87" s="20"/>
      <c r="L87" s="16"/>
      <c r="M87" s="20"/>
      <c r="N87" s="16"/>
      <c r="O87" s="20"/>
      <c r="P87" s="16"/>
      <c r="Q87" s="20"/>
      <c r="R87" s="16"/>
    </row>
    <row r="88" spans="1:18">
      <c r="B88" s="16"/>
      <c r="C88" s="20"/>
      <c r="D88" s="16"/>
      <c r="E88" s="20"/>
      <c r="F88" s="16"/>
      <c r="G88" s="20"/>
      <c r="H88" s="16"/>
      <c r="I88" s="20"/>
      <c r="J88" s="16"/>
      <c r="K88" s="20"/>
      <c r="L88" s="16"/>
      <c r="M88" s="20"/>
      <c r="N88" s="16"/>
      <c r="O88" s="20"/>
      <c r="P88" s="16"/>
      <c r="Q88" s="20"/>
      <c r="R88" s="16"/>
    </row>
    <row r="89" spans="1:18">
      <c r="B89" s="16"/>
      <c r="C89" s="20"/>
      <c r="D89" s="16"/>
      <c r="E89" s="20"/>
      <c r="F89" s="16"/>
      <c r="G89" s="20"/>
      <c r="H89" s="16"/>
      <c r="I89" s="20"/>
      <c r="J89" s="16"/>
      <c r="K89" s="20"/>
      <c r="L89" s="16"/>
      <c r="M89" s="20"/>
      <c r="N89" s="16"/>
      <c r="O89" s="20"/>
      <c r="P89" s="16"/>
      <c r="Q89" s="20"/>
      <c r="R89" s="16"/>
    </row>
    <row r="90" spans="1:18">
      <c r="B90" s="16"/>
      <c r="C90" s="20"/>
      <c r="D90" s="16"/>
      <c r="E90" s="20"/>
      <c r="F90" s="16"/>
      <c r="G90" s="20"/>
      <c r="H90" s="16"/>
      <c r="I90" s="20"/>
      <c r="J90" s="16"/>
      <c r="K90" s="20"/>
      <c r="L90" s="16"/>
      <c r="M90" s="20"/>
      <c r="N90" s="16"/>
      <c r="O90" s="20"/>
      <c r="P90" s="16"/>
      <c r="Q90" s="20"/>
      <c r="R90" s="16"/>
    </row>
    <row r="91" spans="1:18">
      <c r="B91" s="16"/>
      <c r="C91" s="20"/>
      <c r="D91" s="16"/>
      <c r="E91" s="20"/>
      <c r="F91" s="16"/>
      <c r="G91" s="20"/>
      <c r="H91" s="16"/>
      <c r="I91" s="20"/>
      <c r="J91" s="16"/>
      <c r="K91" s="20"/>
      <c r="L91" s="16"/>
      <c r="M91" s="20"/>
      <c r="N91" s="16"/>
      <c r="O91" s="20"/>
      <c r="P91" s="16"/>
      <c r="Q91" s="20"/>
      <c r="R91" s="16"/>
    </row>
    <row r="92" spans="1:18">
      <c r="B92" s="16"/>
      <c r="C92" s="20"/>
      <c r="D92" s="16"/>
      <c r="E92" s="20"/>
      <c r="F92" s="16"/>
      <c r="G92" s="20"/>
      <c r="H92" s="16"/>
      <c r="I92" s="20"/>
      <c r="J92" s="16"/>
      <c r="K92" s="20"/>
      <c r="L92" s="16"/>
      <c r="M92" s="20"/>
      <c r="N92" s="16"/>
      <c r="O92" s="20"/>
      <c r="P92" s="16"/>
      <c r="Q92" s="20"/>
      <c r="R92" s="16"/>
    </row>
    <row r="93" spans="1:18">
      <c r="B93" s="16"/>
      <c r="C93" s="20"/>
      <c r="D93" s="16"/>
      <c r="E93" s="20"/>
      <c r="F93" s="16"/>
      <c r="G93" s="20"/>
      <c r="H93" s="16"/>
      <c r="I93" s="20"/>
      <c r="J93" s="16"/>
      <c r="K93" s="20"/>
      <c r="L93" s="16"/>
      <c r="M93" s="20"/>
      <c r="N93" s="16"/>
      <c r="O93" s="20"/>
      <c r="P93" s="16"/>
      <c r="Q93" s="20"/>
      <c r="R93" s="16"/>
    </row>
    <row r="94" spans="1:18">
      <c r="B94" s="16"/>
      <c r="C94" s="20"/>
      <c r="D94" s="16"/>
      <c r="E94" s="20"/>
      <c r="F94" s="16"/>
      <c r="G94" s="20"/>
      <c r="H94" s="16"/>
      <c r="I94" s="20"/>
      <c r="J94" s="16"/>
      <c r="K94" s="20"/>
      <c r="L94" s="16"/>
      <c r="M94" s="20"/>
      <c r="N94" s="16"/>
      <c r="O94" s="20"/>
      <c r="P94" s="16"/>
      <c r="Q94" s="20"/>
      <c r="R94" s="16"/>
    </row>
    <row r="95" spans="1:18">
      <c r="B95" s="16"/>
      <c r="C95" s="20"/>
      <c r="D95" s="16"/>
      <c r="E95" s="20"/>
      <c r="F95" s="16"/>
      <c r="G95" s="20"/>
      <c r="H95" s="16"/>
      <c r="I95" s="20"/>
      <c r="J95" s="16"/>
      <c r="K95" s="20"/>
      <c r="L95" s="16"/>
      <c r="M95" s="20"/>
      <c r="N95" s="16"/>
      <c r="O95" s="20"/>
      <c r="P95" s="16"/>
      <c r="Q95" s="20"/>
      <c r="R95" s="16"/>
    </row>
    <row r="96" spans="1:18">
      <c r="B96" s="16"/>
      <c r="C96" s="20"/>
      <c r="D96" s="16"/>
      <c r="E96" s="20"/>
      <c r="F96" s="16"/>
      <c r="G96" s="20"/>
      <c r="H96" s="16"/>
      <c r="I96" s="20"/>
      <c r="J96" s="16"/>
      <c r="K96" s="20"/>
      <c r="L96" s="16"/>
      <c r="M96" s="20"/>
      <c r="N96" s="16"/>
      <c r="O96" s="20"/>
      <c r="P96" s="16"/>
      <c r="Q96" s="20"/>
      <c r="R96" s="16"/>
    </row>
    <row r="97" spans="2:18">
      <c r="B97" s="16"/>
      <c r="C97" s="20"/>
      <c r="D97" s="16"/>
      <c r="E97" s="20"/>
      <c r="F97" s="16"/>
      <c r="G97" s="20"/>
      <c r="H97" s="16"/>
      <c r="I97" s="20"/>
      <c r="J97" s="16"/>
      <c r="K97" s="20"/>
      <c r="L97" s="16"/>
      <c r="M97" s="20"/>
      <c r="N97" s="16"/>
      <c r="O97" s="20"/>
      <c r="P97" s="16"/>
      <c r="Q97" s="20"/>
      <c r="R97" s="16"/>
    </row>
    <row r="98" spans="2:18">
      <c r="B98" s="16"/>
      <c r="C98" s="20"/>
      <c r="D98" s="16"/>
      <c r="E98" s="20"/>
      <c r="F98" s="16"/>
      <c r="G98" s="20"/>
      <c r="H98" s="16"/>
      <c r="I98" s="20"/>
      <c r="J98" s="16"/>
      <c r="K98" s="20"/>
      <c r="L98" s="16"/>
      <c r="M98" s="20"/>
      <c r="N98" s="16"/>
      <c r="O98" s="20"/>
      <c r="P98" s="16"/>
      <c r="Q98" s="20"/>
      <c r="R98" s="16"/>
    </row>
    <row r="99" spans="2:18">
      <c r="B99" s="16"/>
      <c r="C99" s="20"/>
      <c r="D99" s="16"/>
      <c r="E99" s="20"/>
      <c r="F99" s="16"/>
      <c r="G99" s="20"/>
      <c r="H99" s="16"/>
      <c r="I99" s="20"/>
      <c r="J99" s="16"/>
      <c r="K99" s="20"/>
      <c r="L99" s="16"/>
      <c r="M99" s="20"/>
      <c r="N99" s="16"/>
      <c r="O99" s="20"/>
      <c r="P99" s="16"/>
      <c r="Q99" s="20"/>
      <c r="R99" s="16"/>
    </row>
    <row r="100" spans="2:18">
      <c r="B100" s="16"/>
      <c r="C100" s="20"/>
      <c r="D100" s="16"/>
      <c r="E100" s="20"/>
      <c r="F100" s="16"/>
      <c r="G100" s="20"/>
      <c r="H100" s="16"/>
      <c r="I100" s="20"/>
      <c r="J100" s="16"/>
      <c r="K100" s="20"/>
      <c r="L100" s="16"/>
      <c r="M100" s="20"/>
      <c r="N100" s="16"/>
      <c r="O100" s="20"/>
      <c r="P100" s="16"/>
      <c r="Q100" s="20"/>
      <c r="R100" s="16"/>
    </row>
    <row r="101" spans="2:18">
      <c r="B101" s="16"/>
      <c r="C101" s="20"/>
      <c r="D101" s="16"/>
      <c r="E101" s="20"/>
      <c r="F101" s="16"/>
      <c r="G101" s="20"/>
      <c r="H101" s="16"/>
      <c r="I101" s="20"/>
      <c r="J101" s="16"/>
      <c r="K101" s="20"/>
      <c r="L101" s="16"/>
      <c r="M101" s="20"/>
      <c r="N101" s="16"/>
      <c r="O101" s="20"/>
      <c r="P101" s="16"/>
      <c r="Q101" s="20"/>
      <c r="R101" s="16"/>
    </row>
    <row r="102" spans="2:18">
      <c r="B102" s="16"/>
      <c r="C102" s="20"/>
      <c r="D102" s="16"/>
      <c r="E102" s="20"/>
      <c r="F102" s="16"/>
      <c r="G102" s="20"/>
      <c r="H102" s="16"/>
      <c r="I102" s="20"/>
      <c r="J102" s="16"/>
      <c r="K102" s="20"/>
      <c r="L102" s="16"/>
      <c r="M102" s="20"/>
      <c r="N102" s="16"/>
      <c r="O102" s="20"/>
      <c r="P102" s="16"/>
      <c r="Q102" s="20"/>
      <c r="R102" s="16"/>
    </row>
    <row r="103" spans="2:18">
      <c r="B103" s="16"/>
      <c r="C103" s="20"/>
      <c r="D103" s="16"/>
      <c r="E103" s="20"/>
      <c r="F103" s="16"/>
      <c r="G103" s="20"/>
      <c r="H103" s="16"/>
      <c r="I103" s="20"/>
      <c r="J103" s="16"/>
      <c r="K103" s="20"/>
      <c r="L103" s="16"/>
      <c r="M103" s="20"/>
      <c r="N103" s="16"/>
      <c r="O103" s="20"/>
      <c r="P103" s="16"/>
      <c r="Q103" s="20"/>
      <c r="R103" s="16"/>
    </row>
    <row r="104" spans="2:18">
      <c r="B104" s="16"/>
      <c r="C104" s="20"/>
      <c r="D104" s="16"/>
      <c r="E104" s="20"/>
      <c r="F104" s="16"/>
      <c r="G104" s="20"/>
      <c r="H104" s="16"/>
      <c r="I104" s="20"/>
      <c r="J104" s="16"/>
      <c r="K104" s="20"/>
      <c r="L104" s="16"/>
      <c r="M104" s="20"/>
      <c r="N104" s="16"/>
      <c r="O104" s="20"/>
      <c r="P104" s="16"/>
      <c r="Q104" s="20"/>
      <c r="R104" s="16"/>
    </row>
    <row r="105" spans="2:18">
      <c r="B105" s="16"/>
      <c r="C105" s="20"/>
      <c r="D105" s="16"/>
      <c r="E105" s="20"/>
      <c r="F105" s="16"/>
      <c r="G105" s="20"/>
      <c r="H105" s="16"/>
      <c r="I105" s="20"/>
      <c r="J105" s="16"/>
      <c r="K105" s="20"/>
      <c r="L105" s="16"/>
      <c r="M105" s="20"/>
      <c r="N105" s="16"/>
      <c r="O105" s="20"/>
      <c r="P105" s="16"/>
      <c r="Q105" s="20"/>
      <c r="R105" s="16"/>
    </row>
    <row r="106" spans="2:18">
      <c r="B106" s="16"/>
      <c r="C106" s="20"/>
      <c r="D106" s="16"/>
      <c r="E106" s="20"/>
      <c r="F106" s="16"/>
      <c r="G106" s="20"/>
      <c r="H106" s="16"/>
      <c r="I106" s="20"/>
      <c r="J106" s="16"/>
      <c r="K106" s="20"/>
      <c r="L106" s="16"/>
      <c r="M106" s="20"/>
      <c r="N106" s="16"/>
      <c r="O106" s="20"/>
      <c r="P106" s="16"/>
      <c r="Q106" s="20"/>
      <c r="R106" s="16"/>
    </row>
    <row r="107" spans="2:18">
      <c r="B107" s="16"/>
      <c r="C107" s="20"/>
      <c r="D107" s="16"/>
      <c r="E107" s="20"/>
      <c r="F107" s="16"/>
      <c r="G107" s="20"/>
      <c r="H107" s="16"/>
      <c r="I107" s="20"/>
      <c r="J107" s="16"/>
      <c r="K107" s="20"/>
      <c r="L107" s="16"/>
      <c r="M107" s="20"/>
      <c r="N107" s="16"/>
      <c r="O107" s="20"/>
      <c r="P107" s="16"/>
      <c r="Q107" s="20"/>
      <c r="R107" s="16"/>
    </row>
    <row r="108" spans="2:18">
      <c r="B108" s="16"/>
      <c r="C108" s="20"/>
      <c r="D108" s="16"/>
      <c r="E108" s="20"/>
      <c r="F108" s="16"/>
      <c r="G108" s="20"/>
      <c r="H108" s="16"/>
      <c r="I108" s="20"/>
      <c r="J108" s="16"/>
      <c r="K108" s="20"/>
      <c r="L108" s="16"/>
      <c r="M108" s="20"/>
      <c r="N108" s="16"/>
      <c r="O108" s="20"/>
      <c r="P108" s="16"/>
      <c r="Q108" s="20"/>
      <c r="R108" s="16"/>
    </row>
    <row r="109" spans="2:18">
      <c r="B109" s="16"/>
      <c r="C109" s="20"/>
      <c r="D109" s="16"/>
      <c r="E109" s="20"/>
      <c r="F109" s="16"/>
      <c r="G109" s="20"/>
      <c r="H109" s="16"/>
      <c r="I109" s="20"/>
      <c r="J109" s="16"/>
      <c r="K109" s="20"/>
      <c r="L109" s="16"/>
      <c r="M109" s="20"/>
      <c r="N109" s="16"/>
      <c r="O109" s="20"/>
      <c r="P109" s="16"/>
      <c r="Q109" s="20"/>
      <c r="R109" s="16"/>
    </row>
    <row r="110" spans="2:18">
      <c r="B110" s="16"/>
      <c r="C110" s="20"/>
      <c r="D110" s="16"/>
      <c r="E110" s="20"/>
      <c r="F110" s="16"/>
      <c r="G110" s="20"/>
      <c r="H110" s="16"/>
      <c r="I110" s="20"/>
      <c r="J110" s="16"/>
      <c r="K110" s="20"/>
      <c r="L110" s="16"/>
      <c r="M110" s="20"/>
      <c r="N110" s="16"/>
      <c r="O110" s="20"/>
      <c r="P110" s="16"/>
      <c r="Q110" s="20"/>
      <c r="R110" s="16"/>
    </row>
    <row r="111" spans="2:18">
      <c r="B111" s="16"/>
      <c r="C111" s="20"/>
      <c r="D111" s="16"/>
      <c r="E111" s="20"/>
      <c r="F111" s="16"/>
      <c r="G111" s="20"/>
      <c r="H111" s="16"/>
      <c r="I111" s="20"/>
      <c r="J111" s="16"/>
      <c r="K111" s="20"/>
      <c r="L111" s="16"/>
      <c r="M111" s="20"/>
      <c r="N111" s="16"/>
      <c r="O111" s="20"/>
      <c r="P111" s="16"/>
      <c r="Q111" s="20"/>
      <c r="R111" s="16"/>
    </row>
    <row r="112" spans="2:18">
      <c r="B112" s="16"/>
      <c r="C112" s="20"/>
      <c r="D112" s="16"/>
      <c r="E112" s="20"/>
      <c r="F112" s="16"/>
      <c r="G112" s="20"/>
      <c r="H112" s="16"/>
      <c r="I112" s="20"/>
      <c r="J112" s="16"/>
      <c r="K112" s="20"/>
      <c r="L112" s="16"/>
      <c r="M112" s="20"/>
      <c r="N112" s="16"/>
      <c r="O112" s="20"/>
      <c r="P112" s="16"/>
      <c r="Q112" s="20"/>
      <c r="R112" s="16"/>
    </row>
    <row r="113" spans="1:19">
      <c r="B113" s="16"/>
      <c r="C113" s="20"/>
      <c r="D113" s="16"/>
      <c r="E113" s="20"/>
      <c r="F113" s="16"/>
      <c r="G113" s="20"/>
      <c r="H113" s="16"/>
      <c r="I113" s="20"/>
      <c r="J113" s="16"/>
      <c r="K113" s="20"/>
      <c r="L113" s="16"/>
      <c r="M113" s="20"/>
      <c r="N113" s="16"/>
      <c r="O113" s="20"/>
      <c r="P113" s="16"/>
      <c r="Q113" s="20"/>
      <c r="R113" s="16"/>
    </row>
    <row r="114" spans="1:19">
      <c r="B114" s="16"/>
      <c r="C114" s="20"/>
      <c r="D114" s="16"/>
      <c r="E114" s="20"/>
      <c r="F114" s="16"/>
      <c r="G114" s="20"/>
      <c r="H114" s="16"/>
      <c r="I114" s="20"/>
      <c r="J114" s="16"/>
      <c r="K114" s="20"/>
      <c r="L114" s="16"/>
      <c r="M114" s="20"/>
      <c r="N114" s="16"/>
      <c r="O114" s="20"/>
      <c r="P114" s="16"/>
      <c r="Q114" s="20"/>
      <c r="R114" s="16"/>
    </row>
    <row r="115" spans="1:19">
      <c r="B115" s="16"/>
      <c r="C115" s="20"/>
      <c r="D115" s="16"/>
      <c r="E115" s="20"/>
      <c r="F115" s="16"/>
      <c r="G115" s="20"/>
      <c r="H115" s="16"/>
      <c r="I115" s="20"/>
      <c r="J115" s="16"/>
      <c r="K115" s="20"/>
      <c r="L115" s="16"/>
      <c r="M115" s="20"/>
      <c r="N115" s="16"/>
      <c r="O115" s="20"/>
      <c r="P115" s="16"/>
      <c r="Q115" s="20"/>
      <c r="R115" s="16"/>
    </row>
    <row r="116" spans="1:19">
      <c r="B116" s="16"/>
      <c r="C116" s="20"/>
      <c r="D116" s="16"/>
      <c r="E116" s="20"/>
      <c r="F116" s="16"/>
      <c r="G116" s="20"/>
      <c r="H116" s="16"/>
      <c r="I116" s="20"/>
      <c r="J116" s="16"/>
      <c r="K116" s="20"/>
      <c r="L116" s="16"/>
      <c r="M116" s="20"/>
      <c r="N116" s="16"/>
      <c r="O116" s="20"/>
      <c r="P116" s="16"/>
      <c r="Q116" s="20"/>
      <c r="R116" s="16"/>
    </row>
    <row r="117" spans="1:19" s="21" customFormat="1">
      <c r="A117" s="16"/>
      <c r="B117" s="16"/>
      <c r="C117" s="20"/>
      <c r="D117" s="16"/>
      <c r="E117" s="20"/>
      <c r="F117" s="16"/>
      <c r="G117" s="20"/>
      <c r="H117" s="16"/>
      <c r="I117" s="20"/>
      <c r="J117" s="16"/>
      <c r="K117" s="20"/>
      <c r="L117" s="16"/>
      <c r="M117" s="20"/>
      <c r="N117" s="16"/>
      <c r="O117" s="20"/>
      <c r="P117" s="16"/>
      <c r="Q117" s="20"/>
      <c r="R117" s="16"/>
      <c r="S117" s="18"/>
    </row>
    <row r="118" spans="1:19">
      <c r="A118" s="21"/>
      <c r="B118" s="21"/>
      <c r="C118" s="22"/>
      <c r="D118" s="21"/>
      <c r="E118" s="22"/>
      <c r="F118" s="21"/>
      <c r="G118" s="22"/>
      <c r="H118" s="21"/>
      <c r="I118" s="22"/>
      <c r="J118" s="21"/>
      <c r="K118" s="22"/>
      <c r="L118" s="21"/>
      <c r="M118" s="22"/>
      <c r="N118" s="21"/>
      <c r="O118" s="22"/>
      <c r="P118" s="21"/>
      <c r="Q118" s="22"/>
      <c r="R118" s="21"/>
    </row>
    <row r="119" spans="1:19">
      <c r="B119" s="16"/>
      <c r="C119" s="20"/>
      <c r="D119" s="16"/>
      <c r="E119" s="20"/>
      <c r="F119" s="16"/>
      <c r="G119" s="20"/>
      <c r="H119" s="16"/>
      <c r="I119" s="20"/>
      <c r="J119" s="16"/>
      <c r="K119" s="20"/>
      <c r="L119" s="16"/>
      <c r="M119" s="20"/>
      <c r="N119" s="16"/>
      <c r="O119" s="20"/>
      <c r="P119" s="16"/>
      <c r="Q119" s="20"/>
      <c r="R119" s="16"/>
    </row>
    <row r="120" spans="1:19">
      <c r="B120" s="16"/>
      <c r="C120" s="20"/>
      <c r="D120" s="16"/>
      <c r="E120" s="20"/>
      <c r="F120" s="16"/>
      <c r="G120" s="20"/>
      <c r="H120" s="16"/>
      <c r="I120" s="20"/>
      <c r="J120" s="16"/>
      <c r="K120" s="20"/>
      <c r="L120" s="16"/>
      <c r="M120" s="20"/>
      <c r="N120" s="16"/>
      <c r="O120" s="20"/>
      <c r="P120" s="16"/>
      <c r="Q120" s="20"/>
      <c r="R120" s="16"/>
    </row>
    <row r="121" spans="1:19">
      <c r="B121" s="16"/>
      <c r="C121" s="20"/>
      <c r="D121" s="16"/>
      <c r="E121" s="20"/>
      <c r="F121" s="16"/>
      <c r="G121" s="20"/>
      <c r="H121" s="16"/>
      <c r="I121" s="20"/>
      <c r="J121" s="16"/>
      <c r="K121" s="20"/>
      <c r="L121" s="16"/>
      <c r="M121" s="20"/>
      <c r="N121" s="16"/>
      <c r="O121" s="20"/>
      <c r="P121" s="16"/>
      <c r="Q121" s="20"/>
      <c r="R121" s="16"/>
    </row>
    <row r="122" spans="1:19">
      <c r="B122" s="16"/>
      <c r="C122" s="20"/>
      <c r="D122" s="16"/>
      <c r="E122" s="20"/>
      <c r="F122" s="16"/>
      <c r="G122" s="20"/>
      <c r="H122" s="16"/>
      <c r="I122" s="20"/>
      <c r="J122" s="16"/>
      <c r="K122" s="20"/>
      <c r="L122" s="16"/>
      <c r="M122" s="20"/>
      <c r="N122" s="16"/>
      <c r="O122" s="20"/>
      <c r="P122" s="16"/>
      <c r="Q122" s="20"/>
      <c r="R122" s="16"/>
    </row>
    <row r="123" spans="1:19">
      <c r="B123" s="16"/>
      <c r="C123" s="20"/>
      <c r="D123" s="16"/>
      <c r="E123" s="20"/>
      <c r="F123" s="16"/>
      <c r="G123" s="20"/>
      <c r="H123" s="16"/>
      <c r="I123" s="20"/>
      <c r="J123" s="16"/>
      <c r="K123" s="20"/>
      <c r="L123" s="16"/>
      <c r="M123" s="20"/>
      <c r="N123" s="16"/>
      <c r="O123" s="20"/>
      <c r="P123" s="16"/>
      <c r="Q123" s="20"/>
      <c r="R123" s="16"/>
    </row>
    <row r="124" spans="1:19">
      <c r="B124" s="16"/>
      <c r="C124" s="20"/>
      <c r="D124" s="16"/>
      <c r="E124" s="20"/>
      <c r="F124" s="16"/>
      <c r="G124" s="20"/>
      <c r="H124" s="16"/>
      <c r="I124" s="20"/>
      <c r="J124" s="16"/>
      <c r="K124" s="20"/>
      <c r="L124" s="16"/>
      <c r="M124" s="20"/>
      <c r="N124" s="16"/>
      <c r="O124" s="20"/>
      <c r="P124" s="16"/>
      <c r="Q124" s="20"/>
      <c r="R124" s="16"/>
    </row>
    <row r="125" spans="1:19">
      <c r="B125" s="16"/>
      <c r="C125" s="20"/>
      <c r="D125" s="16"/>
      <c r="E125" s="20"/>
      <c r="F125" s="16"/>
      <c r="G125" s="20"/>
      <c r="H125" s="16"/>
      <c r="I125" s="20"/>
      <c r="J125" s="16"/>
      <c r="K125" s="20"/>
      <c r="L125" s="16"/>
      <c r="M125" s="20"/>
      <c r="N125" s="16"/>
      <c r="O125" s="20"/>
      <c r="P125" s="16"/>
      <c r="Q125" s="20"/>
      <c r="R125" s="16"/>
    </row>
    <row r="126" spans="1:19">
      <c r="B126" s="16"/>
      <c r="C126" s="20"/>
      <c r="D126" s="16"/>
      <c r="E126" s="20"/>
      <c r="F126" s="16"/>
      <c r="G126" s="20"/>
      <c r="H126" s="16"/>
      <c r="I126" s="20"/>
      <c r="J126" s="16"/>
      <c r="K126" s="20"/>
      <c r="L126" s="16"/>
      <c r="M126" s="20"/>
      <c r="N126" s="16"/>
      <c r="O126" s="20"/>
      <c r="P126" s="16"/>
      <c r="Q126" s="20"/>
      <c r="R126" s="16"/>
    </row>
    <row r="127" spans="1:19">
      <c r="B127" s="16"/>
      <c r="C127" s="20"/>
      <c r="D127" s="16"/>
      <c r="E127" s="20"/>
      <c r="F127" s="16"/>
      <c r="G127" s="20"/>
      <c r="H127" s="16"/>
      <c r="I127" s="20"/>
      <c r="J127" s="16"/>
      <c r="K127" s="20"/>
      <c r="L127" s="16"/>
      <c r="M127" s="20"/>
      <c r="N127" s="16"/>
      <c r="O127" s="20"/>
      <c r="P127" s="16"/>
      <c r="Q127" s="20"/>
      <c r="R127" s="16"/>
    </row>
    <row r="128" spans="1:19">
      <c r="B128" s="16"/>
      <c r="C128" s="20"/>
      <c r="D128" s="16"/>
      <c r="E128" s="20"/>
      <c r="F128" s="16"/>
      <c r="G128" s="20"/>
      <c r="H128" s="16"/>
      <c r="I128" s="20"/>
      <c r="J128" s="16"/>
      <c r="K128" s="20"/>
      <c r="L128" s="16"/>
      <c r="M128" s="20"/>
      <c r="N128" s="16"/>
      <c r="O128" s="20"/>
      <c r="P128" s="16"/>
      <c r="Q128" s="20"/>
      <c r="R128" s="16"/>
    </row>
    <row r="129" spans="2:18">
      <c r="B129" s="16"/>
      <c r="C129" s="20"/>
      <c r="D129" s="16"/>
      <c r="E129" s="20"/>
      <c r="F129" s="16"/>
      <c r="G129" s="20"/>
      <c r="H129" s="16"/>
      <c r="I129" s="20"/>
      <c r="J129" s="16"/>
      <c r="K129" s="20"/>
      <c r="L129" s="16"/>
      <c r="M129" s="20"/>
      <c r="N129" s="16"/>
      <c r="O129" s="20"/>
      <c r="P129" s="16"/>
      <c r="Q129" s="20"/>
      <c r="R129" s="16"/>
    </row>
    <row r="130" spans="2:18">
      <c r="B130" s="16"/>
      <c r="C130" s="20"/>
      <c r="D130" s="16"/>
      <c r="E130" s="20"/>
      <c r="F130" s="16"/>
      <c r="G130" s="20"/>
      <c r="H130" s="16"/>
      <c r="I130" s="20"/>
      <c r="J130" s="16"/>
      <c r="K130" s="20"/>
      <c r="L130" s="16"/>
      <c r="M130" s="20"/>
      <c r="N130" s="16"/>
      <c r="O130" s="20"/>
      <c r="P130" s="16"/>
      <c r="Q130" s="20"/>
      <c r="R130" s="16"/>
    </row>
    <row r="131" spans="2:18">
      <c r="B131" s="16"/>
      <c r="C131" s="20"/>
      <c r="D131" s="16"/>
      <c r="E131" s="20"/>
      <c r="F131" s="16"/>
      <c r="G131" s="20"/>
      <c r="H131" s="16"/>
      <c r="I131" s="20"/>
      <c r="J131" s="16"/>
      <c r="K131" s="20"/>
      <c r="L131" s="16"/>
      <c r="M131" s="20"/>
      <c r="N131" s="16"/>
      <c r="O131" s="20"/>
      <c r="P131" s="16"/>
      <c r="Q131" s="20"/>
      <c r="R131" s="16"/>
    </row>
    <row r="132" spans="2:18">
      <c r="B132" s="16"/>
      <c r="C132" s="20"/>
      <c r="D132" s="16"/>
      <c r="E132" s="20"/>
      <c r="F132" s="16"/>
      <c r="G132" s="20"/>
      <c r="H132" s="16"/>
      <c r="I132" s="20"/>
      <c r="J132" s="16"/>
      <c r="K132" s="20"/>
      <c r="L132" s="16"/>
      <c r="M132" s="20"/>
      <c r="N132" s="16"/>
      <c r="O132" s="20"/>
      <c r="P132" s="16"/>
      <c r="Q132" s="20"/>
      <c r="R132" s="16"/>
    </row>
    <row r="133" spans="2:18">
      <c r="B133" s="16"/>
      <c r="C133" s="20"/>
      <c r="D133" s="16"/>
      <c r="E133" s="20"/>
      <c r="F133" s="16"/>
      <c r="G133" s="20"/>
      <c r="H133" s="16"/>
      <c r="I133" s="20"/>
      <c r="J133" s="16"/>
      <c r="K133" s="20"/>
      <c r="L133" s="16"/>
      <c r="M133" s="20"/>
      <c r="N133" s="16"/>
      <c r="O133" s="20"/>
      <c r="P133" s="16"/>
      <c r="Q133" s="20"/>
      <c r="R133" s="16"/>
    </row>
    <row r="134" spans="2:18">
      <c r="B134" s="16"/>
      <c r="C134" s="20"/>
      <c r="D134" s="16"/>
      <c r="E134" s="20"/>
      <c r="F134" s="16"/>
      <c r="G134" s="20"/>
      <c r="H134" s="16"/>
      <c r="I134" s="20"/>
      <c r="J134" s="16"/>
      <c r="K134" s="20"/>
      <c r="L134" s="16"/>
      <c r="M134" s="20"/>
      <c r="N134" s="16"/>
      <c r="O134" s="20"/>
      <c r="P134" s="16"/>
      <c r="Q134" s="20"/>
      <c r="R134" s="16"/>
    </row>
    <row r="135" spans="2:18">
      <c r="B135" s="16"/>
      <c r="C135" s="20"/>
      <c r="D135" s="16"/>
      <c r="E135" s="20"/>
      <c r="F135" s="16"/>
      <c r="G135" s="20"/>
      <c r="H135" s="16"/>
      <c r="I135" s="20"/>
      <c r="J135" s="16"/>
      <c r="K135" s="20"/>
      <c r="L135" s="16"/>
      <c r="M135" s="20"/>
      <c r="N135" s="16"/>
      <c r="O135" s="20"/>
      <c r="P135" s="16"/>
      <c r="Q135" s="20"/>
      <c r="R135" s="16"/>
    </row>
    <row r="136" spans="2:18">
      <c r="B136" s="16"/>
      <c r="C136" s="20"/>
      <c r="D136" s="16"/>
      <c r="E136" s="20"/>
      <c r="F136" s="16"/>
      <c r="G136" s="20"/>
      <c r="H136" s="16"/>
      <c r="I136" s="20"/>
      <c r="J136" s="16"/>
      <c r="K136" s="20"/>
      <c r="L136" s="16"/>
      <c r="M136" s="20"/>
      <c r="N136" s="16"/>
      <c r="O136" s="20"/>
      <c r="P136" s="16"/>
      <c r="Q136" s="20"/>
      <c r="R136" s="16"/>
    </row>
    <row r="137" spans="2:18">
      <c r="B137" s="16"/>
      <c r="C137" s="20"/>
      <c r="D137" s="16"/>
      <c r="E137" s="20"/>
      <c r="F137" s="16"/>
      <c r="G137" s="20"/>
      <c r="H137" s="16"/>
      <c r="I137" s="20"/>
      <c r="J137" s="16"/>
      <c r="K137" s="20"/>
      <c r="L137" s="16"/>
      <c r="M137" s="20"/>
      <c r="N137" s="16"/>
      <c r="O137" s="20"/>
      <c r="P137" s="16"/>
      <c r="Q137" s="20"/>
      <c r="R137" s="16"/>
    </row>
    <row r="138" spans="2:18">
      <c r="B138" s="16"/>
      <c r="C138" s="20"/>
      <c r="D138" s="16"/>
      <c r="E138" s="20"/>
      <c r="F138" s="16"/>
      <c r="G138" s="20"/>
      <c r="H138" s="16"/>
      <c r="I138" s="20"/>
      <c r="J138" s="16"/>
      <c r="K138" s="20"/>
      <c r="L138" s="16"/>
      <c r="M138" s="20"/>
      <c r="N138" s="16"/>
      <c r="O138" s="20"/>
      <c r="P138" s="16"/>
      <c r="Q138" s="20"/>
      <c r="R138" s="16"/>
    </row>
    <row r="139" spans="2:18">
      <c r="B139" s="16"/>
      <c r="C139" s="20"/>
      <c r="D139" s="16"/>
      <c r="E139" s="20"/>
      <c r="F139" s="16"/>
      <c r="G139" s="20"/>
      <c r="H139" s="16"/>
      <c r="I139" s="20"/>
      <c r="J139" s="16"/>
      <c r="K139" s="20"/>
      <c r="L139" s="16"/>
      <c r="M139" s="20"/>
      <c r="N139" s="16"/>
      <c r="O139" s="20"/>
      <c r="P139" s="16"/>
      <c r="Q139" s="20"/>
      <c r="R139" s="16"/>
    </row>
    <row r="140" spans="2:18">
      <c r="B140" s="16"/>
      <c r="C140" s="20"/>
      <c r="D140" s="16"/>
      <c r="E140" s="20"/>
      <c r="F140" s="16"/>
      <c r="G140" s="20"/>
      <c r="H140" s="16"/>
      <c r="I140" s="20"/>
      <c r="J140" s="16"/>
      <c r="K140" s="20"/>
      <c r="L140" s="16"/>
      <c r="M140" s="20"/>
      <c r="N140" s="16"/>
      <c r="O140" s="20"/>
      <c r="P140" s="16"/>
      <c r="Q140" s="20"/>
      <c r="R140" s="16"/>
    </row>
    <row r="141" spans="2:18">
      <c r="B141" s="16"/>
      <c r="C141" s="20"/>
      <c r="D141" s="16"/>
      <c r="E141" s="20"/>
      <c r="F141" s="16"/>
      <c r="G141" s="20"/>
      <c r="H141" s="16"/>
      <c r="I141" s="20"/>
      <c r="J141" s="16"/>
      <c r="K141" s="20"/>
      <c r="L141" s="16"/>
      <c r="M141" s="20"/>
      <c r="N141" s="16"/>
      <c r="O141" s="20"/>
      <c r="P141" s="16"/>
      <c r="Q141" s="20"/>
      <c r="R141" s="16"/>
    </row>
    <row r="142" spans="2:18">
      <c r="B142" s="16"/>
      <c r="C142" s="20"/>
      <c r="D142" s="16"/>
      <c r="E142" s="20"/>
      <c r="F142" s="16"/>
      <c r="G142" s="20"/>
      <c r="H142" s="16"/>
      <c r="I142" s="20"/>
      <c r="J142" s="16"/>
      <c r="K142" s="20"/>
      <c r="L142" s="16"/>
      <c r="M142" s="20"/>
      <c r="N142" s="16"/>
      <c r="O142" s="20"/>
      <c r="P142" s="16"/>
      <c r="Q142" s="20"/>
      <c r="R142" s="16"/>
    </row>
    <row r="143" spans="2:18">
      <c r="B143" s="16"/>
      <c r="C143" s="20"/>
      <c r="D143" s="16"/>
      <c r="E143" s="20"/>
      <c r="F143" s="16"/>
      <c r="G143" s="20"/>
      <c r="H143" s="16"/>
      <c r="I143" s="20"/>
      <c r="J143" s="16"/>
      <c r="K143" s="20"/>
      <c r="L143" s="16"/>
      <c r="M143" s="20"/>
      <c r="N143" s="16"/>
      <c r="O143" s="20"/>
      <c r="P143" s="16"/>
      <c r="Q143" s="20"/>
      <c r="R143" s="16"/>
    </row>
    <row r="144" spans="2:18">
      <c r="B144" s="16"/>
      <c r="C144" s="20"/>
      <c r="D144" s="16"/>
      <c r="E144" s="20"/>
      <c r="F144" s="16"/>
      <c r="G144" s="20"/>
      <c r="H144" s="16"/>
      <c r="I144" s="20"/>
      <c r="J144" s="16"/>
      <c r="K144" s="20"/>
      <c r="L144" s="16"/>
      <c r="M144" s="20"/>
      <c r="N144" s="16"/>
      <c r="O144" s="20"/>
      <c r="P144" s="16"/>
      <c r="Q144" s="20"/>
      <c r="R144" s="16"/>
    </row>
    <row r="145" spans="1:19" s="17" customFormat="1">
      <c r="A145" s="16"/>
      <c r="B145" s="16"/>
      <c r="C145" s="20"/>
      <c r="D145" s="16"/>
      <c r="E145" s="20"/>
      <c r="F145" s="16"/>
      <c r="G145" s="20"/>
      <c r="H145" s="16"/>
      <c r="I145" s="20"/>
      <c r="J145" s="16"/>
      <c r="K145" s="20"/>
      <c r="L145" s="16"/>
      <c r="M145" s="20"/>
      <c r="N145" s="16"/>
      <c r="O145" s="20"/>
      <c r="P145" s="16"/>
      <c r="Q145" s="20"/>
      <c r="R145" s="16"/>
      <c r="S145" s="18"/>
    </row>
    <row r="146" spans="1:19" s="17" customFormat="1">
      <c r="C146" s="19"/>
      <c r="E146" s="19"/>
      <c r="G146" s="19"/>
      <c r="I146" s="19"/>
      <c r="K146" s="19"/>
      <c r="M146" s="19"/>
      <c r="O146" s="19"/>
      <c r="Q146" s="19"/>
      <c r="S146" s="18"/>
    </row>
    <row r="147" spans="1:19" s="17" customFormat="1">
      <c r="C147" s="19"/>
      <c r="E147" s="19"/>
      <c r="G147" s="19"/>
      <c r="I147" s="19"/>
      <c r="K147" s="19"/>
      <c r="M147" s="19"/>
      <c r="O147" s="19"/>
      <c r="Q147" s="19"/>
      <c r="S147" s="18"/>
    </row>
    <row r="148" spans="1:19" s="21" customFormat="1">
      <c r="A148" s="17"/>
      <c r="B148" s="17"/>
      <c r="C148" s="19"/>
      <c r="D148" s="17"/>
      <c r="E148" s="19"/>
      <c r="F148" s="17"/>
      <c r="G148" s="19"/>
      <c r="H148" s="17"/>
      <c r="I148" s="19"/>
      <c r="J148" s="17"/>
      <c r="K148" s="19"/>
      <c r="L148" s="17"/>
      <c r="M148" s="19"/>
      <c r="N148" s="17"/>
      <c r="O148" s="19"/>
      <c r="P148" s="17"/>
      <c r="Q148" s="19"/>
      <c r="R148" s="17"/>
      <c r="S148" s="18"/>
    </row>
    <row r="149" spans="1:19">
      <c r="A149" s="21"/>
      <c r="B149" s="21"/>
      <c r="C149" s="22"/>
      <c r="D149" s="21"/>
      <c r="E149" s="22"/>
      <c r="F149" s="21"/>
      <c r="G149" s="22"/>
      <c r="H149" s="21"/>
      <c r="I149" s="22"/>
      <c r="J149" s="21"/>
      <c r="K149" s="22"/>
      <c r="L149" s="21"/>
      <c r="M149" s="22"/>
      <c r="N149" s="21"/>
      <c r="O149" s="22"/>
      <c r="P149" s="21"/>
      <c r="Q149" s="22"/>
      <c r="R149" s="21"/>
    </row>
    <row r="150" spans="1:19">
      <c r="B150" s="16"/>
      <c r="C150" s="20"/>
      <c r="D150" s="16"/>
      <c r="E150" s="20"/>
      <c r="F150" s="16"/>
      <c r="G150" s="20"/>
      <c r="H150" s="16"/>
      <c r="I150" s="20"/>
      <c r="J150" s="16"/>
      <c r="K150" s="20"/>
      <c r="L150" s="16"/>
      <c r="M150" s="20"/>
      <c r="N150" s="16"/>
      <c r="O150" s="20"/>
      <c r="P150" s="16"/>
      <c r="Q150" s="20"/>
      <c r="R150" s="16"/>
    </row>
    <row r="151" spans="1:19">
      <c r="B151" s="16"/>
      <c r="C151" s="20"/>
      <c r="D151" s="16"/>
      <c r="E151" s="20"/>
      <c r="F151" s="16"/>
      <c r="G151" s="20"/>
      <c r="H151" s="16"/>
      <c r="I151" s="20"/>
      <c r="J151" s="16"/>
      <c r="K151" s="20"/>
      <c r="L151" s="16"/>
      <c r="M151" s="20"/>
      <c r="N151" s="16"/>
      <c r="O151" s="20"/>
      <c r="P151" s="16"/>
      <c r="Q151" s="20"/>
      <c r="R151" s="16"/>
    </row>
    <row r="152" spans="1:19">
      <c r="B152" s="16"/>
      <c r="C152" s="20"/>
      <c r="D152" s="16"/>
      <c r="E152" s="20"/>
      <c r="F152" s="16"/>
      <c r="G152" s="20"/>
      <c r="H152" s="16"/>
      <c r="I152" s="20"/>
      <c r="J152" s="16"/>
      <c r="K152" s="20"/>
      <c r="L152" s="16"/>
      <c r="M152" s="20"/>
      <c r="N152" s="16"/>
      <c r="O152" s="20"/>
      <c r="P152" s="16"/>
      <c r="Q152" s="20"/>
      <c r="R152" s="16"/>
    </row>
    <row r="153" spans="1:19">
      <c r="B153" s="16"/>
      <c r="C153" s="20"/>
      <c r="D153" s="16"/>
      <c r="E153" s="20"/>
      <c r="F153" s="16"/>
      <c r="G153" s="20"/>
      <c r="H153" s="16"/>
      <c r="I153" s="20"/>
      <c r="J153" s="16"/>
      <c r="K153" s="20"/>
      <c r="L153" s="16"/>
      <c r="M153" s="20"/>
      <c r="N153" s="16"/>
      <c r="O153" s="20"/>
      <c r="P153" s="16"/>
      <c r="Q153" s="20"/>
      <c r="R153" s="16"/>
    </row>
    <row r="154" spans="1:19">
      <c r="B154" s="16"/>
      <c r="C154" s="20"/>
      <c r="D154" s="16"/>
      <c r="E154" s="20"/>
      <c r="F154" s="16"/>
      <c r="G154" s="20"/>
      <c r="H154" s="16"/>
      <c r="I154" s="20"/>
      <c r="J154" s="16"/>
      <c r="K154" s="20"/>
      <c r="L154" s="16"/>
      <c r="M154" s="20"/>
      <c r="N154" s="16"/>
      <c r="O154" s="20"/>
      <c r="P154" s="16"/>
      <c r="Q154" s="20"/>
      <c r="R154" s="16"/>
    </row>
    <row r="155" spans="1:19">
      <c r="B155" s="16"/>
      <c r="C155" s="20"/>
      <c r="D155" s="16"/>
      <c r="E155" s="20"/>
      <c r="F155" s="16"/>
      <c r="G155" s="20"/>
      <c r="H155" s="16"/>
      <c r="I155" s="20"/>
      <c r="J155" s="16"/>
      <c r="K155" s="20"/>
      <c r="L155" s="16"/>
      <c r="M155" s="20"/>
      <c r="N155" s="16"/>
      <c r="O155" s="20"/>
      <c r="P155" s="16"/>
      <c r="Q155" s="20"/>
      <c r="R155" s="16"/>
    </row>
    <row r="156" spans="1:19">
      <c r="B156" s="16"/>
      <c r="C156" s="20"/>
      <c r="D156" s="16"/>
      <c r="E156" s="20"/>
      <c r="F156" s="16"/>
      <c r="G156" s="20"/>
      <c r="H156" s="16"/>
      <c r="I156" s="20"/>
      <c r="J156" s="16"/>
      <c r="K156" s="20"/>
      <c r="L156" s="16"/>
      <c r="M156" s="20"/>
      <c r="N156" s="16"/>
      <c r="O156" s="20"/>
      <c r="P156" s="16"/>
      <c r="Q156" s="20"/>
      <c r="R156" s="16"/>
    </row>
    <row r="157" spans="1:19">
      <c r="B157" s="16"/>
      <c r="C157" s="20"/>
      <c r="D157" s="16"/>
      <c r="E157" s="20"/>
      <c r="F157" s="16"/>
      <c r="G157" s="20"/>
      <c r="H157" s="16"/>
      <c r="I157" s="20"/>
      <c r="J157" s="16"/>
      <c r="K157" s="20"/>
      <c r="L157" s="16"/>
      <c r="M157" s="20"/>
      <c r="N157" s="16"/>
      <c r="O157" s="20"/>
      <c r="P157" s="16"/>
      <c r="Q157" s="20"/>
      <c r="R157" s="16"/>
    </row>
    <row r="158" spans="1:19">
      <c r="B158" s="16"/>
      <c r="C158" s="20"/>
      <c r="D158" s="16"/>
      <c r="E158" s="20"/>
      <c r="F158" s="16"/>
      <c r="G158" s="20"/>
      <c r="H158" s="16"/>
      <c r="I158" s="20"/>
      <c r="J158" s="16"/>
      <c r="K158" s="20"/>
      <c r="L158" s="16"/>
      <c r="M158" s="20"/>
      <c r="N158" s="16"/>
      <c r="O158" s="20"/>
      <c r="P158" s="16"/>
      <c r="Q158" s="20"/>
      <c r="R158" s="16"/>
    </row>
    <row r="159" spans="1:19">
      <c r="B159" s="16"/>
      <c r="C159" s="20"/>
      <c r="D159" s="16"/>
      <c r="E159" s="20"/>
      <c r="F159" s="16"/>
      <c r="G159" s="20"/>
      <c r="H159" s="16"/>
      <c r="I159" s="20"/>
      <c r="J159" s="16"/>
      <c r="K159" s="20"/>
      <c r="L159" s="16"/>
      <c r="M159" s="20"/>
      <c r="N159" s="16"/>
      <c r="O159" s="20"/>
      <c r="P159" s="16"/>
      <c r="Q159" s="20"/>
      <c r="R159" s="16"/>
    </row>
    <row r="160" spans="1:19">
      <c r="B160" s="16"/>
      <c r="C160" s="20"/>
      <c r="D160" s="16"/>
      <c r="E160" s="20"/>
      <c r="F160" s="16"/>
      <c r="G160" s="20"/>
      <c r="H160" s="16"/>
      <c r="I160" s="20"/>
      <c r="J160" s="16"/>
      <c r="K160" s="20"/>
      <c r="L160" s="16"/>
      <c r="M160" s="20"/>
      <c r="N160" s="16"/>
      <c r="O160" s="20"/>
      <c r="P160" s="16"/>
      <c r="Q160" s="20"/>
      <c r="R160" s="16"/>
    </row>
    <row r="161" spans="1:19">
      <c r="B161" s="16"/>
      <c r="C161" s="20"/>
      <c r="D161" s="16"/>
      <c r="E161" s="20"/>
      <c r="F161" s="16"/>
      <c r="G161" s="20"/>
      <c r="H161" s="16"/>
      <c r="I161" s="20"/>
      <c r="J161" s="16"/>
      <c r="K161" s="20"/>
      <c r="L161" s="16"/>
      <c r="M161" s="20"/>
      <c r="N161" s="16"/>
      <c r="O161" s="20"/>
      <c r="P161" s="16"/>
      <c r="Q161" s="20"/>
      <c r="R161" s="16"/>
    </row>
    <row r="162" spans="1:19">
      <c r="B162" s="16"/>
      <c r="C162" s="20"/>
      <c r="D162" s="16"/>
      <c r="E162" s="20"/>
      <c r="F162" s="16"/>
      <c r="G162" s="20"/>
      <c r="H162" s="16"/>
      <c r="I162" s="20"/>
      <c r="J162" s="16"/>
      <c r="K162" s="20"/>
      <c r="L162" s="16"/>
      <c r="M162" s="20"/>
      <c r="N162" s="16"/>
      <c r="O162" s="20"/>
      <c r="P162" s="16"/>
      <c r="Q162" s="20"/>
      <c r="R162" s="16"/>
    </row>
    <row r="163" spans="1:19">
      <c r="B163" s="16"/>
      <c r="C163" s="20"/>
      <c r="D163" s="16"/>
      <c r="E163" s="20"/>
      <c r="F163" s="16"/>
      <c r="G163" s="20"/>
      <c r="H163" s="16"/>
      <c r="I163" s="20"/>
      <c r="J163" s="16"/>
      <c r="K163" s="20"/>
      <c r="L163" s="16"/>
      <c r="M163" s="20"/>
      <c r="N163" s="16"/>
      <c r="O163" s="20"/>
      <c r="P163" s="16"/>
      <c r="Q163" s="20"/>
      <c r="R163" s="16"/>
    </row>
    <row r="164" spans="1:19">
      <c r="B164" s="16"/>
      <c r="C164" s="20"/>
      <c r="D164" s="16"/>
      <c r="E164" s="20"/>
      <c r="F164" s="16"/>
      <c r="G164" s="20"/>
      <c r="H164" s="16"/>
      <c r="I164" s="20"/>
      <c r="J164" s="16"/>
      <c r="K164" s="20"/>
      <c r="L164" s="16"/>
      <c r="M164" s="20"/>
      <c r="N164" s="16"/>
      <c r="O164" s="20"/>
      <c r="P164" s="16"/>
      <c r="Q164" s="20"/>
      <c r="R164" s="16"/>
    </row>
    <row r="165" spans="1:19">
      <c r="B165" s="16"/>
      <c r="C165" s="20"/>
      <c r="D165" s="16"/>
      <c r="E165" s="20"/>
      <c r="F165" s="16"/>
      <c r="G165" s="20"/>
      <c r="H165" s="16"/>
      <c r="I165" s="20"/>
      <c r="J165" s="16"/>
      <c r="K165" s="20"/>
      <c r="L165" s="16"/>
      <c r="M165" s="20"/>
      <c r="N165" s="16"/>
      <c r="O165" s="20"/>
      <c r="P165" s="16"/>
      <c r="Q165" s="20"/>
      <c r="R165" s="16"/>
    </row>
    <row r="166" spans="1:19">
      <c r="B166" s="16"/>
      <c r="C166" s="20"/>
      <c r="D166" s="16"/>
      <c r="E166" s="20"/>
      <c r="F166" s="16"/>
      <c r="G166" s="20"/>
      <c r="H166" s="16"/>
      <c r="I166" s="20"/>
      <c r="J166" s="16"/>
      <c r="K166" s="20"/>
      <c r="L166" s="16"/>
      <c r="M166" s="20"/>
      <c r="N166" s="16"/>
      <c r="O166" s="20"/>
      <c r="P166" s="16"/>
      <c r="Q166" s="20"/>
      <c r="R166" s="16"/>
    </row>
    <row r="167" spans="1:19">
      <c r="B167" s="16"/>
      <c r="C167" s="20"/>
      <c r="D167" s="16"/>
      <c r="E167" s="20"/>
      <c r="F167" s="16"/>
      <c r="G167" s="20"/>
      <c r="H167" s="16"/>
      <c r="I167" s="20"/>
      <c r="J167" s="16"/>
      <c r="K167" s="20"/>
      <c r="L167" s="16"/>
      <c r="M167" s="20"/>
      <c r="N167" s="16"/>
      <c r="O167" s="20"/>
      <c r="P167" s="16"/>
      <c r="Q167" s="20"/>
      <c r="R167" s="16"/>
    </row>
    <row r="168" spans="1:19">
      <c r="B168" s="16"/>
      <c r="C168" s="20"/>
      <c r="D168" s="16"/>
      <c r="E168" s="20"/>
      <c r="F168" s="16"/>
      <c r="G168" s="20"/>
      <c r="H168" s="16"/>
      <c r="I168" s="20"/>
      <c r="J168" s="16"/>
      <c r="K168" s="20"/>
      <c r="L168" s="16"/>
      <c r="M168" s="20"/>
      <c r="N168" s="16"/>
      <c r="O168" s="20"/>
      <c r="P168" s="16"/>
      <c r="Q168" s="20"/>
      <c r="R168" s="16"/>
    </row>
    <row r="169" spans="1:19">
      <c r="B169" s="16"/>
      <c r="C169" s="20"/>
      <c r="D169" s="16"/>
      <c r="E169" s="20"/>
      <c r="F169" s="16"/>
      <c r="G169" s="20"/>
      <c r="H169" s="16"/>
      <c r="I169" s="20"/>
      <c r="J169" s="16"/>
      <c r="K169" s="20"/>
      <c r="L169" s="16"/>
      <c r="M169" s="20"/>
      <c r="N169" s="16"/>
      <c r="O169" s="20"/>
      <c r="P169" s="16"/>
      <c r="Q169" s="20"/>
      <c r="R169" s="16"/>
    </row>
    <row r="170" spans="1:19">
      <c r="B170" s="16"/>
      <c r="C170" s="20"/>
      <c r="D170" s="16"/>
      <c r="E170" s="20"/>
      <c r="F170" s="16"/>
      <c r="G170" s="20"/>
      <c r="H170" s="16"/>
      <c r="I170" s="20"/>
      <c r="J170" s="16"/>
      <c r="K170" s="20"/>
      <c r="L170" s="16"/>
      <c r="M170" s="20"/>
      <c r="N170" s="16"/>
      <c r="O170" s="20"/>
      <c r="P170" s="16"/>
      <c r="Q170" s="20"/>
      <c r="R170" s="16"/>
    </row>
    <row r="171" spans="1:19">
      <c r="B171" s="16"/>
      <c r="C171" s="20"/>
      <c r="D171" s="16"/>
      <c r="E171" s="20"/>
      <c r="F171" s="16"/>
      <c r="G171" s="20"/>
      <c r="H171" s="16"/>
      <c r="I171" s="20"/>
      <c r="J171" s="16"/>
      <c r="K171" s="20"/>
      <c r="L171" s="16"/>
      <c r="M171" s="20"/>
      <c r="N171" s="16"/>
      <c r="O171" s="20"/>
      <c r="P171" s="16"/>
      <c r="Q171" s="20"/>
      <c r="R171" s="16"/>
    </row>
    <row r="172" spans="1:19">
      <c r="B172" s="16"/>
      <c r="C172" s="20"/>
      <c r="D172" s="16"/>
      <c r="E172" s="20"/>
      <c r="F172" s="16"/>
      <c r="G172" s="20"/>
      <c r="H172" s="16"/>
      <c r="I172" s="20"/>
      <c r="J172" s="16"/>
      <c r="K172" s="20"/>
      <c r="L172" s="16"/>
      <c r="M172" s="20"/>
      <c r="N172" s="16"/>
      <c r="O172" s="20"/>
      <c r="P172" s="16"/>
      <c r="Q172" s="20"/>
      <c r="R172" s="16"/>
    </row>
    <row r="173" spans="1:19">
      <c r="B173" s="16"/>
      <c r="C173" s="20"/>
      <c r="D173" s="16"/>
      <c r="E173" s="20"/>
      <c r="F173" s="16"/>
      <c r="G173" s="20"/>
      <c r="H173" s="16"/>
      <c r="I173" s="20"/>
      <c r="J173" s="16"/>
      <c r="K173" s="20"/>
      <c r="L173" s="16"/>
      <c r="M173" s="20"/>
      <c r="N173" s="16"/>
      <c r="O173" s="20"/>
      <c r="P173" s="16"/>
      <c r="Q173" s="20"/>
      <c r="R173" s="16"/>
    </row>
    <row r="174" spans="1:19">
      <c r="B174" s="16"/>
      <c r="C174" s="20"/>
      <c r="D174" s="16"/>
      <c r="E174" s="20"/>
      <c r="F174" s="16"/>
      <c r="G174" s="20"/>
      <c r="H174" s="16"/>
      <c r="I174" s="20"/>
      <c r="J174" s="16"/>
      <c r="K174" s="20"/>
      <c r="L174" s="16"/>
      <c r="M174" s="20"/>
      <c r="N174" s="16"/>
      <c r="O174" s="20"/>
      <c r="P174" s="16"/>
      <c r="Q174" s="20"/>
      <c r="R174" s="16"/>
    </row>
    <row r="175" spans="1:19">
      <c r="B175" s="16"/>
      <c r="C175" s="20"/>
      <c r="D175" s="16"/>
      <c r="E175" s="20"/>
      <c r="F175" s="16"/>
      <c r="G175" s="20"/>
      <c r="H175" s="16"/>
      <c r="I175" s="20"/>
      <c r="J175" s="16"/>
      <c r="K175" s="20"/>
      <c r="L175" s="16"/>
      <c r="M175" s="20"/>
      <c r="N175" s="16"/>
      <c r="O175" s="20"/>
      <c r="P175" s="16"/>
      <c r="Q175" s="20"/>
      <c r="R175" s="16"/>
    </row>
    <row r="176" spans="1:19" s="17" customFormat="1">
      <c r="A176" s="16"/>
      <c r="B176" s="16"/>
      <c r="C176" s="20"/>
      <c r="D176" s="16"/>
      <c r="E176" s="20"/>
      <c r="F176" s="16"/>
      <c r="G176" s="20"/>
      <c r="H176" s="16"/>
      <c r="I176" s="20"/>
      <c r="J176" s="16"/>
      <c r="K176" s="20"/>
      <c r="L176" s="16"/>
      <c r="M176" s="20"/>
      <c r="N176" s="16"/>
      <c r="O176" s="20"/>
      <c r="P176" s="16"/>
      <c r="Q176" s="20"/>
      <c r="R176" s="16"/>
      <c r="S176" s="18"/>
    </row>
    <row r="177" spans="1:19" s="17" customFormat="1">
      <c r="C177" s="19"/>
      <c r="E177" s="19"/>
      <c r="G177" s="19"/>
      <c r="I177" s="19"/>
      <c r="K177" s="19"/>
      <c r="M177" s="19"/>
      <c r="O177" s="19"/>
      <c r="Q177" s="19"/>
      <c r="S177" s="18"/>
    </row>
    <row r="178" spans="1:19" s="17" customFormat="1">
      <c r="C178" s="19"/>
      <c r="E178" s="19"/>
      <c r="G178" s="19"/>
      <c r="I178" s="19"/>
      <c r="K178" s="19"/>
      <c r="M178" s="19"/>
      <c r="O178" s="19"/>
      <c r="Q178" s="19"/>
      <c r="S178" s="18"/>
    </row>
    <row r="179" spans="1:19" s="21" customFormat="1">
      <c r="A179" s="17"/>
      <c r="B179" s="17"/>
      <c r="C179" s="19"/>
      <c r="D179" s="17"/>
      <c r="E179" s="19"/>
      <c r="F179" s="17"/>
      <c r="G179" s="19"/>
      <c r="H179" s="17"/>
      <c r="I179" s="19"/>
      <c r="J179" s="17"/>
      <c r="K179" s="19"/>
      <c r="L179" s="17"/>
      <c r="M179" s="19"/>
      <c r="N179" s="17"/>
      <c r="O179" s="19"/>
      <c r="P179" s="17"/>
      <c r="Q179" s="19"/>
      <c r="R179" s="17"/>
      <c r="S179" s="18"/>
    </row>
    <row r="180" spans="1:19">
      <c r="A180" s="21"/>
      <c r="B180" s="21"/>
      <c r="C180" s="22"/>
      <c r="D180" s="21"/>
      <c r="E180" s="22"/>
      <c r="F180" s="21"/>
      <c r="G180" s="22"/>
      <c r="H180" s="21"/>
      <c r="I180" s="22"/>
      <c r="J180" s="21"/>
      <c r="K180" s="22"/>
      <c r="L180" s="21"/>
      <c r="M180" s="22"/>
      <c r="N180" s="21"/>
      <c r="O180" s="22"/>
      <c r="P180" s="21"/>
      <c r="Q180" s="22"/>
      <c r="R180" s="21"/>
    </row>
    <row r="181" spans="1:19">
      <c r="B181" s="16"/>
      <c r="C181" s="20"/>
      <c r="D181" s="16"/>
      <c r="E181" s="20"/>
      <c r="F181" s="16"/>
      <c r="G181" s="20"/>
      <c r="H181" s="16"/>
      <c r="I181" s="20"/>
      <c r="J181" s="16"/>
      <c r="K181" s="20"/>
      <c r="L181" s="16"/>
      <c r="M181" s="20"/>
      <c r="N181" s="16"/>
      <c r="O181" s="20"/>
      <c r="P181" s="16"/>
      <c r="Q181" s="20"/>
      <c r="R181" s="16"/>
    </row>
    <row r="182" spans="1:19">
      <c r="B182" s="16"/>
      <c r="C182" s="20"/>
      <c r="D182" s="16"/>
      <c r="E182" s="20"/>
      <c r="F182" s="16"/>
      <c r="G182" s="20"/>
      <c r="H182" s="16"/>
      <c r="I182" s="20"/>
      <c r="J182" s="16"/>
      <c r="K182" s="20"/>
      <c r="L182" s="16"/>
      <c r="M182" s="20"/>
      <c r="N182" s="16"/>
      <c r="O182" s="20"/>
      <c r="P182" s="16"/>
      <c r="Q182" s="20"/>
      <c r="R182" s="16"/>
    </row>
    <row r="183" spans="1:19">
      <c r="B183" s="16"/>
      <c r="C183" s="20"/>
      <c r="D183" s="16"/>
      <c r="E183" s="20"/>
      <c r="F183" s="16"/>
      <c r="G183" s="20"/>
      <c r="H183" s="16"/>
      <c r="I183" s="20"/>
      <c r="J183" s="16"/>
      <c r="K183" s="20"/>
      <c r="L183" s="16"/>
      <c r="M183" s="20"/>
      <c r="N183" s="16"/>
      <c r="O183" s="20"/>
      <c r="P183" s="16"/>
      <c r="Q183" s="20"/>
      <c r="R183" s="16"/>
    </row>
    <row r="184" spans="1:19">
      <c r="B184" s="16"/>
      <c r="C184" s="20"/>
      <c r="D184" s="16"/>
      <c r="E184" s="20"/>
      <c r="F184" s="16"/>
      <c r="G184" s="20"/>
      <c r="H184" s="16"/>
      <c r="I184" s="20"/>
      <c r="J184" s="16"/>
      <c r="K184" s="20"/>
      <c r="L184" s="16"/>
      <c r="M184" s="20"/>
      <c r="N184" s="16"/>
      <c r="O184" s="20"/>
      <c r="P184" s="16"/>
      <c r="Q184" s="20"/>
      <c r="R184" s="16"/>
    </row>
    <row r="185" spans="1:19">
      <c r="B185" s="16"/>
      <c r="C185" s="20"/>
      <c r="D185" s="16"/>
      <c r="E185" s="20"/>
      <c r="F185" s="16"/>
      <c r="G185" s="20"/>
      <c r="H185" s="16"/>
      <c r="I185" s="20"/>
      <c r="J185" s="16"/>
      <c r="K185" s="20"/>
      <c r="L185" s="16"/>
      <c r="M185" s="20"/>
      <c r="N185" s="16"/>
      <c r="O185" s="20"/>
      <c r="P185" s="16"/>
      <c r="Q185" s="20"/>
      <c r="R185" s="16"/>
    </row>
    <row r="186" spans="1:19">
      <c r="B186" s="16"/>
      <c r="C186" s="20"/>
      <c r="D186" s="16"/>
      <c r="E186" s="20"/>
      <c r="F186" s="16"/>
      <c r="G186" s="20"/>
      <c r="H186" s="16"/>
      <c r="I186" s="20"/>
      <c r="J186" s="16"/>
      <c r="K186" s="20"/>
      <c r="L186" s="16"/>
      <c r="M186" s="20"/>
      <c r="N186" s="16"/>
      <c r="O186" s="20"/>
      <c r="P186" s="16"/>
      <c r="Q186" s="20"/>
      <c r="R186" s="16"/>
    </row>
    <row r="187" spans="1:19">
      <c r="B187" s="16"/>
      <c r="C187" s="20"/>
      <c r="D187" s="16"/>
      <c r="E187" s="20"/>
      <c r="F187" s="16"/>
      <c r="G187" s="20"/>
      <c r="H187" s="16"/>
      <c r="I187" s="20"/>
      <c r="J187" s="16"/>
      <c r="K187" s="20"/>
      <c r="L187" s="16"/>
      <c r="M187" s="20"/>
      <c r="N187" s="16"/>
      <c r="O187" s="20"/>
      <c r="P187" s="16"/>
      <c r="Q187" s="20"/>
      <c r="R187" s="16"/>
    </row>
    <row r="188" spans="1:19">
      <c r="B188" s="16"/>
      <c r="C188" s="20"/>
      <c r="D188" s="16"/>
      <c r="E188" s="20"/>
      <c r="F188" s="16"/>
      <c r="G188" s="20"/>
      <c r="H188" s="16"/>
      <c r="I188" s="20"/>
      <c r="J188" s="16"/>
      <c r="K188" s="20"/>
      <c r="L188" s="16"/>
      <c r="M188" s="20"/>
      <c r="N188" s="16"/>
      <c r="O188" s="20"/>
      <c r="P188" s="16"/>
      <c r="Q188" s="20"/>
      <c r="R188" s="16"/>
    </row>
    <row r="189" spans="1:19">
      <c r="B189" s="16"/>
      <c r="C189" s="20"/>
      <c r="D189" s="16"/>
      <c r="E189" s="20"/>
      <c r="F189" s="16"/>
      <c r="G189" s="20"/>
      <c r="H189" s="16"/>
      <c r="I189" s="20"/>
      <c r="J189" s="16"/>
      <c r="K189" s="20"/>
      <c r="L189" s="16"/>
      <c r="M189" s="20"/>
      <c r="N189" s="16"/>
      <c r="O189" s="20"/>
      <c r="P189" s="16"/>
      <c r="Q189" s="20"/>
      <c r="R189" s="16"/>
    </row>
    <row r="190" spans="1:19">
      <c r="B190" s="16"/>
      <c r="C190" s="20"/>
      <c r="D190" s="16"/>
      <c r="E190" s="20"/>
      <c r="F190" s="16"/>
      <c r="G190" s="20"/>
      <c r="H190" s="16"/>
      <c r="I190" s="20"/>
      <c r="J190" s="16"/>
      <c r="K190" s="20"/>
      <c r="L190" s="16"/>
      <c r="M190" s="20"/>
      <c r="N190" s="16"/>
      <c r="O190" s="20"/>
      <c r="P190" s="16"/>
      <c r="Q190" s="20"/>
      <c r="R190" s="16"/>
    </row>
    <row r="191" spans="1:19">
      <c r="B191" s="16"/>
      <c r="C191" s="20"/>
      <c r="D191" s="16"/>
      <c r="E191" s="20"/>
      <c r="F191" s="16"/>
      <c r="G191" s="20"/>
      <c r="H191" s="16"/>
      <c r="I191" s="20"/>
      <c r="J191" s="16"/>
      <c r="K191" s="20"/>
      <c r="L191" s="16"/>
      <c r="M191" s="20"/>
      <c r="N191" s="16"/>
      <c r="O191" s="20"/>
      <c r="P191" s="16"/>
      <c r="Q191" s="20"/>
      <c r="R191" s="16"/>
    </row>
    <row r="192" spans="1:19">
      <c r="B192" s="16"/>
      <c r="C192" s="20"/>
      <c r="D192" s="16"/>
      <c r="E192" s="20"/>
      <c r="F192" s="16"/>
      <c r="G192" s="20"/>
      <c r="H192" s="16"/>
      <c r="I192" s="20"/>
      <c r="J192" s="16"/>
      <c r="K192" s="20"/>
      <c r="L192" s="16"/>
      <c r="M192" s="20"/>
      <c r="N192" s="16"/>
      <c r="O192" s="20"/>
      <c r="P192" s="16"/>
      <c r="Q192" s="20"/>
      <c r="R192" s="16"/>
    </row>
    <row r="193" spans="2:18">
      <c r="B193" s="16"/>
      <c r="C193" s="20"/>
      <c r="D193" s="16"/>
      <c r="E193" s="20"/>
      <c r="F193" s="16"/>
      <c r="G193" s="20"/>
      <c r="H193" s="16"/>
      <c r="I193" s="20"/>
      <c r="J193" s="16"/>
      <c r="K193" s="20"/>
      <c r="L193" s="16"/>
      <c r="M193" s="20"/>
      <c r="N193" s="16"/>
      <c r="O193" s="20"/>
      <c r="P193" s="16"/>
      <c r="Q193" s="20"/>
      <c r="R193" s="16"/>
    </row>
    <row r="194" spans="2:18">
      <c r="B194" s="16"/>
      <c r="C194" s="20"/>
      <c r="D194" s="16"/>
      <c r="E194" s="20"/>
      <c r="F194" s="16"/>
      <c r="G194" s="20"/>
      <c r="H194" s="16"/>
      <c r="I194" s="20"/>
      <c r="J194" s="16"/>
      <c r="K194" s="20"/>
      <c r="L194" s="16"/>
      <c r="M194" s="20"/>
      <c r="N194" s="16"/>
      <c r="O194" s="20"/>
      <c r="P194" s="16"/>
      <c r="Q194" s="20"/>
      <c r="R194" s="16"/>
    </row>
    <row r="195" spans="2:18">
      <c r="B195" s="16"/>
      <c r="C195" s="20"/>
      <c r="D195" s="16"/>
      <c r="E195" s="20"/>
      <c r="F195" s="16"/>
      <c r="G195" s="20"/>
      <c r="H195" s="16"/>
      <c r="I195" s="20"/>
      <c r="J195" s="16"/>
      <c r="K195" s="20"/>
      <c r="L195" s="16"/>
      <c r="M195" s="20"/>
      <c r="N195" s="16"/>
      <c r="O195" s="20"/>
      <c r="P195" s="16"/>
      <c r="Q195" s="20"/>
      <c r="R195" s="16"/>
    </row>
    <row r="196" spans="2:18">
      <c r="B196" s="16"/>
      <c r="C196" s="20"/>
      <c r="D196" s="16"/>
      <c r="E196" s="20"/>
      <c r="F196" s="16"/>
      <c r="G196" s="20"/>
      <c r="H196" s="16"/>
      <c r="I196" s="20"/>
      <c r="J196" s="16"/>
      <c r="K196" s="20"/>
      <c r="L196" s="16"/>
      <c r="M196" s="20"/>
      <c r="N196" s="16"/>
      <c r="O196" s="20"/>
      <c r="P196" s="16"/>
      <c r="Q196" s="20"/>
      <c r="R196" s="16"/>
    </row>
    <row r="197" spans="2:18">
      <c r="B197" s="16"/>
      <c r="C197" s="20"/>
      <c r="D197" s="16"/>
      <c r="E197" s="20"/>
      <c r="F197" s="16"/>
      <c r="G197" s="20"/>
      <c r="H197" s="16"/>
      <c r="I197" s="20"/>
      <c r="J197" s="16"/>
      <c r="K197" s="20"/>
      <c r="L197" s="16"/>
      <c r="M197" s="20"/>
      <c r="N197" s="16"/>
      <c r="O197" s="20"/>
      <c r="P197" s="16"/>
      <c r="Q197" s="20"/>
      <c r="R197" s="16"/>
    </row>
    <row r="198" spans="2:18">
      <c r="B198" s="16"/>
      <c r="C198" s="20"/>
      <c r="D198" s="16"/>
      <c r="E198" s="20"/>
      <c r="F198" s="16"/>
      <c r="G198" s="20"/>
      <c r="H198" s="16"/>
      <c r="I198" s="20"/>
      <c r="J198" s="16"/>
      <c r="K198" s="20"/>
      <c r="L198" s="16"/>
      <c r="M198" s="20"/>
      <c r="N198" s="16"/>
      <c r="O198" s="20"/>
      <c r="P198" s="16"/>
      <c r="Q198" s="20"/>
      <c r="R198" s="16"/>
    </row>
    <row r="199" spans="2:18">
      <c r="B199" s="16"/>
      <c r="C199" s="20"/>
      <c r="D199" s="16"/>
      <c r="E199" s="20"/>
      <c r="F199" s="16"/>
      <c r="G199" s="20"/>
      <c r="H199" s="16"/>
      <c r="I199" s="20"/>
      <c r="J199" s="16"/>
      <c r="K199" s="20"/>
      <c r="L199" s="16"/>
      <c r="M199" s="20"/>
      <c r="N199" s="16"/>
      <c r="O199" s="20"/>
      <c r="P199" s="16"/>
      <c r="Q199" s="20"/>
      <c r="R199" s="16"/>
    </row>
    <row r="200" spans="2:18">
      <c r="B200" s="16"/>
      <c r="C200" s="20"/>
      <c r="D200" s="16"/>
      <c r="E200" s="20"/>
      <c r="F200" s="16"/>
      <c r="G200" s="20"/>
      <c r="H200" s="16"/>
      <c r="I200" s="20"/>
      <c r="J200" s="16"/>
      <c r="K200" s="20"/>
      <c r="L200" s="16"/>
      <c r="M200" s="20"/>
      <c r="N200" s="16"/>
      <c r="O200" s="20"/>
      <c r="P200" s="16"/>
      <c r="Q200" s="20"/>
      <c r="R200" s="16"/>
    </row>
    <row r="201" spans="2:18">
      <c r="B201" s="16"/>
      <c r="C201" s="20"/>
      <c r="D201" s="16"/>
      <c r="E201" s="20"/>
      <c r="F201" s="16"/>
      <c r="G201" s="20"/>
      <c r="H201" s="16"/>
      <c r="I201" s="20"/>
      <c r="J201" s="16"/>
      <c r="K201" s="20"/>
      <c r="L201" s="16"/>
      <c r="M201" s="20"/>
      <c r="N201" s="16"/>
      <c r="O201" s="20"/>
      <c r="P201" s="16"/>
      <c r="Q201" s="20"/>
      <c r="R201" s="16"/>
    </row>
    <row r="202" spans="2:18">
      <c r="B202" s="16"/>
      <c r="C202" s="20"/>
      <c r="D202" s="16"/>
      <c r="E202" s="20"/>
      <c r="F202" s="16"/>
      <c r="G202" s="20"/>
      <c r="H202" s="16"/>
      <c r="I202" s="20"/>
      <c r="J202" s="16"/>
      <c r="K202" s="20"/>
      <c r="L202" s="16"/>
      <c r="M202" s="20"/>
      <c r="N202" s="16"/>
      <c r="O202" s="20"/>
      <c r="P202" s="16"/>
      <c r="Q202" s="20"/>
      <c r="R202" s="16"/>
    </row>
    <row r="203" spans="2:18">
      <c r="B203" s="16"/>
      <c r="C203" s="20"/>
      <c r="D203" s="16"/>
      <c r="E203" s="20"/>
      <c r="F203" s="16"/>
      <c r="G203" s="20"/>
      <c r="H203" s="16"/>
      <c r="I203" s="20"/>
      <c r="J203" s="16"/>
      <c r="K203" s="20"/>
      <c r="L203" s="16"/>
      <c r="M203" s="20"/>
      <c r="N203" s="16"/>
      <c r="O203" s="20"/>
      <c r="P203" s="16"/>
      <c r="Q203" s="20"/>
      <c r="R203" s="16"/>
    </row>
    <row r="204" spans="2:18">
      <c r="B204" s="16"/>
      <c r="C204" s="20"/>
      <c r="D204" s="16"/>
      <c r="E204" s="20"/>
      <c r="F204" s="16"/>
      <c r="G204" s="20"/>
      <c r="H204" s="16"/>
      <c r="I204" s="20"/>
      <c r="J204" s="16"/>
      <c r="K204" s="20"/>
      <c r="L204" s="16"/>
      <c r="M204" s="20"/>
      <c r="N204" s="16"/>
      <c r="O204" s="20"/>
      <c r="P204" s="16"/>
      <c r="Q204" s="20"/>
      <c r="R204" s="16"/>
    </row>
    <row r="205" spans="2:18">
      <c r="B205" s="16"/>
      <c r="C205" s="20"/>
      <c r="D205" s="16"/>
      <c r="E205" s="20"/>
      <c r="F205" s="16"/>
      <c r="G205" s="20"/>
      <c r="H205" s="16"/>
      <c r="I205" s="20"/>
      <c r="J205" s="16"/>
      <c r="K205" s="20"/>
      <c r="L205" s="16"/>
      <c r="M205" s="20"/>
      <c r="N205" s="16"/>
      <c r="O205" s="20"/>
      <c r="P205" s="16"/>
      <c r="Q205" s="20"/>
      <c r="R205" s="16"/>
    </row>
    <row r="206" spans="2:18">
      <c r="B206" s="16"/>
      <c r="C206" s="20"/>
      <c r="D206" s="16"/>
      <c r="E206" s="20"/>
      <c r="F206" s="16"/>
      <c r="G206" s="20"/>
      <c r="H206" s="16"/>
      <c r="I206" s="20"/>
      <c r="J206" s="16"/>
      <c r="K206" s="20"/>
      <c r="L206" s="16"/>
      <c r="M206" s="20"/>
      <c r="N206" s="16"/>
      <c r="O206" s="20"/>
      <c r="P206" s="16"/>
      <c r="Q206" s="20"/>
      <c r="R206" s="16"/>
    </row>
    <row r="207" spans="2:18">
      <c r="B207" s="16"/>
      <c r="C207" s="20"/>
      <c r="D207" s="16"/>
      <c r="E207" s="20"/>
      <c r="F207" s="16"/>
      <c r="G207" s="20"/>
      <c r="H207" s="16"/>
      <c r="I207" s="20"/>
      <c r="J207" s="16"/>
      <c r="K207" s="20"/>
      <c r="L207" s="16"/>
      <c r="M207" s="20"/>
      <c r="N207" s="16"/>
      <c r="O207" s="20"/>
      <c r="P207" s="16"/>
      <c r="Q207" s="20"/>
      <c r="R207" s="16"/>
    </row>
    <row r="208" spans="2:18">
      <c r="B208" s="16"/>
      <c r="C208" s="20"/>
      <c r="D208" s="16"/>
      <c r="E208" s="20"/>
      <c r="F208" s="16"/>
      <c r="G208" s="20"/>
      <c r="H208" s="16"/>
      <c r="I208" s="20"/>
      <c r="J208" s="16"/>
      <c r="K208" s="20"/>
      <c r="L208" s="16"/>
      <c r="M208" s="20"/>
      <c r="N208" s="16"/>
      <c r="O208" s="20"/>
      <c r="P208" s="16"/>
      <c r="Q208" s="20"/>
      <c r="R208" s="16"/>
    </row>
    <row r="209" spans="2:18">
      <c r="B209" s="16"/>
      <c r="C209" s="20"/>
      <c r="D209" s="16"/>
      <c r="E209" s="20"/>
      <c r="F209" s="16"/>
      <c r="G209" s="20"/>
      <c r="H209" s="16"/>
      <c r="I209" s="20"/>
      <c r="J209" s="16"/>
      <c r="K209" s="20"/>
      <c r="L209" s="16"/>
      <c r="M209" s="20"/>
      <c r="N209" s="16"/>
      <c r="O209" s="20"/>
      <c r="P209" s="16"/>
      <c r="Q209" s="20"/>
      <c r="R209" s="16"/>
    </row>
    <row r="210" spans="2:18">
      <c r="B210" s="16"/>
      <c r="C210" s="20"/>
      <c r="D210" s="16"/>
      <c r="E210" s="20"/>
      <c r="F210" s="16"/>
      <c r="G210" s="20"/>
      <c r="H210" s="16"/>
      <c r="I210" s="20"/>
      <c r="J210" s="16"/>
      <c r="K210" s="20"/>
      <c r="L210" s="16"/>
      <c r="M210" s="20"/>
      <c r="N210" s="16"/>
      <c r="O210" s="20"/>
      <c r="P210" s="16"/>
      <c r="Q210" s="20"/>
      <c r="R210" s="16"/>
    </row>
    <row r="211" spans="2:18">
      <c r="B211" s="16"/>
      <c r="C211" s="20"/>
      <c r="D211" s="16"/>
      <c r="E211" s="20"/>
      <c r="F211" s="16"/>
      <c r="G211" s="20"/>
      <c r="H211" s="16"/>
      <c r="I211" s="20"/>
      <c r="J211" s="16"/>
      <c r="K211" s="20"/>
      <c r="L211" s="16"/>
      <c r="M211" s="20"/>
      <c r="N211" s="16"/>
      <c r="O211" s="20"/>
      <c r="P211" s="16"/>
      <c r="Q211" s="20"/>
      <c r="R211" s="16"/>
    </row>
    <row r="212" spans="2:18">
      <c r="B212" s="16"/>
      <c r="C212" s="20"/>
      <c r="D212" s="16"/>
      <c r="E212" s="20"/>
      <c r="F212" s="16"/>
      <c r="G212" s="20"/>
      <c r="H212" s="16"/>
      <c r="I212" s="20"/>
      <c r="J212" s="16"/>
      <c r="K212" s="20"/>
      <c r="L212" s="16"/>
      <c r="M212" s="20"/>
      <c r="N212" s="16"/>
      <c r="O212" s="20"/>
      <c r="P212" s="16"/>
      <c r="Q212" s="20"/>
      <c r="R212" s="16"/>
    </row>
    <row r="213" spans="2:18">
      <c r="B213" s="16"/>
      <c r="C213" s="20"/>
      <c r="D213" s="16"/>
      <c r="E213" s="20"/>
      <c r="F213" s="16"/>
      <c r="G213" s="20"/>
      <c r="H213" s="16"/>
      <c r="I213" s="20"/>
      <c r="J213" s="16"/>
      <c r="K213" s="20"/>
      <c r="L213" s="16"/>
      <c r="M213" s="20"/>
      <c r="N213" s="16"/>
      <c r="O213" s="20"/>
      <c r="P213" s="16"/>
      <c r="Q213" s="20"/>
      <c r="R213" s="16"/>
    </row>
  </sheetData>
  <conditionalFormatting sqref="A16:A39 R81:S1048576">
    <cfRule type="cellIs" dxfId="23" priority="34" operator="lessThan">
      <formula>0</formula>
    </cfRule>
  </conditionalFormatting>
  <conditionalFormatting sqref="A42:A44">
    <cfRule type="cellIs" dxfId="22" priority="33" operator="lessThan">
      <formula>0</formula>
    </cfRule>
  </conditionalFormatting>
  <conditionalFormatting sqref="A69:A80">
    <cfRule type="cellIs" dxfId="21" priority="57" operator="lessThan">
      <formula>0</formula>
    </cfRule>
  </conditionalFormatting>
  <conditionalFormatting sqref="A81:C84 R81:S83">
    <cfRule type="beginsWith" dxfId="20" priority="62" operator="beginsWith" text="*">
      <formula>LEFT(A81,1)="*"</formula>
    </cfRule>
  </conditionalFormatting>
  <conditionalFormatting sqref="A1:O3">
    <cfRule type="cellIs" dxfId="19" priority="35" operator="lessThan">
      <formula>0</formula>
    </cfRule>
  </conditionalFormatting>
  <conditionalFormatting sqref="A85:O88 T81:XFD87">
    <cfRule type="beginsWith" dxfId="18" priority="67" operator="beginsWith" text="*">
      <formula>LEFT(A81,1)="*"</formula>
    </cfRule>
  </conditionalFormatting>
  <conditionalFormatting sqref="B81:C84 B214:C1048576">
    <cfRule type="cellIs" dxfId="17" priority="63" operator="lessThan">
      <formula>0</formula>
    </cfRule>
  </conditionalFormatting>
  <conditionalFormatting sqref="B4:O4">
    <cfRule type="cellIs" dxfId="16" priority="27" operator="lessThan">
      <formula>0</formula>
    </cfRule>
  </conditionalFormatting>
  <conditionalFormatting sqref="B69:O80">
    <cfRule type="cellIs" dxfId="15" priority="22" operator="lessThan">
      <formula>0</formula>
    </cfRule>
  </conditionalFormatting>
  <conditionalFormatting sqref="T88:XFD1048576">
    <cfRule type="cellIs" dxfId="14" priority="70" operator="lessThan">
      <formula>0</formula>
    </cfRule>
  </conditionalFormatting>
  <conditionalFormatting sqref="B89:O213 A89:A1048576">
    <cfRule type="cellIs" dxfId="13" priority="64" operator="lessThan">
      <formula>0</formula>
    </cfRule>
  </conditionalFormatting>
  <conditionalFormatting sqref="B5:Q42 P69:Q71 B45:Q68">
    <cfRule type="cellIs" dxfId="12" priority="14" operator="lessThan">
      <formula>0</formula>
    </cfRule>
  </conditionalFormatting>
  <conditionalFormatting sqref="B2:S3">
    <cfRule type="cellIs" dxfId="11" priority="41" operator="lessThan">
      <formula>0</formula>
    </cfRule>
  </conditionalFormatting>
  <conditionalFormatting sqref="D2:M2">
    <cfRule type="cellIs" dxfId="10" priority="59" operator="lessThan">
      <formula>0</formula>
    </cfRule>
  </conditionalFormatting>
  <conditionalFormatting sqref="D81:Q1048576">
    <cfRule type="cellIs" dxfId="9" priority="40" operator="lessThan">
      <formula>0</formula>
    </cfRule>
  </conditionalFormatting>
  <conditionalFormatting sqref="P72:Q80 P1:S4">
    <cfRule type="cellIs" dxfId="8" priority="42" operator="lessThan">
      <formula>0</formula>
    </cfRule>
  </conditionalFormatting>
  <conditionalFormatting sqref="D81:Q83 P85:S88">
    <cfRule type="beginsWith" dxfId="7" priority="39" operator="beginsWith" text="*">
      <formula>LEFT(D81,1)="*"</formula>
    </cfRule>
  </conditionalFormatting>
  <conditionalFormatting sqref="R5:S42 R45:S80">
    <cfRule type="cellIs" dxfId="6" priority="5" operator="lessThan">
      <formula>0</formula>
    </cfRule>
  </conditionalFormatting>
  <conditionalFormatting sqref="T1:XFD5 T6:Z6 AB6:XFD6 T7:XFD30">
    <cfRule type="cellIs" dxfId="5" priority="68" operator="lessThan">
      <formula>0</formula>
    </cfRule>
  </conditionalFormatting>
  <conditionalFormatting sqref="T42:XFD68">
    <cfRule type="cellIs" dxfId="4" priority="69" operator="lessThan">
      <formula>0</formula>
    </cfRule>
  </conditionalFormatting>
  <conditionalFormatting sqref="B43:O44">
    <cfRule type="cellIs" dxfId="3" priority="1" operator="lessThan">
      <formula>0</formula>
    </cfRule>
  </conditionalFormatting>
  <conditionalFormatting sqref="B43:S44">
    <cfRule type="cellIs" dxfId="2" priority="2" operator="lessThan">
      <formula>0</formula>
    </cfRule>
  </conditionalFormatting>
  <conditionalFormatting sqref="D43:M43">
    <cfRule type="cellIs" dxfId="1" priority="4" operator="lessThan">
      <formula>0</formula>
    </cfRule>
  </conditionalFormatting>
  <conditionalFormatting sqref="P43:S44">
    <cfRule type="cellIs" dxfId="0" priority="3" operator="less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 7A Mouse BWs</vt:lpstr>
      <vt:lpstr>Fig 7C DCT morphometry tNCC</vt:lpstr>
      <vt:lpstr>Fig 9B miR-125b</vt:lpstr>
      <vt:lpstr>Fig 10B Plasma</vt:lpstr>
      <vt:lpstr>Fig 10B Urine</vt:lpstr>
      <vt:lpstr>Fig 10B Calculated Readouts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Siew</dc:creator>
  <cp:lastModifiedBy>Keith Siew</cp:lastModifiedBy>
  <dcterms:created xsi:type="dcterms:W3CDTF">2023-04-15T12:47:35Z</dcterms:created>
  <dcterms:modified xsi:type="dcterms:W3CDTF">2024-05-18T22:01:09Z</dcterms:modified>
</cp:coreProperties>
</file>