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ikkek\Dinosaur_herbivory_project\Ornithopod_tooth_wear_cikk\cikk\tisztázott\2.kör\mellékletek\"/>
    </mc:Choice>
  </mc:AlternateContent>
  <xr:revisionPtr revIDLastSave="0" documentId="13_ncr:1_{F377710B-5DD7-4802-9E9C-C993ACAD3A2B}" xr6:coauthVersionLast="47" xr6:coauthVersionMax="47" xr10:uidLastSave="{00000000-0000-0000-0000-000000000000}"/>
  <bookViews>
    <workbookView xWindow="-108" yWindow="-108" windowWidth="23256" windowHeight="12576" tabRatio="605" xr2:uid="{00000000-000D-0000-FFFF-FFFF00000000}"/>
  </bookViews>
  <sheets>
    <sheet name="Crown and replacement data" sheetId="1" r:id="rId1"/>
    <sheet name="Correlation and significance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I2" i="1"/>
  <c r="I3" i="1"/>
  <c r="I16" i="1"/>
  <c r="Q11" i="1"/>
  <c r="Q3" i="1"/>
  <c r="Q4" i="1"/>
  <c r="I18" i="1" l="1"/>
  <c r="I19" i="1"/>
  <c r="I20" i="1"/>
  <c r="I21" i="1"/>
  <c r="S19" i="1"/>
  <c r="T19" i="1" s="1"/>
  <c r="S20" i="1"/>
  <c r="T20" i="1" s="1"/>
  <c r="S21" i="1"/>
  <c r="T21" i="1" s="1"/>
  <c r="S18" i="1"/>
  <c r="T18" i="1" s="1"/>
  <c r="S5" i="1"/>
  <c r="T5" i="1" s="1"/>
  <c r="S6" i="1"/>
  <c r="T6" i="1" s="1"/>
  <c r="S7" i="1"/>
  <c r="T7" i="1" s="1"/>
  <c r="S8" i="1"/>
  <c r="V8" i="1" s="1"/>
  <c r="S9" i="1"/>
  <c r="T9" i="1" s="1"/>
  <c r="S10" i="1"/>
  <c r="V10" i="1" s="1"/>
  <c r="S11" i="1"/>
  <c r="V11" i="1" s="1"/>
  <c r="S12" i="1"/>
  <c r="V12" i="1" s="1"/>
  <c r="S13" i="1"/>
  <c r="V13" i="1" s="1"/>
  <c r="S14" i="1"/>
  <c r="T14" i="1" s="1"/>
  <c r="S17" i="1"/>
  <c r="T17" i="1" s="1"/>
  <c r="S3" i="1"/>
  <c r="T3" i="1" s="1"/>
  <c r="Q5" i="1"/>
  <c r="Q6" i="1"/>
  <c r="Q7" i="1"/>
  <c r="Q8" i="1"/>
  <c r="Q9" i="1"/>
  <c r="Q10" i="1"/>
  <c r="Q12" i="1"/>
  <c r="Q13" i="1"/>
  <c r="Q14" i="1"/>
  <c r="Q17" i="1"/>
  <c r="T12" i="1" l="1"/>
  <c r="T11" i="1"/>
  <c r="T13" i="1"/>
  <c r="T8" i="1"/>
  <c r="T10" i="1"/>
  <c r="N3" i="1"/>
  <c r="O3" i="1" s="1"/>
  <c r="N4" i="1"/>
  <c r="O4" i="1" s="1"/>
  <c r="N5" i="1"/>
  <c r="O5" i="1" s="1"/>
  <c r="N6" i="1"/>
  <c r="O6" i="1" s="1"/>
  <c r="N7" i="1"/>
  <c r="O7" i="1" s="1"/>
  <c r="N8" i="1"/>
  <c r="O8" i="1" s="1"/>
  <c r="N9" i="1"/>
  <c r="O9" i="1" s="1"/>
  <c r="N10" i="1"/>
  <c r="O10" i="1" s="1"/>
  <c r="N11" i="1"/>
  <c r="O11" i="1" s="1"/>
  <c r="N12" i="1"/>
  <c r="O12" i="1" s="1"/>
  <c r="N13" i="1"/>
  <c r="O13" i="1" s="1"/>
  <c r="N14" i="1"/>
  <c r="O14" i="1" s="1"/>
  <c r="N15" i="1"/>
  <c r="O15" i="1" s="1"/>
  <c r="N16" i="1"/>
  <c r="O16" i="1" s="1"/>
  <c r="N17" i="1"/>
  <c r="O17" i="1" s="1"/>
  <c r="N2" i="1"/>
  <c r="O2" i="1" l="1"/>
  <c r="I17" i="1"/>
  <c r="G17" i="1"/>
  <c r="K13" i="1"/>
  <c r="K12" i="1"/>
  <c r="K11" i="1"/>
  <c r="K10" i="1"/>
  <c r="K8" i="1"/>
  <c r="I5" i="1"/>
  <c r="I6" i="1"/>
  <c r="I7" i="1"/>
  <c r="I8" i="1"/>
  <c r="J8" i="1"/>
  <c r="I9" i="1"/>
  <c r="I10" i="1"/>
  <c r="J10" i="1"/>
  <c r="I11" i="1"/>
  <c r="J11" i="1"/>
  <c r="I12" i="1"/>
  <c r="J12" i="1"/>
  <c r="I13" i="1"/>
  <c r="J13" i="1"/>
  <c r="I14" i="1"/>
  <c r="I15" i="1"/>
  <c r="G7" i="1"/>
  <c r="G6" i="1"/>
  <c r="G5" i="1"/>
  <c r="G9" i="1"/>
  <c r="G14" i="1"/>
  <c r="G15" i="1"/>
  <c r="J15" i="1" s="1"/>
  <c r="G16" i="1"/>
  <c r="G3" i="1"/>
  <c r="G4" i="1"/>
  <c r="G2" i="1"/>
  <c r="K4" i="1" l="1"/>
  <c r="J4" i="1"/>
  <c r="K14" i="1"/>
  <c r="V14" i="1"/>
  <c r="J7" i="1"/>
  <c r="V7" i="1"/>
  <c r="V3" i="1"/>
  <c r="J3" i="1"/>
  <c r="J9" i="1"/>
  <c r="V9" i="1"/>
  <c r="K16" i="1"/>
  <c r="J16" i="1"/>
  <c r="J5" i="1"/>
  <c r="V5" i="1"/>
  <c r="K17" i="1"/>
  <c r="V17" i="1"/>
  <c r="K2" i="1"/>
  <c r="J2" i="1"/>
  <c r="K6" i="1"/>
  <c r="V6" i="1"/>
  <c r="J17" i="1"/>
  <c r="J14" i="1"/>
  <c r="K3" i="1"/>
  <c r="K5" i="1"/>
  <c r="K9" i="1"/>
  <c r="J6" i="1"/>
  <c r="K7" i="1"/>
  <c r="K15" i="1"/>
</calcChain>
</file>

<file path=xl/sharedStrings.xml><?xml version="1.0" encoding="utf-8"?>
<sst xmlns="http://schemas.openxmlformats.org/spreadsheetml/2006/main" count="136" uniqueCount="103">
  <si>
    <t>taxon</t>
  </si>
  <si>
    <t>Edmontonia</t>
  </si>
  <si>
    <t>Hungarosaurus</t>
  </si>
  <si>
    <t>Pinacosaurus</t>
  </si>
  <si>
    <t>Zalmoxes</t>
  </si>
  <si>
    <t>Mochlodon</t>
  </si>
  <si>
    <t>Matheronodon</t>
  </si>
  <si>
    <t>Rhabdodon</t>
  </si>
  <si>
    <t>Camptosaurus</t>
  </si>
  <si>
    <t>Iguanodon</t>
  </si>
  <si>
    <t>Hypsilophodon</t>
  </si>
  <si>
    <t>Edmontosaurus</t>
  </si>
  <si>
    <t>Maiasaura</t>
  </si>
  <si>
    <t>Triceratops</t>
  </si>
  <si>
    <t>Dryosaurus</t>
  </si>
  <si>
    <t>Tenontosaurus tilletti</t>
  </si>
  <si>
    <t xml:space="preserve"> </t>
  </si>
  <si>
    <t>log10 body mass</t>
  </si>
  <si>
    <t>log10 worn crown/day</t>
  </si>
  <si>
    <t>daily worn crown/body mass*100</t>
  </si>
  <si>
    <t>Thescelosaurus</t>
  </si>
  <si>
    <t>Owenodon</t>
  </si>
  <si>
    <t>Convolosaurus</t>
  </si>
  <si>
    <t>Number of alveoli in one lower jaw quadrant</t>
  </si>
  <si>
    <r>
      <t>Total volume of complete  crown per jaw quadrant (mm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</si>
  <si>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t>log10 total volume of complete  crown per jaw quadrant (mm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</si>
  <si>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t xml:space="preserve">worn crown volume  (mm3)for </t>
    </r>
    <r>
      <rPr>
        <b/>
        <sz val="11"/>
        <color rgb="FFFF0000"/>
        <rFont val="Calibri"/>
        <family val="2"/>
        <charset val="238"/>
        <scheme val="minor"/>
      </rPr>
      <t>jaw qudrant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</si>
  <si>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 xml:space="preserve">worn crown volume (mm3) for </t>
    </r>
    <r>
      <rPr>
        <b/>
        <sz val="11"/>
        <color rgb="FF00B050"/>
        <rFont val="Calibri"/>
        <family val="2"/>
        <charset val="238"/>
        <scheme val="minor"/>
      </rPr>
      <t>jaw qudrant/day</t>
    </r>
  </si>
  <si>
    <r>
      <t xml:space="preserve">complete tooth crown volume  (mm3) </t>
    </r>
    <r>
      <rPr>
        <b/>
        <sz val="11"/>
        <color rgb="FFFF0000"/>
        <rFont val="Calibri"/>
        <family val="2"/>
        <charset val="238"/>
        <scheme val="minor"/>
      </rPr>
      <t>*estimated</t>
    </r>
  </si>
  <si>
    <t>Cumnoria</t>
  </si>
  <si>
    <t>mean wear facet area (mm2) for one lower alveolus</t>
  </si>
  <si>
    <t>mean wear facet area (mm2) for one lower jaw quadrant</t>
  </si>
  <si>
    <t>Nanosaurus/Othnielosaurus</t>
  </si>
  <si>
    <t>log 10 mean wear facet area (mm2) for one lower jaw quadrant</t>
  </si>
  <si>
    <t>wear facet angle relative to apicobasal axis on lower teeth</t>
  </si>
  <si>
    <t>Height of daily worn crown per jaw quadrant (µm)</t>
  </si>
  <si>
    <t>Iguanodon sp.</t>
  </si>
  <si>
    <t>Hypsilophodon foxii</t>
  </si>
  <si>
    <t>Age</t>
  </si>
  <si>
    <t>Ankylosauria</t>
  </si>
  <si>
    <t>Ornithopoda</t>
  </si>
  <si>
    <t>Ceratopsia</t>
  </si>
  <si>
    <t>Genasauria</t>
  </si>
  <si>
    <t>Late Jurassic, Kimmeridgian-Tithonian</t>
  </si>
  <si>
    <t>Late Cretaceous, Maastrichtian</t>
  </si>
  <si>
    <t>Early Cretaceous, Albian</t>
  </si>
  <si>
    <t>Dryosaurus altus</t>
  </si>
  <si>
    <t>Edmontonia rugosidens</t>
  </si>
  <si>
    <t>Hungarosaurus tormai</t>
  </si>
  <si>
    <t>Pinacosaurus grangeri</t>
  </si>
  <si>
    <t>Camptosaurus dispar</t>
  </si>
  <si>
    <t>Zalmoxes sp.</t>
  </si>
  <si>
    <t>Mochlodon vorosi</t>
  </si>
  <si>
    <t>Matheronodon provincialis</t>
  </si>
  <si>
    <t>Edmontosaurus sp.</t>
  </si>
  <si>
    <t>Maiasaura sp.</t>
  </si>
  <si>
    <t>Triceratops sp.</t>
  </si>
  <si>
    <t>Thescelosaurus sp.</t>
  </si>
  <si>
    <t>Early Cretaceous, late Barremian</t>
  </si>
  <si>
    <t>Late Cretaceous, Campanian</t>
  </si>
  <si>
    <t>Late Cretaceous, late Campanian</t>
  </si>
  <si>
    <t>Early Cretaceous, Barremian</t>
  </si>
  <si>
    <t>Late Cretaceous, Santonian</t>
  </si>
  <si>
    <t>Rhabdodon sp.</t>
  </si>
  <si>
    <t>Othnielosaurus sp.</t>
  </si>
  <si>
    <t>Cumnoria prestwichii</t>
  </si>
  <si>
    <t>Owenodon hoggii</t>
  </si>
  <si>
    <t>Convolosaurus marri</t>
  </si>
  <si>
    <t>Early Cretaceous, Aptian</t>
  </si>
  <si>
    <t>Early Cretaceous, Berriasian</t>
  </si>
  <si>
    <t>Late Jurassic, Kimmeridgian</t>
  </si>
  <si>
    <t>Ornithischia</t>
  </si>
  <si>
    <t>Dysalotosaurus lettowvorbecki</t>
  </si>
  <si>
    <t>Tenontosaurus dossi</t>
  </si>
  <si>
    <t>Early Cretaceous, late Aptian</t>
  </si>
  <si>
    <t>Late Cretaceous, Campanian-Maastrichtian</t>
  </si>
  <si>
    <t>corr: 0.95 , p &lt; 0.01 (significant)</t>
  </si>
  <si>
    <t>corr: 0.93 , p &lt; 0.01 (significant)</t>
  </si>
  <si>
    <t>corr: 0.75 , p &lt; 0.01 (significant)</t>
  </si>
  <si>
    <t>corr: 0.76 , p &lt; 0.01 (significant)</t>
  </si>
  <si>
    <t>corr: 0.72 , p &lt; 0.01 (significant)</t>
  </si>
  <si>
    <r>
      <rPr>
        <b/>
        <sz val="11"/>
        <color rgb="FFFF0000"/>
        <rFont val="Calibri"/>
        <family val="2"/>
        <charset val="238"/>
        <scheme val="minor"/>
      </rPr>
      <t>estimated</t>
    </r>
    <r>
      <rPr>
        <b/>
        <sz val="11"/>
        <color theme="1"/>
        <rFont val="Calibri"/>
        <family val="2"/>
        <charset val="238"/>
        <scheme val="minor"/>
      </rPr>
      <t xml:space="preserve"> tooth replacement rate (day)</t>
    </r>
  </si>
  <si>
    <r>
      <t>Body mass (kg) (</t>
    </r>
    <r>
      <rPr>
        <b/>
        <sz val="11"/>
        <color rgb="FFFF0000"/>
        <rFont val="Calibri"/>
        <family val="2"/>
        <charset val="238"/>
        <scheme val="minor"/>
      </rPr>
      <t>estimated</t>
    </r>
    <r>
      <rPr>
        <b/>
        <sz val="11"/>
        <color theme="1"/>
        <rFont val="Calibri"/>
        <family val="2"/>
        <charset val="238"/>
        <scheme val="minor"/>
      </rPr>
      <t>)</t>
    </r>
  </si>
  <si>
    <t>Mean enamel thickness on cutting edge (µm)</t>
  </si>
  <si>
    <t>log10 mean enamel thickness on cutting edge (µm)</t>
  </si>
  <si>
    <t>Correlation values of the compared dental variables and their statistical significance</t>
  </si>
  <si>
    <t>p: p-value, significant results (p &lt; 0.01) are shown in bold</t>
  </si>
  <si>
    <t>corr: 0.59 , p = 0.016233 (not significant)</t>
  </si>
  <si>
    <t xml:space="preserve">corr: 0.93 , p &lt; 0.01 (significant) </t>
  </si>
  <si>
    <t>log10 total crown volume per jaw quadrant vs mean enamel thickness (Ornithopoda only)</t>
  </si>
  <si>
    <t>corr: 0.63,  p = 0.069209 (not significant)</t>
  </si>
  <si>
    <t>log10 daily wear rate vs enamel thickness (Ornithopoda only)</t>
  </si>
  <si>
    <t>corr: 0.58,  p = 0.022252 (not significant)</t>
  </si>
  <si>
    <t>corr: 0.85 , p &lt; 0.01 (significant)</t>
  </si>
  <si>
    <t>log10  total complete tooth crown volume per jaw quadrant vs log10 body mass (Ornithopoda only)</t>
  </si>
  <si>
    <t>log10 wear facet area in one jaw quadrant vs log10 body mass (Ornithopoda only)</t>
  </si>
  <si>
    <t>log10 daily worn crown vs log10 body mass (All taxa)</t>
  </si>
  <si>
    <t>log10 total complete tooth crown volume per jaw quadrant vs mean enamel thickness  (All taxa)</t>
  </si>
  <si>
    <t>log10 daily wear rate vs enamel thickness (All taxa)</t>
  </si>
  <si>
    <t>log10 daily wear rate vs log10 body mass (Ornithopoda only)</t>
  </si>
  <si>
    <t>log10 total complete tooth crown volume per jaw quadrant vs log10 daily wear rate (Ornithopoda only)</t>
  </si>
  <si>
    <t>log10   total complete tooth crown volume per jaw quadrant vs log10 body mass (All taxa)</t>
  </si>
  <si>
    <t>Higher-level taxon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</si>
</sst>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rgb="FF595959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2" fontId="1" fillId="2" borderId="0" xfId="0" applyNumberFormat="1" applyFont="1" applyFill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3" fillId="8" borderId="0" xfId="0" applyFont="1" applyFill="1" applyAlignment="1">
      <alignment horizontal="center" vertical="center"/>
    </xf>
    <xf numFmtId="0" fontId="1" fillId="0" borderId="0" xfId="0" applyFont="1"/>
    <xf numFmtId="0" fontId="11" fillId="0" borderId="0" xfId="0" applyFont="1"/>
    <xf numFmtId="0" fontId="2" fillId="0" borderId="0" xfId="0" applyFont="1" applyAlignment="1">
      <alignment horizontal="center" wrapText="1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0" xfId="0" applyFont="1"/>
    <xf numFmtId="0" fontId="16" fillId="0" borderId="0" xfId="0" applyFont="1"/>
    <xf numFmtId="0" fontId="9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10" fillId="0" borderId="0" xfId="0" applyFont="1" applyAlignment="1">
      <alignment horizontal="left" vertical="center" readingOrder="1"/>
    </xf>
    <xf numFmtId="2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11" fillId="0" borderId="0" xfId="0" applyFont="1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92"/>
  <sheetViews>
    <sheetView tabSelected="1" zoomScale="55" zoomScaleNormal="55" workbookViewId="0">
      <selection activeCell="F40" sqref="F40"/>
    </sheetView>
  </sheetViews>
  <sheetFormatPr defaultColWidth="8.77734375" defaultRowHeight="14.4" x14ac:dyDescent="0.3"/>
  <cols>
    <col min="1" max="1" width="28.88671875" style="4" bestFit="1" customWidth="1"/>
    <col min="2" max="2" width="20.88671875" style="4" customWidth="1"/>
    <col min="3" max="3" width="39.109375" style="4" bestFit="1" customWidth="1"/>
    <col min="4" max="4" width="12.77734375" style="4" customWidth="1"/>
    <col min="5" max="5" width="14.5546875" style="4" customWidth="1"/>
    <col min="6" max="6" width="11.6640625" style="4" customWidth="1"/>
    <col min="7" max="7" width="13.33203125" style="6" customWidth="1"/>
    <col min="8" max="8" width="10.88671875" style="4" customWidth="1"/>
    <col min="9" max="9" width="8.77734375" style="4"/>
    <col min="10" max="10" width="11" style="4" customWidth="1"/>
    <col min="11" max="11" width="13.109375" style="4" customWidth="1"/>
    <col min="12" max="12" width="14.44140625" style="4" customWidth="1"/>
    <col min="13" max="13" width="12.6640625" style="4" customWidth="1"/>
    <col min="14" max="14" width="15.44140625" style="4" customWidth="1"/>
    <col min="15" max="15" width="17.21875" style="4" customWidth="1"/>
    <col min="16" max="16" width="14.109375" style="4" customWidth="1"/>
    <col min="17" max="17" width="14.6640625" style="4" customWidth="1"/>
    <col min="18" max="19" width="11.6640625" style="4" customWidth="1"/>
    <col min="20" max="20" width="13.88671875" style="4" customWidth="1"/>
    <col min="21" max="21" width="12.21875" style="4" customWidth="1"/>
    <col min="22" max="22" width="15" style="4" customWidth="1"/>
    <col min="23" max="23" width="25.109375" style="4" bestFit="1" customWidth="1"/>
    <col min="24" max="16384" width="8.77734375" style="4"/>
  </cols>
  <sheetData>
    <row r="1" spans="1:23" s="2" customFormat="1" ht="86.4" x14ac:dyDescent="0.3">
      <c r="A1" s="10" t="s">
        <v>0</v>
      </c>
      <c r="B1" s="10" t="s">
        <v>102</v>
      </c>
      <c r="C1" s="10" t="s">
        <v>38</v>
      </c>
      <c r="D1" s="3" t="s">
        <v>81</v>
      </c>
      <c r="E1" s="3" t="s">
        <v>26</v>
      </c>
      <c r="F1" s="3" t="s">
        <v>82</v>
      </c>
      <c r="G1" s="5" t="s">
        <v>27</v>
      </c>
      <c r="H1" s="3" t="s">
        <v>82</v>
      </c>
      <c r="I1" s="3" t="s">
        <v>17</v>
      </c>
      <c r="J1" s="3" t="s">
        <v>18</v>
      </c>
      <c r="K1" s="3" t="s">
        <v>19</v>
      </c>
      <c r="L1" s="3" t="s">
        <v>28</v>
      </c>
      <c r="M1" s="8" t="s">
        <v>23</v>
      </c>
      <c r="N1" s="8" t="s">
        <v>24</v>
      </c>
      <c r="O1" s="8" t="s">
        <v>25</v>
      </c>
      <c r="P1" s="9" t="s">
        <v>83</v>
      </c>
      <c r="Q1" s="9" t="s">
        <v>84</v>
      </c>
      <c r="R1" s="3" t="s">
        <v>30</v>
      </c>
      <c r="S1" s="3" t="s">
        <v>31</v>
      </c>
      <c r="T1" s="3" t="s">
        <v>33</v>
      </c>
      <c r="U1" s="3" t="s">
        <v>34</v>
      </c>
      <c r="V1" s="3" t="s">
        <v>35</v>
      </c>
      <c r="W1" s="2" t="s">
        <v>0</v>
      </c>
    </row>
    <row r="2" spans="1:23" x14ac:dyDescent="0.3">
      <c r="A2" s="20" t="s">
        <v>47</v>
      </c>
      <c r="B2" s="1" t="s">
        <v>39</v>
      </c>
      <c r="C2" s="11" t="s">
        <v>60</v>
      </c>
      <c r="D2" s="7">
        <v>279</v>
      </c>
      <c r="E2" s="4">
        <v>960</v>
      </c>
      <c r="F2" s="4">
        <v>2256</v>
      </c>
      <c r="G2" s="6">
        <f>E2/D2</f>
        <v>3.4408602150537635</v>
      </c>
      <c r="H2" s="4">
        <v>2256</v>
      </c>
      <c r="I2" s="4">
        <f>LOG10(H2)</f>
        <v>3.3533390953113047</v>
      </c>
      <c r="J2" s="4">
        <f>LOG10(G2)</f>
        <v>0.53666702976597092</v>
      </c>
      <c r="K2" s="4">
        <f>G2/H2*100</f>
        <v>0.15252039960344696</v>
      </c>
      <c r="L2" s="4">
        <v>200</v>
      </c>
      <c r="M2" s="4">
        <v>18</v>
      </c>
      <c r="N2" s="4">
        <f>L2*M2</f>
        <v>3600</v>
      </c>
      <c r="O2" s="4">
        <f>LOG10(N2)</f>
        <v>3.5563025007672873</v>
      </c>
      <c r="W2" s="1" t="s">
        <v>1</v>
      </c>
    </row>
    <row r="3" spans="1:23" x14ac:dyDescent="0.3">
      <c r="A3" s="20" t="s">
        <v>48</v>
      </c>
      <c r="B3" s="1" t="s">
        <v>39</v>
      </c>
      <c r="C3" s="11" t="s">
        <v>62</v>
      </c>
      <c r="D3" s="4">
        <v>126</v>
      </c>
      <c r="E3" s="4">
        <v>798</v>
      </c>
      <c r="F3" s="4">
        <v>688</v>
      </c>
      <c r="G3" s="6">
        <f>E3/D3</f>
        <v>6.333333333333333</v>
      </c>
      <c r="H3" s="4">
        <v>688</v>
      </c>
      <c r="I3" s="4">
        <f>LOG10(H3)</f>
        <v>2.8375884382355112</v>
      </c>
      <c r="J3" s="4">
        <f>LOG10(G3)</f>
        <v>0.80163234623316648</v>
      </c>
      <c r="K3" s="4">
        <f>G3/H3*100</f>
        <v>0.92054263565891459</v>
      </c>
      <c r="L3" s="4">
        <v>136.28</v>
      </c>
      <c r="M3" s="4">
        <v>21</v>
      </c>
      <c r="N3" s="4">
        <f>L3*M3</f>
        <v>2861.88</v>
      </c>
      <c r="O3" s="4">
        <f>LOG10(N3)</f>
        <v>3.4566514196297593</v>
      </c>
      <c r="P3" s="4">
        <v>21.77</v>
      </c>
      <c r="Q3" s="4">
        <f>LOG10(P3)</f>
        <v>1.3378584290410944</v>
      </c>
      <c r="R3" s="4">
        <v>21.64</v>
      </c>
      <c r="S3" s="4">
        <f>R3*M3</f>
        <v>454.44</v>
      </c>
      <c r="T3" s="4">
        <f>LOG10(S3)</f>
        <v>2.6574765511684513</v>
      </c>
      <c r="U3" s="4">
        <v>15</v>
      </c>
      <c r="V3" s="6">
        <f>G3/S3*1000</f>
        <v>13.936566616788427</v>
      </c>
      <c r="W3" s="1" t="s">
        <v>2</v>
      </c>
    </row>
    <row r="4" spans="1:23" x14ac:dyDescent="0.3">
      <c r="A4" s="20" t="s">
        <v>49</v>
      </c>
      <c r="B4" s="1" t="s">
        <v>39</v>
      </c>
      <c r="C4" s="11" t="s">
        <v>62</v>
      </c>
      <c r="D4" s="4">
        <v>73</v>
      </c>
      <c r="E4" s="4">
        <v>20</v>
      </c>
      <c r="F4" s="4">
        <v>1000</v>
      </c>
      <c r="G4" s="6">
        <f>E4/D4</f>
        <v>0.27397260273972601</v>
      </c>
      <c r="H4" s="4">
        <v>1000</v>
      </c>
      <c r="I4" s="4">
        <f>LOG10(H4)</f>
        <v>3</v>
      </c>
      <c r="J4" s="4">
        <f>LOG10(G4)</f>
        <v>-0.56229286445647475</v>
      </c>
      <c r="K4" s="4">
        <f>G4/H4*100</f>
        <v>2.7397260273972601E-2</v>
      </c>
      <c r="L4" s="7">
        <v>50</v>
      </c>
      <c r="M4" s="4">
        <v>16</v>
      </c>
      <c r="N4" s="4">
        <f>L4*M4</f>
        <v>800</v>
      </c>
      <c r="O4" s="4">
        <f>LOG10(N4)</f>
        <v>2.9030899869919438</v>
      </c>
      <c r="P4" s="4">
        <v>39.090000000000003</v>
      </c>
      <c r="Q4" s="4">
        <f>LOG10(P4)</f>
        <v>1.5920656704322471</v>
      </c>
      <c r="V4" s="6"/>
      <c r="W4" s="1" t="s">
        <v>3</v>
      </c>
    </row>
    <row r="5" spans="1:23" x14ac:dyDescent="0.3">
      <c r="A5" s="12" t="s">
        <v>50</v>
      </c>
      <c r="B5" s="1" t="s">
        <v>40</v>
      </c>
      <c r="C5" s="23" t="s">
        <v>43</v>
      </c>
      <c r="D5" s="7">
        <v>75</v>
      </c>
      <c r="E5" s="4">
        <v>8933.3700000000008</v>
      </c>
      <c r="F5" s="4">
        <v>1323</v>
      </c>
      <c r="G5" s="6">
        <f t="shared" ref="G5:G7" si="0">E5/D5</f>
        <v>119.11160000000001</v>
      </c>
      <c r="H5" s="4">
        <v>1323</v>
      </c>
      <c r="I5" s="4">
        <f t="shared" ref="I5:I17" si="1">LOG10(H5)</f>
        <v>3.1215598441875008</v>
      </c>
      <c r="J5" s="4">
        <f t="shared" ref="J5:J17" si="2">LOG10(G5)</f>
        <v>2.0759540584657463</v>
      </c>
      <c r="K5" s="4">
        <f t="shared" ref="K5:K17" si="3">G5/H5*100</f>
        <v>9.0031443688586545</v>
      </c>
      <c r="L5" s="4">
        <v>1027.77</v>
      </c>
      <c r="M5" s="4">
        <v>15</v>
      </c>
      <c r="N5" s="4">
        <f t="shared" ref="N5:N17" si="4">L5*M5</f>
        <v>15416.55</v>
      </c>
      <c r="O5" s="4">
        <f t="shared" ref="O5:O17" si="5">LOG10(N5)</f>
        <v>4.1879871957901171</v>
      </c>
      <c r="P5" s="4">
        <v>97.34</v>
      </c>
      <c r="Q5" s="4">
        <f t="shared" ref="Q5:Q17" si="6">LOG10(P5)</f>
        <v>1.9882913419074877</v>
      </c>
      <c r="R5" s="4">
        <v>35.53</v>
      </c>
      <c r="S5" s="4">
        <f t="shared" ref="S5:S17" si="7">R5*M5</f>
        <v>532.95000000000005</v>
      </c>
      <c r="T5" s="4">
        <f t="shared" ref="T5:T17" si="8">LOG10(S5)</f>
        <v>2.7266864665450092</v>
      </c>
      <c r="U5" s="4">
        <v>62.29</v>
      </c>
      <c r="V5" s="6">
        <f t="shared" ref="V5:V17" si="9">G5/S5*1000</f>
        <v>223.4948869499953</v>
      </c>
      <c r="W5" s="1" t="s">
        <v>8</v>
      </c>
    </row>
    <row r="6" spans="1:23" x14ac:dyDescent="0.3">
      <c r="A6" s="12" t="s">
        <v>46</v>
      </c>
      <c r="B6" s="1" t="s">
        <v>40</v>
      </c>
      <c r="C6" s="23" t="s">
        <v>43</v>
      </c>
      <c r="D6" s="7">
        <v>60</v>
      </c>
      <c r="E6" s="4">
        <v>2760.72</v>
      </c>
      <c r="F6" s="4">
        <v>169</v>
      </c>
      <c r="G6" s="6">
        <f t="shared" si="0"/>
        <v>46.011999999999993</v>
      </c>
      <c r="H6" s="4">
        <v>169</v>
      </c>
      <c r="I6" s="4">
        <f t="shared" si="1"/>
        <v>2.2278867046136734</v>
      </c>
      <c r="J6" s="4">
        <f t="shared" si="2"/>
        <v>1.662871111119308</v>
      </c>
      <c r="K6" s="4">
        <f t="shared" si="3"/>
        <v>27.226035502958574</v>
      </c>
      <c r="L6" s="4">
        <v>288.52999999999997</v>
      </c>
      <c r="M6" s="4">
        <v>13</v>
      </c>
      <c r="N6" s="4">
        <f t="shared" si="4"/>
        <v>3750.8899999999994</v>
      </c>
      <c r="O6" s="4">
        <f t="shared" si="5"/>
        <v>3.5741343280554152</v>
      </c>
      <c r="P6" s="4">
        <v>48.92</v>
      </c>
      <c r="Q6" s="4">
        <f t="shared" si="6"/>
        <v>1.6894864483642478</v>
      </c>
      <c r="R6" s="4">
        <v>18.43</v>
      </c>
      <c r="S6" s="4">
        <f t="shared" si="7"/>
        <v>239.59</v>
      </c>
      <c r="T6" s="4">
        <f t="shared" si="8"/>
        <v>2.3794686875259106</v>
      </c>
      <c r="U6" s="4">
        <v>44.6</v>
      </c>
      <c r="V6" s="6">
        <f t="shared" si="9"/>
        <v>192.0447431028006</v>
      </c>
      <c r="W6" s="1" t="s">
        <v>14</v>
      </c>
    </row>
    <row r="7" spans="1:23" x14ac:dyDescent="0.3">
      <c r="A7" s="12" t="s">
        <v>15</v>
      </c>
      <c r="B7" s="1" t="s">
        <v>40</v>
      </c>
      <c r="C7" s="11" t="s">
        <v>45</v>
      </c>
      <c r="D7" s="7">
        <v>80</v>
      </c>
      <c r="E7" s="4">
        <v>11682.63</v>
      </c>
      <c r="F7" s="4">
        <v>1019</v>
      </c>
      <c r="G7" s="6">
        <f t="shared" si="0"/>
        <v>146.03287499999999</v>
      </c>
      <c r="H7" s="4">
        <v>1019</v>
      </c>
      <c r="I7" s="4">
        <f t="shared" si="1"/>
        <v>3.0081741840064264</v>
      </c>
      <c r="J7" s="4">
        <f t="shared" si="2"/>
        <v>2.1644506354001933</v>
      </c>
      <c r="K7" s="4">
        <f t="shared" si="3"/>
        <v>14.330998527968596</v>
      </c>
      <c r="L7" s="4">
        <v>1605.59</v>
      </c>
      <c r="M7" s="4">
        <v>12</v>
      </c>
      <c r="N7" s="4">
        <f t="shared" si="4"/>
        <v>19267.079999999998</v>
      </c>
      <c r="O7" s="4">
        <f t="shared" si="5"/>
        <v>4.2848159006451763</v>
      </c>
      <c r="P7" s="4">
        <v>145.62</v>
      </c>
      <c r="Q7" s="4">
        <f t="shared" si="6"/>
        <v>2.1632210267155783</v>
      </c>
      <c r="R7" s="4">
        <v>128.05000000000001</v>
      </c>
      <c r="S7" s="4">
        <f t="shared" si="7"/>
        <v>1536.6000000000001</v>
      </c>
      <c r="T7" s="4">
        <f t="shared" si="8"/>
        <v>3.1865608288520733</v>
      </c>
      <c r="U7" s="4">
        <v>41.41</v>
      </c>
      <c r="V7" s="6">
        <f t="shared" si="9"/>
        <v>95.03636274892618</v>
      </c>
      <c r="W7" s="1" t="s">
        <v>15</v>
      </c>
    </row>
    <row r="8" spans="1:23" x14ac:dyDescent="0.3">
      <c r="A8" s="12" t="s">
        <v>51</v>
      </c>
      <c r="B8" s="1" t="s">
        <v>40</v>
      </c>
      <c r="C8" s="11" t="s">
        <v>44</v>
      </c>
      <c r="D8" s="4">
        <v>90</v>
      </c>
      <c r="E8" s="4">
        <v>1404.58</v>
      </c>
      <c r="F8" s="4">
        <v>185</v>
      </c>
      <c r="G8" s="6">
        <v>15.6</v>
      </c>
      <c r="H8" s="4">
        <v>185</v>
      </c>
      <c r="I8" s="4">
        <f t="shared" si="1"/>
        <v>2.2671717284030137</v>
      </c>
      <c r="J8" s="4">
        <f t="shared" si="2"/>
        <v>1.1931245983544616</v>
      </c>
      <c r="K8" s="4">
        <f t="shared" si="3"/>
        <v>8.4324324324324316</v>
      </c>
      <c r="L8" s="4">
        <v>388.45</v>
      </c>
      <c r="M8" s="4">
        <v>11</v>
      </c>
      <c r="N8" s="4">
        <f t="shared" si="4"/>
        <v>4272.95</v>
      </c>
      <c r="O8" s="4">
        <f t="shared" si="5"/>
        <v>3.6307278109423682</v>
      </c>
      <c r="P8" s="4">
        <v>86.67</v>
      </c>
      <c r="Q8" s="4">
        <f t="shared" si="6"/>
        <v>1.9378687965638595</v>
      </c>
      <c r="R8" s="4">
        <v>70.3</v>
      </c>
      <c r="S8" s="4">
        <f t="shared" si="7"/>
        <v>773.3</v>
      </c>
      <c r="T8" s="4">
        <f t="shared" si="8"/>
        <v>2.8883480101780488</v>
      </c>
      <c r="U8" s="4">
        <v>39.49</v>
      </c>
      <c r="V8" s="6">
        <f t="shared" si="9"/>
        <v>20.173283331178069</v>
      </c>
      <c r="W8" s="1" t="s">
        <v>4</v>
      </c>
    </row>
    <row r="9" spans="1:23" x14ac:dyDescent="0.3">
      <c r="A9" s="12" t="s">
        <v>52</v>
      </c>
      <c r="B9" s="1" t="s">
        <v>40</v>
      </c>
      <c r="C9" s="11" t="s">
        <v>62</v>
      </c>
      <c r="D9" s="4">
        <v>140</v>
      </c>
      <c r="E9" s="4">
        <v>1680</v>
      </c>
      <c r="F9" s="4">
        <v>41</v>
      </c>
      <c r="G9" s="6">
        <f>E9/D9</f>
        <v>12</v>
      </c>
      <c r="H9" s="4">
        <v>41</v>
      </c>
      <c r="I9" s="4">
        <f t="shared" si="1"/>
        <v>1.6127838567197355</v>
      </c>
      <c r="J9" s="4">
        <f t="shared" si="2"/>
        <v>1.0791812460476249</v>
      </c>
      <c r="K9" s="4">
        <f t="shared" si="3"/>
        <v>29.268292682926827</v>
      </c>
      <c r="L9" s="4">
        <v>290.81</v>
      </c>
      <c r="M9" s="4">
        <v>10</v>
      </c>
      <c r="N9" s="4">
        <f t="shared" si="4"/>
        <v>2908.1</v>
      </c>
      <c r="O9" s="4">
        <f t="shared" si="5"/>
        <v>3.4636093364034664</v>
      </c>
      <c r="P9" s="4">
        <v>44.53</v>
      </c>
      <c r="Q9" s="4">
        <f t="shared" si="6"/>
        <v>1.648652695131223</v>
      </c>
      <c r="R9" s="4">
        <v>37.200000000000003</v>
      </c>
      <c r="S9" s="4">
        <f t="shared" si="7"/>
        <v>372</v>
      </c>
      <c r="T9" s="4">
        <f t="shared" si="8"/>
        <v>2.5705429398818973</v>
      </c>
      <c r="U9" s="4">
        <v>40</v>
      </c>
      <c r="V9" s="6">
        <f t="shared" si="9"/>
        <v>32.258064516129032</v>
      </c>
      <c r="W9" s="1" t="s">
        <v>5</v>
      </c>
    </row>
    <row r="10" spans="1:23" x14ac:dyDescent="0.3">
      <c r="A10" s="12" t="s">
        <v>53</v>
      </c>
      <c r="B10" s="1" t="s">
        <v>40</v>
      </c>
      <c r="C10" s="11" t="s">
        <v>60</v>
      </c>
      <c r="D10" s="4">
        <v>120</v>
      </c>
      <c r="E10" s="4">
        <v>37457.81</v>
      </c>
      <c r="F10" s="7">
        <v>947</v>
      </c>
      <c r="G10" s="6">
        <v>159.5</v>
      </c>
      <c r="H10" s="7">
        <v>947</v>
      </c>
      <c r="I10" s="4">
        <f t="shared" si="1"/>
        <v>2.9763499790032735</v>
      </c>
      <c r="J10" s="4">
        <f t="shared" si="2"/>
        <v>2.2027606873931997</v>
      </c>
      <c r="K10" s="4">
        <f t="shared" si="3"/>
        <v>16.842661034846884</v>
      </c>
      <c r="L10" s="4">
        <v>9199.07</v>
      </c>
      <c r="M10" s="4">
        <v>8</v>
      </c>
      <c r="N10" s="4">
        <f t="shared" si="4"/>
        <v>73592.56</v>
      </c>
      <c r="O10" s="4">
        <f t="shared" si="5"/>
        <v>4.866833910611005</v>
      </c>
      <c r="P10" s="4">
        <v>179</v>
      </c>
      <c r="Q10" s="4">
        <f t="shared" si="6"/>
        <v>2.2528530309798933</v>
      </c>
      <c r="R10" s="4">
        <v>314.19</v>
      </c>
      <c r="S10" s="4">
        <f t="shared" si="7"/>
        <v>2513.52</v>
      </c>
      <c r="T10" s="4">
        <f t="shared" si="8"/>
        <v>3.4002823452454471</v>
      </c>
      <c r="V10" s="6">
        <f t="shared" si="9"/>
        <v>63.456825487762188</v>
      </c>
      <c r="W10" s="1" t="s">
        <v>6</v>
      </c>
    </row>
    <row r="11" spans="1:23" x14ac:dyDescent="0.3">
      <c r="A11" s="12" t="s">
        <v>63</v>
      </c>
      <c r="B11" s="1" t="s">
        <v>40</v>
      </c>
      <c r="C11" s="11" t="s">
        <v>75</v>
      </c>
      <c r="D11" s="7">
        <v>120</v>
      </c>
      <c r="E11" s="4">
        <v>15389.19</v>
      </c>
      <c r="F11" s="4">
        <v>947</v>
      </c>
      <c r="G11" s="6">
        <v>171.2</v>
      </c>
      <c r="H11" s="4">
        <v>947</v>
      </c>
      <c r="I11" s="4">
        <f t="shared" si="1"/>
        <v>2.9763499790032735</v>
      </c>
      <c r="J11" s="4">
        <f t="shared" si="2"/>
        <v>2.2335037603411343</v>
      </c>
      <c r="K11" s="4">
        <f t="shared" si="3"/>
        <v>18.078141499472018</v>
      </c>
      <c r="L11" s="4">
        <v>3377.76</v>
      </c>
      <c r="M11" s="4">
        <v>11</v>
      </c>
      <c r="N11" s="4">
        <f t="shared" si="4"/>
        <v>37155.360000000001</v>
      </c>
      <c r="O11" s="4">
        <f t="shared" si="5"/>
        <v>4.5700214735612077</v>
      </c>
      <c r="P11" s="4">
        <v>59.2</v>
      </c>
      <c r="Q11" s="4">
        <f t="shared" si="6"/>
        <v>1.7723217067229198</v>
      </c>
      <c r="R11" s="4">
        <v>141.11000000000001</v>
      </c>
      <c r="S11" s="4">
        <f t="shared" si="7"/>
        <v>1552.21</v>
      </c>
      <c r="T11" s="4">
        <f t="shared" si="8"/>
        <v>3.1909504770198041</v>
      </c>
      <c r="U11" s="4">
        <v>40.619999999999997</v>
      </c>
      <c r="V11" s="6">
        <f t="shared" si="9"/>
        <v>110.29435450100179</v>
      </c>
      <c r="W11" s="1" t="s">
        <v>7</v>
      </c>
    </row>
    <row r="12" spans="1:23" x14ac:dyDescent="0.3">
      <c r="A12" s="12" t="s">
        <v>36</v>
      </c>
      <c r="B12" s="1" t="s">
        <v>40</v>
      </c>
      <c r="C12" s="11" t="s">
        <v>61</v>
      </c>
      <c r="D12" s="4">
        <v>219</v>
      </c>
      <c r="E12" s="4">
        <v>188623.79</v>
      </c>
      <c r="F12" s="4">
        <v>4500</v>
      </c>
      <c r="G12" s="6">
        <v>861</v>
      </c>
      <c r="H12" s="4">
        <v>4500</v>
      </c>
      <c r="I12" s="4">
        <f t="shared" si="1"/>
        <v>3.6532125137753435</v>
      </c>
      <c r="J12" s="4">
        <f t="shared" si="2"/>
        <v>2.935003151453655</v>
      </c>
      <c r="K12" s="4">
        <f t="shared" si="3"/>
        <v>19.133333333333333</v>
      </c>
      <c r="L12" s="4">
        <v>12472.02</v>
      </c>
      <c r="M12" s="4">
        <v>22</v>
      </c>
      <c r="N12" s="4">
        <f t="shared" si="4"/>
        <v>274384.44</v>
      </c>
      <c r="O12" s="4">
        <f t="shared" si="5"/>
        <v>5.4383594794336103</v>
      </c>
      <c r="P12" s="4">
        <v>101.39</v>
      </c>
      <c r="Q12" s="4">
        <f t="shared" si="6"/>
        <v>2.0059951230546913</v>
      </c>
      <c r="R12" s="4">
        <v>184.46</v>
      </c>
      <c r="S12" s="4">
        <f t="shared" si="7"/>
        <v>4058.1200000000003</v>
      </c>
      <c r="T12" s="4">
        <f t="shared" si="8"/>
        <v>3.6083248851239627</v>
      </c>
      <c r="U12" s="4">
        <v>37.43</v>
      </c>
      <c r="V12" s="6">
        <f t="shared" si="9"/>
        <v>212.16721043241697</v>
      </c>
      <c r="W12" s="1" t="s">
        <v>9</v>
      </c>
    </row>
    <row r="13" spans="1:23" x14ac:dyDescent="0.3">
      <c r="A13" s="13" t="s">
        <v>37</v>
      </c>
      <c r="B13" s="1" t="s">
        <v>42</v>
      </c>
      <c r="C13" s="23" t="s">
        <v>58</v>
      </c>
      <c r="D13" s="4">
        <v>64</v>
      </c>
      <c r="E13" s="4">
        <v>620.04999999999995</v>
      </c>
      <c r="F13" s="4">
        <v>24.1</v>
      </c>
      <c r="G13" s="6">
        <v>8.34</v>
      </c>
      <c r="H13" s="4">
        <v>24.1</v>
      </c>
      <c r="I13" s="4">
        <f t="shared" si="1"/>
        <v>1.3820170425748683</v>
      </c>
      <c r="J13" s="4">
        <f t="shared" si="2"/>
        <v>0.92116605063773871</v>
      </c>
      <c r="K13" s="4">
        <f t="shared" si="3"/>
        <v>34.605809128630703</v>
      </c>
      <c r="L13" s="4">
        <v>61.84</v>
      </c>
      <c r="M13" s="4">
        <v>15</v>
      </c>
      <c r="N13" s="4">
        <f t="shared" si="4"/>
        <v>927.6</v>
      </c>
      <c r="O13" s="4">
        <f t="shared" si="5"/>
        <v>2.9673607399659496</v>
      </c>
      <c r="P13" s="4">
        <v>44.88</v>
      </c>
      <c r="Q13" s="4">
        <f t="shared" si="6"/>
        <v>1.6520528482481049</v>
      </c>
      <c r="R13" s="4">
        <v>9.3000000000000007</v>
      </c>
      <c r="S13" s="4">
        <f t="shared" si="7"/>
        <v>139.5</v>
      </c>
      <c r="T13" s="4">
        <f t="shared" si="8"/>
        <v>2.1445742076096161</v>
      </c>
      <c r="U13" s="4">
        <v>37.33</v>
      </c>
      <c r="V13" s="6">
        <f t="shared" si="9"/>
        <v>59.784946236559136</v>
      </c>
      <c r="W13" s="1" t="s">
        <v>10</v>
      </c>
    </row>
    <row r="14" spans="1:23" x14ac:dyDescent="0.3">
      <c r="A14" s="19" t="s">
        <v>54</v>
      </c>
      <c r="B14" s="1" t="s">
        <v>40</v>
      </c>
      <c r="C14" s="11" t="s">
        <v>44</v>
      </c>
      <c r="D14" s="4">
        <v>50</v>
      </c>
      <c r="E14" s="4">
        <v>168000</v>
      </c>
      <c r="F14" s="4">
        <v>6610</v>
      </c>
      <c r="G14" s="6">
        <f>E14/D14</f>
        <v>3360</v>
      </c>
      <c r="H14" s="4">
        <v>6610</v>
      </c>
      <c r="I14" s="4">
        <f t="shared" si="1"/>
        <v>3.8202014594856402</v>
      </c>
      <c r="J14" s="4">
        <f t="shared" si="2"/>
        <v>3.5263392773898441</v>
      </c>
      <c r="K14" s="4">
        <f t="shared" si="3"/>
        <v>50.832072617246595</v>
      </c>
      <c r="L14" s="4">
        <v>4000</v>
      </c>
      <c r="M14" s="4">
        <v>42</v>
      </c>
      <c r="N14" s="4">
        <f t="shared" si="4"/>
        <v>168000</v>
      </c>
      <c r="O14" s="4">
        <f t="shared" si="5"/>
        <v>5.2253092817258633</v>
      </c>
      <c r="P14" s="4">
        <v>155</v>
      </c>
      <c r="Q14" s="4">
        <f t="shared" si="6"/>
        <v>2.1903316981702914</v>
      </c>
      <c r="R14" s="4">
        <v>184.52</v>
      </c>
      <c r="S14" s="4">
        <f t="shared" si="7"/>
        <v>7749.84</v>
      </c>
      <c r="T14" s="4">
        <f t="shared" si="8"/>
        <v>3.8892927363341294</v>
      </c>
      <c r="U14" s="4">
        <v>26</v>
      </c>
      <c r="V14" s="6">
        <f t="shared" si="9"/>
        <v>433.55733795794492</v>
      </c>
      <c r="W14" s="1" t="s">
        <v>11</v>
      </c>
    </row>
    <row r="15" spans="1:23" x14ac:dyDescent="0.3">
      <c r="A15" s="19" t="s">
        <v>55</v>
      </c>
      <c r="B15" s="1" t="s">
        <v>40</v>
      </c>
      <c r="C15" s="11" t="s">
        <v>59</v>
      </c>
      <c r="D15" s="4">
        <v>78</v>
      </c>
      <c r="E15" s="4">
        <v>159600</v>
      </c>
      <c r="F15" s="4">
        <v>3656</v>
      </c>
      <c r="G15" s="6">
        <f>E15/D15</f>
        <v>2046.1538461538462</v>
      </c>
      <c r="H15" s="4">
        <v>3656</v>
      </c>
      <c r="I15" s="4">
        <f t="shared" si="1"/>
        <v>3.5630061870617937</v>
      </c>
      <c r="J15" s="4">
        <f t="shared" si="2"/>
        <v>3.3109382843242301</v>
      </c>
      <c r="K15" s="4">
        <f t="shared" si="3"/>
        <v>55.967008921057058</v>
      </c>
      <c r="L15" s="4">
        <v>3800</v>
      </c>
      <c r="M15" s="4">
        <v>42</v>
      </c>
      <c r="N15" s="4">
        <f t="shared" si="4"/>
        <v>159600</v>
      </c>
      <c r="O15" s="4">
        <f t="shared" si="5"/>
        <v>5.2030328870147109</v>
      </c>
      <c r="V15" s="6"/>
      <c r="W15" s="1" t="s">
        <v>12</v>
      </c>
    </row>
    <row r="16" spans="1:23" x14ac:dyDescent="0.3">
      <c r="A16" s="18" t="s">
        <v>56</v>
      </c>
      <c r="B16" s="1" t="s">
        <v>41</v>
      </c>
      <c r="C16" s="11" t="s">
        <v>44</v>
      </c>
      <c r="D16" s="4">
        <v>83</v>
      </c>
      <c r="E16" s="4">
        <v>65720</v>
      </c>
      <c r="F16" s="4">
        <v>12000</v>
      </c>
      <c r="G16" s="6">
        <f>E16/D16</f>
        <v>791.80722891566268</v>
      </c>
      <c r="H16" s="4">
        <v>12000</v>
      </c>
      <c r="I16" s="4">
        <f t="shared" si="1"/>
        <v>4.0791812460476251</v>
      </c>
      <c r="J16" s="4">
        <f t="shared" si="2"/>
        <v>2.8986194623869501</v>
      </c>
      <c r="K16" s="4">
        <f t="shared" si="3"/>
        <v>6.5983935742971882</v>
      </c>
      <c r="L16" s="4">
        <v>2650</v>
      </c>
      <c r="M16" s="4">
        <v>26</v>
      </c>
      <c r="N16" s="4">
        <f t="shared" si="4"/>
        <v>68900</v>
      </c>
      <c r="O16" s="4">
        <f t="shared" si="5"/>
        <v>4.8382192219076261</v>
      </c>
      <c r="V16" s="6"/>
      <c r="W16" s="1" t="s">
        <v>13</v>
      </c>
    </row>
    <row r="17" spans="1:23" x14ac:dyDescent="0.3">
      <c r="A17" s="14" t="s">
        <v>57</v>
      </c>
      <c r="B17" s="11" t="s">
        <v>42</v>
      </c>
      <c r="C17" s="11" t="s">
        <v>44</v>
      </c>
      <c r="D17" s="4">
        <v>54</v>
      </c>
      <c r="E17" s="4">
        <v>283</v>
      </c>
      <c r="F17" s="4">
        <v>108</v>
      </c>
      <c r="G17" s="6">
        <f>E17/D17</f>
        <v>5.2407407407407405</v>
      </c>
      <c r="H17" s="4">
        <v>108</v>
      </c>
      <c r="I17" s="4">
        <f t="shared" si="1"/>
        <v>2.0334237554869499</v>
      </c>
      <c r="J17" s="4">
        <f t="shared" si="2"/>
        <v>0.7193926757013217</v>
      </c>
      <c r="K17" s="4">
        <f t="shared" si="3"/>
        <v>4.8525377229080933</v>
      </c>
      <c r="L17" s="4">
        <v>35.46</v>
      </c>
      <c r="M17" s="4">
        <v>20</v>
      </c>
      <c r="N17" s="4">
        <f t="shared" si="4"/>
        <v>709.2</v>
      </c>
      <c r="O17" s="4">
        <f t="shared" si="5"/>
        <v>2.8507687269288802</v>
      </c>
      <c r="P17" s="4">
        <v>37.85</v>
      </c>
      <c r="Q17" s="4">
        <f t="shared" si="6"/>
        <v>1.5780658838360915</v>
      </c>
      <c r="R17" s="4">
        <v>8.43</v>
      </c>
      <c r="S17" s="4">
        <f t="shared" si="7"/>
        <v>168.6</v>
      </c>
      <c r="T17" s="4">
        <f t="shared" si="8"/>
        <v>2.2268575702887237</v>
      </c>
      <c r="U17" s="4">
        <v>46.8</v>
      </c>
      <c r="V17" s="6">
        <f t="shared" si="9"/>
        <v>31.08387153464259</v>
      </c>
      <c r="W17" s="4" t="s">
        <v>20</v>
      </c>
    </row>
    <row r="18" spans="1:23" x14ac:dyDescent="0.3">
      <c r="A18" s="15" t="s">
        <v>64</v>
      </c>
      <c r="B18" s="11" t="s">
        <v>71</v>
      </c>
      <c r="C18" s="23" t="s">
        <v>43</v>
      </c>
      <c r="H18" s="4">
        <v>16.5</v>
      </c>
      <c r="I18" s="4">
        <f>LOG10(H18)</f>
        <v>1.2174839442139063</v>
      </c>
      <c r="M18" s="4">
        <v>13</v>
      </c>
      <c r="R18" s="4">
        <v>7.52</v>
      </c>
      <c r="S18" s="4">
        <f>R18*M18</f>
        <v>97.759999999999991</v>
      </c>
      <c r="T18" s="4">
        <f>LOG10(S18)</f>
        <v>1.990161192898479</v>
      </c>
      <c r="U18" s="4">
        <v>19.5</v>
      </c>
      <c r="W18" s="4" t="s">
        <v>32</v>
      </c>
    </row>
    <row r="19" spans="1:23" x14ac:dyDescent="0.3">
      <c r="A19" s="16" t="s">
        <v>65</v>
      </c>
      <c r="B19" s="1" t="s">
        <v>40</v>
      </c>
      <c r="C19" s="11" t="s">
        <v>70</v>
      </c>
      <c r="F19" s="4" t="s">
        <v>16</v>
      </c>
      <c r="H19" s="4">
        <v>185</v>
      </c>
      <c r="I19" s="4">
        <f>LOG10(H19)</f>
        <v>2.2671717284030137</v>
      </c>
      <c r="M19" s="4">
        <v>14</v>
      </c>
      <c r="R19" s="4">
        <v>56.62</v>
      </c>
      <c r="S19" s="4">
        <f>R19*M19</f>
        <v>792.68</v>
      </c>
      <c r="T19" s="4">
        <f>LOG10(S19)</f>
        <v>2.8990979007073223</v>
      </c>
      <c r="U19" s="4">
        <v>63.5</v>
      </c>
      <c r="W19" s="4" t="s">
        <v>29</v>
      </c>
    </row>
    <row r="20" spans="1:23" x14ac:dyDescent="0.3">
      <c r="A20" s="16" t="s">
        <v>66</v>
      </c>
      <c r="B20" s="1" t="s">
        <v>40</v>
      </c>
      <c r="C20" s="11" t="s">
        <v>69</v>
      </c>
      <c r="E20" s="4">
        <v>7444.93</v>
      </c>
      <c r="H20" s="4">
        <v>185</v>
      </c>
      <c r="I20" s="4">
        <f>LOG10(H20)</f>
        <v>2.2671717284030137</v>
      </c>
      <c r="M20" s="4">
        <v>13</v>
      </c>
      <c r="R20" s="4">
        <v>49.59</v>
      </c>
      <c r="S20" s="4">
        <f>R20*M20</f>
        <v>644.67000000000007</v>
      </c>
      <c r="T20" s="4">
        <f>LOG10(S20)</f>
        <v>2.8093374605979466</v>
      </c>
      <c r="U20" s="4">
        <v>37.67</v>
      </c>
      <c r="W20" s="4" t="s">
        <v>21</v>
      </c>
    </row>
    <row r="21" spans="1:23" x14ac:dyDescent="0.3">
      <c r="A21" s="16" t="s">
        <v>67</v>
      </c>
      <c r="B21" s="1" t="s">
        <v>40</v>
      </c>
      <c r="C21" s="11" t="s">
        <v>68</v>
      </c>
      <c r="E21" s="4">
        <v>1087.9000000000001</v>
      </c>
      <c r="H21" s="4">
        <v>150</v>
      </c>
      <c r="I21" s="4">
        <f>LOG10(H21)</f>
        <v>2.1760912590556813</v>
      </c>
      <c r="M21" s="4">
        <v>11</v>
      </c>
      <c r="P21" s="4" t="s">
        <v>16</v>
      </c>
      <c r="R21" s="4">
        <v>25.06</v>
      </c>
      <c r="S21" s="4">
        <f>R21*M21</f>
        <v>275.65999999999997</v>
      </c>
      <c r="T21" s="4">
        <f>LOG10(S21)</f>
        <v>2.4403737518163564</v>
      </c>
      <c r="U21" s="4">
        <v>40.96</v>
      </c>
      <c r="W21" s="4" t="s">
        <v>22</v>
      </c>
    </row>
    <row r="22" spans="1:23" x14ac:dyDescent="0.3">
      <c r="A22" s="17" t="s">
        <v>72</v>
      </c>
      <c r="B22" s="4" t="s">
        <v>40</v>
      </c>
      <c r="C22" s="4" t="s">
        <v>43</v>
      </c>
    </row>
    <row r="23" spans="1:23" x14ac:dyDescent="0.3">
      <c r="A23" s="17" t="s">
        <v>73</v>
      </c>
      <c r="B23" s="4" t="s">
        <v>40</v>
      </c>
      <c r="C23" s="4" t="s">
        <v>74</v>
      </c>
    </row>
    <row r="26" spans="1:23" x14ac:dyDescent="0.3">
      <c r="A26" s="11"/>
      <c r="B26" s="11"/>
      <c r="C26" s="11"/>
      <c r="L26" s="3"/>
    </row>
    <row r="27" spans="1:23" x14ac:dyDescent="0.3">
      <c r="A27" s="11"/>
      <c r="B27" s="11"/>
      <c r="C27" s="11"/>
    </row>
    <row r="28" spans="1:23" x14ac:dyDescent="0.3">
      <c r="E28" s="4" t="s">
        <v>16</v>
      </c>
    </row>
    <row r="49" spans="13:38" ht="21" x14ac:dyDescent="0.4">
      <c r="M49" s="28"/>
      <c r="N49" s="29"/>
    </row>
    <row r="50" spans="13:38" ht="21" x14ac:dyDescent="0.4">
      <c r="M50" s="30"/>
      <c r="N50" s="29"/>
      <c r="AD50" s="31"/>
      <c r="AE50" s="29"/>
      <c r="AF50" s="29"/>
      <c r="AG50" s="29"/>
      <c r="AH50" s="29"/>
      <c r="AI50" s="32"/>
      <c r="AJ50" s="29"/>
    </row>
    <row r="51" spans="13:38" ht="21" x14ac:dyDescent="0.4">
      <c r="AD51" s="30"/>
      <c r="AE51" s="29"/>
      <c r="AF51" s="29"/>
      <c r="AG51" s="29"/>
      <c r="AH51" s="29"/>
      <c r="AI51" s="29"/>
      <c r="AJ51" s="29"/>
    </row>
    <row r="55" spans="13:38" ht="21" x14ac:dyDescent="0.4">
      <c r="AL55" s="29"/>
    </row>
    <row r="56" spans="13:38" ht="21" x14ac:dyDescent="0.4">
      <c r="AL56" s="29"/>
    </row>
    <row r="64" spans="13:38" ht="21.6" customHeight="1" x14ac:dyDescent="0.4">
      <c r="T64" s="29"/>
    </row>
    <row r="65" spans="5:21" ht="21" x14ac:dyDescent="0.4">
      <c r="T65" s="29"/>
    </row>
    <row r="69" spans="5:21" ht="21" x14ac:dyDescent="0.35">
      <c r="E69" s="33"/>
      <c r="G69" s="34"/>
      <c r="J69" s="35"/>
    </row>
    <row r="70" spans="5:21" ht="18" x14ac:dyDescent="0.35">
      <c r="J70" s="35"/>
    </row>
    <row r="71" spans="5:21" ht="18" x14ac:dyDescent="0.35">
      <c r="J71" s="35"/>
      <c r="K71" s="35"/>
      <c r="L71" s="35"/>
      <c r="M71" s="35"/>
      <c r="N71" s="35"/>
      <c r="O71" s="35"/>
    </row>
    <row r="74" spans="5:21" ht="21" x14ac:dyDescent="0.4">
      <c r="K74" s="35"/>
      <c r="L74" s="35"/>
      <c r="M74" s="35"/>
      <c r="N74" s="28"/>
      <c r="O74" s="36"/>
    </row>
    <row r="75" spans="5:21" ht="21" x14ac:dyDescent="0.4">
      <c r="L75" s="35"/>
      <c r="M75" s="35"/>
      <c r="N75" s="29"/>
      <c r="O75" s="29"/>
    </row>
    <row r="76" spans="5:21" ht="21" x14ac:dyDescent="0.4">
      <c r="T76" s="28"/>
      <c r="U76" s="36"/>
    </row>
    <row r="90" spans="4:12" ht="21" x14ac:dyDescent="0.4">
      <c r="D90" s="28"/>
      <c r="E90" s="36"/>
    </row>
    <row r="92" spans="4:12" ht="21" x14ac:dyDescent="0.4">
      <c r="K92" s="37"/>
      <c r="L92" s="3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>
      <selection activeCell="E23" sqref="E23"/>
    </sheetView>
  </sheetViews>
  <sheetFormatPr defaultRowHeight="14.4" x14ac:dyDescent="0.3"/>
  <cols>
    <col min="1" max="1" width="93.44140625" bestFit="1" customWidth="1"/>
  </cols>
  <sheetData>
    <row r="1" spans="1:1" s="22" customFormat="1" ht="18" x14ac:dyDescent="0.35">
      <c r="A1" s="24" t="s">
        <v>85</v>
      </c>
    </row>
    <row r="2" spans="1:1" x14ac:dyDescent="0.3">
      <c r="A2" s="25" t="s">
        <v>86</v>
      </c>
    </row>
    <row r="4" spans="1:1" x14ac:dyDescent="0.3">
      <c r="A4" s="26" t="s">
        <v>95</v>
      </c>
    </row>
    <row r="5" spans="1:1" x14ac:dyDescent="0.3">
      <c r="A5" s="27" t="s">
        <v>93</v>
      </c>
    </row>
    <row r="7" spans="1:1" x14ac:dyDescent="0.3">
      <c r="A7" s="26" t="s">
        <v>96</v>
      </c>
    </row>
    <row r="8" spans="1:1" x14ac:dyDescent="0.3">
      <c r="A8" s="27" t="s">
        <v>87</v>
      </c>
    </row>
    <row r="10" spans="1:1" x14ac:dyDescent="0.3">
      <c r="A10" s="26" t="s">
        <v>99</v>
      </c>
    </row>
    <row r="11" spans="1:1" x14ac:dyDescent="0.3">
      <c r="A11" s="27" t="s">
        <v>76</v>
      </c>
    </row>
    <row r="13" spans="1:1" x14ac:dyDescent="0.3">
      <c r="A13" s="26" t="s">
        <v>100</v>
      </c>
    </row>
    <row r="14" spans="1:1" x14ac:dyDescent="0.3">
      <c r="A14" s="27" t="s">
        <v>77</v>
      </c>
    </row>
    <row r="16" spans="1:1" x14ac:dyDescent="0.3">
      <c r="A16" s="26" t="s">
        <v>101</v>
      </c>
    </row>
    <row r="17" spans="1:1" x14ac:dyDescent="0.3">
      <c r="A17" s="27" t="s">
        <v>78</v>
      </c>
    </row>
    <row r="18" spans="1:1" x14ac:dyDescent="0.3">
      <c r="A18" s="21"/>
    </row>
    <row r="19" spans="1:1" x14ac:dyDescent="0.3">
      <c r="A19" s="26" t="s">
        <v>94</v>
      </c>
    </row>
    <row r="20" spans="1:1" x14ac:dyDescent="0.3">
      <c r="A20" s="27" t="s">
        <v>88</v>
      </c>
    </row>
    <row r="22" spans="1:1" x14ac:dyDescent="0.3">
      <c r="A22" s="26" t="s">
        <v>98</v>
      </c>
    </row>
    <row r="23" spans="1:1" x14ac:dyDescent="0.3">
      <c r="A23" s="27" t="s">
        <v>80</v>
      </c>
    </row>
    <row r="25" spans="1:1" x14ac:dyDescent="0.3">
      <c r="A25" t="s">
        <v>97</v>
      </c>
    </row>
    <row r="26" spans="1:1" x14ac:dyDescent="0.3">
      <c r="A26" s="21" t="s">
        <v>79</v>
      </c>
    </row>
    <row r="28" spans="1:1" x14ac:dyDescent="0.3">
      <c r="A28" t="s">
        <v>89</v>
      </c>
    </row>
    <row r="29" spans="1:1" x14ac:dyDescent="0.3">
      <c r="A29" s="21" t="s">
        <v>90</v>
      </c>
    </row>
    <row r="31" spans="1:1" x14ac:dyDescent="0.3">
      <c r="A31" t="s">
        <v>98</v>
      </c>
    </row>
    <row r="32" spans="1:1" x14ac:dyDescent="0.3">
      <c r="A32" s="21" t="s">
        <v>80</v>
      </c>
    </row>
    <row r="33" spans="1:1" x14ac:dyDescent="0.3">
      <c r="A33" s="21"/>
    </row>
    <row r="34" spans="1:1" x14ac:dyDescent="0.3">
      <c r="A34" t="s">
        <v>91</v>
      </c>
    </row>
    <row r="35" spans="1:1" x14ac:dyDescent="0.3">
      <c r="A35" s="21" t="s">
        <v>92</v>
      </c>
    </row>
    <row r="41" spans="1:1" x14ac:dyDescent="0.3">
      <c r="A41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Crown and replacement data</vt:lpstr>
      <vt:lpstr>Correlation and significance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CFY</dc:creator>
  <cp:lastModifiedBy>Dr. Ősi Attila</cp:lastModifiedBy>
  <cp:lastPrinted>2023-09-26T17:28:59Z</cp:lastPrinted>
  <dcterms:created xsi:type="dcterms:W3CDTF">2023-01-11T12:15:12Z</dcterms:created>
  <dcterms:modified xsi:type="dcterms:W3CDTF">2024-07-29T09:34:48Z</dcterms:modified>
</cp:coreProperties>
</file>