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t0202\Downloads\"/>
    </mc:Choice>
  </mc:AlternateContent>
  <xr:revisionPtr revIDLastSave="0" documentId="13_ncr:1_{43A70EFD-C987-4AEB-A0CD-1C705F29E77B}" xr6:coauthVersionLast="47" xr6:coauthVersionMax="47" xr10:uidLastSave="{00000000-0000-0000-0000-000000000000}"/>
  <bookViews>
    <workbookView xWindow="-110" yWindow="-110" windowWidth="19420" windowHeight="11620" firstSheet="5" activeTab="6" xr2:uid="{1113BD3F-F869-5A47-B620-74BE02D7A735}"/>
  </bookViews>
  <sheets>
    <sheet name="Fig. 2efg" sheetId="1" r:id="rId1"/>
    <sheet name="Fig. 3ghi" sheetId="3" r:id="rId2"/>
    <sheet name="Fig. 4a" sheetId="4" r:id="rId3"/>
    <sheet name="Fig. 5b" sheetId="5" r:id="rId4"/>
    <sheet name="Supplementary Fig. 2bcde" sheetId="6" r:id="rId5"/>
    <sheet name="Supplementary Fig. 8abc" sheetId="7" r:id="rId6"/>
    <sheet name="Supplementary Fig. 8def" sheetId="9" r:id="rId7"/>
    <sheet name="Supplementary Fig. 15ab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7" i="3" l="1"/>
  <c r="S46" i="3"/>
  <c r="S45" i="3"/>
  <c r="T40" i="3"/>
  <c r="U40" i="3" s="1"/>
  <c r="U39" i="3"/>
  <c r="T39" i="3"/>
  <c r="T38" i="3"/>
  <c r="U38" i="3" s="1"/>
  <c r="T37" i="3"/>
  <c r="U37" i="3" s="1"/>
  <c r="U36" i="3"/>
  <c r="T36" i="3"/>
  <c r="U35" i="3"/>
  <c r="T35" i="3"/>
  <c r="T34" i="3"/>
  <c r="U34" i="3" s="1"/>
  <c r="U33" i="3"/>
  <c r="T33" i="3"/>
  <c r="T32" i="3"/>
  <c r="U32" i="3" s="1"/>
  <c r="T31" i="3"/>
  <c r="U31" i="3" s="1"/>
  <c r="U30" i="3"/>
  <c r="T30" i="3"/>
  <c r="T29" i="3"/>
  <c r="U29" i="3" s="1"/>
  <c r="T28" i="3"/>
  <c r="U28" i="3" s="1"/>
  <c r="U27" i="3"/>
  <c r="T27" i="3"/>
  <c r="T26" i="3"/>
  <c r="U26" i="3" s="1"/>
  <c r="T25" i="3"/>
  <c r="U25" i="3" s="1"/>
  <c r="U24" i="3"/>
  <c r="T24" i="3"/>
  <c r="T23" i="3"/>
  <c r="U23" i="3" s="1"/>
  <c r="T22" i="3"/>
  <c r="U22" i="3" s="1"/>
  <c r="U21" i="3"/>
  <c r="T21" i="3"/>
  <c r="T20" i="3"/>
  <c r="U20" i="3" s="1"/>
  <c r="T19" i="3"/>
  <c r="U19" i="3" s="1"/>
  <c r="U18" i="3"/>
  <c r="T18" i="3"/>
  <c r="T17" i="3"/>
  <c r="U17" i="3" s="1"/>
  <c r="T16" i="3"/>
  <c r="U16" i="3" s="1"/>
  <c r="U15" i="3"/>
  <c r="T15" i="3"/>
  <c r="T14" i="3"/>
  <c r="U14" i="3" s="1"/>
  <c r="T13" i="3"/>
  <c r="U13" i="3" s="1"/>
  <c r="U12" i="3"/>
  <c r="T12" i="3"/>
  <c r="T11" i="3"/>
  <c r="U11" i="3" s="1"/>
  <c r="T10" i="3"/>
  <c r="U10" i="3" s="1"/>
  <c r="U9" i="3"/>
  <c r="T9" i="3"/>
  <c r="T8" i="3"/>
  <c r="U8" i="3" s="1"/>
  <c r="T7" i="3"/>
  <c r="U7" i="3" s="1"/>
  <c r="U6" i="3"/>
  <c r="T6" i="3"/>
  <c r="T5" i="3"/>
  <c r="U5" i="3" s="1"/>
  <c r="E42" i="3"/>
  <c r="E41" i="3"/>
  <c r="E40" i="3"/>
  <c r="E39" i="3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X33" i="9"/>
  <c r="T33" i="9"/>
  <c r="AA33" i="9" s="1"/>
  <c r="S33" i="9"/>
  <c r="Z33" i="9" s="1"/>
  <c r="R33" i="9"/>
  <c r="Y33" i="9" s="1"/>
  <c r="Q33" i="9"/>
  <c r="P33" i="9"/>
  <c r="W33" i="9" s="1"/>
  <c r="O33" i="9"/>
  <c r="V33" i="9" s="1"/>
  <c r="T32" i="9"/>
  <c r="AA32" i="9" s="1"/>
  <c r="S32" i="9"/>
  <c r="Z32" i="9" s="1"/>
  <c r="R32" i="9"/>
  <c r="Y32" i="9" s="1"/>
  <c r="Q32" i="9"/>
  <c r="X32" i="9" s="1"/>
  <c r="P32" i="9"/>
  <c r="W32" i="9" s="1"/>
  <c r="O32" i="9"/>
  <c r="V32" i="9" s="1"/>
  <c r="T31" i="9"/>
  <c r="AA31" i="9" s="1"/>
  <c r="S31" i="9"/>
  <c r="Z31" i="9" s="1"/>
  <c r="R31" i="9"/>
  <c r="Y31" i="9" s="1"/>
  <c r="Q31" i="9"/>
  <c r="X31" i="9" s="1"/>
  <c r="P31" i="9"/>
  <c r="W31" i="9" s="1"/>
  <c r="O31" i="9"/>
  <c r="V31" i="9" s="1"/>
  <c r="T30" i="9"/>
  <c r="AA30" i="9" s="1"/>
  <c r="S30" i="9"/>
  <c r="Z30" i="9" s="1"/>
  <c r="R30" i="9"/>
  <c r="Y30" i="9" s="1"/>
  <c r="Q30" i="9"/>
  <c r="X30" i="9" s="1"/>
  <c r="P30" i="9"/>
  <c r="W30" i="9" s="1"/>
  <c r="O30" i="9"/>
  <c r="V30" i="9" s="1"/>
  <c r="T29" i="9"/>
  <c r="AA29" i="9" s="1"/>
  <c r="S29" i="9"/>
  <c r="Z29" i="9" s="1"/>
  <c r="R29" i="9"/>
  <c r="Y29" i="9" s="1"/>
  <c r="Q29" i="9"/>
  <c r="X29" i="9" s="1"/>
  <c r="P29" i="9"/>
  <c r="W29" i="9" s="1"/>
  <c r="O29" i="9"/>
  <c r="V29" i="9" s="1"/>
  <c r="T28" i="9"/>
  <c r="AA28" i="9" s="1"/>
  <c r="S28" i="9"/>
  <c r="Z28" i="9" s="1"/>
  <c r="R28" i="9"/>
  <c r="Y28" i="9" s="1"/>
  <c r="Q28" i="9"/>
  <c r="X28" i="9" s="1"/>
  <c r="P28" i="9"/>
  <c r="W28" i="9" s="1"/>
  <c r="O28" i="9"/>
  <c r="V28" i="9" s="1"/>
  <c r="T27" i="9"/>
  <c r="AA27" i="9" s="1"/>
  <c r="S27" i="9"/>
  <c r="Z27" i="9" s="1"/>
  <c r="R27" i="9"/>
  <c r="Y27" i="9" s="1"/>
  <c r="Q27" i="9"/>
  <c r="X27" i="9" s="1"/>
  <c r="P27" i="9"/>
  <c r="W27" i="9" s="1"/>
  <c r="O27" i="9"/>
  <c r="V27" i="9" s="1"/>
  <c r="T26" i="9"/>
  <c r="AA26" i="9" s="1"/>
  <c r="S26" i="9"/>
  <c r="Z26" i="9" s="1"/>
  <c r="R26" i="9"/>
  <c r="Y26" i="9" s="1"/>
  <c r="Q26" i="9"/>
  <c r="X26" i="9" s="1"/>
  <c r="P26" i="9"/>
  <c r="W26" i="9" s="1"/>
  <c r="O26" i="9"/>
  <c r="V26" i="9" s="1"/>
  <c r="T25" i="9"/>
  <c r="AA25" i="9" s="1"/>
  <c r="S25" i="9"/>
  <c r="Z25" i="9" s="1"/>
  <c r="R25" i="9"/>
  <c r="Y25" i="9" s="1"/>
  <c r="Q25" i="9"/>
  <c r="X25" i="9" s="1"/>
  <c r="P25" i="9"/>
  <c r="W25" i="9" s="1"/>
  <c r="O25" i="9"/>
  <c r="V25" i="9" s="1"/>
  <c r="T24" i="9"/>
  <c r="AA24" i="9" s="1"/>
  <c r="S24" i="9"/>
  <c r="Z24" i="9" s="1"/>
  <c r="R24" i="9"/>
  <c r="Y24" i="9" s="1"/>
  <c r="Q24" i="9"/>
  <c r="X24" i="9" s="1"/>
  <c r="P24" i="9"/>
  <c r="W24" i="9" s="1"/>
  <c r="O24" i="9"/>
  <c r="V24" i="9" s="1"/>
  <c r="X23" i="9"/>
  <c r="T23" i="9"/>
  <c r="AA23" i="9" s="1"/>
  <c r="S23" i="9"/>
  <c r="Z23" i="9" s="1"/>
  <c r="R23" i="9"/>
  <c r="Y23" i="9" s="1"/>
  <c r="Q23" i="9"/>
  <c r="P23" i="9"/>
  <c r="W23" i="9" s="1"/>
  <c r="O23" i="9"/>
  <c r="V23" i="9" s="1"/>
  <c r="T22" i="9"/>
  <c r="AA22" i="9" s="1"/>
  <c r="S22" i="9"/>
  <c r="Z22" i="9" s="1"/>
  <c r="R22" i="9"/>
  <c r="Y22" i="9" s="1"/>
  <c r="Q22" i="9"/>
  <c r="X22" i="9" s="1"/>
  <c r="P22" i="9"/>
  <c r="W22" i="9" s="1"/>
  <c r="O22" i="9"/>
  <c r="V22" i="9" s="1"/>
  <c r="T21" i="9"/>
  <c r="AA21" i="9" s="1"/>
  <c r="S21" i="9"/>
  <c r="Z21" i="9" s="1"/>
  <c r="R21" i="9"/>
  <c r="Y21" i="9" s="1"/>
  <c r="Q21" i="9"/>
  <c r="X21" i="9" s="1"/>
  <c r="P21" i="9"/>
  <c r="W21" i="9" s="1"/>
  <c r="O21" i="9"/>
  <c r="V21" i="9" s="1"/>
  <c r="T20" i="9"/>
  <c r="AA20" i="9" s="1"/>
  <c r="S20" i="9"/>
  <c r="Z20" i="9" s="1"/>
  <c r="R20" i="9"/>
  <c r="Y20" i="9" s="1"/>
  <c r="Q20" i="9"/>
  <c r="X20" i="9" s="1"/>
  <c r="P20" i="9"/>
  <c r="W20" i="9" s="1"/>
  <c r="O20" i="9"/>
  <c r="V20" i="9" s="1"/>
  <c r="T19" i="9"/>
  <c r="AA19" i="9" s="1"/>
  <c r="S19" i="9"/>
  <c r="Z19" i="9" s="1"/>
  <c r="R19" i="9"/>
  <c r="Y19" i="9" s="1"/>
  <c r="Q19" i="9"/>
  <c r="X19" i="9" s="1"/>
  <c r="P19" i="9"/>
  <c r="W19" i="9" s="1"/>
  <c r="O19" i="9"/>
  <c r="V19" i="9" s="1"/>
  <c r="T18" i="9"/>
  <c r="AA18" i="9" s="1"/>
  <c r="S18" i="9"/>
  <c r="Z18" i="9" s="1"/>
  <c r="R18" i="9"/>
  <c r="Y18" i="9" s="1"/>
  <c r="Q18" i="9"/>
  <c r="X18" i="9" s="1"/>
  <c r="P18" i="9"/>
  <c r="W18" i="9" s="1"/>
  <c r="O18" i="9"/>
  <c r="V18" i="9" s="1"/>
  <c r="T17" i="9"/>
  <c r="AA17" i="9" s="1"/>
  <c r="S17" i="9"/>
  <c r="Z17" i="9" s="1"/>
  <c r="R17" i="9"/>
  <c r="Y17" i="9" s="1"/>
  <c r="Q17" i="9"/>
  <c r="X17" i="9" s="1"/>
  <c r="P17" i="9"/>
  <c r="W17" i="9" s="1"/>
  <c r="O17" i="9"/>
  <c r="V17" i="9" s="1"/>
  <c r="V16" i="9"/>
  <c r="T16" i="9"/>
  <c r="AA16" i="9" s="1"/>
  <c r="S16" i="9"/>
  <c r="Z16" i="9" s="1"/>
  <c r="R16" i="9"/>
  <c r="Y16" i="9" s="1"/>
  <c r="Q16" i="9"/>
  <c r="X16" i="9" s="1"/>
  <c r="P16" i="9"/>
  <c r="W16" i="9" s="1"/>
  <c r="O16" i="9"/>
  <c r="V15" i="9"/>
  <c r="T15" i="9"/>
  <c r="AA15" i="9" s="1"/>
  <c r="S15" i="9"/>
  <c r="Z15" i="9" s="1"/>
  <c r="R15" i="9"/>
  <c r="Y15" i="9" s="1"/>
  <c r="Q15" i="9"/>
  <c r="X15" i="9" s="1"/>
  <c r="P15" i="9"/>
  <c r="W15" i="9" s="1"/>
  <c r="O15" i="9"/>
  <c r="V14" i="9"/>
  <c r="T14" i="9"/>
  <c r="AA14" i="9" s="1"/>
  <c r="S14" i="9"/>
  <c r="Z14" i="9" s="1"/>
  <c r="R14" i="9"/>
  <c r="Y14" i="9" s="1"/>
  <c r="Q14" i="9"/>
  <c r="X14" i="9" s="1"/>
  <c r="P14" i="9"/>
  <c r="W14" i="9" s="1"/>
  <c r="O14" i="9"/>
  <c r="W13" i="9"/>
  <c r="T13" i="9"/>
  <c r="AA13" i="9" s="1"/>
  <c r="S13" i="9"/>
  <c r="Z13" i="9" s="1"/>
  <c r="R13" i="9"/>
  <c r="Y13" i="9" s="1"/>
  <c r="Q13" i="9"/>
  <c r="X13" i="9" s="1"/>
  <c r="P13" i="9"/>
  <c r="O13" i="9"/>
  <c r="V13" i="9" s="1"/>
  <c r="T12" i="9"/>
  <c r="AA12" i="9" s="1"/>
  <c r="S12" i="9"/>
  <c r="Z12" i="9" s="1"/>
  <c r="R12" i="9"/>
  <c r="Y12" i="9" s="1"/>
  <c r="Q12" i="9"/>
  <c r="X12" i="9" s="1"/>
  <c r="P12" i="9"/>
  <c r="W12" i="9" s="1"/>
  <c r="O12" i="9"/>
  <c r="V12" i="9" s="1"/>
  <c r="T11" i="9"/>
  <c r="AA11" i="9" s="1"/>
  <c r="S11" i="9"/>
  <c r="Z11" i="9" s="1"/>
  <c r="R11" i="9"/>
  <c r="Y11" i="9" s="1"/>
  <c r="Q11" i="9"/>
  <c r="X11" i="9" s="1"/>
  <c r="P11" i="9"/>
  <c r="W11" i="9" s="1"/>
  <c r="O11" i="9"/>
  <c r="V11" i="9" s="1"/>
  <c r="N33" i="7"/>
  <c r="R33" i="7" s="1"/>
  <c r="M33" i="7"/>
  <c r="Q33" i="7" s="1"/>
  <c r="L33" i="7"/>
  <c r="P33" i="7" s="1"/>
  <c r="N32" i="7"/>
  <c r="R32" i="7" s="1"/>
  <c r="M32" i="7"/>
  <c r="Q32" i="7" s="1"/>
  <c r="L32" i="7"/>
  <c r="P32" i="7" s="1"/>
  <c r="N31" i="7"/>
  <c r="R31" i="7" s="1"/>
  <c r="M31" i="7"/>
  <c r="Q31" i="7" s="1"/>
  <c r="L31" i="7"/>
  <c r="P31" i="7" s="1"/>
  <c r="N30" i="7"/>
  <c r="R30" i="7" s="1"/>
  <c r="M30" i="7"/>
  <c r="Q30" i="7" s="1"/>
  <c r="L30" i="7"/>
  <c r="P30" i="7" s="1"/>
  <c r="N29" i="7"/>
  <c r="R29" i="7" s="1"/>
  <c r="M29" i="7"/>
  <c r="Q29" i="7" s="1"/>
  <c r="L29" i="7"/>
  <c r="P29" i="7" s="1"/>
  <c r="N28" i="7"/>
  <c r="R28" i="7" s="1"/>
  <c r="M28" i="7"/>
  <c r="Q28" i="7" s="1"/>
  <c r="L28" i="7"/>
  <c r="P28" i="7" s="1"/>
  <c r="N27" i="7"/>
  <c r="R27" i="7" s="1"/>
  <c r="M27" i="7"/>
  <c r="Q27" i="7" s="1"/>
  <c r="L27" i="7"/>
  <c r="P27" i="7" s="1"/>
  <c r="N26" i="7"/>
  <c r="R26" i="7" s="1"/>
  <c r="M26" i="7"/>
  <c r="Q26" i="7" s="1"/>
  <c r="L26" i="7"/>
  <c r="P26" i="7" s="1"/>
  <c r="N25" i="7"/>
  <c r="R25" i="7" s="1"/>
  <c r="M25" i="7"/>
  <c r="Q25" i="7" s="1"/>
  <c r="L25" i="7"/>
  <c r="P25" i="7" s="1"/>
  <c r="N24" i="7"/>
  <c r="R24" i="7" s="1"/>
  <c r="M24" i="7"/>
  <c r="Q24" i="7" s="1"/>
  <c r="L24" i="7"/>
  <c r="P24" i="7" s="1"/>
  <c r="N23" i="7"/>
  <c r="R23" i="7" s="1"/>
  <c r="M23" i="7"/>
  <c r="Q23" i="7" s="1"/>
  <c r="L23" i="7"/>
  <c r="P23" i="7" s="1"/>
  <c r="N22" i="7"/>
  <c r="R22" i="7" s="1"/>
  <c r="M22" i="7"/>
  <c r="Q22" i="7" s="1"/>
  <c r="L22" i="7"/>
  <c r="P22" i="7" s="1"/>
  <c r="N21" i="7"/>
  <c r="R21" i="7" s="1"/>
  <c r="M21" i="7"/>
  <c r="Q21" i="7" s="1"/>
  <c r="L21" i="7"/>
  <c r="P21" i="7" s="1"/>
  <c r="N20" i="7"/>
  <c r="R20" i="7" s="1"/>
  <c r="M20" i="7"/>
  <c r="Q20" i="7" s="1"/>
  <c r="L20" i="7"/>
  <c r="P20" i="7" s="1"/>
  <c r="N19" i="7"/>
  <c r="R19" i="7" s="1"/>
  <c r="M19" i="7"/>
  <c r="Q19" i="7" s="1"/>
  <c r="L19" i="7"/>
  <c r="P19" i="7" s="1"/>
  <c r="N18" i="7"/>
  <c r="R18" i="7" s="1"/>
  <c r="M18" i="7"/>
  <c r="Q18" i="7" s="1"/>
  <c r="L18" i="7"/>
  <c r="P18" i="7" s="1"/>
  <c r="N17" i="7"/>
  <c r="R17" i="7" s="1"/>
  <c r="M17" i="7"/>
  <c r="Q17" i="7" s="1"/>
  <c r="L17" i="7"/>
  <c r="P17" i="7" s="1"/>
  <c r="N16" i="7"/>
  <c r="R16" i="7" s="1"/>
  <c r="M16" i="7"/>
  <c r="Q16" i="7" s="1"/>
  <c r="L16" i="7"/>
  <c r="P16" i="7" s="1"/>
  <c r="N15" i="7"/>
  <c r="R15" i="7" s="1"/>
  <c r="M15" i="7"/>
  <c r="Q15" i="7" s="1"/>
  <c r="L15" i="7"/>
  <c r="P15" i="7" s="1"/>
  <c r="N14" i="7"/>
  <c r="R14" i="7" s="1"/>
  <c r="M14" i="7"/>
  <c r="Q14" i="7" s="1"/>
  <c r="L14" i="7"/>
  <c r="P14" i="7" s="1"/>
  <c r="N13" i="7"/>
  <c r="R13" i="7" s="1"/>
  <c r="M13" i="7"/>
  <c r="Q13" i="7" s="1"/>
  <c r="L13" i="7"/>
  <c r="P13" i="7" s="1"/>
  <c r="N12" i="7"/>
  <c r="R12" i="7" s="1"/>
  <c r="M12" i="7"/>
  <c r="Q12" i="7" s="1"/>
  <c r="L12" i="7"/>
  <c r="P12" i="7" s="1"/>
  <c r="N11" i="7"/>
  <c r="R11" i="7" s="1"/>
  <c r="M11" i="7"/>
  <c r="Q11" i="7" s="1"/>
  <c r="L11" i="7"/>
  <c r="P11" i="7" s="1"/>
  <c r="E67" i="5"/>
  <c r="E66" i="5"/>
  <c r="E65" i="5"/>
  <c r="F58" i="5"/>
  <c r="G58" i="5" s="1"/>
  <c r="F57" i="5"/>
  <c r="G57" i="5" s="1"/>
  <c r="F56" i="5"/>
  <c r="G56" i="5" s="1"/>
  <c r="F55" i="5"/>
  <c r="G55" i="5" s="1"/>
  <c r="F54" i="5"/>
  <c r="G54" i="5" s="1"/>
  <c r="F53" i="5"/>
  <c r="G53" i="5" s="1"/>
  <c r="F52" i="5"/>
  <c r="G52" i="5" s="1"/>
  <c r="F51" i="5"/>
  <c r="G51" i="5" s="1"/>
  <c r="F50" i="5"/>
  <c r="G50" i="5" s="1"/>
  <c r="F49" i="5"/>
  <c r="G49" i="5" s="1"/>
  <c r="F48" i="5"/>
  <c r="G48" i="5" s="1"/>
  <c r="F47" i="5"/>
  <c r="G47" i="5" s="1"/>
  <c r="F46" i="5"/>
  <c r="G46" i="5" s="1"/>
  <c r="F45" i="5"/>
  <c r="G45" i="5" s="1"/>
  <c r="F44" i="5"/>
  <c r="G44" i="5" s="1"/>
  <c r="F43" i="5"/>
  <c r="G43" i="5" s="1"/>
  <c r="F42" i="5"/>
  <c r="G42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F6" i="5"/>
  <c r="G6" i="5" s="1"/>
  <c r="F5" i="5"/>
  <c r="G5" i="5" s="1"/>
  <c r="E50" i="4"/>
  <c r="E49" i="4"/>
  <c r="E48" i="4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C16" i="4"/>
  <c r="C19" i="4" s="1"/>
  <c r="G15" i="4"/>
  <c r="H15" i="4" s="1"/>
  <c r="C15" i="4"/>
  <c r="D15" i="4" s="1"/>
  <c r="H14" i="4"/>
  <c r="G14" i="4"/>
  <c r="C14" i="4"/>
  <c r="D14" i="4" s="1"/>
  <c r="G13" i="4"/>
  <c r="H13" i="4" s="1"/>
  <c r="D13" i="4"/>
  <c r="G12" i="4"/>
  <c r="H12" i="4" s="1"/>
  <c r="D12" i="4"/>
  <c r="G11" i="4"/>
  <c r="H11" i="4" s="1"/>
  <c r="D11" i="4"/>
  <c r="G10" i="4"/>
  <c r="H10" i="4" s="1"/>
  <c r="D10" i="4"/>
  <c r="G9" i="4"/>
  <c r="H9" i="4" s="1"/>
  <c r="D9" i="4"/>
  <c r="G8" i="4"/>
  <c r="H8" i="4" s="1"/>
  <c r="D8" i="4"/>
  <c r="G7" i="4"/>
  <c r="H7" i="4" s="1"/>
  <c r="D7" i="4"/>
  <c r="G6" i="4"/>
  <c r="H6" i="4" s="1"/>
  <c r="D6" i="4"/>
  <c r="G5" i="4"/>
  <c r="H5" i="4" s="1"/>
  <c r="D5" i="4"/>
  <c r="D16" i="4" l="1"/>
  <c r="C22" i="4"/>
  <c r="D19" i="4"/>
  <c r="C18" i="4"/>
  <c r="C17" i="4"/>
  <c r="D17" i="4" l="1"/>
  <c r="C20" i="4"/>
  <c r="D18" i="4"/>
  <c r="C21" i="4"/>
  <c r="C25" i="4"/>
  <c r="D22" i="4"/>
  <c r="C28" i="4" l="1"/>
  <c r="D25" i="4"/>
  <c r="D21" i="4"/>
  <c r="C24" i="4"/>
  <c r="D20" i="4"/>
  <c r="C23" i="4"/>
  <c r="D23" i="4" l="1"/>
  <c r="C26" i="4"/>
  <c r="D24" i="4"/>
  <c r="C27" i="4"/>
  <c r="C31" i="4"/>
  <c r="D28" i="4"/>
  <c r="D26" i="4" l="1"/>
  <c r="C29" i="4"/>
  <c r="C34" i="4"/>
  <c r="D31" i="4"/>
  <c r="D27" i="4"/>
  <c r="C30" i="4"/>
  <c r="D30" i="4" l="1"/>
  <c r="C33" i="4"/>
  <c r="C37" i="4"/>
  <c r="D34" i="4"/>
  <c r="D29" i="4"/>
  <c r="C32" i="4"/>
  <c r="C40" i="4" l="1"/>
  <c r="D37" i="4"/>
  <c r="D33" i="4"/>
  <c r="C36" i="4"/>
  <c r="D32" i="4"/>
  <c r="C35" i="4"/>
  <c r="D35" i="4" l="1"/>
  <c r="C38" i="4"/>
  <c r="D36" i="4"/>
  <c r="C39" i="4"/>
  <c r="C43" i="4"/>
  <c r="D43" i="4" s="1"/>
  <c r="D40" i="4"/>
  <c r="D39" i="4" l="1"/>
  <c r="C42" i="4"/>
  <c r="D42" i="4" s="1"/>
  <c r="D38" i="4"/>
  <c r="C41" i="4"/>
  <c r="D41" i="4" s="1"/>
  <c r="L48" i="3" l="1"/>
  <c r="L47" i="3"/>
  <c r="L46" i="3"/>
  <c r="L45" i="3"/>
  <c r="M40" i="3"/>
  <c r="N40" i="3" s="1"/>
  <c r="M39" i="3"/>
  <c r="N39" i="3" s="1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2" i="3"/>
  <c r="N32" i="3" s="1"/>
  <c r="M31" i="3"/>
  <c r="N31" i="3" s="1"/>
  <c r="M30" i="3"/>
  <c r="N30" i="3" s="1"/>
  <c r="M29" i="3"/>
  <c r="N29" i="3" s="1"/>
  <c r="M28" i="3"/>
  <c r="N28" i="3" s="1"/>
  <c r="M27" i="3"/>
  <c r="N27" i="3" s="1"/>
  <c r="M26" i="3"/>
  <c r="N26" i="3" s="1"/>
  <c r="M25" i="3"/>
  <c r="N25" i="3" s="1"/>
  <c r="M24" i="3"/>
  <c r="N24" i="3" s="1"/>
  <c r="M23" i="3"/>
  <c r="N23" i="3" s="1"/>
  <c r="M22" i="3"/>
  <c r="N22" i="3" s="1"/>
  <c r="M21" i="3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M7" i="3"/>
  <c r="N7" i="3" s="1"/>
  <c r="M6" i="3"/>
  <c r="N6" i="3" s="1"/>
  <c r="M5" i="3"/>
  <c r="N5" i="3" s="1"/>
  <c r="V6" i="1"/>
  <c r="U6" i="1"/>
  <c r="T6" i="1"/>
  <c r="S6" i="1"/>
  <c r="R6" i="1"/>
  <c r="Q6" i="1"/>
  <c r="L41" i="1"/>
  <c r="L40" i="1"/>
  <c r="L39" i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E41" i="1"/>
  <c r="E40" i="1"/>
  <c r="E39" i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</calcChain>
</file>

<file path=xl/sharedStrings.xml><?xml version="1.0" encoding="utf-8"?>
<sst xmlns="http://schemas.openxmlformats.org/spreadsheetml/2006/main" count="460" uniqueCount="152">
  <si>
    <t>Assay</t>
    <phoneticPr fontId="2"/>
  </si>
  <si>
    <t>Sample</t>
    <phoneticPr fontId="2"/>
  </si>
  <si>
    <t>DAG 16:0-16:0 (mM)</t>
    <phoneticPr fontId="2"/>
  </si>
  <si>
    <t>Area (succinic acid)</t>
    <phoneticPr fontId="2"/>
  </si>
  <si>
    <t>Area (CMP)</t>
    <phoneticPr fontId="2"/>
  </si>
  <si>
    <t>Area (CMP)/Area (succinic acid)</t>
    <phoneticPr fontId="2"/>
  </si>
  <si>
    <t>pmol (CMP)</t>
    <phoneticPr fontId="2"/>
  </si>
  <si>
    <t>WT-1</t>
    <phoneticPr fontId="2"/>
  </si>
  <si>
    <t>WT-2</t>
    <phoneticPr fontId="2"/>
  </si>
  <si>
    <t>WT-3</t>
    <phoneticPr fontId="2"/>
  </si>
  <si>
    <t>F146L-1</t>
    <phoneticPr fontId="2"/>
  </si>
  <si>
    <t>F146L-2</t>
    <phoneticPr fontId="2"/>
  </si>
  <si>
    <t>F146L-3</t>
    <phoneticPr fontId="2"/>
  </si>
  <si>
    <t>Standard</t>
    <phoneticPr fontId="2"/>
  </si>
  <si>
    <t>CMP (pmol)</t>
    <phoneticPr fontId="2"/>
  </si>
  <si>
    <t xml:space="preserve">Area (CMP)/Area (succinic acid) </t>
    <phoneticPr fontId="2"/>
  </si>
  <si>
    <t>Fig. 2e</t>
    <phoneticPr fontId="1"/>
  </si>
  <si>
    <t>DAG 18:1-18:1 (mM)</t>
    <phoneticPr fontId="2"/>
  </si>
  <si>
    <t>Fig. 2f</t>
    <phoneticPr fontId="1"/>
  </si>
  <si>
    <t>WT1</t>
    <phoneticPr fontId="1"/>
  </si>
  <si>
    <t>WT2</t>
    <phoneticPr fontId="1"/>
  </si>
  <si>
    <t>WT3</t>
    <phoneticPr fontId="1"/>
  </si>
  <si>
    <t>F146L1</t>
    <phoneticPr fontId="1"/>
  </si>
  <si>
    <t>F146L2</t>
    <phoneticPr fontId="1"/>
  </si>
  <si>
    <t>F146L3</t>
    <phoneticPr fontId="1"/>
  </si>
  <si>
    <t>PC synthesized (DAG 16:0-16:0)</t>
    <phoneticPr fontId="1"/>
  </si>
  <si>
    <t>PC synthesized (DAG 18:1-18:1)</t>
    <phoneticPr fontId="1"/>
  </si>
  <si>
    <t>Preference for C18-DAG (DAG 18:1-18:1/DAG 16:0-16:0)</t>
    <phoneticPr fontId="1"/>
  </si>
  <si>
    <t>Fig. 2g</t>
    <phoneticPr fontId="1"/>
  </si>
  <si>
    <t>CDP-cho (mM)</t>
    <phoneticPr fontId="2"/>
  </si>
  <si>
    <t>A97G-1</t>
    <phoneticPr fontId="2"/>
  </si>
  <si>
    <t>A97G-2</t>
    <phoneticPr fontId="2"/>
  </si>
  <si>
    <t>A97G-3</t>
    <phoneticPr fontId="2"/>
  </si>
  <si>
    <t>Fig. 3g</t>
    <phoneticPr fontId="1"/>
  </si>
  <si>
    <t>CDP-etn (mM)</t>
    <phoneticPr fontId="2"/>
  </si>
  <si>
    <t>Area (PC 36:0-d70)</t>
    <phoneticPr fontId="2"/>
  </si>
  <si>
    <t>Area (PE 33:1-d7)</t>
    <phoneticPr fontId="2"/>
  </si>
  <si>
    <t>Area (PE 33:1-d7)/Area (PC 36:0-d70)</t>
    <phoneticPr fontId="2"/>
  </si>
  <si>
    <t>pmol (PE 33:1-d7)</t>
    <phoneticPr fontId="2"/>
  </si>
  <si>
    <t>PE 34:0 (pmol)</t>
    <phoneticPr fontId="2"/>
  </si>
  <si>
    <t>Area (PE 34:0)</t>
    <phoneticPr fontId="2"/>
  </si>
  <si>
    <t xml:space="preserve">Area (PE 34:0)/Area (PC 36:0-d70) </t>
    <phoneticPr fontId="2"/>
  </si>
  <si>
    <t>Fig. 3h</t>
    <phoneticPr fontId="1"/>
  </si>
  <si>
    <t>Time (min)</t>
    <phoneticPr fontId="2"/>
  </si>
  <si>
    <t>Fig. 3i</t>
    <phoneticPr fontId="1"/>
  </si>
  <si>
    <t>Chelerythrine (uM)</t>
    <phoneticPr fontId="2"/>
  </si>
  <si>
    <t>Log Chelerythrine (uM)</t>
    <phoneticPr fontId="2"/>
  </si>
  <si>
    <t>Che1-1</t>
  </si>
  <si>
    <t>Che1-2</t>
  </si>
  <si>
    <t>Che1-3</t>
  </si>
  <si>
    <t>Che2-1</t>
  </si>
  <si>
    <t>Che2-2</t>
  </si>
  <si>
    <t>Che2-3</t>
  </si>
  <si>
    <t>Che3-1</t>
  </si>
  <si>
    <t>Che3-2</t>
  </si>
  <si>
    <t>Che3-3</t>
  </si>
  <si>
    <t>Che4-1</t>
  </si>
  <si>
    <t>Che4-2</t>
  </si>
  <si>
    <t>Che4-3</t>
  </si>
  <si>
    <t>Che5-1</t>
  </si>
  <si>
    <t>Che5-2</t>
  </si>
  <si>
    <t>Che5-3</t>
  </si>
  <si>
    <t>Che6-1</t>
  </si>
  <si>
    <t>Che6-2</t>
  </si>
  <si>
    <t>Che6-3</t>
  </si>
  <si>
    <t>Che7-1</t>
  </si>
  <si>
    <t>Che7-2</t>
  </si>
  <si>
    <t>Che7-3</t>
  </si>
  <si>
    <t>Che8-1</t>
  </si>
  <si>
    <t>Che8-2</t>
  </si>
  <si>
    <t>Che8-3</t>
  </si>
  <si>
    <t>Che9-1</t>
  </si>
  <si>
    <t>Che9-2</t>
  </si>
  <si>
    <t>Che9-3</t>
  </si>
  <si>
    <t>Che10-1</t>
  </si>
  <si>
    <t>Che10-2</t>
  </si>
  <si>
    <t>Che10-3</t>
  </si>
  <si>
    <t>Che11-1</t>
  </si>
  <si>
    <t>Che11-2</t>
  </si>
  <si>
    <t>Che11-3</t>
  </si>
  <si>
    <t>Che12-1</t>
  </si>
  <si>
    <t>Che12-2</t>
  </si>
  <si>
    <t>Che12-3</t>
  </si>
  <si>
    <t>Che13-1</t>
  </si>
  <si>
    <t>Che13-2</t>
  </si>
  <si>
    <t>Che13-3</t>
  </si>
  <si>
    <t>Fig. 4a</t>
    <phoneticPr fontId="1"/>
  </si>
  <si>
    <t>E114A-1</t>
    <phoneticPr fontId="2"/>
  </si>
  <si>
    <t>E114A-2</t>
    <phoneticPr fontId="2"/>
  </si>
  <si>
    <t>E114A-3</t>
    <phoneticPr fontId="2"/>
  </si>
  <si>
    <t>H118A-1</t>
    <phoneticPr fontId="2"/>
  </si>
  <si>
    <t>H118A-2</t>
    <phoneticPr fontId="2"/>
  </si>
  <si>
    <t>H118A-3</t>
    <phoneticPr fontId="2"/>
  </si>
  <si>
    <t>Fig. 5b</t>
    <phoneticPr fontId="1"/>
  </si>
  <si>
    <t>Sample</t>
    <phoneticPr fontId="1"/>
  </si>
  <si>
    <t>Area</t>
    <phoneticPr fontId="1"/>
  </si>
  <si>
    <t>Volume</t>
    <phoneticPr fontId="1"/>
  </si>
  <si>
    <t>Boiled Nb24-1</t>
    <phoneticPr fontId="1"/>
  </si>
  <si>
    <t>Boiled Nb24-2</t>
    <phoneticPr fontId="1"/>
  </si>
  <si>
    <t>Nb24-1</t>
    <phoneticPr fontId="1"/>
  </si>
  <si>
    <t>Nb24-2</t>
    <phoneticPr fontId="1"/>
  </si>
  <si>
    <t>Nb24-3</t>
    <phoneticPr fontId="1"/>
  </si>
  <si>
    <t>Supplementary Fig. 2b</t>
    <phoneticPr fontId="1"/>
  </si>
  <si>
    <t>Supplementary Fig. 2c</t>
    <phoneticPr fontId="1"/>
  </si>
  <si>
    <t>Supplementary Fig. 2e</t>
    <phoneticPr fontId="1"/>
  </si>
  <si>
    <t>Relative</t>
    <phoneticPr fontId="1"/>
  </si>
  <si>
    <t>Area</t>
    <phoneticPr fontId="2"/>
  </si>
  <si>
    <t>PC 32:2</t>
    <phoneticPr fontId="2"/>
  </si>
  <si>
    <t>PC 32:1</t>
    <phoneticPr fontId="2"/>
  </si>
  <si>
    <t>PC 32:0</t>
    <phoneticPr fontId="2"/>
  </si>
  <si>
    <t>PC 34:2</t>
    <phoneticPr fontId="2"/>
  </si>
  <si>
    <t>PC 34:1</t>
    <phoneticPr fontId="2"/>
  </si>
  <si>
    <t>PC 34:0</t>
    <phoneticPr fontId="2"/>
  </si>
  <si>
    <t>PC 36:3</t>
    <phoneticPr fontId="2"/>
  </si>
  <si>
    <t>PC 36:2</t>
    <phoneticPr fontId="2"/>
  </si>
  <si>
    <t>PC 36:1</t>
    <phoneticPr fontId="2"/>
  </si>
  <si>
    <t>PC 36:0</t>
    <phoneticPr fontId="2"/>
  </si>
  <si>
    <t>PE 32:2</t>
    <phoneticPr fontId="2"/>
  </si>
  <si>
    <t>PE 32:1</t>
    <phoneticPr fontId="2"/>
  </si>
  <si>
    <t>PE 34:2</t>
    <phoneticPr fontId="2"/>
  </si>
  <si>
    <t>PE 34:1</t>
    <phoneticPr fontId="2"/>
  </si>
  <si>
    <t>PE 36:2</t>
    <phoneticPr fontId="2"/>
  </si>
  <si>
    <t>PE 36:1</t>
    <phoneticPr fontId="2"/>
  </si>
  <si>
    <t>DAG 16:1-16:1</t>
    <phoneticPr fontId="2"/>
  </si>
  <si>
    <t>DAG 16:0-16:1</t>
    <phoneticPr fontId="2"/>
  </si>
  <si>
    <t>DAG 16:0-16:0</t>
    <phoneticPr fontId="2"/>
  </si>
  <si>
    <t>DAG 16:1-18:1</t>
    <phoneticPr fontId="2"/>
  </si>
  <si>
    <t>DAG 16:0-18:1</t>
    <phoneticPr fontId="2"/>
  </si>
  <si>
    <t>DAG 18:1-18:1</t>
    <phoneticPr fontId="2"/>
  </si>
  <si>
    <t>DAG 18:0-18:1</t>
    <phoneticPr fontId="2"/>
  </si>
  <si>
    <t>pmol</t>
    <phoneticPr fontId="2"/>
  </si>
  <si>
    <t>WT</t>
    <phoneticPr fontId="2"/>
  </si>
  <si>
    <t>PC 36:0-d70</t>
    <phoneticPr fontId="2"/>
  </si>
  <si>
    <t>PE- 34:0</t>
    <phoneticPr fontId="2"/>
  </si>
  <si>
    <t>PC- 18:0 d70</t>
  </si>
  <si>
    <t>posi PE- 34:0</t>
  </si>
  <si>
    <t>DG 16:0/16:0</t>
  </si>
  <si>
    <t>DG 18:1/18:1</t>
  </si>
  <si>
    <t>F146L</t>
    <phoneticPr fontId="2"/>
  </si>
  <si>
    <t>PE 34:0</t>
    <phoneticPr fontId="2"/>
  </si>
  <si>
    <t>nmol/yCPT (nmol)</t>
    <phoneticPr fontId="2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</si>
  <si>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</si>
  <si>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</si>
  <si>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</si>
  <si>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</si>
  <si>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</si>
  <si>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</si>
  <si>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Supplementary Fig. 2d</t>
  </si>
  <si>
    <t>Supplementary Fig. 8abc</t>
  </si>
  <si>
    <t>Supplementary Fig. 8def</t>
  </si>
  <si>
    <t>Supplementary Fig. 15a</t>
  </si>
  <si>
    <t>Supplementary Fig. 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</si>
</sst>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_);[Red]\(0.0\)"/>
    <numFmt numFmtId="166" formatCode="0.000_);[Red]\(0.000\)"/>
    <numFmt numFmtId="167" formatCode="0.0000_);[Red]\(0.0000\)"/>
    <numFmt numFmtId="168" formatCode="0.0"/>
    <numFmt numFmtId="169" formatCode="0.00000"/>
    <numFmt numFmtId="170" formatCode="0.00.E+00"/>
    <numFmt numFmtId="171" formatCode="0.000.E+00"/>
    <numFmt numFmtId="172" formatCode="0.00_);[Red]\(0.00\)"/>
  </numFmts>
  <fonts count="9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sz val="12"/>
      <name val="Helvetica"/>
      <family val="2"/>
    </font>
    <font>
      <b/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11" fontId="4" fillId="0" borderId="5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11" fontId="4" fillId="0" borderId="6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11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1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11" fontId="4" fillId="0" borderId="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9" fontId="4" fillId="0" borderId="3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9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170" fontId="0" fillId="0" borderId="4" xfId="0" applyNumberForma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170" fontId="0" fillId="0" borderId="7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0" fontId="0" fillId="0" borderId="5" xfId="0" applyNumberFormat="1" applyBorder="1" applyAlignment="1">
      <alignment horizontal="center"/>
    </xf>
    <xf numFmtId="170" fontId="0" fillId="0" borderId="0" xfId="0" applyNumberFormat="1" applyAlignment="1">
      <alignment horizontal="center"/>
    </xf>
    <xf numFmtId="170" fontId="0" fillId="0" borderId="9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9" xfId="0" applyNumberFormat="1" applyBorder="1" applyAlignment="1">
      <alignment horizontal="center"/>
    </xf>
    <xf numFmtId="170" fontId="0" fillId="0" borderId="8" xfId="0" applyNumberFormat="1" applyBorder="1" applyAlignment="1">
      <alignment horizontal="center"/>
    </xf>
    <xf numFmtId="171" fontId="0" fillId="0" borderId="4" xfId="0" applyNumberFormat="1" applyBorder="1" applyAlignment="1">
      <alignment horizontal="center"/>
    </xf>
    <xf numFmtId="172" fontId="0" fillId="0" borderId="5" xfId="0" applyNumberFormat="1" applyBorder="1" applyAlignment="1">
      <alignment horizontal="center"/>
    </xf>
    <xf numFmtId="172" fontId="0" fillId="0" borderId="0" xfId="0" applyNumberFormat="1" applyAlignment="1">
      <alignment horizontal="center"/>
    </xf>
    <xf numFmtId="172" fontId="0" fillId="0" borderId="9" xfId="0" applyNumberFormat="1" applyBorder="1" applyAlignment="1">
      <alignment horizontal="center"/>
    </xf>
    <xf numFmtId="172" fontId="0" fillId="0" borderId="4" xfId="0" applyNumberFormat="1" applyBorder="1" applyAlignment="1">
      <alignment horizontal="center"/>
    </xf>
    <xf numFmtId="172" fontId="0" fillId="0" borderId="10" xfId="0" applyNumberFormat="1" applyBorder="1" applyAlignment="1">
      <alignment horizontal="center"/>
    </xf>
    <xf numFmtId="172" fontId="0" fillId="0" borderId="7" xfId="0" applyNumberFormat="1" applyBorder="1" applyAlignment="1">
      <alignment horizontal="center"/>
    </xf>
    <xf numFmtId="171" fontId="0" fillId="0" borderId="5" xfId="0" applyNumberFormat="1" applyBorder="1" applyAlignment="1">
      <alignment horizontal="center"/>
    </xf>
    <xf numFmtId="171" fontId="0" fillId="0" borderId="6" xfId="0" applyNumberFormat="1" applyBorder="1" applyAlignment="1">
      <alignment horizontal="center"/>
    </xf>
    <xf numFmtId="170" fontId="0" fillId="0" borderId="6" xfId="0" applyNumberForma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172" fontId="0" fillId="0" borderId="6" xfId="0" applyNumberFormat="1" applyBorder="1" applyAlignment="1">
      <alignment horizontal="center"/>
    </xf>
    <xf numFmtId="172" fontId="0" fillId="0" borderId="14" xfId="0" applyNumberForma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17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"/>
              <c:pt idx="0">
                <c:v>8.1194251734390491E-3</c:v>
              </c:pt>
              <c:pt idx="1">
                <c:v>8.5454123651548544E-2</c:v>
              </c:pt>
              <c:pt idx="2">
                <c:v>0.75196917808219177</c:v>
              </c:pt>
            </c:numLit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C75-7B4D-8DD6-3BCF8EBC6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(CMP)/Area (succinic acid)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CMP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DAG 16:0-16:0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406300</c:v>
              </c:pt>
              <c:pt idx="1">
                <c:v>735000</c:v>
              </c:pt>
              <c:pt idx="2">
                <c:v>6344000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AC6-CE49-9797-B8E3CCD3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</c:plotArea>
    <c:plotVisOnly val="1"/>
    <c:dispBlanksAs val="gap"/>
    <c:showDLblsOverMax val="0"/>
    <c:extLst/>
  </c:chart>
  <c:spPr>
    <a:ln>
      <a:solidFill>
        <a:schemeClr val="tx1"/>
      </a:solidFill>
    </a:ln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PC</a:t>
            </a:r>
            <a:r>
              <a:rPr lang="en-US" baseline="0"/>
              <a:t> 36</a:t>
            </a:r>
            <a:r>
              <a:rPr lang="en-US"/>
              <a:t>:0-d70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9525" cap="rnd">
                <a:solidFill>
                  <a:schemeClr val="dk1">
                    <a:tint val="88500"/>
                  </a:schemeClr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10350</c:v>
              </c:pt>
              <c:pt idx="1">
                <c:v>98970</c:v>
              </c:pt>
              <c:pt idx="2">
                <c:v>844900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DD0-3A44-AD04-C4D7B771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PE 34:0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67970</c:v>
              </c:pt>
              <c:pt idx="1">
                <c:v>603800</c:v>
              </c:pt>
              <c:pt idx="2">
                <c:v>6687000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682-6147-828D-B76053A2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</c:plotArea>
    <c:plotVisOnly val="1"/>
    <c:dispBlanksAs val="gap"/>
    <c:showDLblsOverMax val="0"/>
    <c:extLst/>
  </c:chart>
  <c:spPr>
    <a:ln>
      <a:solidFill>
        <a:schemeClr val="tx1"/>
      </a:solidFill>
    </a:ln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DAG 16:0-16:0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442700</c:v>
              </c:pt>
              <c:pt idx="1">
                <c:v>786900</c:v>
              </c:pt>
              <c:pt idx="2">
                <c:v>6423000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F6D-3B46-80D3-BF5F86A8C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</c:plotArea>
    <c:plotVisOnly val="1"/>
    <c:dispBlanksAs val="gap"/>
    <c:showDLblsOverMax val="0"/>
    <c:extLst/>
  </c:chart>
  <c:spPr>
    <a:ln>
      <a:solidFill>
        <a:schemeClr val="tx1"/>
      </a:solidFill>
    </a:ln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"/>
              <c:pt idx="0">
                <c:v>8.1194251734390491E-3</c:v>
              </c:pt>
              <c:pt idx="1">
                <c:v>8.5454123651548544E-2</c:v>
              </c:pt>
              <c:pt idx="2">
                <c:v>0.75196917808219177</c:v>
              </c:pt>
            </c:numLit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6BC-8240-8D74-DDBA2EBB6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(CMP)/Area (succinic acid)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CMP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4"/>
              <c:pt idx="0">
                <c:v>1.2469609724888035E-3</c:v>
              </c:pt>
              <c:pt idx="1">
                <c:v>5.5455990750108396E-3</c:v>
              </c:pt>
              <c:pt idx="2">
                <c:v>4.9346447521677238E-2</c:v>
              </c:pt>
              <c:pt idx="3">
                <c:v>0.57254442491700841</c:v>
              </c:pt>
            </c:numLit>
          </c:xVal>
          <c:yVal>
            <c:numLit>
              <c:formatCode>General</c:formatCode>
              <c:ptCount val="4"/>
              <c:pt idx="0">
                <c:v>0.01</c:v>
              </c:pt>
              <c:pt idx="1">
                <c:v>0.1</c:v>
              </c:pt>
              <c:pt idx="2">
                <c:v>1</c:v>
              </c:pt>
              <c:pt idx="3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B91-B54D-8640-36C5B7AA4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(PE 34:0)/Area (PC 36:0-d70) 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PE 34:0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4"/>
              <c:pt idx="0">
                <c:v>1.2469609724888035E-3</c:v>
              </c:pt>
              <c:pt idx="1">
                <c:v>5.5455990750108396E-3</c:v>
              </c:pt>
              <c:pt idx="2">
                <c:v>4.9346447521677238E-2</c:v>
              </c:pt>
              <c:pt idx="3">
                <c:v>0.57254442491700841</c:v>
              </c:pt>
            </c:numLit>
          </c:xVal>
          <c:yVal>
            <c:numLit>
              <c:formatCode>General</c:formatCode>
              <c:ptCount val="4"/>
              <c:pt idx="0">
                <c:v>0.01</c:v>
              </c:pt>
              <c:pt idx="1">
                <c:v>0.1</c:v>
              </c:pt>
              <c:pt idx="2">
                <c:v>1</c:v>
              </c:pt>
              <c:pt idx="3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BC3-A84B-9667-CAE42152D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(PE 34:0)/Area (PC 36:0-d70) 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PE 34:0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"/>
              <c:pt idx="0">
                <c:v>9.6294989414255471E-3</c:v>
              </c:pt>
              <c:pt idx="1">
                <c:v>9.5103753788761944E-2</c:v>
              </c:pt>
              <c:pt idx="2">
                <c:v>0.89536266349583826</c:v>
              </c:pt>
            </c:numLit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00E-CC41-93C6-CAA8B1C7E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(CMP)/Area (succinic acid)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CMP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"/>
              <c:pt idx="0">
                <c:v>8.1194251734390491E-3</c:v>
              </c:pt>
              <c:pt idx="1">
                <c:v>8.5454123651548544E-2</c:v>
              </c:pt>
              <c:pt idx="2">
                <c:v>0.75196917808219177</c:v>
              </c:pt>
            </c:numLit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5ED-4B40-9814-DE628FF1E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(CMP)/Area (succinic acid)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CMP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Standard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3"/>
              <c:pt idx="0">
                <c:v>7.9058225396441105E-3</c:v>
              </c:pt>
              <c:pt idx="1">
                <c:v>9.6002415458937201E-2</c:v>
              </c:pt>
              <c:pt idx="2">
                <c:v>0.79578059071729956</c:v>
              </c:pt>
            </c:numLit>
          </c:xVal>
          <c:yVal>
            <c:numLit>
              <c:formatCode>General</c:formatCode>
              <c:ptCount val="3"/>
              <c:pt idx="0">
                <c:v>3</c:v>
              </c:pt>
              <c:pt idx="1">
                <c:v>30</c:v>
              </c:pt>
              <c:pt idx="2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623-5148-BF90-1D779C918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398256"/>
        <c:axId val="959369536"/>
      </c:scatterChart>
      <c:valAx>
        <c:axId val="9593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Area (CMP)/Area (succinic acid)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69536"/>
        <c:crosses val="autoZero"/>
        <c:crossBetween val="midCat"/>
      </c:valAx>
      <c:valAx>
        <c:axId val="9593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CMP (pmol)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39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PC 36:0</a:t>
            </a:r>
            <a:r>
              <a:rPr lang="en-US" baseline="0"/>
              <a:t> (</a:t>
            </a:r>
            <a:r>
              <a:rPr lang="en-US"/>
              <a:t>d70)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63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ja-JP"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Helvetica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9335</c:v>
              </c:pt>
              <c:pt idx="1">
                <c:v>72030</c:v>
              </c:pt>
              <c:pt idx="2">
                <c:v>837500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8C1-6041-B78C-132B7424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/>
              <a:t>PE 34:0</a:t>
            </a:r>
            <a:endParaRPr lang="ja-JP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n-US"/>
                </a:p>
              </c:txPr>
            </c:trendlineLbl>
          </c:trendline>
          <c:xVal>
            <c:numLit>
              <c:formatCode>0.00E+00</c:formatCode>
              <c:ptCount val="3"/>
              <c:pt idx="0">
                <c:v>70080</c:v>
              </c:pt>
              <c:pt idx="1">
                <c:v>629200</c:v>
              </c:pt>
              <c:pt idx="2">
                <c:v>6627000</c:v>
              </c:pt>
            </c:numLit>
          </c:xVal>
          <c:yVal>
            <c:numLit>
              <c:formatCode>General</c:formatCode>
              <c:ptCount val="3"/>
              <c:pt idx="0">
                <c:v>0.1</c:v>
              </c:pt>
              <c:pt idx="1">
                <c:v>1</c:v>
              </c:pt>
              <c:pt idx="2">
                <c:v>10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42C-E843-BE56-30B9E972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672223"/>
        <c:axId val="1459434943"/>
      </c:scatterChart>
      <c:valAx>
        <c:axId val="178867222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Area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459434943"/>
        <c:crosses val="autoZero"/>
        <c:crossBetween val="midCat"/>
      </c:valAx>
      <c:valAx>
        <c:axId val="145943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/>
                  <a:t>pmol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788672223"/>
        <c:crosses val="autoZero"/>
        <c:crossBetween val="midCat"/>
      </c:valAx>
    </c:plotArea>
    <c:plotVisOnly val="1"/>
    <c:dispBlanksAs val="gap"/>
    <c:showDLblsOverMax val="0"/>
    <c:extLst/>
  </c:chart>
  <c:spPr>
    <a:ln>
      <a:solidFill>
        <a:schemeClr val="tx1"/>
      </a:solidFill>
    </a:ln>
  </c:spPr>
  <c:txPr>
    <a:bodyPr/>
    <a:lstStyle/>
    <a:p>
      <a:pPr>
        <a:defRPr sz="1100">
          <a:latin typeface="Helvetica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93438</xdr:colOff>
      <xdr:row>42</xdr:row>
      <xdr:rowOff>33809</xdr:rowOff>
    </xdr:from>
    <xdr:to>
      <xdr:col>5</xdr:col>
      <xdr:colOff>225768</xdr:colOff>
      <xdr:row>53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C5C4B40-950F-5448-AAAA-EAAD549C9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75841</xdr:colOff>
      <xdr:row>42</xdr:row>
      <xdr:rowOff>46968</xdr:rowOff>
    </xdr:from>
    <xdr:to>
      <xdr:col>12</xdr:col>
      <xdr:colOff>207406</xdr:colOff>
      <xdr:row>54</xdr:row>
      <xdr:rowOff>12700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5858D62F-3145-DE4F-9998-96E1B6098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54784</xdr:colOff>
      <xdr:row>48</xdr:row>
      <xdr:rowOff>64412</xdr:rowOff>
    </xdr:from>
    <xdr:to>
      <xdr:col>12</xdr:col>
      <xdr:colOff>182614</xdr:colOff>
      <xdr:row>59</xdr:row>
      <xdr:rowOff>199564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268B533D-E6F9-D243-92EB-92B0BE486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162693</xdr:colOff>
      <xdr:row>42</xdr:row>
      <xdr:rowOff>97616</xdr:rowOff>
    </xdr:from>
    <xdr:to>
      <xdr:col>5</xdr:col>
      <xdr:colOff>290523</xdr:colOff>
      <xdr:row>54</xdr:row>
      <xdr:rowOff>28400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814BE409-3FD8-3D4C-879C-DDCF107A3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147696</xdr:colOff>
      <xdr:row>48</xdr:row>
      <xdr:rowOff>6529</xdr:rowOff>
    </xdr:from>
    <xdr:to>
      <xdr:col>19</xdr:col>
      <xdr:colOff>280932</xdr:colOff>
      <xdr:row>59</xdr:row>
      <xdr:rowOff>145977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87B2312-AA58-DC4F-90B7-92C681B54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88541</xdr:colOff>
      <xdr:row>50</xdr:row>
      <xdr:rowOff>110468</xdr:rowOff>
    </xdr:from>
    <xdr:to>
      <xdr:col>5</xdr:col>
      <xdr:colOff>347106</xdr:colOff>
      <xdr:row>62</xdr:row>
      <xdr:rowOff>101600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AF396D4-4D01-ED46-8172-71A783DA6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98626</xdr:colOff>
      <xdr:row>67</xdr:row>
      <xdr:rowOff>160351</xdr:rowOff>
    </xdr:from>
    <xdr:to>
      <xdr:col>5</xdr:col>
      <xdr:colOff>237463</xdr:colOff>
      <xdr:row>79</xdr:row>
      <xdr:rowOff>63500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6C53B7D-FC35-5E4A-8587-5A27B677E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249732</xdr:colOff>
      <xdr:row>6</xdr:row>
      <xdr:rowOff>63043</xdr:rowOff>
    </xdr:from>
    <xdr:to>
      <xdr:col>3</xdr:col>
      <xdr:colOff>152400</xdr:colOff>
      <xdr:row>9</xdr:row>
      <xdr:rowOff>156211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6EDB45-6A7F-5D0A-4F3C-BC8DAF6BD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151723" y="1579820"/>
          <a:ext cx="853663" cy="85155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260528</xdr:colOff>
      <xdr:row>7</xdr:row>
      <xdr:rowOff>131256</xdr:rowOff>
    </xdr:from>
    <xdr:to>
      <xdr:col>2</xdr:col>
      <xdr:colOff>835340</xdr:colOff>
      <xdr:row>8</xdr:row>
      <xdr:rowOff>102180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A771F20-5EF0-D65E-7A83-343CD44A357F}"/>
            </a:ext>
          </a:extLst>
        </xdr:cNvPr>
        <xdr:cNvSpPr/>
      </xdr:nvSpPr>
      <xdr:spPr>
        <a:xfrm>
          <a:off x="2162519" y="1900829"/>
          <a:ext cx="574812" cy="223721"/>
        </a:xfrm>
        <a:prstGeom prst="rect">
          <a:avLst/>
        </a:prstGeom>
        <a:noFill/>
        <a:ln w="12700">
          <a:solidFill>
            <a:srgbClr val="FF0000"/>
          </a:solidFill>
          <a:prstDash val="sys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235593</xdr:colOff>
      <xdr:row>5</xdr:row>
      <xdr:rowOff>63830</xdr:rowOff>
    </xdr:from>
    <xdr:to>
      <xdr:col>2</xdr:col>
      <xdr:colOff>692769</xdr:colOff>
      <xdr:row>6</xdr:row>
      <xdr:rowOff>8333</xdr:rowOff>
    </xdr:to>
    <xdr:sp macro="" textlink="">
      <xdr:nvSpPr>
        <xdr:cNvPr id="4" name="テキスト ボックス 16">
          <a:extLst>
            <a:ext uri="{FF2B5EF4-FFF2-40B4-BE49-F238E27FC236}">
              <a16:creationId xmlns:a16="http://schemas.microsoft.com/office/drawing/2014/main" id="{DFC0E2F9-6323-F237-3C99-1283704EDA41}"/>
            </a:ext>
          </a:extLst>
        </xdr:cNvPr>
        <xdr:cNvSpPr txBox="1">
          <a:spLocks noChangeArrowheads="1"/>
        </xdr:cNvSpPr>
      </xdr:nvSpPr>
      <xdr:spPr bwMode="auto">
        <a:xfrm>
          <a:off x="2149537" y="1315943"/>
          <a:ext cx="457176" cy="19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800">
              <a:latin typeface="Helvetica"/>
              <a:cs typeface="Helvetica"/>
            </a:rPr>
            <a:t>PC</a:t>
          </a:r>
        </a:p>
      </xdr:txBody>
    </xdr:sp>
    <xdr:clientData/>
  </xdr:twoCellAnchor>
  <xdr:twoCellAnchor>
    <xdr:from>
      <xdr:col>2</xdr:col>
      <xdr:colOff>575218</xdr:colOff>
      <xdr:row>5</xdr:row>
      <xdr:rowOff>19209</xdr:rowOff>
    </xdr:from>
    <xdr:to>
      <xdr:col>3</xdr:col>
      <xdr:colOff>855748</xdr:colOff>
      <xdr:row>6</xdr:row>
      <xdr:rowOff>103763</xdr:rowOff>
    </xdr:to>
    <xdr:sp macro="" textlink="">
      <xdr:nvSpPr>
        <xdr:cNvPr id="5" name="テキスト ボックス 16">
          <a:extLst>
            <a:ext uri="{FF2B5EF4-FFF2-40B4-BE49-F238E27FC236}">
              <a16:creationId xmlns:a16="http://schemas.microsoft.com/office/drawing/2014/main" id="{000517D7-DE9D-2294-4BAE-CD857FABE8F0}"/>
            </a:ext>
          </a:extLst>
        </xdr:cNvPr>
        <xdr:cNvSpPr txBox="1">
          <a:spLocks noChangeArrowheads="1"/>
        </xdr:cNvSpPr>
      </xdr:nvSpPr>
      <xdr:spPr bwMode="auto">
        <a:xfrm>
          <a:off x="2477209" y="1283190"/>
          <a:ext cx="1231525" cy="33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PC synthesized</a:t>
          </a:r>
        </a:p>
        <a:p>
          <a:r>
            <a:rPr lang="en-US" altLang="ja-JP" sz="800">
              <a:latin typeface="Helvetica"/>
              <a:cs typeface="Helvetica"/>
            </a:rPr>
            <a:t>by recombinant yCPT1</a:t>
          </a:r>
          <a:endParaRPr lang="ja-JP" altLang="en-US" sz="800">
            <a:latin typeface="Helvetica"/>
            <a:cs typeface="Helvetica"/>
          </a:endParaRPr>
        </a:p>
      </xdr:txBody>
    </xdr:sp>
    <xdr:clientData/>
  </xdr:twoCellAnchor>
  <xdr:twoCellAnchor editAs="oneCell">
    <xdr:from>
      <xdr:col>5</xdr:col>
      <xdr:colOff>369701</xdr:colOff>
      <xdr:row>5</xdr:row>
      <xdr:rowOff>41414</xdr:rowOff>
    </xdr:from>
    <xdr:to>
      <xdr:col>7</xdr:col>
      <xdr:colOff>260094</xdr:colOff>
      <xdr:row>9</xdr:row>
      <xdr:rowOff>997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9A5D063-BE1D-3601-5059-0A7AE515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560" y="1293527"/>
          <a:ext cx="1804337" cy="95465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451398</xdr:colOff>
      <xdr:row>9</xdr:row>
      <xdr:rowOff>148585</xdr:rowOff>
    </xdr:from>
    <xdr:to>
      <xdr:col>5</xdr:col>
      <xdr:colOff>913384</xdr:colOff>
      <xdr:row>10</xdr:row>
      <xdr:rowOff>140806</xdr:rowOff>
    </xdr:to>
    <xdr:sp macro="" textlink="">
      <xdr:nvSpPr>
        <xdr:cNvPr id="9" name="テキスト ボックス 16">
          <a:extLst>
            <a:ext uri="{FF2B5EF4-FFF2-40B4-BE49-F238E27FC236}">
              <a16:creationId xmlns:a16="http://schemas.microsoft.com/office/drawing/2014/main" id="{071CE322-255E-DFE7-B28E-78DAD7D86A24}"/>
            </a:ext>
          </a:extLst>
        </xdr:cNvPr>
        <xdr:cNvSpPr txBox="1">
          <a:spLocks noChangeArrowheads="1"/>
        </xdr:cNvSpPr>
      </xdr:nvSpPr>
      <xdr:spPr bwMode="auto">
        <a:xfrm>
          <a:off x="6166398" y="2434585"/>
          <a:ext cx="461986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DAG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66695</xdr:colOff>
      <xdr:row>8</xdr:row>
      <xdr:rowOff>249098</xdr:rowOff>
    </xdr:from>
    <xdr:to>
      <xdr:col>6</xdr:col>
      <xdr:colOff>594404</xdr:colOff>
      <xdr:row>10</xdr:row>
      <xdr:rowOff>97066</xdr:rowOff>
    </xdr:to>
    <xdr:sp macro="" textlink="">
      <xdr:nvSpPr>
        <xdr:cNvPr id="10" name="テキスト ボックス 16">
          <a:extLst>
            <a:ext uri="{FF2B5EF4-FFF2-40B4-BE49-F238E27FC236}">
              <a16:creationId xmlns:a16="http://schemas.microsoft.com/office/drawing/2014/main" id="{5674A4BC-A9DC-C26E-E3F2-8DE8AC01922E}"/>
            </a:ext>
          </a:extLst>
        </xdr:cNvPr>
        <xdr:cNvSpPr txBox="1">
          <a:spLocks noChangeArrowheads="1"/>
        </xdr:cNvSpPr>
      </xdr:nvSpPr>
      <xdr:spPr bwMode="auto">
        <a:xfrm>
          <a:off x="5808526" y="2252478"/>
          <a:ext cx="527709" cy="348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1000">
              <a:latin typeface="Helvetica"/>
              <a:cs typeface="Helvetica"/>
            </a:rPr>
            <a:t>PC</a:t>
          </a:r>
        </a:p>
        <a:p>
          <a:pPr algn="ctr"/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412862</xdr:colOff>
      <xdr:row>8</xdr:row>
      <xdr:rowOff>189353</xdr:rowOff>
    </xdr:from>
    <xdr:to>
      <xdr:col>5</xdr:col>
      <xdr:colOff>640810</xdr:colOff>
      <xdr:row>9</xdr:row>
      <xdr:rowOff>181574</xdr:rowOff>
    </xdr:to>
    <xdr:sp macro="" textlink="">
      <xdr:nvSpPr>
        <xdr:cNvPr id="11" name="テキスト ボックス 16">
          <a:extLst>
            <a:ext uri="{FF2B5EF4-FFF2-40B4-BE49-F238E27FC236}">
              <a16:creationId xmlns:a16="http://schemas.microsoft.com/office/drawing/2014/main" id="{9EA21F77-37BC-F480-FDB0-87FC54E14130}"/>
            </a:ext>
          </a:extLst>
        </xdr:cNvPr>
        <xdr:cNvSpPr txBox="1">
          <a:spLocks noChangeArrowheads="1"/>
        </xdr:cNvSpPr>
      </xdr:nvSpPr>
      <xdr:spPr bwMode="auto">
        <a:xfrm>
          <a:off x="6127862" y="2221353"/>
          <a:ext cx="227948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-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690299</xdr:colOff>
      <xdr:row>8</xdr:row>
      <xdr:rowOff>189353</xdr:rowOff>
    </xdr:from>
    <xdr:to>
      <xdr:col>5</xdr:col>
      <xdr:colOff>950307</xdr:colOff>
      <xdr:row>9</xdr:row>
      <xdr:rowOff>181574</xdr:rowOff>
    </xdr:to>
    <xdr:sp macro="" textlink="">
      <xdr:nvSpPr>
        <xdr:cNvPr id="12" name="テキスト ボックス 16">
          <a:extLst>
            <a:ext uri="{FF2B5EF4-FFF2-40B4-BE49-F238E27FC236}">
              <a16:creationId xmlns:a16="http://schemas.microsoft.com/office/drawing/2014/main" id="{D38D75FA-F8B6-4967-54BA-7369F5D46B0E}"/>
            </a:ext>
          </a:extLst>
        </xdr:cNvPr>
        <xdr:cNvSpPr txBox="1">
          <a:spLocks noChangeArrowheads="1"/>
        </xdr:cNvSpPr>
      </xdr:nvSpPr>
      <xdr:spPr bwMode="auto">
        <a:xfrm>
          <a:off x="6405299" y="2221353"/>
          <a:ext cx="260008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+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451319</xdr:colOff>
      <xdr:row>9</xdr:row>
      <xdr:rowOff>136538</xdr:rowOff>
    </xdr:from>
    <xdr:to>
      <xdr:col>5</xdr:col>
      <xdr:colOff>919319</xdr:colOff>
      <xdr:row>9</xdr:row>
      <xdr:rowOff>136538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AB138EC-8855-96AC-451D-C0B22A6FD5E7}"/>
            </a:ext>
          </a:extLst>
        </xdr:cNvPr>
        <xdr:cNvCxnSpPr>
          <a:cxnSpLocks/>
        </xdr:cNvCxnSpPr>
      </xdr:nvCxnSpPr>
      <xdr:spPr>
        <a:xfrm>
          <a:off x="6166319" y="2422538"/>
          <a:ext cx="46800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711049</xdr:colOff>
      <xdr:row>9</xdr:row>
      <xdr:rowOff>161739</xdr:rowOff>
    </xdr:from>
    <xdr:to>
      <xdr:col>7</xdr:col>
      <xdr:colOff>220535</xdr:colOff>
      <xdr:row>10</xdr:row>
      <xdr:rowOff>153960</xdr:rowOff>
    </xdr:to>
    <xdr:sp macro="" textlink="">
      <xdr:nvSpPr>
        <xdr:cNvPr id="14" name="テキスト ボックス 16">
          <a:extLst>
            <a:ext uri="{FF2B5EF4-FFF2-40B4-BE49-F238E27FC236}">
              <a16:creationId xmlns:a16="http://schemas.microsoft.com/office/drawing/2014/main" id="{872F0FC3-0FF0-D53E-47CC-A9812B607ABC}"/>
            </a:ext>
          </a:extLst>
        </xdr:cNvPr>
        <xdr:cNvSpPr txBox="1">
          <a:spLocks noChangeArrowheads="1"/>
        </xdr:cNvSpPr>
      </xdr:nvSpPr>
      <xdr:spPr bwMode="auto">
        <a:xfrm>
          <a:off x="7378549" y="2447739"/>
          <a:ext cx="461986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DAG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642161</xdr:colOff>
      <xdr:row>8</xdr:row>
      <xdr:rowOff>202507</xdr:rowOff>
    </xdr:from>
    <xdr:to>
      <xdr:col>6</xdr:col>
      <xdr:colOff>870109</xdr:colOff>
      <xdr:row>9</xdr:row>
      <xdr:rowOff>194728</xdr:rowOff>
    </xdr:to>
    <xdr:sp macro="" textlink="">
      <xdr:nvSpPr>
        <xdr:cNvPr id="15" name="テキスト ボックス 16">
          <a:extLst>
            <a:ext uri="{FF2B5EF4-FFF2-40B4-BE49-F238E27FC236}">
              <a16:creationId xmlns:a16="http://schemas.microsoft.com/office/drawing/2014/main" id="{3266B383-43B3-E2FC-3170-A64D86BB91B4}"/>
            </a:ext>
          </a:extLst>
        </xdr:cNvPr>
        <xdr:cNvSpPr txBox="1">
          <a:spLocks noChangeArrowheads="1"/>
        </xdr:cNvSpPr>
      </xdr:nvSpPr>
      <xdr:spPr bwMode="auto">
        <a:xfrm>
          <a:off x="7309661" y="2234507"/>
          <a:ext cx="227948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-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24008</xdr:colOff>
      <xdr:row>8</xdr:row>
      <xdr:rowOff>202507</xdr:rowOff>
    </xdr:from>
    <xdr:to>
      <xdr:col>7</xdr:col>
      <xdr:colOff>284016</xdr:colOff>
      <xdr:row>9</xdr:row>
      <xdr:rowOff>194728</xdr:rowOff>
    </xdr:to>
    <xdr:sp macro="" textlink="">
      <xdr:nvSpPr>
        <xdr:cNvPr id="16" name="テキスト ボックス 16">
          <a:extLst>
            <a:ext uri="{FF2B5EF4-FFF2-40B4-BE49-F238E27FC236}">
              <a16:creationId xmlns:a16="http://schemas.microsoft.com/office/drawing/2014/main" id="{0F7CAA8C-6367-F122-4CF4-22DB4630B028}"/>
            </a:ext>
          </a:extLst>
        </xdr:cNvPr>
        <xdr:cNvSpPr txBox="1">
          <a:spLocks noChangeArrowheads="1"/>
        </xdr:cNvSpPr>
      </xdr:nvSpPr>
      <xdr:spPr bwMode="auto">
        <a:xfrm>
          <a:off x="7644008" y="2234507"/>
          <a:ext cx="260008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+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688206</xdr:colOff>
      <xdr:row>9</xdr:row>
      <xdr:rowOff>149692</xdr:rowOff>
    </xdr:from>
    <xdr:to>
      <xdr:col>7</xdr:col>
      <xdr:colOff>203706</xdr:colOff>
      <xdr:row>9</xdr:row>
      <xdr:rowOff>149692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69C50132-FE15-688B-7CA1-E4CC4457A862}"/>
            </a:ext>
          </a:extLst>
        </xdr:cNvPr>
        <xdr:cNvCxnSpPr>
          <a:cxnSpLocks/>
        </xdr:cNvCxnSpPr>
      </xdr:nvCxnSpPr>
      <xdr:spPr>
        <a:xfrm>
          <a:off x="7355706" y="2435692"/>
          <a:ext cx="46800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412861</xdr:colOff>
      <xdr:row>6</xdr:row>
      <xdr:rowOff>197860</xdr:rowOff>
    </xdr:from>
    <xdr:to>
      <xdr:col>6</xdr:col>
      <xdr:colOff>391494</xdr:colOff>
      <xdr:row>7</xdr:row>
      <xdr:rowOff>168785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6D58D2A-CCB2-E315-AF7C-C63DE411E64F}"/>
            </a:ext>
          </a:extLst>
        </xdr:cNvPr>
        <xdr:cNvSpPr/>
      </xdr:nvSpPr>
      <xdr:spPr>
        <a:xfrm>
          <a:off x="5197720" y="1700395"/>
          <a:ext cx="935605" cy="221348"/>
        </a:xfrm>
        <a:prstGeom prst="rect">
          <a:avLst/>
        </a:prstGeom>
        <a:noFill/>
        <a:ln w="12700">
          <a:solidFill>
            <a:srgbClr val="FF0000"/>
          </a:solidFill>
          <a:prstDash val="sys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8</xdr:col>
      <xdr:colOff>173487</xdr:colOff>
      <xdr:row>5</xdr:row>
      <xdr:rowOff>230595</xdr:rowOff>
    </xdr:from>
    <xdr:to>
      <xdr:col>12</xdr:col>
      <xdr:colOff>36952</xdr:colOff>
      <xdr:row>9</xdr:row>
      <xdr:rowOff>189188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DA0E189-77C1-A595-1955-2E01552EA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8487" y="1500595"/>
          <a:ext cx="3673465" cy="97459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11</xdr:col>
      <xdr:colOff>544517</xdr:colOff>
      <xdr:row>9</xdr:row>
      <xdr:rowOff>225115</xdr:rowOff>
    </xdr:from>
    <xdr:to>
      <xdr:col>12</xdr:col>
      <xdr:colOff>119726</xdr:colOff>
      <xdr:row>11</xdr:row>
      <xdr:rowOff>73083</xdr:rowOff>
    </xdr:to>
    <xdr:sp macro="" textlink="">
      <xdr:nvSpPr>
        <xdr:cNvPr id="20" name="テキスト ボックス 16">
          <a:extLst>
            <a:ext uri="{FF2B5EF4-FFF2-40B4-BE49-F238E27FC236}">
              <a16:creationId xmlns:a16="http://schemas.microsoft.com/office/drawing/2014/main" id="{C9F18B2A-4DFC-2708-1140-8F5960E29661}"/>
            </a:ext>
          </a:extLst>
        </xdr:cNvPr>
        <xdr:cNvSpPr txBox="1">
          <a:spLocks noChangeArrowheads="1"/>
        </xdr:cNvSpPr>
      </xdr:nvSpPr>
      <xdr:spPr bwMode="auto">
        <a:xfrm>
          <a:off x="11071207" y="2478918"/>
          <a:ext cx="532181" cy="348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1000">
              <a:latin typeface="Helvetica"/>
              <a:cs typeface="Helvetica"/>
            </a:rPr>
            <a:t>PC</a:t>
          </a:r>
        </a:p>
        <a:p>
          <a:pPr algn="ctr"/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8</xdr:col>
      <xdr:colOff>283833</xdr:colOff>
      <xdr:row>9</xdr:row>
      <xdr:rowOff>250572</xdr:rowOff>
    </xdr:from>
    <xdr:to>
      <xdr:col>9</xdr:col>
      <xdr:colOff>501817</xdr:colOff>
      <xdr:row>9</xdr:row>
      <xdr:rowOff>250572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95EF2E84-AB92-5A55-8D06-35DE4664CC4D}"/>
            </a:ext>
          </a:extLst>
        </xdr:cNvPr>
        <xdr:cNvCxnSpPr>
          <a:cxnSpLocks/>
        </xdr:cNvCxnSpPr>
      </xdr:nvCxnSpPr>
      <xdr:spPr>
        <a:xfrm>
          <a:off x="9808833" y="2536572"/>
          <a:ext cx="1170484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30271</xdr:colOff>
      <xdr:row>9</xdr:row>
      <xdr:rowOff>250572</xdr:rowOff>
    </xdr:from>
    <xdr:to>
      <xdr:col>11</xdr:col>
      <xdr:colOff>248255</xdr:colOff>
      <xdr:row>9</xdr:row>
      <xdr:rowOff>250572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5FB3CD82-F675-0599-5134-86407013A3AF}"/>
            </a:ext>
          </a:extLst>
        </xdr:cNvPr>
        <xdr:cNvCxnSpPr>
          <a:cxnSpLocks/>
        </xdr:cNvCxnSpPr>
      </xdr:nvCxnSpPr>
      <xdr:spPr>
        <a:xfrm>
          <a:off x="11460271" y="2536572"/>
          <a:ext cx="1170484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429691</xdr:colOff>
      <xdr:row>10</xdr:row>
      <xdr:rowOff>7071</xdr:rowOff>
    </xdr:from>
    <xdr:to>
      <xdr:col>9</xdr:col>
      <xdr:colOff>355958</xdr:colOff>
      <xdr:row>10</xdr:row>
      <xdr:rowOff>253292</xdr:rowOff>
    </xdr:to>
    <xdr:sp macro="" textlink="">
      <xdr:nvSpPr>
        <xdr:cNvPr id="23" name="テキスト ボックス 16">
          <a:extLst>
            <a:ext uri="{FF2B5EF4-FFF2-40B4-BE49-F238E27FC236}">
              <a16:creationId xmlns:a16="http://schemas.microsoft.com/office/drawing/2014/main" id="{BF89ECFD-1C2B-3D6F-FBDB-075F2A6DA437}"/>
            </a:ext>
          </a:extLst>
        </xdr:cNvPr>
        <xdr:cNvSpPr txBox="1">
          <a:spLocks noChangeArrowheads="1"/>
        </xdr:cNvSpPr>
      </xdr:nvSpPr>
      <xdr:spPr bwMode="auto">
        <a:xfrm>
          <a:off x="9954691" y="2547071"/>
          <a:ext cx="878767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1000">
              <a:latin typeface="Helvetica"/>
              <a:cs typeface="Helvetica"/>
            </a:rPr>
            <a:t>Boiled Nb24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10</xdr:col>
      <xdr:colOff>205704</xdr:colOff>
      <xdr:row>10</xdr:row>
      <xdr:rowOff>5914</xdr:rowOff>
    </xdr:from>
    <xdr:to>
      <xdr:col>10</xdr:col>
      <xdr:colOff>821890</xdr:colOff>
      <xdr:row>11</xdr:row>
      <xdr:rowOff>20783</xdr:rowOff>
    </xdr:to>
    <xdr:sp macro="" textlink="">
      <xdr:nvSpPr>
        <xdr:cNvPr id="24" name="テキスト ボックス 16">
          <a:extLst>
            <a:ext uri="{FF2B5EF4-FFF2-40B4-BE49-F238E27FC236}">
              <a16:creationId xmlns:a16="http://schemas.microsoft.com/office/drawing/2014/main" id="{C5E83371-2246-7EE0-0A94-DDF822642E30}"/>
            </a:ext>
          </a:extLst>
        </xdr:cNvPr>
        <xdr:cNvSpPr txBox="1">
          <a:spLocks noChangeArrowheads="1"/>
        </xdr:cNvSpPr>
      </xdr:nvSpPr>
      <xdr:spPr bwMode="auto">
        <a:xfrm>
          <a:off x="8433873" y="2062956"/>
          <a:ext cx="616186" cy="220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1000">
              <a:latin typeface="Helvetica"/>
              <a:cs typeface="Helvetica"/>
            </a:rPr>
            <a:t>Nb24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8</xdr:col>
      <xdr:colOff>177691</xdr:colOff>
      <xdr:row>7</xdr:row>
      <xdr:rowOff>72808</xdr:rowOff>
    </xdr:from>
    <xdr:to>
      <xdr:col>11</xdr:col>
      <xdr:colOff>568990</xdr:colOff>
      <xdr:row>8</xdr:row>
      <xdr:rowOff>168508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F9AA545C-20DB-C372-70DA-D428C02EC378}"/>
            </a:ext>
          </a:extLst>
        </xdr:cNvPr>
        <xdr:cNvSpPr/>
      </xdr:nvSpPr>
      <xdr:spPr>
        <a:xfrm>
          <a:off x="9702691" y="1850808"/>
          <a:ext cx="3248799" cy="349700"/>
        </a:xfrm>
        <a:prstGeom prst="rect">
          <a:avLst/>
        </a:prstGeom>
        <a:noFill/>
        <a:ln w="12700">
          <a:solidFill>
            <a:srgbClr val="FF0000"/>
          </a:solidFill>
          <a:prstDash val="sys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oneCellAnchor>
    <xdr:from>
      <xdr:col>8</xdr:col>
      <xdr:colOff>162540</xdr:colOff>
      <xdr:row>11</xdr:row>
      <xdr:rowOff>131433</xdr:rowOff>
    </xdr:from>
    <xdr:ext cx="3683234" cy="629156"/>
    <xdr:pic>
      <xdr:nvPicPr>
        <xdr:cNvPr id="6" name="図 5">
          <a:extLst>
            <a:ext uri="{FF2B5EF4-FFF2-40B4-BE49-F238E27FC236}">
              <a16:creationId xmlns:a16="http://schemas.microsoft.com/office/drawing/2014/main" id="{0214C884-5FB3-C047-AADC-C0BD7812D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8315" y="2886081"/>
          <a:ext cx="3683234" cy="629156"/>
        </a:xfrm>
        <a:prstGeom prst="rect">
          <a:avLst/>
        </a:prstGeom>
      </xdr:spPr>
    </xdr:pic>
    <xdr:clientData/>
  </xdr:oneCellAnchor>
  <xdr:twoCellAnchor editAs="oneCell">
    <xdr:from>
      <xdr:col>2</xdr:col>
      <xdr:colOff>116266</xdr:colOff>
      <xdr:row>13</xdr:row>
      <xdr:rowOff>152041</xdr:rowOff>
    </xdr:from>
    <xdr:to>
      <xdr:col>5</xdr:col>
      <xdr:colOff>267897</xdr:colOff>
      <xdr:row>24</xdr:row>
      <xdr:rowOff>109470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8247DD1-C812-055A-B577-7691EC32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61900" y="2826196"/>
          <a:ext cx="2620082" cy="2220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42333</xdr:colOff>
      <xdr:row>39</xdr:row>
      <xdr:rowOff>67733</xdr:rowOff>
    </xdr:from>
    <xdr:to>
      <xdr:col>11</xdr:col>
      <xdr:colOff>675821</xdr:colOff>
      <xdr:row>54</xdr:row>
      <xdr:rowOff>89503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28EE6AF-A565-3542-8257-6BD34EFE0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810381</xdr:colOff>
      <xdr:row>39</xdr:row>
      <xdr:rowOff>68036</xdr:rowOff>
    </xdr:from>
    <xdr:to>
      <xdr:col>18</xdr:col>
      <xdr:colOff>952500</xdr:colOff>
      <xdr:row>54</xdr:row>
      <xdr:rowOff>89806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7AEE38A-44CC-8245-BD78-0F43FE8F9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37798</xdr:colOff>
      <xdr:row>55</xdr:row>
      <xdr:rowOff>60477</xdr:rowOff>
    </xdr:from>
    <xdr:to>
      <xdr:col>11</xdr:col>
      <xdr:colOff>671286</xdr:colOff>
      <xdr:row>70</xdr:row>
      <xdr:rowOff>82247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77D950-5609-084A-8632-8F48AEECC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21245</xdr:colOff>
      <xdr:row>39</xdr:row>
      <xdr:rowOff>82454</xdr:rowOff>
    </xdr:from>
    <xdr:to>
      <xdr:col>11</xdr:col>
      <xdr:colOff>118405</xdr:colOff>
      <xdr:row>55</xdr:row>
      <xdr:rowOff>18286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1CF112-74C9-A547-90D0-ADBCB53DE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201242</xdr:colOff>
      <xdr:row>39</xdr:row>
      <xdr:rowOff>83552</xdr:rowOff>
    </xdr:from>
    <xdr:to>
      <xdr:col>17</xdr:col>
      <xdr:colOff>640967</xdr:colOff>
      <xdr:row>55</xdr:row>
      <xdr:rowOff>19384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107565C-5913-FB45-85BF-707FBD53A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16710</xdr:colOff>
      <xdr:row>55</xdr:row>
      <xdr:rowOff>20292</xdr:rowOff>
    </xdr:from>
    <xdr:to>
      <xdr:col>11</xdr:col>
      <xdr:colOff>113870</xdr:colOff>
      <xdr:row>70</xdr:row>
      <xdr:rowOff>131584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847DF2E9-672B-C340-A082-1EA13CF12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50834</xdr:rowOff>
    </xdr:from>
    <xdr:to>
      <xdr:col>5</xdr:col>
      <xdr:colOff>612655</xdr:colOff>
      <xdr:row>8</xdr:row>
      <xdr:rowOff>135725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75870B-A84E-C52F-026D-A0FFFC12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1320834"/>
          <a:ext cx="4422655" cy="84689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24166</xdr:colOff>
      <xdr:row>6</xdr:row>
      <xdr:rowOff>250245</xdr:rowOff>
    </xdr:from>
    <xdr:to>
      <xdr:col>5</xdr:col>
      <xdr:colOff>562750</xdr:colOff>
      <xdr:row>7</xdr:row>
      <xdr:rowOff>212269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F73C24C-8C48-7A88-6B07-53465FE50888}"/>
            </a:ext>
          </a:extLst>
        </xdr:cNvPr>
        <xdr:cNvSpPr/>
      </xdr:nvSpPr>
      <xdr:spPr>
        <a:xfrm>
          <a:off x="4786666" y="1774245"/>
          <a:ext cx="4348584" cy="216024"/>
        </a:xfrm>
        <a:prstGeom prst="rect">
          <a:avLst/>
        </a:prstGeom>
        <a:noFill/>
        <a:ln w="12700">
          <a:solidFill>
            <a:srgbClr val="FF0000"/>
          </a:solidFill>
          <a:prstDash val="sys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531659</xdr:colOff>
      <xdr:row>8</xdr:row>
      <xdr:rowOff>165707</xdr:rowOff>
    </xdr:from>
    <xdr:to>
      <xdr:col>2</xdr:col>
      <xdr:colOff>33129</xdr:colOff>
      <xdr:row>9</xdr:row>
      <xdr:rowOff>111762</xdr:rowOff>
    </xdr:to>
    <xdr:sp macro="" textlink="">
      <xdr:nvSpPr>
        <xdr:cNvPr id="4" name="テキスト ボックス 48">
          <a:extLst>
            <a:ext uri="{FF2B5EF4-FFF2-40B4-BE49-F238E27FC236}">
              <a16:creationId xmlns:a16="http://schemas.microsoft.com/office/drawing/2014/main" id="{B30383DF-A650-327A-9B4B-BA58D2F0835F}"/>
            </a:ext>
          </a:extLst>
        </xdr:cNvPr>
        <xdr:cNvSpPr txBox="1">
          <a:spLocks noChangeArrowheads="1"/>
        </xdr:cNvSpPr>
      </xdr:nvSpPr>
      <xdr:spPr bwMode="auto">
        <a:xfrm>
          <a:off x="5294159" y="2197707"/>
          <a:ext cx="453970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DMSO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24166</xdr:colOff>
      <xdr:row>8</xdr:row>
      <xdr:rowOff>165707</xdr:rowOff>
    </xdr:from>
    <xdr:to>
      <xdr:col>1</xdr:col>
      <xdr:colOff>449282</xdr:colOff>
      <xdr:row>9</xdr:row>
      <xdr:rowOff>111762</xdr:rowOff>
    </xdr:to>
    <xdr:sp macro="" textlink="">
      <xdr:nvSpPr>
        <xdr:cNvPr id="5" name="テキスト ボックス 48">
          <a:extLst>
            <a:ext uri="{FF2B5EF4-FFF2-40B4-BE49-F238E27FC236}">
              <a16:creationId xmlns:a16="http://schemas.microsoft.com/office/drawing/2014/main" id="{3325C924-D520-6D4A-6B21-0A52880792FA}"/>
            </a:ext>
          </a:extLst>
        </xdr:cNvPr>
        <xdr:cNvSpPr txBox="1">
          <a:spLocks noChangeArrowheads="1"/>
        </xdr:cNvSpPr>
      </xdr:nvSpPr>
      <xdr:spPr bwMode="auto">
        <a:xfrm>
          <a:off x="4786666" y="2197707"/>
          <a:ext cx="425116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Buffer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46805</xdr:colOff>
      <xdr:row>4</xdr:row>
      <xdr:rowOff>232010</xdr:rowOff>
    </xdr:from>
    <xdr:to>
      <xdr:col>3</xdr:col>
      <xdr:colOff>139629</xdr:colOff>
      <xdr:row>4</xdr:row>
      <xdr:rowOff>232010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BF5BB9E-A190-C8CE-2D5D-3E484EB48DDF}"/>
            </a:ext>
          </a:extLst>
        </xdr:cNvPr>
        <xdr:cNvCxnSpPr>
          <a:cxnSpLocks/>
        </xdr:cNvCxnSpPr>
      </xdr:nvCxnSpPr>
      <xdr:spPr>
        <a:xfrm>
          <a:off x="4809305" y="1248010"/>
          <a:ext cx="1997824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850293</xdr:colOff>
      <xdr:row>4</xdr:row>
      <xdr:rowOff>33548</xdr:rowOff>
    </xdr:from>
    <xdr:to>
      <xdr:col>2</xdr:col>
      <xdr:colOff>471715</xdr:colOff>
      <xdr:row>4</xdr:row>
      <xdr:rowOff>228473</xdr:rowOff>
    </xdr:to>
    <xdr:sp macro="" textlink="">
      <xdr:nvSpPr>
        <xdr:cNvPr id="7" name="テキスト ボックス 50">
          <a:extLst>
            <a:ext uri="{FF2B5EF4-FFF2-40B4-BE49-F238E27FC236}">
              <a16:creationId xmlns:a16="http://schemas.microsoft.com/office/drawing/2014/main" id="{7F64C338-9658-72FA-5AE3-A4B3070FE77E}"/>
            </a:ext>
          </a:extLst>
        </xdr:cNvPr>
        <xdr:cNvSpPr txBox="1">
          <a:spLocks noChangeArrowheads="1"/>
        </xdr:cNvSpPr>
      </xdr:nvSpPr>
      <xdr:spPr bwMode="auto">
        <a:xfrm>
          <a:off x="1800979" y="1049548"/>
          <a:ext cx="572107" cy="19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yCPT1</a:t>
          </a:r>
          <a:endParaRPr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65466</xdr:colOff>
      <xdr:row>8</xdr:row>
      <xdr:rowOff>165707</xdr:rowOff>
    </xdr:from>
    <xdr:to>
      <xdr:col>2</xdr:col>
      <xdr:colOff>562718</xdr:colOff>
      <xdr:row>9</xdr:row>
      <xdr:rowOff>111762</xdr:rowOff>
    </xdr:to>
    <xdr:sp macro="" textlink="">
      <xdr:nvSpPr>
        <xdr:cNvPr id="8" name="テキスト ボックス 48">
          <a:extLst>
            <a:ext uri="{FF2B5EF4-FFF2-40B4-BE49-F238E27FC236}">
              <a16:creationId xmlns:a16="http://schemas.microsoft.com/office/drawing/2014/main" id="{BCD15831-DA71-7506-B834-38D9D53E8D86}"/>
            </a:ext>
          </a:extLst>
        </xdr:cNvPr>
        <xdr:cNvSpPr txBox="1">
          <a:spLocks noChangeArrowheads="1"/>
        </xdr:cNvSpPr>
      </xdr:nvSpPr>
      <xdr:spPr bwMode="auto">
        <a:xfrm>
          <a:off x="5780466" y="2197707"/>
          <a:ext cx="497252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R59949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486062</xdr:colOff>
      <xdr:row>8</xdr:row>
      <xdr:rowOff>165707</xdr:rowOff>
    </xdr:from>
    <xdr:to>
      <xdr:col>3</xdr:col>
      <xdr:colOff>250425</xdr:colOff>
      <xdr:row>9</xdr:row>
      <xdr:rowOff>111762</xdr:rowOff>
    </xdr:to>
    <xdr:sp macro="" textlink="">
      <xdr:nvSpPr>
        <xdr:cNvPr id="9" name="テキスト ボックス 48">
          <a:extLst>
            <a:ext uri="{FF2B5EF4-FFF2-40B4-BE49-F238E27FC236}">
              <a16:creationId xmlns:a16="http://schemas.microsoft.com/office/drawing/2014/main" id="{E9864586-6D9A-E8C7-21D6-32F5199CF21B}"/>
            </a:ext>
          </a:extLst>
        </xdr:cNvPr>
        <xdr:cNvSpPr txBox="1">
          <a:spLocks noChangeArrowheads="1"/>
        </xdr:cNvSpPr>
      </xdr:nvSpPr>
      <xdr:spPr bwMode="auto">
        <a:xfrm>
          <a:off x="6201062" y="2197707"/>
          <a:ext cx="716863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Chelerythrine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36886</xdr:colOff>
      <xdr:row>8</xdr:row>
      <xdr:rowOff>175755</xdr:rowOff>
    </xdr:from>
    <xdr:to>
      <xdr:col>1</xdr:col>
      <xdr:colOff>381162</xdr:colOff>
      <xdr:row>8</xdr:row>
      <xdr:rowOff>175755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5F0FE00-EB8D-4BB5-1FBB-7657ACA31CD3}"/>
            </a:ext>
          </a:extLst>
        </xdr:cNvPr>
        <xdr:cNvCxnSpPr>
          <a:cxnSpLocks/>
        </xdr:cNvCxnSpPr>
      </xdr:nvCxnSpPr>
      <xdr:spPr>
        <a:xfrm>
          <a:off x="4799386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585160</xdr:colOff>
      <xdr:row>8</xdr:row>
      <xdr:rowOff>175755</xdr:rowOff>
    </xdr:from>
    <xdr:to>
      <xdr:col>1</xdr:col>
      <xdr:colOff>929436</xdr:colOff>
      <xdr:row>8</xdr:row>
      <xdr:rowOff>175755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7C0B2DA0-7E2C-D410-4E14-19C3DE957341}"/>
            </a:ext>
          </a:extLst>
        </xdr:cNvPr>
        <xdr:cNvCxnSpPr>
          <a:cxnSpLocks/>
        </xdr:cNvCxnSpPr>
      </xdr:nvCxnSpPr>
      <xdr:spPr>
        <a:xfrm>
          <a:off x="5347660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95838</xdr:colOff>
      <xdr:row>8</xdr:row>
      <xdr:rowOff>175755</xdr:rowOff>
    </xdr:from>
    <xdr:to>
      <xdr:col>2</xdr:col>
      <xdr:colOff>440114</xdr:colOff>
      <xdr:row>8</xdr:row>
      <xdr:rowOff>175755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73FA734D-AFF7-0950-FABC-456777F9609D}"/>
            </a:ext>
          </a:extLst>
        </xdr:cNvPr>
        <xdr:cNvCxnSpPr>
          <a:cxnSpLocks/>
        </xdr:cNvCxnSpPr>
      </xdr:nvCxnSpPr>
      <xdr:spPr>
        <a:xfrm>
          <a:off x="5810838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644112</xdr:colOff>
      <xdr:row>8</xdr:row>
      <xdr:rowOff>175755</xdr:rowOff>
    </xdr:from>
    <xdr:to>
      <xdr:col>3</xdr:col>
      <xdr:colOff>35888</xdr:colOff>
      <xdr:row>8</xdr:row>
      <xdr:rowOff>175755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8FBC07C-AFB9-978E-FA4D-7A78DED2338E}"/>
            </a:ext>
          </a:extLst>
        </xdr:cNvPr>
        <xdr:cNvCxnSpPr>
          <a:cxnSpLocks/>
        </xdr:cNvCxnSpPr>
      </xdr:nvCxnSpPr>
      <xdr:spPr>
        <a:xfrm>
          <a:off x="6359112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723646</xdr:colOff>
      <xdr:row>8</xdr:row>
      <xdr:rowOff>165707</xdr:rowOff>
    </xdr:from>
    <xdr:to>
      <xdr:col>4</xdr:col>
      <xdr:colOff>225116</xdr:colOff>
      <xdr:row>9</xdr:row>
      <xdr:rowOff>111762</xdr:rowOff>
    </xdr:to>
    <xdr:sp macro="" textlink="">
      <xdr:nvSpPr>
        <xdr:cNvPr id="14" name="テキスト ボックス 48">
          <a:extLst>
            <a:ext uri="{FF2B5EF4-FFF2-40B4-BE49-F238E27FC236}">
              <a16:creationId xmlns:a16="http://schemas.microsoft.com/office/drawing/2014/main" id="{8504726C-DBFC-BE66-7509-84312E42C1D7}"/>
            </a:ext>
          </a:extLst>
        </xdr:cNvPr>
        <xdr:cNvSpPr txBox="1">
          <a:spLocks noChangeArrowheads="1"/>
        </xdr:cNvSpPr>
      </xdr:nvSpPr>
      <xdr:spPr bwMode="auto">
        <a:xfrm>
          <a:off x="7391146" y="2197707"/>
          <a:ext cx="453970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DMSO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216153</xdr:colOff>
      <xdr:row>8</xdr:row>
      <xdr:rowOff>165707</xdr:rowOff>
    </xdr:from>
    <xdr:to>
      <xdr:col>3</xdr:col>
      <xdr:colOff>641269</xdr:colOff>
      <xdr:row>9</xdr:row>
      <xdr:rowOff>111762</xdr:rowOff>
    </xdr:to>
    <xdr:sp macro="" textlink="">
      <xdr:nvSpPr>
        <xdr:cNvPr id="15" name="テキスト ボックス 48">
          <a:extLst>
            <a:ext uri="{FF2B5EF4-FFF2-40B4-BE49-F238E27FC236}">
              <a16:creationId xmlns:a16="http://schemas.microsoft.com/office/drawing/2014/main" id="{FC3B41AC-1342-023D-F763-BC09A2E9438A}"/>
            </a:ext>
          </a:extLst>
        </xdr:cNvPr>
        <xdr:cNvSpPr txBox="1">
          <a:spLocks noChangeArrowheads="1"/>
        </xdr:cNvSpPr>
      </xdr:nvSpPr>
      <xdr:spPr bwMode="auto">
        <a:xfrm>
          <a:off x="6883653" y="2197707"/>
          <a:ext cx="425116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Buffer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238792</xdr:colOff>
      <xdr:row>4</xdr:row>
      <xdr:rowOff>232010</xdr:rowOff>
    </xdr:from>
    <xdr:to>
      <xdr:col>5</xdr:col>
      <xdr:colOff>256423</xdr:colOff>
      <xdr:row>4</xdr:row>
      <xdr:rowOff>232010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F623EED0-C0BF-FB82-8E01-C1ABF5B33B75}"/>
            </a:ext>
          </a:extLst>
        </xdr:cNvPr>
        <xdr:cNvCxnSpPr>
          <a:cxnSpLocks/>
        </xdr:cNvCxnSpPr>
      </xdr:nvCxnSpPr>
      <xdr:spPr>
        <a:xfrm>
          <a:off x="6906292" y="1248010"/>
          <a:ext cx="1922631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89780</xdr:colOff>
      <xdr:row>4</xdr:row>
      <xdr:rowOff>33548</xdr:rowOff>
    </xdr:from>
    <xdr:to>
      <xdr:col>4</xdr:col>
      <xdr:colOff>663976</xdr:colOff>
      <xdr:row>4</xdr:row>
      <xdr:rowOff>248992</xdr:rowOff>
    </xdr:to>
    <xdr:sp macro="" textlink="">
      <xdr:nvSpPr>
        <xdr:cNvPr id="17" name="テキスト ボックス 50">
          <a:extLst>
            <a:ext uri="{FF2B5EF4-FFF2-40B4-BE49-F238E27FC236}">
              <a16:creationId xmlns:a16="http://schemas.microsoft.com/office/drawing/2014/main" id="{E032C906-B222-FA03-09E7-E967134A39A8}"/>
            </a:ext>
          </a:extLst>
        </xdr:cNvPr>
        <xdr:cNvSpPr txBox="1">
          <a:spLocks noChangeArrowheads="1"/>
        </xdr:cNvSpPr>
      </xdr:nvSpPr>
      <xdr:spPr bwMode="auto">
        <a:xfrm>
          <a:off x="7709780" y="1049548"/>
          <a:ext cx="574196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hCEPT1</a:t>
          </a:r>
          <a:endParaRPr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257453</xdr:colOff>
      <xdr:row>8</xdr:row>
      <xdr:rowOff>165707</xdr:rowOff>
    </xdr:from>
    <xdr:to>
      <xdr:col>4</xdr:col>
      <xdr:colOff>754705</xdr:colOff>
      <xdr:row>9</xdr:row>
      <xdr:rowOff>111762</xdr:rowOff>
    </xdr:to>
    <xdr:sp macro="" textlink="">
      <xdr:nvSpPr>
        <xdr:cNvPr id="18" name="テキスト ボックス 48">
          <a:extLst>
            <a:ext uri="{FF2B5EF4-FFF2-40B4-BE49-F238E27FC236}">
              <a16:creationId xmlns:a16="http://schemas.microsoft.com/office/drawing/2014/main" id="{D52FB656-11DE-F918-8FF5-E203DD0D11D0}"/>
            </a:ext>
          </a:extLst>
        </xdr:cNvPr>
        <xdr:cNvSpPr txBox="1">
          <a:spLocks noChangeArrowheads="1"/>
        </xdr:cNvSpPr>
      </xdr:nvSpPr>
      <xdr:spPr bwMode="auto">
        <a:xfrm>
          <a:off x="7877453" y="2197707"/>
          <a:ext cx="497252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R59949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678049</xdr:colOff>
      <xdr:row>8</xdr:row>
      <xdr:rowOff>165707</xdr:rowOff>
    </xdr:from>
    <xdr:to>
      <xdr:col>5</xdr:col>
      <xdr:colOff>442412</xdr:colOff>
      <xdr:row>9</xdr:row>
      <xdr:rowOff>111762</xdr:rowOff>
    </xdr:to>
    <xdr:sp macro="" textlink="">
      <xdr:nvSpPr>
        <xdr:cNvPr id="19" name="テキスト ボックス 48">
          <a:extLst>
            <a:ext uri="{FF2B5EF4-FFF2-40B4-BE49-F238E27FC236}">
              <a16:creationId xmlns:a16="http://schemas.microsoft.com/office/drawing/2014/main" id="{2D5B2668-3D94-13EB-4859-856188D737CA}"/>
            </a:ext>
          </a:extLst>
        </xdr:cNvPr>
        <xdr:cNvSpPr txBox="1">
          <a:spLocks noChangeArrowheads="1"/>
        </xdr:cNvSpPr>
      </xdr:nvSpPr>
      <xdr:spPr bwMode="auto">
        <a:xfrm>
          <a:off x="8298049" y="2197707"/>
          <a:ext cx="716863" cy="20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700">
              <a:latin typeface="Helvetica"/>
              <a:cs typeface="Helvetica"/>
            </a:rPr>
            <a:t>Chelerythrine</a:t>
          </a:r>
          <a:endParaRPr lang="ja-JP" altLang="en-US" sz="7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228873</xdr:colOff>
      <xdr:row>8</xdr:row>
      <xdr:rowOff>175755</xdr:rowOff>
    </xdr:from>
    <xdr:to>
      <xdr:col>3</xdr:col>
      <xdr:colOff>573149</xdr:colOff>
      <xdr:row>8</xdr:row>
      <xdr:rowOff>175755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FA8D7680-6209-961A-17E2-6CEE31B473B9}"/>
            </a:ext>
          </a:extLst>
        </xdr:cNvPr>
        <xdr:cNvCxnSpPr>
          <a:cxnSpLocks/>
        </xdr:cNvCxnSpPr>
      </xdr:nvCxnSpPr>
      <xdr:spPr>
        <a:xfrm>
          <a:off x="6896373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777147</xdr:colOff>
      <xdr:row>8</xdr:row>
      <xdr:rowOff>175755</xdr:rowOff>
    </xdr:from>
    <xdr:to>
      <xdr:col>4</xdr:col>
      <xdr:colOff>168923</xdr:colOff>
      <xdr:row>8</xdr:row>
      <xdr:rowOff>175755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7E2EE929-6838-7DB5-CCF5-52879B5B8115}"/>
            </a:ext>
          </a:extLst>
        </xdr:cNvPr>
        <xdr:cNvCxnSpPr>
          <a:cxnSpLocks/>
        </xdr:cNvCxnSpPr>
      </xdr:nvCxnSpPr>
      <xdr:spPr>
        <a:xfrm>
          <a:off x="7444647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287825</xdr:colOff>
      <xdr:row>8</xdr:row>
      <xdr:rowOff>175755</xdr:rowOff>
    </xdr:from>
    <xdr:to>
      <xdr:col>4</xdr:col>
      <xdr:colOff>632101</xdr:colOff>
      <xdr:row>8</xdr:row>
      <xdr:rowOff>175755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491722E0-8186-9581-9246-BE2C550BD1E7}"/>
            </a:ext>
          </a:extLst>
        </xdr:cNvPr>
        <xdr:cNvCxnSpPr>
          <a:cxnSpLocks/>
        </xdr:cNvCxnSpPr>
      </xdr:nvCxnSpPr>
      <xdr:spPr>
        <a:xfrm>
          <a:off x="7907825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836099</xdr:colOff>
      <xdr:row>8</xdr:row>
      <xdr:rowOff>175755</xdr:rowOff>
    </xdr:from>
    <xdr:to>
      <xdr:col>5</xdr:col>
      <xdr:colOff>227875</xdr:colOff>
      <xdr:row>8</xdr:row>
      <xdr:rowOff>175755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B4C9BBA1-727D-00E7-F8A9-E58E6186009F}"/>
            </a:ext>
          </a:extLst>
        </xdr:cNvPr>
        <xdr:cNvCxnSpPr>
          <a:cxnSpLocks/>
        </xdr:cNvCxnSpPr>
      </xdr:nvCxnSpPr>
      <xdr:spPr>
        <a:xfrm>
          <a:off x="8456099" y="2207755"/>
          <a:ext cx="344276" cy="0"/>
        </a:xfrm>
        <a:prstGeom prst="line">
          <a:avLst/>
        </a:prstGeom>
        <a:ln w="63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238399</xdr:colOff>
      <xdr:row>4</xdr:row>
      <xdr:rowOff>116112</xdr:rowOff>
    </xdr:from>
    <xdr:to>
      <xdr:col>5</xdr:col>
      <xdr:colOff>661913</xdr:colOff>
      <xdr:row>5</xdr:row>
      <xdr:rowOff>44213</xdr:rowOff>
    </xdr:to>
    <xdr:sp macro="" textlink="">
      <xdr:nvSpPr>
        <xdr:cNvPr id="24" name="テキスト ボックス 48">
          <a:extLst>
            <a:ext uri="{FF2B5EF4-FFF2-40B4-BE49-F238E27FC236}">
              <a16:creationId xmlns:a16="http://schemas.microsoft.com/office/drawing/2014/main" id="{5ABBEB80-7C21-A03E-C565-417C7D783C23}"/>
            </a:ext>
          </a:extLst>
        </xdr:cNvPr>
        <xdr:cNvSpPr txBox="1">
          <a:spLocks noChangeArrowheads="1"/>
        </xdr:cNvSpPr>
      </xdr:nvSpPr>
      <xdr:spPr bwMode="auto">
        <a:xfrm>
          <a:off x="4991828" y="1132112"/>
          <a:ext cx="423514" cy="182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pPr algn="ctr"/>
          <a:r>
            <a:rPr lang="en-US" altLang="ja-JP" sz="700">
              <a:latin typeface="Helvetica"/>
              <a:cs typeface="Helvetica"/>
            </a:rPr>
            <a:t>PC</a:t>
          </a:r>
        </a:p>
      </xdr:txBody>
    </xdr:sp>
    <xdr:clientData/>
  </xdr:twoCellAnchor>
  <xdr:twoCellAnchor editAs="oneCell">
    <xdr:from>
      <xdr:col>4</xdr:col>
      <xdr:colOff>12469</xdr:colOff>
      <xdr:row>17</xdr:row>
      <xdr:rowOff>46893</xdr:rowOff>
    </xdr:from>
    <xdr:to>
      <xdr:col>6</xdr:col>
      <xdr:colOff>531814</xdr:colOff>
      <xdr:row>19</xdr:row>
      <xdr:rowOff>126613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76B57ED-4EA0-6225-F10E-8DA97D6DB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22469" y="4364893"/>
          <a:ext cx="2424345" cy="5877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17</xdr:row>
      <xdr:rowOff>46893</xdr:rowOff>
    </xdr:from>
    <xdr:to>
      <xdr:col>3</xdr:col>
      <xdr:colOff>606151</xdr:colOff>
      <xdr:row>19</xdr:row>
      <xdr:rowOff>112870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A3A39C0-D421-12A8-B8CA-C38F07206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4364893"/>
          <a:ext cx="2511151" cy="57397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873581</xdr:colOff>
      <xdr:row>12</xdr:row>
      <xdr:rowOff>0</xdr:rowOff>
    </xdr:from>
    <xdr:to>
      <xdr:col>6</xdr:col>
      <xdr:colOff>600856</xdr:colOff>
      <xdr:row>14</xdr:row>
      <xdr:rowOff>156657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BE52117-1C4F-76E2-113D-C1E12F5E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31081" y="3048000"/>
          <a:ext cx="2584775" cy="66465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52073</xdr:colOff>
      <xdr:row>12</xdr:row>
      <xdr:rowOff>3329</xdr:rowOff>
    </xdr:from>
    <xdr:to>
      <xdr:col>3</xdr:col>
      <xdr:colOff>510300</xdr:colOff>
      <xdr:row>14</xdr:row>
      <xdr:rowOff>159987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FDDAA7C3-430B-A878-4874-33E2FEAE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4573" y="3051329"/>
          <a:ext cx="2363227" cy="66465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147105</xdr:colOff>
      <xdr:row>19</xdr:row>
      <xdr:rowOff>163428</xdr:rowOff>
    </xdr:from>
    <xdr:to>
      <xdr:col>1</xdr:col>
      <xdr:colOff>701965</xdr:colOff>
      <xdr:row>19</xdr:row>
      <xdr:rowOff>163428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E1041EB8-DCDC-C32D-8C25-B7AF6EAC4CCD}"/>
            </a:ext>
          </a:extLst>
        </xdr:cNvPr>
        <xdr:cNvCxnSpPr>
          <a:cxnSpLocks/>
        </xdr:cNvCxnSpPr>
      </xdr:nvCxnSpPr>
      <xdr:spPr>
        <a:xfrm>
          <a:off x="1099605" y="4989428"/>
          <a:ext cx="55486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166796</xdr:colOff>
      <xdr:row>19</xdr:row>
      <xdr:rowOff>148771</xdr:rowOff>
    </xdr:from>
    <xdr:to>
      <xdr:col>1</xdr:col>
      <xdr:colOff>744198</xdr:colOff>
      <xdr:row>20</xdr:row>
      <xdr:rowOff>140992</xdr:rowOff>
    </xdr:to>
    <xdr:sp macro="" textlink="">
      <xdr:nvSpPr>
        <xdr:cNvPr id="31" name="テキスト ボックス 7">
          <a:extLst>
            <a:ext uri="{FF2B5EF4-FFF2-40B4-BE49-F238E27FC236}">
              <a16:creationId xmlns:a16="http://schemas.microsoft.com/office/drawing/2014/main" id="{559FA001-1FFC-AF56-048C-F936CF6CE08E}"/>
            </a:ext>
          </a:extLst>
        </xdr:cNvPr>
        <xdr:cNvSpPr txBox="1">
          <a:spLocks noChangeArrowheads="1"/>
        </xdr:cNvSpPr>
      </xdr:nvSpPr>
      <xdr:spPr bwMode="auto">
        <a:xfrm>
          <a:off x="1119296" y="4974771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0.8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117883</xdr:colOff>
      <xdr:row>19</xdr:row>
      <xdr:rowOff>163428</xdr:rowOff>
    </xdr:from>
    <xdr:to>
      <xdr:col>4</xdr:col>
      <xdr:colOff>693883</xdr:colOff>
      <xdr:row>19</xdr:row>
      <xdr:rowOff>163428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63618685-B8D8-ADFF-E675-1B4E9815B916}"/>
            </a:ext>
          </a:extLst>
        </xdr:cNvPr>
        <xdr:cNvCxnSpPr>
          <a:cxnSpLocks/>
        </xdr:cNvCxnSpPr>
      </xdr:nvCxnSpPr>
      <xdr:spPr>
        <a:xfrm>
          <a:off x="3927883" y="4989428"/>
          <a:ext cx="57600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171086</xdr:colOff>
      <xdr:row>19</xdr:row>
      <xdr:rowOff>148771</xdr:rowOff>
    </xdr:from>
    <xdr:to>
      <xdr:col>4</xdr:col>
      <xdr:colOff>748488</xdr:colOff>
      <xdr:row>20</xdr:row>
      <xdr:rowOff>140992</xdr:rowOff>
    </xdr:to>
    <xdr:sp macro="" textlink="">
      <xdr:nvSpPr>
        <xdr:cNvPr id="33" name="テキスト ボックス 9">
          <a:extLst>
            <a:ext uri="{FF2B5EF4-FFF2-40B4-BE49-F238E27FC236}">
              <a16:creationId xmlns:a16="http://schemas.microsoft.com/office/drawing/2014/main" id="{5783EA61-756C-AA9C-3C11-B0F4114CA694}"/>
            </a:ext>
          </a:extLst>
        </xdr:cNvPr>
        <xdr:cNvSpPr txBox="1">
          <a:spLocks noChangeArrowheads="1"/>
        </xdr:cNvSpPr>
      </xdr:nvSpPr>
      <xdr:spPr bwMode="auto">
        <a:xfrm>
          <a:off x="3981086" y="4974771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0.1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799701</xdr:colOff>
      <xdr:row>19</xdr:row>
      <xdr:rowOff>163428</xdr:rowOff>
    </xdr:from>
    <xdr:to>
      <xdr:col>5</xdr:col>
      <xdr:colOff>459201</xdr:colOff>
      <xdr:row>19</xdr:row>
      <xdr:rowOff>163428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D2B3370F-B951-0083-9E3B-5BE85ED7B01B}"/>
            </a:ext>
          </a:extLst>
        </xdr:cNvPr>
        <xdr:cNvCxnSpPr>
          <a:cxnSpLocks/>
        </xdr:cNvCxnSpPr>
      </xdr:nvCxnSpPr>
      <xdr:spPr>
        <a:xfrm>
          <a:off x="4609701" y="4989428"/>
          <a:ext cx="61200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786728</xdr:colOff>
      <xdr:row>19</xdr:row>
      <xdr:rowOff>148771</xdr:rowOff>
    </xdr:from>
    <xdr:to>
      <xdr:col>5</xdr:col>
      <xdr:colOff>482162</xdr:colOff>
      <xdr:row>20</xdr:row>
      <xdr:rowOff>140992</xdr:rowOff>
    </xdr:to>
    <xdr:sp macro="" textlink="">
      <xdr:nvSpPr>
        <xdr:cNvPr id="35" name="テキスト ボックス 11">
          <a:extLst>
            <a:ext uri="{FF2B5EF4-FFF2-40B4-BE49-F238E27FC236}">
              <a16:creationId xmlns:a16="http://schemas.microsoft.com/office/drawing/2014/main" id="{EA2BD2EA-DB1A-B7D9-1D35-6A9BEF99C0DE}"/>
            </a:ext>
          </a:extLst>
        </xdr:cNvPr>
        <xdr:cNvSpPr txBox="1">
          <a:spLocks noChangeArrowheads="1"/>
        </xdr:cNvSpPr>
      </xdr:nvSpPr>
      <xdr:spPr bwMode="auto">
        <a:xfrm>
          <a:off x="4596728" y="4974771"/>
          <a:ext cx="647934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0.05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557920</xdr:colOff>
      <xdr:row>19</xdr:row>
      <xdr:rowOff>163428</xdr:rowOff>
    </xdr:from>
    <xdr:to>
      <xdr:col>6</xdr:col>
      <xdr:colOff>217420</xdr:colOff>
      <xdr:row>19</xdr:row>
      <xdr:rowOff>163428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C1835F5-A588-C311-12D1-37BC74F68267}"/>
            </a:ext>
          </a:extLst>
        </xdr:cNvPr>
        <xdr:cNvCxnSpPr>
          <a:cxnSpLocks/>
        </xdr:cNvCxnSpPr>
      </xdr:nvCxnSpPr>
      <xdr:spPr>
        <a:xfrm>
          <a:off x="5320420" y="4989428"/>
          <a:ext cx="61200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637947</xdr:colOff>
      <xdr:row>19</xdr:row>
      <xdr:rowOff>148771</xdr:rowOff>
    </xdr:from>
    <xdr:to>
      <xdr:col>6</xdr:col>
      <xdr:colOff>157051</xdr:colOff>
      <xdr:row>20</xdr:row>
      <xdr:rowOff>140992</xdr:rowOff>
    </xdr:to>
    <xdr:sp macro="" textlink="">
      <xdr:nvSpPr>
        <xdr:cNvPr id="37" name="テキスト ボックス 13">
          <a:extLst>
            <a:ext uri="{FF2B5EF4-FFF2-40B4-BE49-F238E27FC236}">
              <a16:creationId xmlns:a16="http://schemas.microsoft.com/office/drawing/2014/main" id="{BC7691AE-97EA-4976-E9CA-B127AD201468}"/>
            </a:ext>
          </a:extLst>
        </xdr:cNvPr>
        <xdr:cNvSpPr txBox="1">
          <a:spLocks noChangeArrowheads="1"/>
        </xdr:cNvSpPr>
      </xdr:nvSpPr>
      <xdr:spPr bwMode="auto">
        <a:xfrm>
          <a:off x="5400447" y="4974771"/>
          <a:ext cx="471604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159769</xdr:colOff>
      <xdr:row>19</xdr:row>
      <xdr:rowOff>163428</xdr:rowOff>
    </xdr:from>
    <xdr:to>
      <xdr:col>2</xdr:col>
      <xdr:colOff>713807</xdr:colOff>
      <xdr:row>19</xdr:row>
      <xdr:rowOff>163428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2F1CA013-D5F2-F9E5-1859-0D8BD9CBBC1D}"/>
            </a:ext>
          </a:extLst>
        </xdr:cNvPr>
        <xdr:cNvCxnSpPr>
          <a:cxnSpLocks/>
        </xdr:cNvCxnSpPr>
      </xdr:nvCxnSpPr>
      <xdr:spPr>
        <a:xfrm>
          <a:off x="2064769" y="498942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180670</xdr:colOff>
      <xdr:row>19</xdr:row>
      <xdr:rowOff>148771</xdr:rowOff>
    </xdr:from>
    <xdr:to>
      <xdr:col>2</xdr:col>
      <xdr:colOff>758072</xdr:colOff>
      <xdr:row>20</xdr:row>
      <xdr:rowOff>140992</xdr:rowOff>
    </xdr:to>
    <xdr:sp macro="" textlink="">
      <xdr:nvSpPr>
        <xdr:cNvPr id="39" name="テキスト ボックス 15">
          <a:extLst>
            <a:ext uri="{FF2B5EF4-FFF2-40B4-BE49-F238E27FC236}">
              <a16:creationId xmlns:a16="http://schemas.microsoft.com/office/drawing/2014/main" id="{5A6845F9-9CFE-09A4-054F-A746BE611F35}"/>
            </a:ext>
          </a:extLst>
        </xdr:cNvPr>
        <xdr:cNvSpPr txBox="1">
          <a:spLocks noChangeArrowheads="1"/>
        </xdr:cNvSpPr>
      </xdr:nvSpPr>
      <xdr:spPr bwMode="auto">
        <a:xfrm>
          <a:off x="2085670" y="4974771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0.4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877215</xdr:colOff>
      <xdr:row>19</xdr:row>
      <xdr:rowOff>148771</xdr:rowOff>
    </xdr:from>
    <xdr:to>
      <xdr:col>3</xdr:col>
      <xdr:colOff>502117</xdr:colOff>
      <xdr:row>20</xdr:row>
      <xdr:rowOff>140992</xdr:rowOff>
    </xdr:to>
    <xdr:sp macro="" textlink="">
      <xdr:nvSpPr>
        <xdr:cNvPr id="40" name="テキスト ボックス 16">
          <a:extLst>
            <a:ext uri="{FF2B5EF4-FFF2-40B4-BE49-F238E27FC236}">
              <a16:creationId xmlns:a16="http://schemas.microsoft.com/office/drawing/2014/main" id="{31AC86BF-65BB-EE4A-DE54-2D76EB7937ED}"/>
            </a:ext>
          </a:extLst>
        </xdr:cNvPr>
        <xdr:cNvSpPr txBox="1">
          <a:spLocks noChangeArrowheads="1"/>
        </xdr:cNvSpPr>
      </xdr:nvSpPr>
      <xdr:spPr bwMode="auto">
        <a:xfrm>
          <a:off x="2782215" y="4974771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0.2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836744</xdr:colOff>
      <xdr:row>19</xdr:row>
      <xdr:rowOff>163428</xdr:rowOff>
    </xdr:from>
    <xdr:to>
      <xdr:col>3</xdr:col>
      <xdr:colOff>438282</xdr:colOff>
      <xdr:row>19</xdr:row>
      <xdr:rowOff>163428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BE1C2C97-8EF3-9A1F-9910-91725999355F}"/>
            </a:ext>
          </a:extLst>
        </xdr:cNvPr>
        <xdr:cNvCxnSpPr>
          <a:cxnSpLocks/>
        </xdr:cNvCxnSpPr>
      </xdr:nvCxnSpPr>
      <xdr:spPr>
        <a:xfrm>
          <a:off x="2741744" y="498942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44992</xdr:colOff>
      <xdr:row>14</xdr:row>
      <xdr:rowOff>196578</xdr:rowOff>
    </xdr:from>
    <xdr:to>
      <xdr:col>4</xdr:col>
      <xdr:colOff>599852</xdr:colOff>
      <xdr:row>14</xdr:row>
      <xdr:rowOff>196578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AAB4822-FF18-E77B-C569-CBDC1A186D4C}"/>
            </a:ext>
          </a:extLst>
        </xdr:cNvPr>
        <xdr:cNvCxnSpPr>
          <a:cxnSpLocks/>
        </xdr:cNvCxnSpPr>
      </xdr:nvCxnSpPr>
      <xdr:spPr>
        <a:xfrm>
          <a:off x="3854992" y="3752578"/>
          <a:ext cx="55486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79046</xdr:colOff>
      <xdr:row>14</xdr:row>
      <xdr:rowOff>181959</xdr:rowOff>
    </xdr:from>
    <xdr:to>
      <xdr:col>4</xdr:col>
      <xdr:colOff>656448</xdr:colOff>
      <xdr:row>15</xdr:row>
      <xdr:rowOff>174180</xdr:rowOff>
    </xdr:to>
    <xdr:sp macro="" textlink="">
      <xdr:nvSpPr>
        <xdr:cNvPr id="43" name="テキスト ボックス 19">
          <a:extLst>
            <a:ext uri="{FF2B5EF4-FFF2-40B4-BE49-F238E27FC236}">
              <a16:creationId xmlns:a16="http://schemas.microsoft.com/office/drawing/2014/main" id="{CB9F2D3B-2B16-E70F-0084-FE368A4C105C}"/>
            </a:ext>
          </a:extLst>
        </xdr:cNvPr>
        <xdr:cNvSpPr txBox="1">
          <a:spLocks noChangeArrowheads="1"/>
        </xdr:cNvSpPr>
      </xdr:nvSpPr>
      <xdr:spPr bwMode="auto">
        <a:xfrm>
          <a:off x="3889046" y="3737959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6.3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811047</xdr:colOff>
      <xdr:row>14</xdr:row>
      <xdr:rowOff>196578</xdr:rowOff>
    </xdr:from>
    <xdr:to>
      <xdr:col>5</xdr:col>
      <xdr:colOff>412585</xdr:colOff>
      <xdr:row>14</xdr:row>
      <xdr:rowOff>196578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71269102-CD3D-D636-D4D5-A4941E68AB8E}"/>
            </a:ext>
          </a:extLst>
        </xdr:cNvPr>
        <xdr:cNvCxnSpPr>
          <a:cxnSpLocks/>
        </xdr:cNvCxnSpPr>
      </xdr:nvCxnSpPr>
      <xdr:spPr>
        <a:xfrm>
          <a:off x="4621047" y="375257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846309</xdr:colOff>
      <xdr:row>14</xdr:row>
      <xdr:rowOff>181959</xdr:rowOff>
    </xdr:from>
    <xdr:to>
      <xdr:col>5</xdr:col>
      <xdr:colOff>471211</xdr:colOff>
      <xdr:row>15</xdr:row>
      <xdr:rowOff>174180</xdr:rowOff>
    </xdr:to>
    <xdr:sp macro="" textlink="">
      <xdr:nvSpPr>
        <xdr:cNvPr id="45" name="テキスト ボックス 21">
          <a:extLst>
            <a:ext uri="{FF2B5EF4-FFF2-40B4-BE49-F238E27FC236}">
              <a16:creationId xmlns:a16="http://schemas.microsoft.com/office/drawing/2014/main" id="{1D6744B1-37C3-2CBB-4074-F3B7C2BB29B5}"/>
            </a:ext>
          </a:extLst>
        </xdr:cNvPr>
        <xdr:cNvSpPr txBox="1">
          <a:spLocks noChangeArrowheads="1"/>
        </xdr:cNvSpPr>
      </xdr:nvSpPr>
      <xdr:spPr bwMode="auto">
        <a:xfrm>
          <a:off x="4656309" y="3737959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3.2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628231</xdr:colOff>
      <xdr:row>14</xdr:row>
      <xdr:rowOff>181959</xdr:rowOff>
    </xdr:from>
    <xdr:to>
      <xdr:col>6</xdr:col>
      <xdr:colOff>253133</xdr:colOff>
      <xdr:row>15</xdr:row>
      <xdr:rowOff>174180</xdr:rowOff>
    </xdr:to>
    <xdr:sp macro="" textlink="">
      <xdr:nvSpPr>
        <xdr:cNvPr id="46" name="テキスト ボックス 22">
          <a:extLst>
            <a:ext uri="{FF2B5EF4-FFF2-40B4-BE49-F238E27FC236}">
              <a16:creationId xmlns:a16="http://schemas.microsoft.com/office/drawing/2014/main" id="{A22F3ED2-0498-45CF-214D-824F9D648DD2}"/>
            </a:ext>
          </a:extLst>
        </xdr:cNvPr>
        <xdr:cNvSpPr txBox="1">
          <a:spLocks noChangeArrowheads="1"/>
        </xdr:cNvSpPr>
      </xdr:nvSpPr>
      <xdr:spPr bwMode="auto">
        <a:xfrm>
          <a:off x="5390731" y="3737959"/>
          <a:ext cx="577402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1.6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610598</xdr:colOff>
      <xdr:row>14</xdr:row>
      <xdr:rowOff>196578</xdr:rowOff>
    </xdr:from>
    <xdr:to>
      <xdr:col>6</xdr:col>
      <xdr:colOff>212136</xdr:colOff>
      <xdr:row>14</xdr:row>
      <xdr:rowOff>196578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8F4FAA59-0C4C-E575-298D-CAC1ED54C764}"/>
            </a:ext>
          </a:extLst>
        </xdr:cNvPr>
        <xdr:cNvCxnSpPr>
          <a:cxnSpLocks/>
        </xdr:cNvCxnSpPr>
      </xdr:nvCxnSpPr>
      <xdr:spPr>
        <a:xfrm>
          <a:off x="5373098" y="375257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157926</xdr:colOff>
      <xdr:row>14</xdr:row>
      <xdr:rowOff>196578</xdr:rowOff>
    </xdr:from>
    <xdr:to>
      <xdr:col>1</xdr:col>
      <xdr:colOff>712786</xdr:colOff>
      <xdr:row>14</xdr:row>
      <xdr:rowOff>196578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BA319068-E078-4DD8-1D36-222D3AC75BF0}"/>
            </a:ext>
          </a:extLst>
        </xdr:cNvPr>
        <xdr:cNvCxnSpPr>
          <a:cxnSpLocks/>
        </xdr:cNvCxnSpPr>
      </xdr:nvCxnSpPr>
      <xdr:spPr>
        <a:xfrm>
          <a:off x="1110426" y="3752578"/>
          <a:ext cx="554860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191980</xdr:colOff>
      <xdr:row>14</xdr:row>
      <xdr:rowOff>181959</xdr:rowOff>
    </xdr:from>
    <xdr:to>
      <xdr:col>1</xdr:col>
      <xdr:colOff>734116</xdr:colOff>
      <xdr:row>15</xdr:row>
      <xdr:rowOff>174180</xdr:rowOff>
    </xdr:to>
    <xdr:sp macro="" textlink="">
      <xdr:nvSpPr>
        <xdr:cNvPr id="49" name="テキスト ボックス 25">
          <a:extLst>
            <a:ext uri="{FF2B5EF4-FFF2-40B4-BE49-F238E27FC236}">
              <a16:creationId xmlns:a16="http://schemas.microsoft.com/office/drawing/2014/main" id="{746F4F60-CF28-E95A-B863-937AFB7A90A4}"/>
            </a:ext>
          </a:extLst>
        </xdr:cNvPr>
        <xdr:cNvSpPr txBox="1">
          <a:spLocks noChangeArrowheads="1"/>
        </xdr:cNvSpPr>
      </xdr:nvSpPr>
      <xdr:spPr bwMode="auto">
        <a:xfrm>
          <a:off x="1144480" y="3737959"/>
          <a:ext cx="542136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50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835846</xdr:colOff>
      <xdr:row>14</xdr:row>
      <xdr:rowOff>196578</xdr:rowOff>
    </xdr:from>
    <xdr:to>
      <xdr:col>2</xdr:col>
      <xdr:colOff>437384</xdr:colOff>
      <xdr:row>14</xdr:row>
      <xdr:rowOff>196578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4712C3F2-DAD8-6A27-3707-77B4FDB69AB3}"/>
            </a:ext>
          </a:extLst>
        </xdr:cNvPr>
        <xdr:cNvCxnSpPr>
          <a:cxnSpLocks/>
        </xdr:cNvCxnSpPr>
      </xdr:nvCxnSpPr>
      <xdr:spPr>
        <a:xfrm>
          <a:off x="1788346" y="375257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871108</xdr:colOff>
      <xdr:row>14</xdr:row>
      <xdr:rowOff>181959</xdr:rowOff>
    </xdr:from>
    <xdr:to>
      <xdr:col>2</xdr:col>
      <xdr:colOff>460744</xdr:colOff>
      <xdr:row>15</xdr:row>
      <xdr:rowOff>174180</xdr:rowOff>
    </xdr:to>
    <xdr:sp macro="" textlink="">
      <xdr:nvSpPr>
        <xdr:cNvPr id="51" name="テキスト ボックス 28">
          <a:extLst>
            <a:ext uri="{FF2B5EF4-FFF2-40B4-BE49-F238E27FC236}">
              <a16:creationId xmlns:a16="http://schemas.microsoft.com/office/drawing/2014/main" id="{65888F1C-248B-831B-0723-8E0AFA3CEAE3}"/>
            </a:ext>
          </a:extLst>
        </xdr:cNvPr>
        <xdr:cNvSpPr txBox="1">
          <a:spLocks noChangeArrowheads="1"/>
        </xdr:cNvSpPr>
      </xdr:nvSpPr>
      <xdr:spPr bwMode="auto">
        <a:xfrm>
          <a:off x="1823608" y="3737959"/>
          <a:ext cx="542136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25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605575</xdr:colOff>
      <xdr:row>14</xdr:row>
      <xdr:rowOff>181959</xdr:rowOff>
    </xdr:from>
    <xdr:to>
      <xdr:col>3</xdr:col>
      <xdr:colOff>301009</xdr:colOff>
      <xdr:row>15</xdr:row>
      <xdr:rowOff>174180</xdr:rowOff>
    </xdr:to>
    <xdr:sp macro="" textlink="">
      <xdr:nvSpPr>
        <xdr:cNvPr id="52" name="テキスト ボックス 29">
          <a:extLst>
            <a:ext uri="{FF2B5EF4-FFF2-40B4-BE49-F238E27FC236}">
              <a16:creationId xmlns:a16="http://schemas.microsoft.com/office/drawing/2014/main" id="{D4F7E1CE-6F59-2322-ADA1-A961DFC1A811}"/>
            </a:ext>
          </a:extLst>
        </xdr:cNvPr>
        <xdr:cNvSpPr txBox="1">
          <a:spLocks noChangeArrowheads="1"/>
        </xdr:cNvSpPr>
      </xdr:nvSpPr>
      <xdr:spPr bwMode="auto">
        <a:xfrm>
          <a:off x="2510575" y="3737959"/>
          <a:ext cx="647934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12.5 </a:t>
          </a:r>
          <a:r>
            <a:rPr lang="en-US" altLang="ja-JP" sz="1000">
              <a:latin typeface="Symbol" pitchFamily="2" charset="2"/>
              <a:cs typeface="Helvetica"/>
            </a:rPr>
            <a:t>m</a:t>
          </a:r>
          <a:r>
            <a:rPr lang="en-US" altLang="ja-JP" sz="1000">
              <a:latin typeface="Helvetica"/>
              <a:cs typeface="Helvetica"/>
            </a:rPr>
            <a:t>M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611878</xdr:colOff>
      <xdr:row>14</xdr:row>
      <xdr:rowOff>196578</xdr:rowOff>
    </xdr:from>
    <xdr:to>
      <xdr:col>3</xdr:col>
      <xdr:colOff>213416</xdr:colOff>
      <xdr:row>14</xdr:row>
      <xdr:rowOff>196578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97C274C7-9523-9039-AFCA-DE1330AB0160}"/>
            </a:ext>
          </a:extLst>
        </xdr:cNvPr>
        <xdr:cNvCxnSpPr>
          <a:cxnSpLocks/>
        </xdr:cNvCxnSpPr>
      </xdr:nvCxnSpPr>
      <xdr:spPr>
        <a:xfrm>
          <a:off x="2516878" y="3752578"/>
          <a:ext cx="554038" cy="0"/>
        </a:xfrm>
        <a:prstGeom prst="line">
          <a:avLst/>
        </a:prstGeom>
        <a:ln w="1270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91208</xdr:colOff>
      <xdr:row>12</xdr:row>
      <xdr:rowOff>232497</xdr:rowOff>
    </xdr:from>
    <xdr:to>
      <xdr:col>3</xdr:col>
      <xdr:colOff>266135</xdr:colOff>
      <xdr:row>13</xdr:row>
      <xdr:rowOff>174998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97A2C081-274D-E981-A944-9E6DC9C59671}"/>
            </a:ext>
          </a:extLst>
        </xdr:cNvPr>
        <xdr:cNvSpPr/>
      </xdr:nvSpPr>
      <xdr:spPr>
        <a:xfrm>
          <a:off x="1043708" y="3280497"/>
          <a:ext cx="2079927" cy="196501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930916</xdr:colOff>
      <xdr:row>12</xdr:row>
      <xdr:rowOff>216471</xdr:rowOff>
    </xdr:from>
    <xdr:to>
      <xdr:col>6</xdr:col>
      <xdr:colOff>298726</xdr:colOff>
      <xdr:row>13</xdr:row>
      <xdr:rowOff>174998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245E2BB5-CD99-5055-A721-060BF37FA49F}"/>
            </a:ext>
          </a:extLst>
        </xdr:cNvPr>
        <xdr:cNvSpPr/>
      </xdr:nvSpPr>
      <xdr:spPr>
        <a:xfrm>
          <a:off x="3788416" y="3264471"/>
          <a:ext cx="2225310" cy="212527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51797</xdr:colOff>
      <xdr:row>17</xdr:row>
      <xdr:rowOff>236127</xdr:rowOff>
    </xdr:from>
    <xdr:to>
      <xdr:col>1</xdr:col>
      <xdr:colOff>790354</xdr:colOff>
      <xdr:row>18</xdr:row>
      <xdr:rowOff>178628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5144D965-3536-C81E-17BA-68D1A01F3E22}"/>
            </a:ext>
          </a:extLst>
        </xdr:cNvPr>
        <xdr:cNvSpPr/>
      </xdr:nvSpPr>
      <xdr:spPr>
        <a:xfrm>
          <a:off x="1004297" y="4554127"/>
          <a:ext cx="738557" cy="196501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65549</xdr:colOff>
      <xdr:row>17</xdr:row>
      <xdr:rowOff>239723</xdr:rowOff>
    </xdr:from>
    <xdr:to>
      <xdr:col>3</xdr:col>
      <xdr:colOff>537884</xdr:colOff>
      <xdr:row>18</xdr:row>
      <xdr:rowOff>182224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690DBB11-DCD4-905B-DEF1-1998C5DF0AEC}"/>
            </a:ext>
          </a:extLst>
        </xdr:cNvPr>
        <xdr:cNvSpPr/>
      </xdr:nvSpPr>
      <xdr:spPr>
        <a:xfrm>
          <a:off x="1970549" y="4557723"/>
          <a:ext cx="1424835" cy="196501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69662</xdr:colOff>
      <xdr:row>17</xdr:row>
      <xdr:rowOff>241833</xdr:rowOff>
    </xdr:from>
    <xdr:to>
      <xdr:col>6</xdr:col>
      <xdr:colOff>219759</xdr:colOff>
      <xdr:row>18</xdr:row>
      <xdr:rowOff>205984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03E24AD-0647-40BB-DA81-9BDD320BEEB5}"/>
            </a:ext>
          </a:extLst>
        </xdr:cNvPr>
        <xdr:cNvSpPr/>
      </xdr:nvSpPr>
      <xdr:spPr>
        <a:xfrm>
          <a:off x="3879662" y="4559833"/>
          <a:ext cx="2055097" cy="218151"/>
        </a:xfrm>
        <a:prstGeom prst="rect">
          <a:avLst/>
        </a:prstGeom>
        <a:noFill/>
        <a:ln w="12700">
          <a:solidFill>
            <a:srgbClr val="FF0000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181754</xdr:colOff>
      <xdr:row>14</xdr:row>
      <xdr:rowOff>147612</xdr:rowOff>
    </xdr:from>
    <xdr:to>
      <xdr:col>3</xdr:col>
      <xdr:colOff>544354</xdr:colOff>
      <xdr:row>15</xdr:row>
      <xdr:rowOff>139833</xdr:rowOff>
    </xdr:to>
    <xdr:sp macro="" textlink="">
      <xdr:nvSpPr>
        <xdr:cNvPr id="59" name="テキスト ボックス 38">
          <a:extLst>
            <a:ext uri="{FF2B5EF4-FFF2-40B4-BE49-F238E27FC236}">
              <a16:creationId xmlns:a16="http://schemas.microsoft.com/office/drawing/2014/main" id="{24869FEE-20BC-B575-0BF2-2737217D7DDA}"/>
            </a:ext>
          </a:extLst>
        </xdr:cNvPr>
        <xdr:cNvSpPr txBox="1">
          <a:spLocks noChangeArrowheads="1"/>
        </xdr:cNvSpPr>
      </xdr:nvSpPr>
      <xdr:spPr bwMode="auto">
        <a:xfrm>
          <a:off x="3039254" y="3703612"/>
          <a:ext cx="362600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PC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307950</xdr:colOff>
      <xdr:row>14</xdr:row>
      <xdr:rowOff>133405</xdr:rowOff>
    </xdr:from>
    <xdr:to>
      <xdr:col>6</xdr:col>
      <xdr:colOff>670550</xdr:colOff>
      <xdr:row>15</xdr:row>
      <xdr:rowOff>125626</xdr:rowOff>
    </xdr:to>
    <xdr:sp macro="" textlink="">
      <xdr:nvSpPr>
        <xdr:cNvPr id="60" name="テキスト ボックス 69">
          <a:extLst>
            <a:ext uri="{FF2B5EF4-FFF2-40B4-BE49-F238E27FC236}">
              <a16:creationId xmlns:a16="http://schemas.microsoft.com/office/drawing/2014/main" id="{897B589F-CAD7-42F3-8965-4C940C331E3E}"/>
            </a:ext>
          </a:extLst>
        </xdr:cNvPr>
        <xdr:cNvSpPr txBox="1">
          <a:spLocks noChangeArrowheads="1"/>
        </xdr:cNvSpPr>
      </xdr:nvSpPr>
      <xdr:spPr bwMode="auto">
        <a:xfrm>
          <a:off x="6022950" y="3689405"/>
          <a:ext cx="362600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PC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216810</xdr:colOff>
      <xdr:row>19</xdr:row>
      <xdr:rowOff>104622</xdr:rowOff>
    </xdr:from>
    <xdr:to>
      <xdr:col>6</xdr:col>
      <xdr:colOff>579410</xdr:colOff>
      <xdr:row>20</xdr:row>
      <xdr:rowOff>96843</xdr:rowOff>
    </xdr:to>
    <xdr:sp macro="" textlink="">
      <xdr:nvSpPr>
        <xdr:cNvPr id="61" name="テキスト ボックス 70">
          <a:extLst>
            <a:ext uri="{FF2B5EF4-FFF2-40B4-BE49-F238E27FC236}">
              <a16:creationId xmlns:a16="http://schemas.microsoft.com/office/drawing/2014/main" id="{A13E2E39-F19A-491F-AC1E-61135250C4A2}"/>
            </a:ext>
          </a:extLst>
        </xdr:cNvPr>
        <xdr:cNvSpPr txBox="1">
          <a:spLocks noChangeArrowheads="1"/>
        </xdr:cNvSpPr>
      </xdr:nvSpPr>
      <xdr:spPr bwMode="auto">
        <a:xfrm>
          <a:off x="5931810" y="4930622"/>
          <a:ext cx="362600" cy="246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1pPr>
          <a:lvl2pPr marL="4572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2pPr>
          <a:lvl3pPr marL="9144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3pPr>
          <a:lvl4pPr marL="13716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4pPr>
          <a:lvl5pPr marL="1828800" algn="l" defTabSz="457200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5pPr>
          <a:lvl6pPr marL="22860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6pPr>
          <a:lvl7pPr marL="27432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7pPr>
          <a:lvl8pPr marL="32004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8pPr>
          <a:lvl9pPr marL="3657600" algn="l" defTabSz="457200" rtl="0" eaLnBrk="1" latinLnBrk="0" hangingPunct="1">
            <a:defRPr kumimoji="1" kern="1200">
              <a:solidFill>
                <a:schemeClr val="tx1"/>
              </a:solidFill>
              <a:latin typeface="Calibri" charset="0"/>
              <a:ea typeface="ＭＳ Ｐゴシック" charset="0"/>
              <a:cs typeface="ＭＳ Ｐゴシック" charset="0"/>
            </a:defRPr>
          </a:lvl9pPr>
        </a:lstStyle>
        <a:p>
          <a:r>
            <a:rPr lang="en-US" altLang="ja-JP" sz="1000">
              <a:latin typeface="Helvetica"/>
              <a:cs typeface="Helvetica"/>
            </a:rPr>
            <a:t>PC</a:t>
          </a:r>
          <a:endParaRPr lang="ja-JP" altLang="en-US" sz="1000">
            <a:latin typeface="Helvetica"/>
            <a:cs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01A8-F863-DA4E-8721-D7453ED56271}">
  <dimension ref="B1:V61"/>
  <sheetViews>
    <sheetView zoomScale="94" zoomScaleNormal="94" workbookViewId="0">
      <selection activeCell="H64" sqref="H64"/>
    </sheetView>
  </sheetViews>
  <sheetFormatPr defaultColWidth="10.6640625" defaultRowHeight="15.5"/>
  <cols>
    <col min="1" max="15" width="10.6640625" style="2"/>
    <col min="16" max="16" width="27.6640625" style="2" customWidth="1"/>
    <col min="17" max="16384" width="10.6640625" style="2"/>
  </cols>
  <sheetData>
    <row r="1" spans="2:22">
      <c r="B1" s="1" t="s">
        <v>16</v>
      </c>
      <c r="I1" s="1" t="s">
        <v>18</v>
      </c>
      <c r="P1" s="1" t="s">
        <v>28</v>
      </c>
    </row>
    <row r="2" spans="2:22" ht="20" customHeight="1">
      <c r="B2" s="3" t="s">
        <v>0</v>
      </c>
      <c r="C2" s="4"/>
      <c r="D2" s="4"/>
      <c r="E2" s="4"/>
      <c r="F2" s="4"/>
      <c r="G2" s="4"/>
      <c r="I2" s="3" t="s">
        <v>0</v>
      </c>
      <c r="J2" s="4"/>
      <c r="K2" s="4"/>
      <c r="L2" s="4"/>
      <c r="M2" s="4"/>
      <c r="N2" s="4"/>
      <c r="O2" s="4"/>
    </row>
    <row r="3" spans="2:22">
      <c r="B3" s="130" t="s">
        <v>1</v>
      </c>
      <c r="C3" s="126" t="s">
        <v>2</v>
      </c>
      <c r="D3" s="126" t="s">
        <v>3</v>
      </c>
      <c r="E3" s="126" t="s">
        <v>4</v>
      </c>
      <c r="F3" s="126" t="s">
        <v>5</v>
      </c>
      <c r="G3" s="5"/>
      <c r="I3" s="130" t="s">
        <v>1</v>
      </c>
      <c r="J3" s="126" t="s">
        <v>17</v>
      </c>
      <c r="K3" s="126" t="s">
        <v>3</v>
      </c>
      <c r="L3" s="126" t="s">
        <v>4</v>
      </c>
      <c r="M3" s="126" t="s">
        <v>5</v>
      </c>
      <c r="N3" s="5"/>
      <c r="O3" s="4"/>
      <c r="P3" s="25"/>
      <c r="Q3" s="26" t="s">
        <v>19</v>
      </c>
      <c r="R3" s="27" t="s">
        <v>20</v>
      </c>
      <c r="S3" s="28" t="s">
        <v>21</v>
      </c>
      <c r="T3" s="27" t="s">
        <v>22</v>
      </c>
      <c r="U3" s="27" t="s">
        <v>23</v>
      </c>
      <c r="V3" s="28" t="s">
        <v>24</v>
      </c>
    </row>
    <row r="4" spans="2:22">
      <c r="B4" s="131"/>
      <c r="C4" s="127"/>
      <c r="D4" s="127"/>
      <c r="E4" s="127"/>
      <c r="F4" s="127"/>
      <c r="G4" s="6" t="s">
        <v>6</v>
      </c>
      <c r="I4" s="131"/>
      <c r="J4" s="127"/>
      <c r="K4" s="127"/>
      <c r="L4" s="127"/>
      <c r="M4" s="127"/>
      <c r="N4" s="6" t="s">
        <v>6</v>
      </c>
      <c r="O4" s="4"/>
      <c r="P4" s="29" t="s">
        <v>25</v>
      </c>
      <c r="Q4" s="30">
        <v>764.28968799999996</v>
      </c>
      <c r="R4" s="31">
        <v>783.78637200000003</v>
      </c>
      <c r="S4" s="32">
        <v>757.21678299999996</v>
      </c>
      <c r="T4" s="31">
        <v>396.549398</v>
      </c>
      <c r="U4" s="31">
        <v>383.823466</v>
      </c>
      <c r="V4" s="32">
        <v>388.70147500000002</v>
      </c>
    </row>
    <row r="5" spans="2:22">
      <c r="B5" s="5" t="s">
        <v>7</v>
      </c>
      <c r="C5" s="7">
        <v>0</v>
      </c>
      <c r="D5" s="8">
        <v>4879000</v>
      </c>
      <c r="E5" s="8">
        <v>700000</v>
      </c>
      <c r="F5" s="9">
        <f>E5/D5</f>
        <v>0.14347202295552366</v>
      </c>
      <c r="G5" s="10">
        <f xml:space="preserve"> 401.55*F5 - 2.1761</f>
        <v>55.435090817790531</v>
      </c>
      <c r="I5" s="5" t="s">
        <v>7</v>
      </c>
      <c r="J5" s="7">
        <v>0</v>
      </c>
      <c r="K5" s="8">
        <v>5702000</v>
      </c>
      <c r="L5" s="8">
        <v>931300</v>
      </c>
      <c r="M5" s="9">
        <f>L5/K5</f>
        <v>0.1633286566117152</v>
      </c>
      <c r="N5" s="10">
        <f xml:space="preserve"> 401.55*M5 - 2.1761</f>
        <v>63.408522062434237</v>
      </c>
      <c r="O5" s="4"/>
      <c r="P5" s="29" t="s">
        <v>26</v>
      </c>
      <c r="Q5" s="30">
        <v>123.057271</v>
      </c>
      <c r="R5" s="31">
        <v>124.88719399999999</v>
      </c>
      <c r="S5" s="32">
        <v>127.893494</v>
      </c>
      <c r="T5" s="31">
        <v>196.80652000000001</v>
      </c>
      <c r="U5" s="31">
        <v>194.07416699999999</v>
      </c>
      <c r="V5" s="32">
        <v>191.88311899999999</v>
      </c>
    </row>
    <row r="6" spans="2:22">
      <c r="B6" s="6" t="s">
        <v>8</v>
      </c>
      <c r="C6" s="11">
        <v>0</v>
      </c>
      <c r="D6" s="12">
        <v>4809000</v>
      </c>
      <c r="E6" s="12">
        <v>704700</v>
      </c>
      <c r="F6" s="13">
        <f t="shared" ref="F6:F34" si="0">E6/D6</f>
        <v>0.14653774173424827</v>
      </c>
      <c r="G6" s="14">
        <f t="shared" ref="G6:G34" si="1" xml:space="preserve"> 401.55*F6 - 2.1761</f>
        <v>56.666130193387396</v>
      </c>
      <c r="I6" s="6" t="s">
        <v>8</v>
      </c>
      <c r="J6" s="11">
        <v>0</v>
      </c>
      <c r="K6" s="12">
        <v>5711000</v>
      </c>
      <c r="L6" s="12">
        <v>882900</v>
      </c>
      <c r="M6" s="13">
        <f t="shared" ref="M6:M34" si="2">L6/K6</f>
        <v>0.15459639292593241</v>
      </c>
      <c r="N6" s="14">
        <f t="shared" ref="N6:N34" si="3" xml:space="preserve"> 401.55*M6 - 2.1761</f>
        <v>59.902081579408161</v>
      </c>
      <c r="O6" s="4"/>
      <c r="P6" s="120" t="s">
        <v>27</v>
      </c>
      <c r="Q6" s="122">
        <f>Q5/Q4</f>
        <v>0.16100867633320731</v>
      </c>
      <c r="R6" s="124">
        <f t="shared" ref="R6:V6" si="4">R5/R4</f>
        <v>0.15933830755607983</v>
      </c>
      <c r="S6" s="118">
        <f t="shared" si="4"/>
        <v>0.16889944448048508</v>
      </c>
      <c r="T6" s="124">
        <f t="shared" si="4"/>
        <v>0.49629761384734217</v>
      </c>
      <c r="U6" s="124">
        <f t="shared" si="4"/>
        <v>0.50563392859362066</v>
      </c>
      <c r="V6" s="118">
        <f t="shared" si="4"/>
        <v>0.49365163587300509</v>
      </c>
    </row>
    <row r="7" spans="2:22">
      <c r="B7" s="6" t="s">
        <v>9</v>
      </c>
      <c r="C7" s="11">
        <v>0</v>
      </c>
      <c r="D7" s="12">
        <v>4905000</v>
      </c>
      <c r="E7" s="12">
        <v>712200</v>
      </c>
      <c r="F7" s="13">
        <f t="shared" si="0"/>
        <v>0.14519877675840978</v>
      </c>
      <c r="G7" s="14">
        <f t="shared" si="1"/>
        <v>56.128468807339452</v>
      </c>
      <c r="I7" s="6" t="s">
        <v>9</v>
      </c>
      <c r="J7" s="11">
        <v>0</v>
      </c>
      <c r="K7" s="12">
        <v>5669000</v>
      </c>
      <c r="L7" s="12">
        <v>937600</v>
      </c>
      <c r="M7" s="13">
        <f t="shared" si="2"/>
        <v>0.16539072146763098</v>
      </c>
      <c r="N7" s="14">
        <f t="shared" si="3"/>
        <v>64.23654420532722</v>
      </c>
      <c r="O7" s="4"/>
      <c r="P7" s="121"/>
      <c r="Q7" s="123"/>
      <c r="R7" s="125"/>
      <c r="S7" s="119"/>
      <c r="T7" s="125"/>
      <c r="U7" s="125"/>
      <c r="V7" s="119"/>
    </row>
    <row r="8" spans="2:22">
      <c r="B8" s="6" t="s">
        <v>7</v>
      </c>
      <c r="C8" s="11">
        <v>1.2E-2</v>
      </c>
      <c r="D8" s="12">
        <v>4982000</v>
      </c>
      <c r="E8" s="12">
        <v>1459000</v>
      </c>
      <c r="F8" s="13">
        <f t="shared" si="0"/>
        <v>0.29285427539140907</v>
      </c>
      <c r="G8" s="14">
        <f t="shared" si="1"/>
        <v>115.4195342834203</v>
      </c>
      <c r="I8" s="6" t="s">
        <v>7</v>
      </c>
      <c r="J8" s="11">
        <v>1.2E-2</v>
      </c>
      <c r="K8" s="12">
        <v>5531000</v>
      </c>
      <c r="L8" s="12">
        <v>1074000</v>
      </c>
      <c r="M8" s="13">
        <f t="shared" si="2"/>
        <v>0.19417826794431386</v>
      </c>
      <c r="N8" s="14">
        <f t="shared" si="3"/>
        <v>75.796183493039223</v>
      </c>
      <c r="O8" s="4"/>
    </row>
    <row r="9" spans="2:22">
      <c r="B9" s="6" t="s">
        <v>8</v>
      </c>
      <c r="C9" s="11">
        <v>1.2E-2</v>
      </c>
      <c r="D9" s="12">
        <v>5113000</v>
      </c>
      <c r="E9" s="12">
        <v>1449000</v>
      </c>
      <c r="F9" s="13">
        <f t="shared" si="0"/>
        <v>0.28339526696655581</v>
      </c>
      <c r="G9" s="14">
        <f t="shared" si="1"/>
        <v>111.62126945042048</v>
      </c>
      <c r="I9" s="6" t="s">
        <v>8</v>
      </c>
      <c r="J9" s="11">
        <v>1.2E-2</v>
      </c>
      <c r="K9" s="12">
        <v>5766000</v>
      </c>
      <c r="L9" s="12">
        <v>1047000</v>
      </c>
      <c r="M9" s="13">
        <f t="shared" si="2"/>
        <v>0.18158168574401665</v>
      </c>
      <c r="N9" s="14">
        <f t="shared" si="3"/>
        <v>70.738025910509876</v>
      </c>
      <c r="O9" s="4"/>
    </row>
    <row r="10" spans="2:22">
      <c r="B10" s="6" t="s">
        <v>9</v>
      </c>
      <c r="C10" s="11">
        <v>1.2E-2</v>
      </c>
      <c r="D10" s="12">
        <v>5194000</v>
      </c>
      <c r="E10" s="12">
        <v>1494000</v>
      </c>
      <c r="F10" s="13">
        <f t="shared" si="0"/>
        <v>0.28763958413554103</v>
      </c>
      <c r="G10" s="14">
        <f t="shared" si="1"/>
        <v>113.32557500962649</v>
      </c>
      <c r="I10" s="6" t="s">
        <v>9</v>
      </c>
      <c r="J10" s="11">
        <v>1.2E-2</v>
      </c>
      <c r="K10" s="12">
        <v>5678000</v>
      </c>
      <c r="L10" s="12">
        <v>1125000</v>
      </c>
      <c r="M10" s="13">
        <f t="shared" si="2"/>
        <v>0.19813314547375838</v>
      </c>
      <c r="N10" s="14">
        <f t="shared" si="3"/>
        <v>77.384264564987674</v>
      </c>
      <c r="O10" s="4"/>
    </row>
    <row r="11" spans="2:22">
      <c r="B11" s="6" t="s">
        <v>7</v>
      </c>
      <c r="C11" s="11">
        <v>3.6999999999999998E-2</v>
      </c>
      <c r="D11" s="12">
        <v>5164000</v>
      </c>
      <c r="E11" s="12">
        <v>2599000</v>
      </c>
      <c r="F11" s="13">
        <f t="shared" si="0"/>
        <v>0.50329202168861353</v>
      </c>
      <c r="G11" s="14">
        <f t="shared" si="1"/>
        <v>199.92081130906277</v>
      </c>
      <c r="I11" s="6" t="s">
        <v>7</v>
      </c>
      <c r="J11" s="11">
        <v>3.6999999999999998E-2</v>
      </c>
      <c r="K11" s="12">
        <v>5651000</v>
      </c>
      <c r="L11" s="12">
        <v>1070000</v>
      </c>
      <c r="M11" s="13">
        <f t="shared" si="2"/>
        <v>0.18934701822686251</v>
      </c>
      <c r="N11" s="14">
        <f t="shared" si="3"/>
        <v>73.856195168996635</v>
      </c>
      <c r="O11" s="4"/>
    </row>
    <row r="12" spans="2:22">
      <c r="B12" s="6" t="s">
        <v>8</v>
      </c>
      <c r="C12" s="11">
        <v>3.6999999999999998E-2</v>
      </c>
      <c r="D12" s="12">
        <v>5108000</v>
      </c>
      <c r="E12" s="12">
        <v>2656000</v>
      </c>
      <c r="F12" s="13">
        <f t="shared" si="0"/>
        <v>0.51996867658574786</v>
      </c>
      <c r="G12" s="14">
        <f t="shared" si="1"/>
        <v>206.61732208300705</v>
      </c>
      <c r="I12" s="6" t="s">
        <v>8</v>
      </c>
      <c r="J12" s="11">
        <v>3.6999999999999998E-2</v>
      </c>
      <c r="K12" s="12">
        <v>5547000</v>
      </c>
      <c r="L12" s="12">
        <v>1073000</v>
      </c>
      <c r="M12" s="13">
        <f t="shared" si="2"/>
        <v>0.19343789435731026</v>
      </c>
      <c r="N12" s="14">
        <f t="shared" si="3"/>
        <v>75.498886479177926</v>
      </c>
      <c r="O12" s="4"/>
    </row>
    <row r="13" spans="2:22">
      <c r="B13" s="6" t="s">
        <v>9</v>
      </c>
      <c r="C13" s="11">
        <v>3.6999999999999998E-2</v>
      </c>
      <c r="D13" s="12">
        <v>5083000</v>
      </c>
      <c r="E13" s="12">
        <v>2613000</v>
      </c>
      <c r="F13" s="13">
        <f t="shared" si="0"/>
        <v>0.51406649616368283</v>
      </c>
      <c r="G13" s="14">
        <f t="shared" si="1"/>
        <v>204.24730153452685</v>
      </c>
      <c r="I13" s="6" t="s">
        <v>9</v>
      </c>
      <c r="J13" s="11">
        <v>3.6999999999999998E-2</v>
      </c>
      <c r="K13" s="12">
        <v>5631000</v>
      </c>
      <c r="L13" s="12">
        <v>1034000</v>
      </c>
      <c r="M13" s="13">
        <f t="shared" si="2"/>
        <v>0.18362635411117031</v>
      </c>
      <c r="N13" s="14">
        <f t="shared" si="3"/>
        <v>71.559062493340434</v>
      </c>
      <c r="O13" s="4"/>
    </row>
    <row r="14" spans="2:22">
      <c r="B14" s="6" t="s">
        <v>7</v>
      </c>
      <c r="C14" s="11">
        <v>0.111</v>
      </c>
      <c r="D14" s="12">
        <v>5200000</v>
      </c>
      <c r="E14" s="12">
        <v>4803000</v>
      </c>
      <c r="F14" s="13">
        <f t="shared" si="0"/>
        <v>0.92365384615384616</v>
      </c>
      <c r="G14" s="14">
        <f t="shared" si="1"/>
        <v>368.71710192307694</v>
      </c>
      <c r="I14" s="6" t="s">
        <v>7</v>
      </c>
      <c r="J14" s="11">
        <v>0.111</v>
      </c>
      <c r="K14" s="12">
        <v>5633000</v>
      </c>
      <c r="L14" s="12">
        <v>1048000</v>
      </c>
      <c r="M14" s="13">
        <f t="shared" si="2"/>
        <v>0.18604651162790697</v>
      </c>
      <c r="N14" s="14">
        <f t="shared" si="3"/>
        <v>72.530876744186045</v>
      </c>
      <c r="O14" s="4"/>
    </row>
    <row r="15" spans="2:22">
      <c r="B15" s="6" t="s">
        <v>8</v>
      </c>
      <c r="C15" s="11">
        <v>0.111</v>
      </c>
      <c r="D15" s="12">
        <v>5186000</v>
      </c>
      <c r="E15" s="12">
        <v>4726000</v>
      </c>
      <c r="F15" s="13">
        <f t="shared" si="0"/>
        <v>0.91129965291168535</v>
      </c>
      <c r="G15" s="14">
        <f t="shared" si="1"/>
        <v>363.75627562668723</v>
      </c>
      <c r="I15" s="6" t="s">
        <v>8</v>
      </c>
      <c r="J15" s="11">
        <v>0.111</v>
      </c>
      <c r="K15" s="12">
        <v>5670000</v>
      </c>
      <c r="L15" s="12">
        <v>1052000</v>
      </c>
      <c r="M15" s="13">
        <f t="shared" si="2"/>
        <v>0.18553791887125221</v>
      </c>
      <c r="N15" s="14">
        <f t="shared" si="3"/>
        <v>72.326651322751317</v>
      </c>
      <c r="O15" s="4"/>
    </row>
    <row r="16" spans="2:22">
      <c r="B16" s="6" t="s">
        <v>9</v>
      </c>
      <c r="C16" s="11">
        <v>0.111</v>
      </c>
      <c r="D16" s="12">
        <v>5373000</v>
      </c>
      <c r="E16" s="12">
        <v>4881000</v>
      </c>
      <c r="F16" s="13">
        <f t="shared" si="0"/>
        <v>0.90843104410943609</v>
      </c>
      <c r="G16" s="14">
        <f t="shared" si="1"/>
        <v>362.60438576214403</v>
      </c>
      <c r="I16" s="6" t="s">
        <v>9</v>
      </c>
      <c r="J16" s="11">
        <v>0.111</v>
      </c>
      <c r="K16" s="12">
        <v>5600000</v>
      </c>
      <c r="L16" s="12">
        <v>1056000</v>
      </c>
      <c r="M16" s="13">
        <f t="shared" si="2"/>
        <v>0.18857142857142858</v>
      </c>
      <c r="N16" s="14">
        <f t="shared" si="3"/>
        <v>73.544757142857151</v>
      </c>
      <c r="O16" s="4"/>
    </row>
    <row r="17" spans="2:15">
      <c r="B17" s="6" t="s">
        <v>7</v>
      </c>
      <c r="C17" s="11">
        <v>0.33300000000000002</v>
      </c>
      <c r="D17" s="12">
        <v>5349000</v>
      </c>
      <c r="E17" s="12">
        <v>10210000</v>
      </c>
      <c r="F17" s="13">
        <f t="shared" si="0"/>
        <v>1.9087679940175735</v>
      </c>
      <c r="G17" s="14">
        <f t="shared" si="1"/>
        <v>764.28968799775657</v>
      </c>
      <c r="I17" s="6" t="s">
        <v>7</v>
      </c>
      <c r="J17" s="11">
        <v>0.33300000000000002</v>
      </c>
      <c r="K17" s="12">
        <v>7099000</v>
      </c>
      <c r="L17" s="12">
        <v>2214000</v>
      </c>
      <c r="M17" s="13">
        <f t="shared" si="2"/>
        <v>0.3118749119594309</v>
      </c>
      <c r="N17" s="14">
        <f t="shared" si="3"/>
        <v>123.05727089730948</v>
      </c>
      <c r="O17" s="4"/>
    </row>
    <row r="18" spans="2:15">
      <c r="B18" s="6" t="s">
        <v>8</v>
      </c>
      <c r="C18" s="11">
        <v>0.33300000000000002</v>
      </c>
      <c r="D18" s="12">
        <v>5436000</v>
      </c>
      <c r="E18" s="12">
        <v>10640000</v>
      </c>
      <c r="F18" s="13">
        <f t="shared" si="0"/>
        <v>1.9573215599705667</v>
      </c>
      <c r="G18" s="14">
        <f t="shared" si="1"/>
        <v>783.78637240618104</v>
      </c>
      <c r="I18" s="6" t="s">
        <v>8</v>
      </c>
      <c r="J18" s="11">
        <v>0.33300000000000002</v>
      </c>
      <c r="K18" s="12">
        <v>6962000</v>
      </c>
      <c r="L18" s="12">
        <v>2203000</v>
      </c>
      <c r="M18" s="13">
        <f t="shared" si="2"/>
        <v>0.31643205975294458</v>
      </c>
      <c r="N18" s="14">
        <f t="shared" si="3"/>
        <v>124.88719359379489</v>
      </c>
      <c r="O18" s="4"/>
    </row>
    <row r="19" spans="2:15">
      <c r="B19" s="6" t="s">
        <v>9</v>
      </c>
      <c r="C19" s="11">
        <v>0.33300000000000002</v>
      </c>
      <c r="D19" s="12">
        <v>5494000</v>
      </c>
      <c r="E19" s="12">
        <v>10390000</v>
      </c>
      <c r="F19" s="13">
        <f t="shared" si="0"/>
        <v>1.8911539861667273</v>
      </c>
      <c r="G19" s="14">
        <f t="shared" si="1"/>
        <v>757.21678314524934</v>
      </c>
      <c r="I19" s="6" t="s">
        <v>9</v>
      </c>
      <c r="J19" s="11">
        <v>0.33300000000000002</v>
      </c>
      <c r="K19" s="12">
        <v>6798000</v>
      </c>
      <c r="L19" s="12">
        <v>2202000</v>
      </c>
      <c r="M19" s="13">
        <f t="shared" si="2"/>
        <v>0.32391879964695497</v>
      </c>
      <c r="N19" s="14">
        <f t="shared" si="3"/>
        <v>127.89349399823477</v>
      </c>
      <c r="O19" s="4"/>
    </row>
    <row r="20" spans="2:15">
      <c r="B20" s="5" t="s">
        <v>10</v>
      </c>
      <c r="C20" s="7">
        <v>0</v>
      </c>
      <c r="D20" s="8">
        <v>5204000</v>
      </c>
      <c r="E20" s="8">
        <v>681000</v>
      </c>
      <c r="F20" s="9">
        <f t="shared" si="0"/>
        <v>0.13086087624903919</v>
      </c>
      <c r="G20" s="10">
        <f t="shared" si="1"/>
        <v>50.371084857801691</v>
      </c>
      <c r="I20" s="5" t="s">
        <v>10</v>
      </c>
      <c r="J20" s="7">
        <v>0</v>
      </c>
      <c r="K20" s="8">
        <v>5450000</v>
      </c>
      <c r="L20" s="8">
        <v>983400</v>
      </c>
      <c r="M20" s="9">
        <f t="shared" si="2"/>
        <v>0.18044036697247706</v>
      </c>
      <c r="N20" s="10">
        <f t="shared" si="3"/>
        <v>70.279729357798161</v>
      </c>
      <c r="O20" s="4"/>
    </row>
    <row r="21" spans="2:15">
      <c r="B21" s="6" t="s">
        <v>11</v>
      </c>
      <c r="C21" s="11">
        <v>0</v>
      </c>
      <c r="D21" s="12">
        <v>5302000</v>
      </c>
      <c r="E21" s="12">
        <v>711400</v>
      </c>
      <c r="F21" s="13">
        <f t="shared" si="0"/>
        <v>0.13417578272350056</v>
      </c>
      <c r="G21" s="14">
        <f t="shared" si="1"/>
        <v>51.70218555262165</v>
      </c>
      <c r="I21" s="6" t="s">
        <v>11</v>
      </c>
      <c r="J21" s="11">
        <v>0</v>
      </c>
      <c r="K21" s="12">
        <v>5572000</v>
      </c>
      <c r="L21" s="12">
        <v>981100</v>
      </c>
      <c r="M21" s="13">
        <f t="shared" si="2"/>
        <v>0.17607681263460159</v>
      </c>
      <c r="N21" s="14">
        <f t="shared" si="3"/>
        <v>68.52754411342427</v>
      </c>
      <c r="O21" s="4"/>
    </row>
    <row r="22" spans="2:15">
      <c r="B22" s="6" t="s">
        <v>12</v>
      </c>
      <c r="C22" s="11">
        <v>0</v>
      </c>
      <c r="D22" s="12">
        <v>5400000</v>
      </c>
      <c r="E22" s="12">
        <v>687700</v>
      </c>
      <c r="F22" s="13">
        <f t="shared" si="0"/>
        <v>0.12735185185185185</v>
      </c>
      <c r="G22" s="14">
        <f t="shared" si="1"/>
        <v>48.962036111111118</v>
      </c>
      <c r="I22" s="6" t="s">
        <v>12</v>
      </c>
      <c r="J22" s="11">
        <v>0</v>
      </c>
      <c r="K22" s="12">
        <v>5484000</v>
      </c>
      <c r="L22" s="12">
        <v>922100</v>
      </c>
      <c r="M22" s="13">
        <f t="shared" si="2"/>
        <v>0.16814369073668856</v>
      </c>
      <c r="N22" s="14">
        <f t="shared" si="3"/>
        <v>65.341999015317285</v>
      </c>
      <c r="O22" s="4"/>
    </row>
    <row r="23" spans="2:15">
      <c r="B23" s="6" t="s">
        <v>10</v>
      </c>
      <c r="C23" s="11">
        <v>1.2E-2</v>
      </c>
      <c r="D23" s="12">
        <v>5400000</v>
      </c>
      <c r="E23" s="12">
        <v>1439000</v>
      </c>
      <c r="F23" s="13">
        <f t="shared" si="0"/>
        <v>0.26648148148148149</v>
      </c>
      <c r="G23" s="14">
        <f t="shared" si="1"/>
        <v>104.82953888888889</v>
      </c>
      <c r="I23" s="6" t="s">
        <v>10</v>
      </c>
      <c r="J23" s="11">
        <v>1.2E-2</v>
      </c>
      <c r="K23" s="12">
        <v>5714000</v>
      </c>
      <c r="L23" s="12">
        <v>942100</v>
      </c>
      <c r="M23" s="13">
        <f t="shared" si="2"/>
        <v>0.16487574378718936</v>
      </c>
      <c r="N23" s="14">
        <f t="shared" si="3"/>
        <v>64.02975491774589</v>
      </c>
      <c r="O23" s="4"/>
    </row>
    <row r="24" spans="2:15">
      <c r="B24" s="6" t="s">
        <v>11</v>
      </c>
      <c r="C24" s="11">
        <v>1.2E-2</v>
      </c>
      <c r="D24" s="12">
        <v>5487000</v>
      </c>
      <c r="E24" s="12">
        <v>1428000</v>
      </c>
      <c r="F24" s="13">
        <f t="shared" si="0"/>
        <v>0.26025150355385457</v>
      </c>
      <c r="G24" s="14">
        <f t="shared" si="1"/>
        <v>102.32789125205029</v>
      </c>
      <c r="I24" s="6" t="s">
        <v>11</v>
      </c>
      <c r="J24" s="11">
        <v>1.2E-2</v>
      </c>
      <c r="K24" s="12">
        <v>5605000</v>
      </c>
      <c r="L24" s="12">
        <v>998700</v>
      </c>
      <c r="M24" s="13">
        <f t="shared" si="2"/>
        <v>0.17818019625334522</v>
      </c>
      <c r="N24" s="14">
        <f t="shared" si="3"/>
        <v>69.372157805530776</v>
      </c>
      <c r="O24" s="4"/>
    </row>
    <row r="25" spans="2:15">
      <c r="B25" s="6" t="s">
        <v>12</v>
      </c>
      <c r="C25" s="11">
        <v>1.2E-2</v>
      </c>
      <c r="D25" s="12">
        <v>5456000</v>
      </c>
      <c r="E25" s="12">
        <v>1483000</v>
      </c>
      <c r="F25" s="13">
        <f t="shared" si="0"/>
        <v>0.27181085043988268</v>
      </c>
      <c r="G25" s="14">
        <f t="shared" si="1"/>
        <v>106.96954699413489</v>
      </c>
      <c r="I25" s="6" t="s">
        <v>12</v>
      </c>
      <c r="J25" s="11">
        <v>1.2E-2</v>
      </c>
      <c r="K25" s="12">
        <v>5632000</v>
      </c>
      <c r="L25" s="12">
        <v>980100</v>
      </c>
      <c r="M25" s="13">
        <f t="shared" si="2"/>
        <v>0.17402343749999999</v>
      </c>
      <c r="N25" s="14">
        <f t="shared" si="3"/>
        <v>67.703011328124987</v>
      </c>
      <c r="O25" s="4"/>
    </row>
    <row r="26" spans="2:15">
      <c r="B26" s="6" t="s">
        <v>10</v>
      </c>
      <c r="C26" s="11">
        <v>3.6999999999999998E-2</v>
      </c>
      <c r="D26" s="12">
        <v>5399000</v>
      </c>
      <c r="E26" s="12">
        <v>2228000</v>
      </c>
      <c r="F26" s="13">
        <f t="shared" si="0"/>
        <v>0.41266901278014445</v>
      </c>
      <c r="G26" s="14">
        <f t="shared" si="1"/>
        <v>163.53114208186702</v>
      </c>
      <c r="I26" s="6" t="s">
        <v>10</v>
      </c>
      <c r="J26" s="11">
        <v>3.6999999999999998E-2</v>
      </c>
      <c r="K26" s="12">
        <v>5607000</v>
      </c>
      <c r="L26" s="12">
        <v>985000</v>
      </c>
      <c r="M26" s="13">
        <f t="shared" si="2"/>
        <v>0.17567326556090601</v>
      </c>
      <c r="N26" s="14">
        <f t="shared" si="3"/>
        <v>68.365499785981811</v>
      </c>
      <c r="O26" s="4"/>
    </row>
    <row r="27" spans="2:15">
      <c r="B27" s="6" t="s">
        <v>11</v>
      </c>
      <c r="C27" s="11">
        <v>3.6999999999999998E-2</v>
      </c>
      <c r="D27" s="12">
        <v>5363000</v>
      </c>
      <c r="E27" s="12">
        <v>2177000</v>
      </c>
      <c r="F27" s="13">
        <f t="shared" si="0"/>
        <v>0.40592951706134628</v>
      </c>
      <c r="G27" s="14">
        <f t="shared" si="1"/>
        <v>160.82489757598361</v>
      </c>
      <c r="I27" s="6" t="s">
        <v>11</v>
      </c>
      <c r="J27" s="11">
        <v>3.6999999999999998E-2</v>
      </c>
      <c r="K27" s="12">
        <v>5578000</v>
      </c>
      <c r="L27" s="12">
        <v>999800</v>
      </c>
      <c r="M27" s="13">
        <f t="shared" si="2"/>
        <v>0.17923987092147722</v>
      </c>
      <c r="N27" s="14">
        <f t="shared" si="3"/>
        <v>69.797670168519176</v>
      </c>
      <c r="O27" s="4"/>
    </row>
    <row r="28" spans="2:15">
      <c r="B28" s="6" t="s">
        <v>12</v>
      </c>
      <c r="C28" s="11">
        <v>3.6999999999999998E-2</v>
      </c>
      <c r="D28" s="12">
        <v>5422000</v>
      </c>
      <c r="E28" s="12">
        <v>2220000</v>
      </c>
      <c r="F28" s="13">
        <f t="shared" si="0"/>
        <v>0.40944300995942456</v>
      </c>
      <c r="G28" s="14">
        <f t="shared" si="1"/>
        <v>162.23574064920695</v>
      </c>
      <c r="I28" s="6" t="s">
        <v>12</v>
      </c>
      <c r="J28" s="11">
        <v>3.6999999999999998E-2</v>
      </c>
      <c r="K28" s="12">
        <v>5585000</v>
      </c>
      <c r="L28" s="12">
        <v>1026000</v>
      </c>
      <c r="M28" s="13">
        <f t="shared" si="2"/>
        <v>0.1837063563115488</v>
      </c>
      <c r="N28" s="14">
        <f t="shared" si="3"/>
        <v>71.591187376902411</v>
      </c>
      <c r="O28" s="4"/>
    </row>
    <row r="29" spans="2:15">
      <c r="B29" s="6" t="s">
        <v>10</v>
      </c>
      <c r="C29" s="11">
        <v>0.111</v>
      </c>
      <c r="D29" s="12">
        <v>5370000</v>
      </c>
      <c r="E29" s="12">
        <v>3038000</v>
      </c>
      <c r="F29" s="13">
        <f t="shared" si="0"/>
        <v>0.56573556797020486</v>
      </c>
      <c r="G29" s="14">
        <f t="shared" si="1"/>
        <v>224.99501731843577</v>
      </c>
      <c r="I29" s="6" t="s">
        <v>10</v>
      </c>
      <c r="J29" s="11">
        <v>0.111</v>
      </c>
      <c r="K29" s="12">
        <v>8662000</v>
      </c>
      <c r="L29" s="12">
        <v>2446000</v>
      </c>
      <c r="M29" s="13">
        <f t="shared" si="2"/>
        <v>0.28238282151927963</v>
      </c>
      <c r="N29" s="14">
        <f t="shared" si="3"/>
        <v>111.21472198106673</v>
      </c>
      <c r="O29" s="4"/>
    </row>
    <row r="30" spans="2:15">
      <c r="B30" s="6" t="s">
        <v>11</v>
      </c>
      <c r="C30" s="11">
        <v>0.111</v>
      </c>
      <c r="D30" s="12">
        <v>5409000</v>
      </c>
      <c r="E30" s="12">
        <v>3137000</v>
      </c>
      <c r="F30" s="13">
        <f t="shared" si="0"/>
        <v>0.57995932704751341</v>
      </c>
      <c r="G30" s="14">
        <f t="shared" si="1"/>
        <v>230.70656777592902</v>
      </c>
      <c r="I30" s="6" t="s">
        <v>11</v>
      </c>
      <c r="J30" s="11">
        <v>0.111</v>
      </c>
      <c r="K30" s="12">
        <v>8586000</v>
      </c>
      <c r="L30" s="12">
        <v>2398000</v>
      </c>
      <c r="M30" s="13">
        <f t="shared" si="2"/>
        <v>0.27929187048683907</v>
      </c>
      <c r="N30" s="14">
        <f t="shared" si="3"/>
        <v>109.97355059399023</v>
      </c>
      <c r="O30" s="4"/>
    </row>
    <row r="31" spans="2:15">
      <c r="B31" s="6" t="s">
        <v>12</v>
      </c>
      <c r="C31" s="11">
        <v>0.111</v>
      </c>
      <c r="D31" s="12">
        <v>5410000</v>
      </c>
      <c r="E31" s="12">
        <v>3061000</v>
      </c>
      <c r="F31" s="13">
        <f t="shared" si="0"/>
        <v>0.56580406654343807</v>
      </c>
      <c r="G31" s="14">
        <f t="shared" si="1"/>
        <v>225.02252292051756</v>
      </c>
      <c r="I31" s="6" t="s">
        <v>12</v>
      </c>
      <c r="J31" s="11">
        <v>0.111</v>
      </c>
      <c r="K31" s="12">
        <v>8820000</v>
      </c>
      <c r="L31" s="12">
        <v>2259000</v>
      </c>
      <c r="M31" s="13">
        <f t="shared" si="2"/>
        <v>0.25612244897959185</v>
      </c>
      <c r="N31" s="14">
        <f t="shared" si="3"/>
        <v>100.66986938775511</v>
      </c>
      <c r="O31" s="4"/>
    </row>
    <row r="32" spans="2:15">
      <c r="B32" s="6" t="s">
        <v>10</v>
      </c>
      <c r="C32" s="11">
        <v>0.33300000000000002</v>
      </c>
      <c r="D32" s="12">
        <v>5118000</v>
      </c>
      <c r="E32" s="12">
        <v>5082000</v>
      </c>
      <c r="F32" s="13">
        <f t="shared" si="0"/>
        <v>0.99296600234466592</v>
      </c>
      <c r="G32" s="14">
        <f t="shared" si="1"/>
        <v>396.54939824150057</v>
      </c>
      <c r="I32" s="6" t="s">
        <v>10</v>
      </c>
      <c r="J32" s="11">
        <v>0.33300000000000002</v>
      </c>
      <c r="K32" s="12">
        <v>7057000</v>
      </c>
      <c r="L32" s="12">
        <v>3497000</v>
      </c>
      <c r="M32" s="13">
        <f t="shared" si="2"/>
        <v>0.49553634688961318</v>
      </c>
      <c r="N32" s="14">
        <f t="shared" si="3"/>
        <v>196.8065200935242</v>
      </c>
      <c r="O32" s="4"/>
    </row>
    <row r="33" spans="2:15">
      <c r="B33" s="6" t="s">
        <v>11</v>
      </c>
      <c r="C33" s="11">
        <v>0.33300000000000002</v>
      </c>
      <c r="D33" s="12">
        <v>5526000</v>
      </c>
      <c r="E33" s="12">
        <v>5312000</v>
      </c>
      <c r="F33" s="13">
        <f t="shared" si="0"/>
        <v>0.96127397756062249</v>
      </c>
      <c r="G33" s="14">
        <f t="shared" si="1"/>
        <v>383.82346568946798</v>
      </c>
      <c r="I33" s="6" t="s">
        <v>11</v>
      </c>
      <c r="J33" s="11">
        <v>0.33300000000000002</v>
      </c>
      <c r="K33" s="12">
        <v>7499000</v>
      </c>
      <c r="L33" s="12">
        <v>3665000</v>
      </c>
      <c r="M33" s="13">
        <f t="shared" si="2"/>
        <v>0.48873183091078809</v>
      </c>
      <c r="N33" s="14">
        <f t="shared" si="3"/>
        <v>194.07416670222696</v>
      </c>
      <c r="O33" s="4"/>
    </row>
    <row r="34" spans="2:15">
      <c r="B34" s="15" t="s">
        <v>12</v>
      </c>
      <c r="C34" s="16">
        <v>0.33300000000000002</v>
      </c>
      <c r="D34" s="17">
        <v>5719000</v>
      </c>
      <c r="E34" s="17">
        <v>5567000</v>
      </c>
      <c r="F34" s="18">
        <f t="shared" si="0"/>
        <v>0.97342192691029905</v>
      </c>
      <c r="G34" s="19">
        <f t="shared" si="1"/>
        <v>388.70147475083058</v>
      </c>
      <c r="I34" s="15" t="s">
        <v>12</v>
      </c>
      <c r="J34" s="16">
        <v>0.33300000000000002</v>
      </c>
      <c r="K34" s="17">
        <v>7474000</v>
      </c>
      <c r="L34" s="17">
        <v>3612000</v>
      </c>
      <c r="M34" s="18">
        <f t="shared" si="2"/>
        <v>0.48327535456248327</v>
      </c>
      <c r="N34" s="19">
        <f t="shared" si="3"/>
        <v>191.88311862456518</v>
      </c>
      <c r="O34" s="4"/>
    </row>
    <row r="35" spans="2:15">
      <c r="B35" s="4"/>
      <c r="C35" s="4"/>
      <c r="D35" s="20"/>
      <c r="E35" s="20"/>
      <c r="F35" s="20"/>
      <c r="G35" s="4"/>
      <c r="I35" s="4"/>
      <c r="J35" s="4"/>
      <c r="K35" s="20"/>
      <c r="L35" s="20"/>
      <c r="M35" s="20"/>
      <c r="N35" s="4"/>
      <c r="O35" s="4"/>
    </row>
    <row r="36" spans="2:15">
      <c r="B36" s="3" t="s">
        <v>13</v>
      </c>
      <c r="C36" s="4"/>
      <c r="D36" s="20"/>
      <c r="E36" s="20"/>
      <c r="F36" s="4"/>
      <c r="G36" s="4"/>
      <c r="I36" s="3" t="s">
        <v>13</v>
      </c>
      <c r="J36" s="4"/>
      <c r="K36" s="20"/>
      <c r="L36" s="20"/>
      <c r="M36" s="4"/>
      <c r="N36" s="4"/>
      <c r="O36" s="4"/>
    </row>
    <row r="37" spans="2:15">
      <c r="B37" s="120" t="s">
        <v>14</v>
      </c>
      <c r="C37" s="126" t="s">
        <v>3</v>
      </c>
      <c r="D37" s="126" t="s">
        <v>4</v>
      </c>
      <c r="E37" s="128" t="s">
        <v>15</v>
      </c>
      <c r="F37" s="4"/>
      <c r="G37" s="4"/>
      <c r="I37" s="120" t="s">
        <v>14</v>
      </c>
      <c r="J37" s="126" t="s">
        <v>3</v>
      </c>
      <c r="K37" s="126" t="s">
        <v>4</v>
      </c>
      <c r="L37" s="128" t="s">
        <v>15</v>
      </c>
      <c r="M37" s="4"/>
      <c r="N37" s="4"/>
      <c r="O37" s="4"/>
    </row>
    <row r="38" spans="2:15">
      <c r="B38" s="121"/>
      <c r="C38" s="127"/>
      <c r="D38" s="127"/>
      <c r="E38" s="129"/>
      <c r="F38" s="4"/>
      <c r="G38" s="4"/>
      <c r="I38" s="121"/>
      <c r="J38" s="127"/>
      <c r="K38" s="127"/>
      <c r="L38" s="129"/>
      <c r="M38" s="4"/>
      <c r="N38" s="4"/>
      <c r="O38" s="4"/>
    </row>
    <row r="39" spans="2:15">
      <c r="B39" s="21">
        <v>3</v>
      </c>
      <c r="C39" s="12">
        <v>8072000</v>
      </c>
      <c r="D39" s="12">
        <v>65540</v>
      </c>
      <c r="E39" s="22">
        <f t="shared" ref="E39:E41" si="5">D39/C39</f>
        <v>8.1194251734390491E-3</v>
      </c>
      <c r="F39" s="4"/>
      <c r="G39" s="4"/>
      <c r="I39" s="21">
        <v>3</v>
      </c>
      <c r="J39" s="12">
        <v>8072000</v>
      </c>
      <c r="K39" s="12">
        <v>65540</v>
      </c>
      <c r="L39" s="22">
        <f t="shared" ref="L39:L41" si="6">K39/J39</f>
        <v>8.1194251734390491E-3</v>
      </c>
      <c r="M39" s="4"/>
      <c r="N39" s="4"/>
      <c r="O39" s="4"/>
    </row>
    <row r="40" spans="2:15">
      <c r="B40" s="21">
        <v>30</v>
      </c>
      <c r="C40" s="12">
        <v>8621000</v>
      </c>
      <c r="D40" s="12">
        <v>736700</v>
      </c>
      <c r="E40" s="22">
        <f t="shared" si="5"/>
        <v>8.5454123651548544E-2</v>
      </c>
      <c r="F40" s="4"/>
      <c r="G40" s="4"/>
      <c r="I40" s="21">
        <v>30</v>
      </c>
      <c r="J40" s="12">
        <v>8621000</v>
      </c>
      <c r="K40" s="12">
        <v>736700</v>
      </c>
      <c r="L40" s="22">
        <f t="shared" si="6"/>
        <v>8.5454123651548544E-2</v>
      </c>
      <c r="M40" s="4"/>
      <c r="N40" s="4"/>
      <c r="O40" s="4"/>
    </row>
    <row r="41" spans="2:15">
      <c r="B41" s="23">
        <v>300</v>
      </c>
      <c r="C41" s="17">
        <v>11680000</v>
      </c>
      <c r="D41" s="17">
        <v>8783000</v>
      </c>
      <c r="E41" s="24">
        <f t="shared" si="5"/>
        <v>0.75196917808219177</v>
      </c>
      <c r="F41" s="4"/>
      <c r="G41" s="4"/>
      <c r="I41" s="23">
        <v>300</v>
      </c>
      <c r="J41" s="17">
        <v>11680000</v>
      </c>
      <c r="K41" s="17">
        <v>8783000</v>
      </c>
      <c r="L41" s="24">
        <f t="shared" si="6"/>
        <v>0.75196917808219177</v>
      </c>
      <c r="M41" s="4"/>
      <c r="N41" s="4"/>
      <c r="O41" s="4"/>
    </row>
    <row r="42" spans="2:15" ht="20" customHeight="1">
      <c r="B42" s="4"/>
      <c r="C42" s="4"/>
      <c r="D42" s="4"/>
      <c r="E42" s="4"/>
      <c r="F42" s="4"/>
      <c r="G42" s="4"/>
      <c r="I42" s="4"/>
      <c r="J42" s="4"/>
      <c r="K42" s="4"/>
      <c r="L42" s="4"/>
      <c r="M42" s="4"/>
      <c r="N42" s="4"/>
      <c r="O42" s="4"/>
    </row>
    <row r="43" spans="2:15">
      <c r="B43" s="4"/>
      <c r="C43" s="4"/>
      <c r="D43" s="4"/>
      <c r="E43" s="4"/>
      <c r="F43" s="4"/>
      <c r="G43" s="4"/>
      <c r="I43" s="4"/>
      <c r="J43" s="4"/>
      <c r="K43" s="4"/>
      <c r="L43" s="4"/>
      <c r="M43" s="4"/>
      <c r="N43" s="4"/>
      <c r="O43" s="4"/>
    </row>
    <row r="44" spans="2:15">
      <c r="B44" s="4"/>
      <c r="C44" s="4"/>
      <c r="D44" s="4"/>
      <c r="E44" s="4"/>
      <c r="F44" s="4"/>
      <c r="G44" s="4"/>
      <c r="I44" s="4"/>
      <c r="J44" s="4"/>
      <c r="K44" s="4"/>
      <c r="L44" s="4"/>
      <c r="M44" s="4"/>
      <c r="N44" s="4"/>
      <c r="O44" s="4"/>
    </row>
    <row r="45" spans="2:15">
      <c r="B45" s="4"/>
      <c r="C45" s="4"/>
      <c r="D45" s="4"/>
      <c r="E45" s="4"/>
      <c r="F45" s="4"/>
      <c r="G45" s="4"/>
      <c r="I45" s="4"/>
      <c r="J45" s="4"/>
      <c r="K45" s="4"/>
      <c r="L45" s="4"/>
      <c r="M45" s="4"/>
      <c r="N45" s="4"/>
      <c r="O45" s="4"/>
    </row>
    <row r="46" spans="2:15">
      <c r="B46" s="4"/>
      <c r="C46" s="4"/>
      <c r="D46" s="4"/>
      <c r="E46" s="4"/>
      <c r="F46" s="4"/>
      <c r="G46" s="4"/>
      <c r="I46" s="4"/>
      <c r="J46" s="4"/>
      <c r="K46" s="4"/>
      <c r="L46" s="4"/>
      <c r="M46" s="4"/>
      <c r="N46" s="4"/>
      <c r="O46" s="4"/>
    </row>
    <row r="47" spans="2:15">
      <c r="B47" s="4"/>
      <c r="C47" s="4"/>
      <c r="D47" s="4"/>
      <c r="E47" s="4"/>
      <c r="F47" s="4"/>
      <c r="G47" s="4"/>
      <c r="I47" s="4"/>
      <c r="J47" s="4"/>
      <c r="K47" s="4"/>
      <c r="L47" s="4"/>
      <c r="M47" s="4"/>
      <c r="N47" s="4"/>
      <c r="O47" s="4"/>
    </row>
    <row r="48" spans="2:15">
      <c r="B48" s="4"/>
      <c r="C48" s="4"/>
      <c r="D48" s="4"/>
      <c r="E48" s="4"/>
      <c r="F48" s="4"/>
      <c r="G48" s="4"/>
      <c r="I48" s="4"/>
      <c r="J48" s="4"/>
      <c r="K48" s="4"/>
      <c r="L48" s="4"/>
      <c r="M48" s="4"/>
      <c r="N48" s="4"/>
      <c r="O48" s="4"/>
    </row>
    <row r="49" spans="2:15">
      <c r="B49" s="4"/>
      <c r="C49" s="4"/>
      <c r="D49" s="4"/>
      <c r="E49" s="4"/>
      <c r="F49" s="4"/>
      <c r="G49" s="4"/>
      <c r="I49" s="4"/>
      <c r="J49" s="4"/>
      <c r="K49" s="4"/>
      <c r="L49" s="4"/>
      <c r="M49" s="4"/>
      <c r="N49" s="4"/>
      <c r="O49" s="4"/>
    </row>
    <row r="50" spans="2:15">
      <c r="B50" s="4"/>
      <c r="C50" s="4"/>
      <c r="D50" s="4"/>
      <c r="E50" s="4"/>
      <c r="F50" s="4"/>
      <c r="G50" s="4"/>
      <c r="I50" s="4"/>
      <c r="J50" s="4"/>
      <c r="K50" s="4"/>
      <c r="L50" s="4"/>
      <c r="M50" s="4"/>
      <c r="N50" s="4"/>
      <c r="O50" s="4"/>
    </row>
    <row r="51" spans="2:15">
      <c r="B51" s="4"/>
      <c r="C51" s="4"/>
      <c r="D51" s="4"/>
      <c r="E51" s="4"/>
      <c r="F51" s="4"/>
      <c r="G51" s="4"/>
      <c r="I51" s="4"/>
      <c r="J51" s="4"/>
      <c r="K51" s="4"/>
      <c r="L51" s="4"/>
      <c r="M51" s="4"/>
      <c r="N51" s="4"/>
      <c r="O51" s="4"/>
    </row>
    <row r="52" spans="2:15">
      <c r="B52" s="4"/>
      <c r="C52" s="4"/>
      <c r="D52" s="4"/>
      <c r="E52" s="4"/>
      <c r="F52" s="4"/>
      <c r="G52" s="4"/>
      <c r="I52" s="4"/>
      <c r="J52" s="4"/>
      <c r="K52" s="4"/>
      <c r="L52" s="4"/>
      <c r="M52" s="4"/>
      <c r="N52" s="4"/>
      <c r="O52" s="4"/>
    </row>
    <row r="53" spans="2:15">
      <c r="B53" s="4"/>
      <c r="C53" s="4"/>
      <c r="D53" s="4"/>
      <c r="E53" s="4"/>
      <c r="F53" s="4"/>
      <c r="G53" s="4"/>
      <c r="I53" s="4"/>
      <c r="J53" s="4"/>
      <c r="K53" s="4"/>
      <c r="L53" s="4"/>
      <c r="M53" s="4"/>
      <c r="N53" s="4"/>
      <c r="O53" s="4"/>
    </row>
    <row r="54" spans="2:15">
      <c r="B54" s="4"/>
      <c r="C54" s="4"/>
      <c r="D54" s="4"/>
      <c r="E54" s="4"/>
      <c r="F54" s="4"/>
      <c r="G54" s="4"/>
      <c r="I54" s="4"/>
      <c r="J54" s="4"/>
      <c r="K54" s="4"/>
      <c r="L54" s="4"/>
      <c r="M54" s="4"/>
      <c r="N54" s="4"/>
      <c r="O54" s="4"/>
    </row>
    <row r="55" spans="2:15">
      <c r="B55" s="4"/>
      <c r="C55" s="4"/>
      <c r="D55" s="4"/>
      <c r="E55" s="4"/>
      <c r="F55" s="4"/>
      <c r="G55" s="4"/>
      <c r="I55" s="4"/>
      <c r="J55" s="4"/>
      <c r="K55" s="4"/>
      <c r="L55" s="4"/>
      <c r="M55" s="4"/>
      <c r="N55" s="4"/>
      <c r="O55" s="4"/>
    </row>
    <row r="56" spans="2:15">
      <c r="B56" s="4"/>
      <c r="C56" s="4"/>
      <c r="D56" s="4"/>
      <c r="E56" s="4"/>
      <c r="F56" s="4"/>
      <c r="G56" s="4"/>
      <c r="I56" s="4"/>
      <c r="J56" s="4"/>
      <c r="K56" s="4"/>
      <c r="L56" s="4"/>
      <c r="M56" s="4"/>
      <c r="N56" s="4"/>
      <c r="O56" s="4"/>
    </row>
    <row r="57" spans="2:15">
      <c r="B57" s="4"/>
      <c r="C57" s="4"/>
      <c r="D57" s="4"/>
      <c r="E57" s="4"/>
      <c r="F57" s="4"/>
      <c r="G57" s="4"/>
      <c r="I57" s="4"/>
      <c r="J57" s="4"/>
      <c r="K57" s="4"/>
      <c r="L57" s="4"/>
      <c r="M57" s="4"/>
      <c r="N57" s="4"/>
      <c r="O57" s="4"/>
    </row>
    <row r="58" spans="2:15">
      <c r="B58" s="4"/>
      <c r="C58" s="4"/>
      <c r="D58" s="4"/>
      <c r="E58" s="4"/>
      <c r="F58" s="4"/>
      <c r="G58" s="4"/>
      <c r="I58" s="4"/>
      <c r="J58" s="4"/>
      <c r="K58" s="4"/>
      <c r="L58" s="4"/>
      <c r="M58" s="4"/>
      <c r="N58" s="4"/>
      <c r="O58" s="4"/>
    </row>
    <row r="59" spans="2:15">
      <c r="B59" s="4"/>
      <c r="C59" s="4"/>
      <c r="D59" s="4"/>
      <c r="E59" s="4"/>
      <c r="F59" s="4"/>
      <c r="G59" s="4"/>
      <c r="I59" s="4"/>
      <c r="J59" s="4"/>
      <c r="K59" s="4"/>
      <c r="L59" s="4"/>
      <c r="M59" s="4"/>
      <c r="N59" s="4"/>
      <c r="O59" s="4"/>
    </row>
    <row r="60" spans="2:15">
      <c r="B60" s="4"/>
      <c r="C60" s="4"/>
      <c r="D60" s="4"/>
      <c r="E60" s="4"/>
      <c r="F60" s="4"/>
      <c r="G60" s="4"/>
      <c r="I60" s="4"/>
      <c r="J60" s="4"/>
      <c r="K60" s="4"/>
      <c r="L60" s="4"/>
      <c r="M60" s="4"/>
      <c r="N60" s="4"/>
      <c r="O60" s="4"/>
    </row>
    <row r="61" spans="2:15">
      <c r="B61" s="4"/>
      <c r="C61" s="4"/>
      <c r="D61" s="4"/>
      <c r="E61" s="4"/>
      <c r="F61" s="4"/>
      <c r="G61" s="4"/>
      <c r="I61" s="4"/>
      <c r="J61" s="4"/>
      <c r="K61" s="4"/>
      <c r="L61" s="4"/>
      <c r="M61" s="4"/>
      <c r="N61" s="4"/>
      <c r="O61" s="4"/>
    </row>
  </sheetData>
  <mergeCells count="25">
    <mergeCell ref="B37:B38"/>
    <mergeCell ref="C37:C38"/>
    <mergeCell ref="D37:D38"/>
    <mergeCell ref="E37:E38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I37:I38"/>
    <mergeCell ref="J37:J38"/>
    <mergeCell ref="K37:K38"/>
    <mergeCell ref="L37:L38"/>
    <mergeCell ref="I3:I4"/>
    <mergeCell ref="V6:V7"/>
    <mergeCell ref="P6:P7"/>
    <mergeCell ref="Q6:Q7"/>
    <mergeCell ref="R6:R7"/>
    <mergeCell ref="S6:S7"/>
    <mergeCell ref="T6:T7"/>
    <mergeCell ref="U6:U7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9B9C-AEA4-064D-AA3D-11BCEB2983B4}">
  <dimension ref="B1:AD67"/>
  <sheetViews>
    <sheetView zoomScale="87" zoomScaleNormal="87" workbookViewId="0">
      <selection activeCell="G29" sqref="G29"/>
    </sheetView>
  </sheetViews>
  <sheetFormatPr defaultColWidth="10.6640625" defaultRowHeight="15.5"/>
  <cols>
    <col min="1" max="5" width="10.6640625" style="25"/>
    <col min="6" max="6" width="19.33203125" style="25" customWidth="1"/>
    <col min="7" max="7" width="16.5" style="25" customWidth="1"/>
    <col min="8" max="12" width="10.6640625" style="25"/>
    <col min="13" max="13" width="20.6640625" style="25" customWidth="1"/>
    <col min="14" max="14" width="17.33203125" style="25" customWidth="1"/>
    <col min="15" max="17" width="10.6640625" style="25"/>
    <col min="18" max="18" width="15.1640625" style="25" customWidth="1"/>
    <col min="19" max="19" width="10.6640625" style="25"/>
    <col min="20" max="20" width="13.6640625" style="25" customWidth="1"/>
    <col min="21" max="16384" width="10.6640625" style="25"/>
  </cols>
  <sheetData>
    <row r="1" spans="2:30">
      <c r="B1" s="1" t="s">
        <v>33</v>
      </c>
      <c r="I1" s="1" t="s">
        <v>42</v>
      </c>
      <c r="P1" s="1" t="s">
        <v>44</v>
      </c>
    </row>
    <row r="2" spans="2:30" ht="20" customHeight="1">
      <c r="B2" s="3" t="s">
        <v>0</v>
      </c>
      <c r="C2" s="4"/>
      <c r="D2" s="4"/>
      <c r="E2" s="4"/>
      <c r="F2" s="4"/>
      <c r="G2" s="4"/>
      <c r="H2" s="4"/>
      <c r="I2" s="3" t="s">
        <v>0</v>
      </c>
      <c r="J2" s="4"/>
      <c r="K2" s="4"/>
      <c r="L2" s="4"/>
      <c r="M2" s="4"/>
      <c r="N2" s="4"/>
      <c r="O2" s="4"/>
      <c r="P2" s="3" t="s">
        <v>0</v>
      </c>
      <c r="Q2" s="4"/>
      <c r="R2" s="4"/>
      <c r="S2" s="4"/>
      <c r="T2" s="4"/>
      <c r="U2" s="4"/>
    </row>
    <row r="3" spans="2:30">
      <c r="B3" s="130" t="s">
        <v>1</v>
      </c>
      <c r="C3" s="126" t="s">
        <v>43</v>
      </c>
      <c r="D3" s="126" t="s">
        <v>35</v>
      </c>
      <c r="E3" s="126" t="s">
        <v>36</v>
      </c>
      <c r="F3" s="126" t="s">
        <v>37</v>
      </c>
      <c r="G3" s="5"/>
      <c r="H3" s="4"/>
      <c r="I3" s="130" t="s">
        <v>1</v>
      </c>
      <c r="J3" s="126" t="s">
        <v>34</v>
      </c>
      <c r="K3" s="126" t="s">
        <v>35</v>
      </c>
      <c r="L3" s="126" t="s">
        <v>36</v>
      </c>
      <c r="M3" s="126" t="s">
        <v>37</v>
      </c>
      <c r="N3" s="5"/>
      <c r="O3" s="4"/>
      <c r="P3" s="130" t="s">
        <v>1</v>
      </c>
      <c r="Q3" s="126" t="s">
        <v>29</v>
      </c>
      <c r="R3" s="126" t="s">
        <v>3</v>
      </c>
      <c r="S3" s="126" t="s">
        <v>4</v>
      </c>
      <c r="T3" s="126" t="s">
        <v>5</v>
      </c>
      <c r="U3" s="5"/>
      <c r="W3"/>
      <c r="X3"/>
      <c r="Y3"/>
      <c r="Z3"/>
      <c r="AA3"/>
      <c r="AB3"/>
      <c r="AC3"/>
      <c r="AD3"/>
    </row>
    <row r="4" spans="2:30">
      <c r="B4" s="131"/>
      <c r="C4" s="127"/>
      <c r="D4" s="127"/>
      <c r="E4" s="127"/>
      <c r="F4" s="127"/>
      <c r="G4" s="6" t="s">
        <v>38</v>
      </c>
      <c r="H4" s="4"/>
      <c r="I4" s="131"/>
      <c r="J4" s="127"/>
      <c r="K4" s="127"/>
      <c r="L4" s="127"/>
      <c r="M4" s="127"/>
      <c r="N4" s="6" t="s">
        <v>38</v>
      </c>
      <c r="O4" s="4"/>
      <c r="P4" s="131"/>
      <c r="Q4" s="127"/>
      <c r="R4" s="127"/>
      <c r="S4" s="127"/>
      <c r="T4" s="127"/>
      <c r="U4" s="6" t="s">
        <v>6</v>
      </c>
      <c r="W4"/>
      <c r="X4"/>
      <c r="Y4"/>
      <c r="Z4"/>
      <c r="AA4"/>
      <c r="AB4"/>
      <c r="AC4"/>
      <c r="AD4"/>
    </row>
    <row r="5" spans="2:30">
      <c r="B5" s="5" t="s">
        <v>7</v>
      </c>
      <c r="C5" s="37">
        <v>0</v>
      </c>
      <c r="D5" s="8">
        <v>7858000</v>
      </c>
      <c r="E5" s="8">
        <v>82670</v>
      </c>
      <c r="F5" s="9">
        <f>E5/D5</f>
        <v>1.052048867396284E-2</v>
      </c>
      <c r="G5" s="36">
        <f xml:space="preserve"> 17.407*F5 + 0.0416</f>
        <v>0.22473014634767116</v>
      </c>
      <c r="H5" s="4"/>
      <c r="I5" s="5" t="s">
        <v>7</v>
      </c>
      <c r="J5" s="7">
        <v>0</v>
      </c>
      <c r="K5" s="8">
        <v>4139000</v>
      </c>
      <c r="L5" s="8">
        <v>33950</v>
      </c>
      <c r="M5" s="9">
        <f>L5/K5</f>
        <v>8.202464363372795E-3</v>
      </c>
      <c r="N5" s="36">
        <f xml:space="preserve"> 17.407*M5 + 0.0416</f>
        <v>0.18438029717323023</v>
      </c>
      <c r="O5" s="4"/>
      <c r="P5" s="5" t="s">
        <v>7</v>
      </c>
      <c r="Q5" s="7">
        <v>0</v>
      </c>
      <c r="R5" s="8">
        <v>10480000</v>
      </c>
      <c r="S5" s="8">
        <v>23000</v>
      </c>
      <c r="T5" s="9">
        <f>S5/R5</f>
        <v>2.1946564885496184E-3</v>
      </c>
      <c r="U5" s="35">
        <f xml:space="preserve"> 336.14*T5 - 1.0588</f>
        <v>-0.32108816793893125</v>
      </c>
      <c r="W5"/>
      <c r="X5"/>
      <c r="Y5"/>
      <c r="Z5"/>
      <c r="AA5"/>
      <c r="AB5"/>
      <c r="AC5"/>
      <c r="AD5"/>
    </row>
    <row r="6" spans="2:30">
      <c r="B6" s="6" t="s">
        <v>8</v>
      </c>
      <c r="C6" s="40">
        <v>0</v>
      </c>
      <c r="D6" s="12">
        <v>7951000</v>
      </c>
      <c r="E6" s="12">
        <v>38070</v>
      </c>
      <c r="F6" s="13">
        <f t="shared" ref="F6:F34" si="0">E6/D6</f>
        <v>4.7880769714501318E-3</v>
      </c>
      <c r="G6" s="39">
        <f t="shared" ref="G6:G34" si="1" xml:space="preserve"> 17.407*F6 + 0.0416</f>
        <v>0.12494605584203244</v>
      </c>
      <c r="H6" s="4"/>
      <c r="I6" s="6" t="s">
        <v>8</v>
      </c>
      <c r="J6" s="11">
        <v>0</v>
      </c>
      <c r="K6" s="12">
        <v>4455000</v>
      </c>
      <c r="L6" s="12">
        <v>28780</v>
      </c>
      <c r="M6" s="13">
        <f t="shared" ref="M6:M40" si="2">L6/K6</f>
        <v>6.4601571268237939E-3</v>
      </c>
      <c r="N6" s="39">
        <f t="shared" ref="N6:N40" si="3" xml:space="preserve"> 17.407*M6 + 0.0416</f>
        <v>0.15405195510662179</v>
      </c>
      <c r="O6" s="4"/>
      <c r="P6" s="6" t="s">
        <v>8</v>
      </c>
      <c r="Q6" s="11">
        <v>0</v>
      </c>
      <c r="R6" s="12">
        <v>11200000</v>
      </c>
      <c r="S6" s="12">
        <v>35100</v>
      </c>
      <c r="T6" s="13">
        <f t="shared" ref="T6:T40" si="4">S6/R6</f>
        <v>3.1339285714285714E-3</v>
      </c>
      <c r="U6" s="38">
        <f t="shared" ref="U6:U40" si="5" xml:space="preserve"> 336.14*T6 - 1.0588</f>
        <v>-5.3612499999999841E-3</v>
      </c>
      <c r="W6"/>
      <c r="X6"/>
      <c r="Y6"/>
      <c r="Z6"/>
      <c r="AA6"/>
      <c r="AB6"/>
      <c r="AC6"/>
      <c r="AD6"/>
    </row>
    <row r="7" spans="2:30">
      <c r="B7" s="6" t="s">
        <v>9</v>
      </c>
      <c r="C7" s="40">
        <v>0</v>
      </c>
      <c r="D7" s="12">
        <v>7978000</v>
      </c>
      <c r="E7" s="12">
        <v>46410</v>
      </c>
      <c r="F7" s="13">
        <f t="shared" si="0"/>
        <v>5.8172474304336924E-3</v>
      </c>
      <c r="G7" s="39">
        <f t="shared" si="1"/>
        <v>0.14286082602155928</v>
      </c>
      <c r="H7" s="4"/>
      <c r="I7" s="6" t="s">
        <v>9</v>
      </c>
      <c r="J7" s="11">
        <v>0</v>
      </c>
      <c r="K7" s="12">
        <v>4491000</v>
      </c>
      <c r="L7" s="12">
        <v>23500</v>
      </c>
      <c r="M7" s="13">
        <f t="shared" si="2"/>
        <v>5.2326875974170566E-3</v>
      </c>
      <c r="N7" s="39">
        <f t="shared" si="3"/>
        <v>0.1326853930082387</v>
      </c>
      <c r="O7" s="4"/>
      <c r="P7" s="6" t="s">
        <v>9</v>
      </c>
      <c r="Q7" s="11">
        <v>0</v>
      </c>
      <c r="R7" s="12">
        <v>10790000</v>
      </c>
      <c r="S7" s="12">
        <v>9969</v>
      </c>
      <c r="T7" s="13">
        <f t="shared" si="4"/>
        <v>9.2391102873030581E-4</v>
      </c>
      <c r="U7" s="38">
        <f t="shared" si="5"/>
        <v>-0.74823654680259499</v>
      </c>
      <c r="W7"/>
      <c r="X7"/>
      <c r="Y7"/>
      <c r="Z7"/>
      <c r="AA7"/>
      <c r="AB7"/>
      <c r="AC7"/>
      <c r="AD7"/>
    </row>
    <row r="8" spans="2:30">
      <c r="B8" s="6" t="s">
        <v>7</v>
      </c>
      <c r="C8" s="40">
        <v>2.5</v>
      </c>
      <c r="D8" s="12">
        <v>7321000</v>
      </c>
      <c r="E8" s="12">
        <v>259300</v>
      </c>
      <c r="F8" s="13">
        <f t="shared" si="0"/>
        <v>3.5418658653189453E-2</v>
      </c>
      <c r="G8" s="39">
        <f t="shared" si="1"/>
        <v>0.65813259117606882</v>
      </c>
      <c r="H8" s="4"/>
      <c r="I8" s="6" t="s">
        <v>7</v>
      </c>
      <c r="J8" s="11">
        <v>1.2E-2</v>
      </c>
      <c r="K8" s="12">
        <v>4357000</v>
      </c>
      <c r="L8" s="12">
        <v>32640</v>
      </c>
      <c r="M8" s="13">
        <f t="shared" si="2"/>
        <v>7.49139316043149E-3</v>
      </c>
      <c r="N8" s="39">
        <f t="shared" si="3"/>
        <v>0.17200268074363095</v>
      </c>
      <c r="O8" s="4"/>
      <c r="P8" s="6" t="s">
        <v>7</v>
      </c>
      <c r="Q8" s="11">
        <v>1.2E-2</v>
      </c>
      <c r="R8" s="12">
        <v>10790000</v>
      </c>
      <c r="S8" s="12">
        <v>1548000</v>
      </c>
      <c r="T8" s="13">
        <f t="shared" si="4"/>
        <v>0.14346617238183504</v>
      </c>
      <c r="U8" s="38">
        <f t="shared" si="5"/>
        <v>47.165919184430031</v>
      </c>
      <c r="W8"/>
      <c r="X8"/>
      <c r="Y8"/>
      <c r="Z8"/>
      <c r="AA8"/>
      <c r="AB8"/>
      <c r="AC8"/>
      <c r="AD8"/>
    </row>
    <row r="9" spans="2:30">
      <c r="B9" s="6" t="s">
        <v>8</v>
      </c>
      <c r="C9" s="40">
        <v>2.5</v>
      </c>
      <c r="D9" s="12">
        <v>7342000</v>
      </c>
      <c r="E9" s="12">
        <v>264200</v>
      </c>
      <c r="F9" s="13">
        <f t="shared" si="0"/>
        <v>3.5984745301007898E-2</v>
      </c>
      <c r="G9" s="39">
        <f t="shared" si="1"/>
        <v>0.66798646145464446</v>
      </c>
      <c r="H9" s="4"/>
      <c r="I9" s="6" t="s">
        <v>8</v>
      </c>
      <c r="J9" s="11">
        <v>1.2E-2</v>
      </c>
      <c r="K9" s="12">
        <v>4512000</v>
      </c>
      <c r="L9" s="12">
        <v>30130</v>
      </c>
      <c r="M9" s="13">
        <f t="shared" si="2"/>
        <v>6.6777482269503542E-3</v>
      </c>
      <c r="N9" s="39">
        <f t="shared" si="3"/>
        <v>0.15783956338652483</v>
      </c>
      <c r="O9" s="4"/>
      <c r="P9" s="6" t="s">
        <v>8</v>
      </c>
      <c r="Q9" s="11">
        <v>1.2E-2</v>
      </c>
      <c r="R9" s="12">
        <v>10940000</v>
      </c>
      <c r="S9" s="12">
        <v>1541000</v>
      </c>
      <c r="T9" s="13">
        <f t="shared" si="4"/>
        <v>0.14085923217550275</v>
      </c>
      <c r="U9" s="38">
        <f t="shared" si="5"/>
        <v>46.289622303473493</v>
      </c>
      <c r="W9"/>
      <c r="X9"/>
      <c r="Y9"/>
      <c r="Z9"/>
      <c r="AA9"/>
      <c r="AB9"/>
      <c r="AC9"/>
      <c r="AD9"/>
    </row>
    <row r="10" spans="2:30">
      <c r="B10" s="6" t="s">
        <v>9</v>
      </c>
      <c r="C10" s="40">
        <v>2.5</v>
      </c>
      <c r="D10" s="12">
        <v>7272000</v>
      </c>
      <c r="E10" s="12">
        <v>276000</v>
      </c>
      <c r="F10" s="13">
        <f t="shared" si="0"/>
        <v>3.7953795379537955E-2</v>
      </c>
      <c r="G10" s="39">
        <f t="shared" si="1"/>
        <v>0.70226171617161715</v>
      </c>
      <c r="H10" s="4"/>
      <c r="I10" s="6" t="s">
        <v>9</v>
      </c>
      <c r="J10" s="11">
        <v>1.2E-2</v>
      </c>
      <c r="K10" s="12">
        <v>4598000</v>
      </c>
      <c r="L10" s="12">
        <v>25210</v>
      </c>
      <c r="M10" s="13">
        <f t="shared" si="2"/>
        <v>5.4828186167899086E-3</v>
      </c>
      <c r="N10" s="39">
        <f t="shared" si="3"/>
        <v>0.13703942366246194</v>
      </c>
      <c r="O10" s="4"/>
      <c r="P10" s="6" t="s">
        <v>9</v>
      </c>
      <c r="Q10" s="11">
        <v>1.2E-2</v>
      </c>
      <c r="R10" s="12">
        <v>10490000</v>
      </c>
      <c r="S10" s="12">
        <v>1549000</v>
      </c>
      <c r="T10" s="13">
        <f t="shared" si="4"/>
        <v>0.1476644423260248</v>
      </c>
      <c r="U10" s="38">
        <f t="shared" si="5"/>
        <v>48.577125643469977</v>
      </c>
      <c r="W10"/>
      <c r="X10"/>
      <c r="Y10"/>
      <c r="Z10"/>
      <c r="AA10"/>
      <c r="AB10"/>
      <c r="AC10"/>
      <c r="AD10"/>
    </row>
    <row r="11" spans="2:30">
      <c r="B11" s="6" t="s">
        <v>7</v>
      </c>
      <c r="C11" s="40">
        <v>5</v>
      </c>
      <c r="D11" s="12">
        <v>6978000</v>
      </c>
      <c r="E11" s="12">
        <v>181200</v>
      </c>
      <c r="F11" s="13">
        <f t="shared" si="0"/>
        <v>2.5967325881341357E-2</v>
      </c>
      <c r="G11" s="39">
        <f t="shared" si="1"/>
        <v>0.49361324161650899</v>
      </c>
      <c r="H11" s="4"/>
      <c r="I11" s="6" t="s">
        <v>7</v>
      </c>
      <c r="J11" s="11">
        <v>3.6999999999999998E-2</v>
      </c>
      <c r="K11" s="12">
        <v>4743000</v>
      </c>
      <c r="L11" s="12">
        <v>45710</v>
      </c>
      <c r="M11" s="13">
        <f t="shared" si="2"/>
        <v>9.6373603204722748E-3</v>
      </c>
      <c r="N11" s="39">
        <f t="shared" si="3"/>
        <v>0.20935753109846089</v>
      </c>
      <c r="O11" s="4"/>
      <c r="P11" s="6" t="s">
        <v>7</v>
      </c>
      <c r="Q11" s="11">
        <v>3.6999999999999998E-2</v>
      </c>
      <c r="R11" s="12">
        <v>10710000</v>
      </c>
      <c r="S11" s="12">
        <v>2212000</v>
      </c>
      <c r="T11" s="13">
        <f t="shared" si="4"/>
        <v>0.20653594771241829</v>
      </c>
      <c r="U11" s="38">
        <f t="shared" si="5"/>
        <v>68.366193464052273</v>
      </c>
      <c r="W11"/>
      <c r="X11"/>
      <c r="Y11"/>
      <c r="Z11"/>
      <c r="AA11"/>
      <c r="AB11"/>
      <c r="AC11"/>
      <c r="AD11"/>
    </row>
    <row r="12" spans="2:30">
      <c r="B12" s="6" t="s">
        <v>8</v>
      </c>
      <c r="C12" s="40">
        <v>5</v>
      </c>
      <c r="D12" s="12">
        <v>7100000</v>
      </c>
      <c r="E12" s="12">
        <v>168100</v>
      </c>
      <c r="F12" s="13">
        <f t="shared" si="0"/>
        <v>2.3676056338028169E-2</v>
      </c>
      <c r="G12" s="39">
        <f t="shared" si="1"/>
        <v>0.45372911267605631</v>
      </c>
      <c r="H12" s="4"/>
      <c r="I12" s="6" t="s">
        <v>8</v>
      </c>
      <c r="J12" s="11">
        <v>3.6999999999999998E-2</v>
      </c>
      <c r="K12" s="12">
        <v>4797000</v>
      </c>
      <c r="L12" s="12">
        <v>48820</v>
      </c>
      <c r="M12" s="13">
        <f t="shared" si="2"/>
        <v>1.0177194079633104E-2</v>
      </c>
      <c r="N12" s="39">
        <f t="shared" si="3"/>
        <v>0.21875441734417345</v>
      </c>
      <c r="O12" s="4"/>
      <c r="P12" s="6" t="s">
        <v>8</v>
      </c>
      <c r="Q12" s="11">
        <v>3.6999999999999998E-2</v>
      </c>
      <c r="R12" s="12">
        <v>10240000</v>
      </c>
      <c r="S12" s="12">
        <v>2157000</v>
      </c>
      <c r="T12" s="13">
        <f t="shared" si="4"/>
        <v>0.21064453124999999</v>
      </c>
      <c r="U12" s="38">
        <f t="shared" si="5"/>
        <v>69.747252734374982</v>
      </c>
      <c r="W12"/>
      <c r="X12"/>
      <c r="Y12"/>
      <c r="Z12"/>
      <c r="AA12"/>
      <c r="AB12"/>
      <c r="AC12"/>
      <c r="AD12"/>
    </row>
    <row r="13" spans="2:30">
      <c r="B13" s="6" t="s">
        <v>9</v>
      </c>
      <c r="C13" s="40">
        <v>5</v>
      </c>
      <c r="D13" s="12">
        <v>7194000</v>
      </c>
      <c r="E13" s="12">
        <v>172100</v>
      </c>
      <c r="F13" s="13">
        <f t="shared" si="0"/>
        <v>2.3922713372254656E-2</v>
      </c>
      <c r="G13" s="39">
        <f t="shared" si="1"/>
        <v>0.45802267167083677</v>
      </c>
      <c r="H13" s="4"/>
      <c r="I13" s="6" t="s">
        <v>9</v>
      </c>
      <c r="J13" s="11">
        <v>3.6999999999999998E-2</v>
      </c>
      <c r="K13" s="12">
        <v>4864000</v>
      </c>
      <c r="L13" s="12">
        <v>38670</v>
      </c>
      <c r="M13" s="13">
        <f t="shared" si="2"/>
        <v>7.950246710526316E-3</v>
      </c>
      <c r="N13" s="39">
        <f t="shared" si="3"/>
        <v>0.17998994449013159</v>
      </c>
      <c r="O13" s="4"/>
      <c r="P13" s="6" t="s">
        <v>9</v>
      </c>
      <c r="Q13" s="11">
        <v>3.6999999999999998E-2</v>
      </c>
      <c r="R13" s="12">
        <v>10400000</v>
      </c>
      <c r="S13" s="12">
        <v>2139000</v>
      </c>
      <c r="T13" s="13">
        <f t="shared" si="4"/>
        <v>0.20567307692307693</v>
      </c>
      <c r="U13" s="38">
        <f t="shared" si="5"/>
        <v>68.076148076923076</v>
      </c>
      <c r="W13"/>
      <c r="X13"/>
      <c r="Y13"/>
      <c r="Z13"/>
      <c r="AA13"/>
      <c r="AB13"/>
      <c r="AC13"/>
      <c r="AD13"/>
    </row>
    <row r="14" spans="2:30">
      <c r="B14" s="6" t="s">
        <v>7</v>
      </c>
      <c r="C14" s="40">
        <v>10</v>
      </c>
      <c r="D14" s="12">
        <v>7105000</v>
      </c>
      <c r="E14" s="12">
        <v>904700</v>
      </c>
      <c r="F14" s="13">
        <f t="shared" si="0"/>
        <v>0.12733286418015483</v>
      </c>
      <c r="G14" s="39">
        <f t="shared" si="1"/>
        <v>2.2580831667839547</v>
      </c>
      <c r="H14" s="4"/>
      <c r="I14" s="6" t="s">
        <v>7</v>
      </c>
      <c r="J14" s="11">
        <v>0.111</v>
      </c>
      <c r="K14" s="12">
        <v>4406000</v>
      </c>
      <c r="L14" s="12">
        <v>146200</v>
      </c>
      <c r="M14" s="13">
        <f t="shared" si="2"/>
        <v>3.3182024512029049E-2</v>
      </c>
      <c r="N14" s="39">
        <f t="shared" si="3"/>
        <v>0.61919950068088958</v>
      </c>
      <c r="O14" s="4"/>
      <c r="P14" s="6" t="s">
        <v>7</v>
      </c>
      <c r="Q14" s="11">
        <v>0.111</v>
      </c>
      <c r="R14" s="12">
        <v>9499000</v>
      </c>
      <c r="S14" s="12">
        <v>3474000</v>
      </c>
      <c r="T14" s="13">
        <f t="shared" si="4"/>
        <v>0.36572270765343723</v>
      </c>
      <c r="U14" s="38">
        <f t="shared" si="5"/>
        <v>121.87523095062637</v>
      </c>
      <c r="W14"/>
      <c r="X14"/>
      <c r="Y14"/>
      <c r="Z14"/>
      <c r="AA14"/>
      <c r="AB14"/>
      <c r="AC14"/>
      <c r="AD14"/>
    </row>
    <row r="15" spans="2:30">
      <c r="B15" s="6" t="s">
        <v>8</v>
      </c>
      <c r="C15" s="40">
        <v>10</v>
      </c>
      <c r="D15" s="12">
        <v>7492000</v>
      </c>
      <c r="E15" s="12">
        <v>947500</v>
      </c>
      <c r="F15" s="13">
        <f t="shared" si="0"/>
        <v>0.12646823278163374</v>
      </c>
      <c r="G15" s="39">
        <f t="shared" si="1"/>
        <v>2.2430325280298984</v>
      </c>
      <c r="H15" s="4"/>
      <c r="I15" s="6" t="s">
        <v>8</v>
      </c>
      <c r="J15" s="11">
        <v>0.111</v>
      </c>
      <c r="K15" s="12">
        <v>4419000</v>
      </c>
      <c r="L15" s="12">
        <v>172300</v>
      </c>
      <c r="M15" s="13">
        <f t="shared" si="2"/>
        <v>3.8990721882778911E-2</v>
      </c>
      <c r="N15" s="39">
        <f t="shared" si="3"/>
        <v>0.72031149581353249</v>
      </c>
      <c r="O15" s="4"/>
      <c r="P15" s="6" t="s">
        <v>8</v>
      </c>
      <c r="Q15" s="11">
        <v>0.111</v>
      </c>
      <c r="R15" s="12">
        <v>9503000</v>
      </c>
      <c r="S15" s="12">
        <v>3497000</v>
      </c>
      <c r="T15" s="13">
        <f t="shared" si="4"/>
        <v>0.36798905608755128</v>
      </c>
      <c r="U15" s="38">
        <f t="shared" si="5"/>
        <v>122.63704131326948</v>
      </c>
      <c r="W15"/>
      <c r="X15"/>
      <c r="Y15"/>
      <c r="Z15"/>
      <c r="AA15"/>
      <c r="AB15"/>
      <c r="AC15"/>
      <c r="AD15"/>
    </row>
    <row r="16" spans="2:30">
      <c r="B16" s="6" t="s">
        <v>9</v>
      </c>
      <c r="C16" s="40">
        <v>10</v>
      </c>
      <c r="D16" s="12">
        <v>7077000</v>
      </c>
      <c r="E16" s="12">
        <v>935600</v>
      </c>
      <c r="F16" s="13">
        <f t="shared" si="0"/>
        <v>0.13220291083792568</v>
      </c>
      <c r="G16" s="39">
        <f t="shared" si="1"/>
        <v>2.342856068955772</v>
      </c>
      <c r="H16" s="4"/>
      <c r="I16" s="6" t="s">
        <v>9</v>
      </c>
      <c r="J16" s="11">
        <v>0.111</v>
      </c>
      <c r="K16" s="12">
        <v>4339000</v>
      </c>
      <c r="L16" s="12">
        <v>158500</v>
      </c>
      <c r="M16" s="13">
        <f t="shared" si="2"/>
        <v>3.652915418299147E-2</v>
      </c>
      <c r="N16" s="39">
        <f t="shared" si="3"/>
        <v>0.67746298686333251</v>
      </c>
      <c r="O16" s="4"/>
      <c r="P16" s="6" t="s">
        <v>9</v>
      </c>
      <c r="Q16" s="11">
        <v>0.111</v>
      </c>
      <c r="R16" s="12">
        <v>9561000</v>
      </c>
      <c r="S16" s="12">
        <v>3572000</v>
      </c>
      <c r="T16" s="13">
        <f t="shared" si="4"/>
        <v>0.37360108775232714</v>
      </c>
      <c r="U16" s="38">
        <f t="shared" si="5"/>
        <v>124.52346963706724</v>
      </c>
      <c r="W16"/>
      <c r="X16"/>
      <c r="Y16"/>
      <c r="Z16"/>
      <c r="AA16"/>
      <c r="AB16"/>
      <c r="AC16"/>
      <c r="AD16"/>
    </row>
    <row r="17" spans="2:30">
      <c r="B17" s="6" t="s">
        <v>7</v>
      </c>
      <c r="C17" s="40">
        <v>15</v>
      </c>
      <c r="D17" s="12">
        <v>7008000</v>
      </c>
      <c r="E17" s="12">
        <v>1082000</v>
      </c>
      <c r="F17" s="13">
        <f t="shared" si="0"/>
        <v>0.15439497716894976</v>
      </c>
      <c r="G17" s="39">
        <f t="shared" si="1"/>
        <v>2.7291533675799085</v>
      </c>
      <c r="H17" s="4"/>
      <c r="I17" s="6" t="s">
        <v>7</v>
      </c>
      <c r="J17" s="11">
        <v>0.33300000000000002</v>
      </c>
      <c r="K17" s="12">
        <v>4711000</v>
      </c>
      <c r="L17" s="12">
        <v>176300</v>
      </c>
      <c r="M17" s="13">
        <f t="shared" si="2"/>
        <v>3.742305243048185E-2</v>
      </c>
      <c r="N17" s="39">
        <f t="shared" si="3"/>
        <v>0.69302307365739757</v>
      </c>
      <c r="O17" s="4"/>
      <c r="P17" s="6" t="s">
        <v>7</v>
      </c>
      <c r="Q17" s="11">
        <v>0.33300000000000002</v>
      </c>
      <c r="R17" s="12">
        <v>7688000</v>
      </c>
      <c r="S17" s="12">
        <v>4466000</v>
      </c>
      <c r="T17" s="13">
        <f t="shared" si="4"/>
        <v>0.58090530697190423</v>
      </c>
      <c r="U17" s="38">
        <f t="shared" si="5"/>
        <v>194.2067098855359</v>
      </c>
      <c r="W17"/>
      <c r="X17"/>
      <c r="Y17"/>
      <c r="Z17"/>
      <c r="AA17"/>
      <c r="AB17"/>
      <c r="AC17"/>
      <c r="AD17"/>
    </row>
    <row r="18" spans="2:30">
      <c r="B18" s="6" t="s">
        <v>8</v>
      </c>
      <c r="C18" s="40">
        <v>15</v>
      </c>
      <c r="D18" s="12">
        <v>6989000</v>
      </c>
      <c r="E18" s="12">
        <v>1050000</v>
      </c>
      <c r="F18" s="13">
        <f t="shared" si="0"/>
        <v>0.15023608527686363</v>
      </c>
      <c r="G18" s="39">
        <f t="shared" si="1"/>
        <v>2.656759536414365</v>
      </c>
      <c r="H18" s="4"/>
      <c r="I18" s="6" t="s">
        <v>8</v>
      </c>
      <c r="J18" s="11">
        <v>0.33300000000000002</v>
      </c>
      <c r="K18" s="12">
        <v>4942000</v>
      </c>
      <c r="L18" s="12">
        <v>192100</v>
      </c>
      <c r="M18" s="13">
        <f t="shared" si="2"/>
        <v>3.8870902468636177E-2</v>
      </c>
      <c r="N18" s="39">
        <f t="shared" si="3"/>
        <v>0.71822579927154995</v>
      </c>
      <c r="O18" s="4"/>
      <c r="P18" s="6" t="s">
        <v>8</v>
      </c>
      <c r="Q18" s="11">
        <v>0.33300000000000002</v>
      </c>
      <c r="R18" s="12">
        <v>7700000</v>
      </c>
      <c r="S18" s="12">
        <v>4213000</v>
      </c>
      <c r="T18" s="13">
        <f t="shared" si="4"/>
        <v>0.54714285714285715</v>
      </c>
      <c r="U18" s="38">
        <f t="shared" si="5"/>
        <v>182.8578</v>
      </c>
      <c r="W18"/>
      <c r="X18"/>
      <c r="Y18"/>
      <c r="Z18"/>
      <c r="AA18"/>
      <c r="AB18"/>
      <c r="AC18"/>
      <c r="AD18"/>
    </row>
    <row r="19" spans="2:30">
      <c r="B19" s="6" t="s">
        <v>9</v>
      </c>
      <c r="C19" s="40">
        <v>15</v>
      </c>
      <c r="D19" s="12">
        <v>7019000</v>
      </c>
      <c r="E19" s="12">
        <v>1148000</v>
      </c>
      <c r="F19" s="13">
        <f t="shared" si="0"/>
        <v>0.16355606211711071</v>
      </c>
      <c r="G19" s="39">
        <f t="shared" si="1"/>
        <v>2.8886203732725462</v>
      </c>
      <c r="H19" s="4"/>
      <c r="I19" s="6" t="s">
        <v>9</v>
      </c>
      <c r="J19" s="11">
        <v>0.33300000000000002</v>
      </c>
      <c r="K19" s="12">
        <v>4918000</v>
      </c>
      <c r="L19" s="12">
        <v>187100</v>
      </c>
      <c r="M19" s="13">
        <f t="shared" si="2"/>
        <v>3.8043920292801951E-2</v>
      </c>
      <c r="N19" s="39">
        <f t="shared" si="3"/>
        <v>0.70383052053680351</v>
      </c>
      <c r="O19" s="4"/>
      <c r="P19" s="6" t="s">
        <v>9</v>
      </c>
      <c r="Q19" s="11">
        <v>0.33300000000000002</v>
      </c>
      <c r="R19" s="12">
        <v>7476000</v>
      </c>
      <c r="S19" s="12">
        <v>4118000</v>
      </c>
      <c r="T19" s="13">
        <f t="shared" si="4"/>
        <v>0.55082932049224187</v>
      </c>
      <c r="U19" s="38">
        <f t="shared" si="5"/>
        <v>184.09696779026217</v>
      </c>
      <c r="W19"/>
      <c r="X19"/>
      <c r="Y19"/>
      <c r="Z19"/>
      <c r="AA19"/>
      <c r="AB19"/>
      <c r="AC19"/>
      <c r="AD19"/>
    </row>
    <row r="20" spans="2:30">
      <c r="B20" s="5" t="s">
        <v>30</v>
      </c>
      <c r="C20" s="37">
        <v>0</v>
      </c>
      <c r="D20" s="8">
        <v>7791000</v>
      </c>
      <c r="E20" s="8">
        <v>20690</v>
      </c>
      <c r="F20" s="9">
        <f t="shared" si="0"/>
        <v>2.6556282890514695E-3</v>
      </c>
      <c r="G20" s="36">
        <f t="shared" si="1"/>
        <v>8.782652162751893E-2</v>
      </c>
      <c r="H20" s="4"/>
      <c r="I20" s="6" t="s">
        <v>7</v>
      </c>
      <c r="J20" s="11">
        <v>1</v>
      </c>
      <c r="K20" s="12">
        <v>5053000</v>
      </c>
      <c r="L20" s="12">
        <v>341800</v>
      </c>
      <c r="M20" s="13">
        <f t="shared" si="2"/>
        <v>6.764298436572333E-2</v>
      </c>
      <c r="N20" s="39">
        <f t="shared" si="3"/>
        <v>1.2190614288541461</v>
      </c>
      <c r="O20" s="4"/>
      <c r="P20" s="6" t="s">
        <v>7</v>
      </c>
      <c r="Q20" s="11">
        <v>1</v>
      </c>
      <c r="R20" s="12">
        <v>5665000</v>
      </c>
      <c r="S20" s="12">
        <v>4910000</v>
      </c>
      <c r="T20" s="13">
        <f t="shared" si="4"/>
        <v>0.86672550750220656</v>
      </c>
      <c r="U20" s="38">
        <f t="shared" si="5"/>
        <v>290.28231209179171</v>
      </c>
      <c r="W20"/>
      <c r="X20"/>
      <c r="Y20"/>
      <c r="Z20"/>
      <c r="AA20"/>
      <c r="AB20"/>
      <c r="AC20"/>
      <c r="AD20"/>
    </row>
    <row r="21" spans="2:30">
      <c r="B21" s="6" t="s">
        <v>31</v>
      </c>
      <c r="C21" s="40">
        <v>0</v>
      </c>
      <c r="D21" s="12">
        <v>8179000</v>
      </c>
      <c r="E21" s="12">
        <v>30840</v>
      </c>
      <c r="F21" s="13">
        <f t="shared" si="0"/>
        <v>3.7706321066145005E-3</v>
      </c>
      <c r="G21" s="39">
        <f t="shared" si="1"/>
        <v>0.10723539307983861</v>
      </c>
      <c r="H21" s="4"/>
      <c r="I21" s="6" t="s">
        <v>8</v>
      </c>
      <c r="J21" s="11">
        <v>1</v>
      </c>
      <c r="K21" s="12">
        <v>5266000</v>
      </c>
      <c r="L21" s="12">
        <v>410300</v>
      </c>
      <c r="M21" s="13">
        <f t="shared" si="2"/>
        <v>7.7914925939992399E-2</v>
      </c>
      <c r="N21" s="39">
        <f t="shared" si="3"/>
        <v>1.3978651158374478</v>
      </c>
      <c r="O21" s="4"/>
      <c r="P21" s="6" t="s">
        <v>8</v>
      </c>
      <c r="Q21" s="11">
        <v>1</v>
      </c>
      <c r="R21" s="12">
        <v>5244000</v>
      </c>
      <c r="S21" s="12">
        <v>4710000</v>
      </c>
      <c r="T21" s="13">
        <f t="shared" si="4"/>
        <v>0.89816933638443941</v>
      </c>
      <c r="U21" s="38">
        <f t="shared" si="5"/>
        <v>300.85184073226543</v>
      </c>
      <c r="W21"/>
      <c r="X21"/>
      <c r="Y21"/>
      <c r="Z21"/>
      <c r="AA21"/>
      <c r="AB21"/>
      <c r="AC21"/>
      <c r="AD21"/>
    </row>
    <row r="22" spans="2:30">
      <c r="B22" s="6" t="s">
        <v>32</v>
      </c>
      <c r="C22" s="40">
        <v>0</v>
      </c>
      <c r="D22" s="12">
        <v>7851000</v>
      </c>
      <c r="E22" s="12">
        <v>28630</v>
      </c>
      <c r="F22" s="13">
        <f t="shared" si="0"/>
        <v>3.646669214112852E-3</v>
      </c>
      <c r="G22" s="39">
        <f t="shared" si="1"/>
        <v>0.10507757101006242</v>
      </c>
      <c r="H22" s="4"/>
      <c r="I22" s="15" t="s">
        <v>9</v>
      </c>
      <c r="J22" s="16">
        <v>1</v>
      </c>
      <c r="K22" s="17">
        <v>5178000</v>
      </c>
      <c r="L22" s="17">
        <v>383000</v>
      </c>
      <c r="M22" s="18">
        <f t="shared" si="2"/>
        <v>7.3966782541521822E-2</v>
      </c>
      <c r="N22" s="42">
        <f t="shared" si="3"/>
        <v>1.3291397837002705</v>
      </c>
      <c r="O22" s="4"/>
      <c r="P22" s="15" t="s">
        <v>9</v>
      </c>
      <c r="Q22" s="16">
        <v>1</v>
      </c>
      <c r="R22" s="17">
        <v>5210000</v>
      </c>
      <c r="S22" s="17">
        <v>4787000</v>
      </c>
      <c r="T22" s="18">
        <f t="shared" si="4"/>
        <v>0.91880998080614207</v>
      </c>
      <c r="U22" s="41">
        <f t="shared" si="5"/>
        <v>307.78998694817659</v>
      </c>
      <c r="W22"/>
      <c r="X22"/>
      <c r="Y22"/>
      <c r="Z22"/>
      <c r="AA22"/>
      <c r="AB22"/>
      <c r="AC22"/>
      <c r="AD22"/>
    </row>
    <row r="23" spans="2:30">
      <c r="B23" s="6" t="s">
        <v>30</v>
      </c>
      <c r="C23" s="40">
        <v>2.5</v>
      </c>
      <c r="D23" s="12">
        <v>7152000</v>
      </c>
      <c r="E23" s="12">
        <v>1911000</v>
      </c>
      <c r="F23" s="13">
        <f t="shared" si="0"/>
        <v>0.26719798657718119</v>
      </c>
      <c r="G23" s="39">
        <f t="shared" si="1"/>
        <v>4.6927153523489933</v>
      </c>
      <c r="H23" s="4"/>
      <c r="I23" s="5" t="s">
        <v>30</v>
      </c>
      <c r="J23" s="7">
        <v>0</v>
      </c>
      <c r="K23" s="8">
        <v>3521000</v>
      </c>
      <c r="L23" s="8">
        <v>14570</v>
      </c>
      <c r="M23" s="9">
        <f t="shared" si="2"/>
        <v>4.1380289690428852E-3</v>
      </c>
      <c r="N23" s="36">
        <f t="shared" si="3"/>
        <v>0.1136306702641295</v>
      </c>
      <c r="O23" s="4"/>
      <c r="P23" s="5" t="s">
        <v>30</v>
      </c>
      <c r="Q23" s="7">
        <v>0</v>
      </c>
      <c r="R23" s="8">
        <v>10590000</v>
      </c>
      <c r="S23" s="8">
        <v>308200</v>
      </c>
      <c r="T23" s="9">
        <f t="shared" si="4"/>
        <v>2.9102927289896129E-2</v>
      </c>
      <c r="U23" s="35">
        <f t="shared" si="5"/>
        <v>8.7238579792256843</v>
      </c>
      <c r="W23"/>
      <c r="X23"/>
      <c r="Y23"/>
      <c r="Z23"/>
      <c r="AA23"/>
      <c r="AB23"/>
      <c r="AC23"/>
      <c r="AD23"/>
    </row>
    <row r="24" spans="2:30">
      <c r="B24" s="6" t="s">
        <v>31</v>
      </c>
      <c r="C24" s="40">
        <v>2.5</v>
      </c>
      <c r="D24" s="12">
        <v>7232000</v>
      </c>
      <c r="E24" s="12">
        <v>2062000</v>
      </c>
      <c r="F24" s="13">
        <f t="shared" si="0"/>
        <v>0.2851216814159292</v>
      </c>
      <c r="G24" s="39">
        <f t="shared" si="1"/>
        <v>5.0047131084070795</v>
      </c>
      <c r="H24" s="4"/>
      <c r="I24" s="6" t="s">
        <v>31</v>
      </c>
      <c r="J24" s="11">
        <v>0</v>
      </c>
      <c r="K24" s="12">
        <v>3510000</v>
      </c>
      <c r="L24" s="12">
        <v>34050</v>
      </c>
      <c r="M24" s="13">
        <f t="shared" si="2"/>
        <v>9.7008547008547007E-3</v>
      </c>
      <c r="N24" s="39">
        <f t="shared" si="3"/>
        <v>0.21046277777777778</v>
      </c>
      <c r="O24" s="4"/>
      <c r="P24" s="6" t="s">
        <v>31</v>
      </c>
      <c r="Q24" s="11">
        <v>0</v>
      </c>
      <c r="R24" s="12">
        <v>10780000</v>
      </c>
      <c r="S24" s="12">
        <v>19570</v>
      </c>
      <c r="T24" s="13">
        <f t="shared" si="4"/>
        <v>1.8153988868274582E-3</v>
      </c>
      <c r="U24" s="38">
        <f t="shared" si="5"/>
        <v>-0.44857181818181813</v>
      </c>
      <c r="W24"/>
      <c r="X24"/>
      <c r="Y24"/>
      <c r="Z24"/>
      <c r="AA24"/>
      <c r="AB24"/>
      <c r="AC24"/>
      <c r="AD24"/>
    </row>
    <row r="25" spans="2:30">
      <c r="B25" s="6" t="s">
        <v>32</v>
      </c>
      <c r="C25" s="40">
        <v>2.5</v>
      </c>
      <c r="D25" s="12">
        <v>7095000</v>
      </c>
      <c r="E25" s="12">
        <v>2080000</v>
      </c>
      <c r="F25" s="13">
        <f t="shared" si="0"/>
        <v>0.29316420014094435</v>
      </c>
      <c r="G25" s="39">
        <f t="shared" si="1"/>
        <v>5.144709231853418</v>
      </c>
      <c r="H25" s="4"/>
      <c r="I25" s="6" t="s">
        <v>32</v>
      </c>
      <c r="J25" s="11">
        <v>0</v>
      </c>
      <c r="K25" s="12">
        <v>3511000</v>
      </c>
      <c r="L25" s="12">
        <v>30330</v>
      </c>
      <c r="M25" s="13">
        <f t="shared" si="2"/>
        <v>8.6385645115351749E-3</v>
      </c>
      <c r="N25" s="39">
        <f t="shared" si="3"/>
        <v>0.19197149245229278</v>
      </c>
      <c r="O25" s="4"/>
      <c r="P25" s="6" t="s">
        <v>32</v>
      </c>
      <c r="Q25" s="11">
        <v>0</v>
      </c>
      <c r="R25" s="12">
        <v>10780000</v>
      </c>
      <c r="S25" s="12">
        <v>10460</v>
      </c>
      <c r="T25" s="13">
        <f t="shared" si="4"/>
        <v>9.7031539888682745E-4</v>
      </c>
      <c r="U25" s="38">
        <f t="shared" si="5"/>
        <v>-0.73263818181818174</v>
      </c>
      <c r="W25"/>
      <c r="X25"/>
      <c r="Y25"/>
      <c r="Z25"/>
      <c r="AA25"/>
      <c r="AB25"/>
      <c r="AC25"/>
      <c r="AD25"/>
    </row>
    <row r="26" spans="2:30">
      <c r="B26" s="6" t="s">
        <v>30</v>
      </c>
      <c r="C26" s="40">
        <v>5</v>
      </c>
      <c r="D26" s="12">
        <v>7122000</v>
      </c>
      <c r="E26" s="12">
        <v>4480000</v>
      </c>
      <c r="F26" s="13">
        <f t="shared" si="0"/>
        <v>0.62903678741926428</v>
      </c>
      <c r="G26" s="39">
        <f t="shared" si="1"/>
        <v>10.991243358607134</v>
      </c>
      <c r="H26" s="4"/>
      <c r="I26" s="6" t="s">
        <v>30</v>
      </c>
      <c r="J26" s="11">
        <v>1.2E-2</v>
      </c>
      <c r="K26" s="12">
        <v>4149000</v>
      </c>
      <c r="L26" s="12">
        <v>225500</v>
      </c>
      <c r="M26" s="13">
        <f t="shared" si="2"/>
        <v>5.4350445890576041E-2</v>
      </c>
      <c r="N26" s="39">
        <f t="shared" si="3"/>
        <v>0.98767821161725711</v>
      </c>
      <c r="O26" s="4"/>
      <c r="P26" s="6" t="s">
        <v>30</v>
      </c>
      <c r="Q26" s="11">
        <v>1.2E-2</v>
      </c>
      <c r="R26" s="12">
        <v>11350000</v>
      </c>
      <c r="S26" s="12">
        <v>771900</v>
      </c>
      <c r="T26" s="13">
        <f t="shared" si="4"/>
        <v>6.800881057268722E-2</v>
      </c>
      <c r="U26" s="38">
        <f t="shared" si="5"/>
        <v>21.801681585903079</v>
      </c>
      <c r="W26"/>
      <c r="X26"/>
      <c r="Y26"/>
      <c r="Z26"/>
      <c r="AA26"/>
      <c r="AB26"/>
      <c r="AC26"/>
      <c r="AD26"/>
    </row>
    <row r="27" spans="2:30">
      <c r="B27" s="6" t="s">
        <v>31</v>
      </c>
      <c r="C27" s="40">
        <v>5</v>
      </c>
      <c r="D27" s="12">
        <v>6992000</v>
      </c>
      <c r="E27" s="12">
        <v>4471000</v>
      </c>
      <c r="F27" s="13">
        <f t="shared" si="0"/>
        <v>0.63944508009153322</v>
      </c>
      <c r="G27" s="39">
        <f t="shared" si="1"/>
        <v>11.172420509153319</v>
      </c>
      <c r="H27" s="4"/>
      <c r="I27" s="6" t="s">
        <v>31</v>
      </c>
      <c r="J27" s="11">
        <v>1.2E-2</v>
      </c>
      <c r="K27" s="12">
        <v>4067000</v>
      </c>
      <c r="L27" s="12">
        <v>222800</v>
      </c>
      <c r="M27" s="13">
        <f t="shared" si="2"/>
        <v>5.4782394885665109E-2</v>
      </c>
      <c r="N27" s="39">
        <f t="shared" si="3"/>
        <v>0.99519714777477253</v>
      </c>
      <c r="O27" s="4"/>
      <c r="P27" s="6" t="s">
        <v>31</v>
      </c>
      <c r="Q27" s="11">
        <v>1.2E-2</v>
      </c>
      <c r="R27" s="12">
        <v>11050000</v>
      </c>
      <c r="S27" s="12">
        <v>610700</v>
      </c>
      <c r="T27" s="13">
        <f t="shared" si="4"/>
        <v>5.5266968325791858E-2</v>
      </c>
      <c r="U27" s="38">
        <f t="shared" si="5"/>
        <v>17.518638733031672</v>
      </c>
      <c r="W27"/>
      <c r="X27"/>
      <c r="Y27"/>
      <c r="Z27"/>
      <c r="AA27"/>
      <c r="AB27"/>
      <c r="AC27"/>
      <c r="AD27"/>
    </row>
    <row r="28" spans="2:30">
      <c r="B28" s="6" t="s">
        <v>32</v>
      </c>
      <c r="C28" s="40">
        <v>5</v>
      </c>
      <c r="D28" s="12">
        <v>6975000</v>
      </c>
      <c r="E28" s="12">
        <v>4543000</v>
      </c>
      <c r="F28" s="13">
        <f t="shared" si="0"/>
        <v>0.65132616487455197</v>
      </c>
      <c r="G28" s="39">
        <f t="shared" si="1"/>
        <v>11.379234551971328</v>
      </c>
      <c r="H28" s="4"/>
      <c r="I28" s="6" t="s">
        <v>32</v>
      </c>
      <c r="J28" s="11">
        <v>1.2E-2</v>
      </c>
      <c r="K28" s="12">
        <v>4137000</v>
      </c>
      <c r="L28" s="12">
        <v>247400</v>
      </c>
      <c r="M28" s="13">
        <f t="shared" si="2"/>
        <v>5.9801788735798889E-2</v>
      </c>
      <c r="N28" s="39">
        <f t="shared" si="3"/>
        <v>1.0825697365240514</v>
      </c>
      <c r="O28" s="4"/>
      <c r="P28" s="6" t="s">
        <v>32</v>
      </c>
      <c r="Q28" s="11">
        <v>1.2E-2</v>
      </c>
      <c r="R28" s="12">
        <v>10850000</v>
      </c>
      <c r="S28" s="12">
        <v>579400</v>
      </c>
      <c r="T28" s="13">
        <f t="shared" si="4"/>
        <v>5.3400921658986175E-2</v>
      </c>
      <c r="U28" s="38">
        <f t="shared" si="5"/>
        <v>16.891385806451609</v>
      </c>
      <c r="W28"/>
      <c r="X28"/>
      <c r="Y28"/>
      <c r="Z28"/>
      <c r="AA28"/>
      <c r="AB28"/>
      <c r="AC28"/>
      <c r="AD28"/>
    </row>
    <row r="29" spans="2:30">
      <c r="B29" s="6" t="s">
        <v>30</v>
      </c>
      <c r="C29" s="40">
        <v>10</v>
      </c>
      <c r="D29" s="12">
        <v>7097000</v>
      </c>
      <c r="E29" s="12">
        <v>9703000</v>
      </c>
      <c r="F29" s="13">
        <f t="shared" si="0"/>
        <v>1.3671974073552204</v>
      </c>
      <c r="G29" s="39">
        <f t="shared" si="1"/>
        <v>23.840405269832321</v>
      </c>
      <c r="H29" s="4"/>
      <c r="I29" s="6" t="s">
        <v>30</v>
      </c>
      <c r="J29" s="11">
        <v>3.6999999999999998E-2</v>
      </c>
      <c r="K29" s="12">
        <v>4307000</v>
      </c>
      <c r="L29" s="12">
        <v>599900</v>
      </c>
      <c r="M29" s="13">
        <f t="shared" si="2"/>
        <v>0.13928488507081496</v>
      </c>
      <c r="N29" s="39">
        <f t="shared" si="3"/>
        <v>2.4661319944276761</v>
      </c>
      <c r="O29" s="4"/>
      <c r="P29" s="6" t="s">
        <v>30</v>
      </c>
      <c r="Q29" s="11">
        <v>3.6999999999999998E-2</v>
      </c>
      <c r="R29" s="12">
        <v>11250000</v>
      </c>
      <c r="S29" s="12">
        <v>974500</v>
      </c>
      <c r="T29" s="13">
        <f t="shared" si="4"/>
        <v>8.6622222222222225E-2</v>
      </c>
      <c r="U29" s="38">
        <f t="shared" si="5"/>
        <v>28.058393777777777</v>
      </c>
      <c r="W29"/>
      <c r="X29"/>
      <c r="Y29"/>
      <c r="Z29"/>
      <c r="AA29"/>
      <c r="AB29"/>
      <c r="AC29"/>
      <c r="AD29"/>
    </row>
    <row r="30" spans="2:30">
      <c r="B30" s="6" t="s">
        <v>31</v>
      </c>
      <c r="C30" s="40">
        <v>10</v>
      </c>
      <c r="D30" s="12">
        <v>7026000</v>
      </c>
      <c r="E30" s="12">
        <v>9914000</v>
      </c>
      <c r="F30" s="13">
        <f t="shared" si="0"/>
        <v>1.4110446911471677</v>
      </c>
      <c r="G30" s="39">
        <f t="shared" si="1"/>
        <v>24.603654938798748</v>
      </c>
      <c r="H30" s="4"/>
      <c r="I30" s="6" t="s">
        <v>31</v>
      </c>
      <c r="J30" s="11">
        <v>3.6999999999999998E-2</v>
      </c>
      <c r="K30" s="12">
        <v>4322000</v>
      </c>
      <c r="L30" s="12">
        <v>571900</v>
      </c>
      <c r="M30" s="13">
        <f t="shared" si="2"/>
        <v>0.13232299861175381</v>
      </c>
      <c r="N30" s="39">
        <f t="shared" si="3"/>
        <v>2.3449464368347983</v>
      </c>
      <c r="O30" s="4"/>
      <c r="P30" s="6" t="s">
        <v>31</v>
      </c>
      <c r="Q30" s="11">
        <v>3.6999999999999998E-2</v>
      </c>
      <c r="R30" s="12">
        <v>11090000</v>
      </c>
      <c r="S30" s="12">
        <v>949000</v>
      </c>
      <c r="T30" s="13">
        <f t="shared" si="4"/>
        <v>8.5572587917042378E-2</v>
      </c>
      <c r="U30" s="38">
        <f t="shared" si="5"/>
        <v>27.705569702434623</v>
      </c>
      <c r="W30"/>
      <c r="X30"/>
      <c r="Y30"/>
      <c r="Z30"/>
      <c r="AA30"/>
      <c r="AB30"/>
      <c r="AC30"/>
      <c r="AD30"/>
    </row>
    <row r="31" spans="2:30">
      <c r="B31" s="6" t="s">
        <v>32</v>
      </c>
      <c r="C31" s="40">
        <v>10</v>
      </c>
      <c r="D31" s="12">
        <v>7002000</v>
      </c>
      <c r="E31" s="12">
        <v>9809000</v>
      </c>
      <c r="F31" s="13">
        <f t="shared" si="0"/>
        <v>1.4008854612967723</v>
      </c>
      <c r="G31" s="39">
        <f t="shared" si="1"/>
        <v>24.426813224792912</v>
      </c>
      <c r="H31" s="4"/>
      <c r="I31" s="6" t="s">
        <v>32</v>
      </c>
      <c r="J31" s="11">
        <v>3.6999999999999998E-2</v>
      </c>
      <c r="K31" s="12">
        <v>4325000</v>
      </c>
      <c r="L31" s="12">
        <v>654000</v>
      </c>
      <c r="M31" s="13">
        <f t="shared" si="2"/>
        <v>0.15121387283236995</v>
      </c>
      <c r="N31" s="39">
        <f t="shared" si="3"/>
        <v>2.6737798843930638</v>
      </c>
      <c r="O31" s="4"/>
      <c r="P31" s="6" t="s">
        <v>32</v>
      </c>
      <c r="Q31" s="11">
        <v>3.6999999999999998E-2</v>
      </c>
      <c r="R31" s="12">
        <v>10680000</v>
      </c>
      <c r="S31" s="12">
        <v>924700</v>
      </c>
      <c r="T31" s="13">
        <f t="shared" si="4"/>
        <v>8.6582397003745315E-2</v>
      </c>
      <c r="U31" s="38">
        <f t="shared" si="5"/>
        <v>28.045006928838948</v>
      </c>
      <c r="W31"/>
      <c r="X31"/>
      <c r="Y31"/>
      <c r="Z31"/>
      <c r="AA31"/>
      <c r="AB31"/>
      <c r="AC31"/>
      <c r="AD31"/>
    </row>
    <row r="32" spans="2:30">
      <c r="B32" s="6" t="s">
        <v>30</v>
      </c>
      <c r="C32" s="40">
        <v>15</v>
      </c>
      <c r="D32" s="12">
        <v>6941000</v>
      </c>
      <c r="E32" s="12">
        <v>14730000</v>
      </c>
      <c r="F32" s="13">
        <f t="shared" si="0"/>
        <v>2.1221725976084138</v>
      </c>
      <c r="G32" s="39">
        <f t="shared" si="1"/>
        <v>36.982258406569663</v>
      </c>
      <c r="H32" s="4"/>
      <c r="I32" s="6" t="s">
        <v>30</v>
      </c>
      <c r="J32" s="11">
        <v>0.111</v>
      </c>
      <c r="K32" s="12">
        <v>3955000</v>
      </c>
      <c r="L32" s="12">
        <v>1247000</v>
      </c>
      <c r="M32" s="13">
        <f t="shared" si="2"/>
        <v>0.31529709228824271</v>
      </c>
      <c r="N32" s="39">
        <f t="shared" si="3"/>
        <v>5.5299764854614404</v>
      </c>
      <c r="O32" s="4"/>
      <c r="P32" s="6" t="s">
        <v>30</v>
      </c>
      <c r="Q32" s="11">
        <v>0.111</v>
      </c>
      <c r="R32" s="12">
        <v>9869000</v>
      </c>
      <c r="S32" s="12">
        <v>1368000</v>
      </c>
      <c r="T32" s="13">
        <f t="shared" si="4"/>
        <v>0.138615867869085</v>
      </c>
      <c r="U32" s="38">
        <f t="shared" si="5"/>
        <v>45.535537825514233</v>
      </c>
      <c r="W32"/>
      <c r="X32"/>
      <c r="Y32"/>
      <c r="Z32"/>
      <c r="AA32"/>
      <c r="AB32"/>
      <c r="AC32"/>
      <c r="AD32"/>
    </row>
    <row r="33" spans="2:30">
      <c r="B33" s="6" t="s">
        <v>31</v>
      </c>
      <c r="C33" s="40">
        <v>15</v>
      </c>
      <c r="D33" s="12">
        <v>6741000</v>
      </c>
      <c r="E33" s="12">
        <v>14810000</v>
      </c>
      <c r="F33" s="13">
        <f t="shared" si="0"/>
        <v>2.197003411956683</v>
      </c>
      <c r="G33" s="39">
        <f t="shared" si="1"/>
        <v>38.284838391929981</v>
      </c>
      <c r="H33" s="4"/>
      <c r="I33" s="6" t="s">
        <v>31</v>
      </c>
      <c r="J33" s="11">
        <v>0.111</v>
      </c>
      <c r="K33" s="12">
        <v>4221000</v>
      </c>
      <c r="L33" s="12">
        <v>1318000</v>
      </c>
      <c r="M33" s="13">
        <f t="shared" si="2"/>
        <v>0.3122482823975361</v>
      </c>
      <c r="N33" s="39">
        <f t="shared" si="3"/>
        <v>5.4769058516939104</v>
      </c>
      <c r="O33" s="4"/>
      <c r="P33" s="6" t="s">
        <v>31</v>
      </c>
      <c r="Q33" s="11">
        <v>0.111</v>
      </c>
      <c r="R33" s="12">
        <v>10310000</v>
      </c>
      <c r="S33" s="12">
        <v>1477000</v>
      </c>
      <c r="T33" s="13">
        <f t="shared" si="4"/>
        <v>0.14325897187196895</v>
      </c>
      <c r="U33" s="38">
        <f t="shared" si="5"/>
        <v>47.096270805043645</v>
      </c>
      <c r="W33"/>
      <c r="X33"/>
      <c r="Y33"/>
      <c r="Z33"/>
      <c r="AA33"/>
      <c r="AB33"/>
      <c r="AC33"/>
      <c r="AD33"/>
    </row>
    <row r="34" spans="2:30">
      <c r="B34" s="15" t="s">
        <v>32</v>
      </c>
      <c r="C34" s="43">
        <v>15</v>
      </c>
      <c r="D34" s="17">
        <v>7030000</v>
      </c>
      <c r="E34" s="17">
        <v>14810000</v>
      </c>
      <c r="F34" s="18">
        <f t="shared" si="0"/>
        <v>2.1066856330014225</v>
      </c>
      <c r="G34" s="42">
        <f t="shared" si="1"/>
        <v>36.712676813655762</v>
      </c>
      <c r="H34" s="4"/>
      <c r="I34" s="6" t="s">
        <v>32</v>
      </c>
      <c r="J34" s="11">
        <v>0.111</v>
      </c>
      <c r="K34" s="12">
        <v>4093000</v>
      </c>
      <c r="L34" s="12">
        <v>1378000</v>
      </c>
      <c r="M34" s="13">
        <f t="shared" si="2"/>
        <v>0.33667236745663326</v>
      </c>
      <c r="N34" s="39">
        <f t="shared" si="3"/>
        <v>5.902055900317615</v>
      </c>
      <c r="O34" s="4"/>
      <c r="P34" s="6" t="s">
        <v>32</v>
      </c>
      <c r="Q34" s="11">
        <v>0.111</v>
      </c>
      <c r="R34" s="12">
        <v>10140000</v>
      </c>
      <c r="S34" s="12">
        <v>1425000</v>
      </c>
      <c r="T34" s="13">
        <f t="shared" si="4"/>
        <v>0.14053254437869822</v>
      </c>
      <c r="U34" s="38">
        <f t="shared" si="5"/>
        <v>46.17980946745562</v>
      </c>
      <c r="W34"/>
      <c r="X34"/>
      <c r="Y34"/>
      <c r="Z34"/>
      <c r="AA34"/>
      <c r="AB34"/>
      <c r="AC34"/>
      <c r="AD34"/>
    </row>
    <row r="35" spans="2:30">
      <c r="B35" s="4"/>
      <c r="C35" s="4"/>
      <c r="D35" s="20"/>
      <c r="E35" s="20"/>
      <c r="F35" s="20"/>
      <c r="G35" s="4"/>
      <c r="H35" s="4"/>
      <c r="I35" s="6" t="s">
        <v>30</v>
      </c>
      <c r="J35" s="11">
        <v>0.33300000000000002</v>
      </c>
      <c r="K35" s="12">
        <v>4671000</v>
      </c>
      <c r="L35" s="12">
        <v>2802000</v>
      </c>
      <c r="M35" s="13">
        <f t="shared" si="2"/>
        <v>0.59987154784842645</v>
      </c>
      <c r="N35" s="39">
        <f t="shared" si="3"/>
        <v>10.48356403339756</v>
      </c>
      <c r="O35" s="4"/>
      <c r="P35" s="6" t="s">
        <v>30</v>
      </c>
      <c r="Q35" s="11">
        <v>0.33300000000000002</v>
      </c>
      <c r="R35" s="12">
        <v>8749000</v>
      </c>
      <c r="S35" s="12">
        <v>3600000</v>
      </c>
      <c r="T35" s="13">
        <f t="shared" si="4"/>
        <v>0.41147559721110982</v>
      </c>
      <c r="U35" s="38">
        <f t="shared" si="5"/>
        <v>137.25460724654246</v>
      </c>
      <c r="W35"/>
      <c r="X35"/>
      <c r="Y35"/>
      <c r="Z35"/>
      <c r="AA35"/>
      <c r="AB35"/>
      <c r="AC35"/>
      <c r="AD35"/>
    </row>
    <row r="36" spans="2:30">
      <c r="B36" s="3" t="s">
        <v>13</v>
      </c>
      <c r="C36" s="4"/>
      <c r="D36" s="20"/>
      <c r="E36" s="20"/>
      <c r="F36" s="4"/>
      <c r="G36" s="4"/>
      <c r="H36" s="4"/>
      <c r="I36" s="6" t="s">
        <v>31</v>
      </c>
      <c r="J36" s="11">
        <v>0.33300000000000002</v>
      </c>
      <c r="K36" s="12">
        <v>4852000</v>
      </c>
      <c r="L36" s="12">
        <v>2874000</v>
      </c>
      <c r="M36" s="13">
        <f t="shared" si="2"/>
        <v>0.59233305853256391</v>
      </c>
      <c r="N36" s="39">
        <f t="shared" si="3"/>
        <v>10.352341549876341</v>
      </c>
      <c r="O36" s="4"/>
      <c r="P36" s="6" t="s">
        <v>31</v>
      </c>
      <c r="Q36" s="11">
        <v>0.33300000000000002</v>
      </c>
      <c r="R36" s="12">
        <v>8178000</v>
      </c>
      <c r="S36" s="12">
        <v>3514000</v>
      </c>
      <c r="T36" s="13">
        <f t="shared" si="4"/>
        <v>0.42968941061384203</v>
      </c>
      <c r="U36" s="38">
        <f t="shared" si="5"/>
        <v>143.37699848373686</v>
      </c>
      <c r="W36"/>
      <c r="X36"/>
      <c r="Y36"/>
      <c r="Z36"/>
      <c r="AA36"/>
      <c r="AB36"/>
      <c r="AC36"/>
      <c r="AD36"/>
    </row>
    <row r="37" spans="2:30">
      <c r="B37" s="120" t="s">
        <v>39</v>
      </c>
      <c r="C37" s="126" t="s">
        <v>35</v>
      </c>
      <c r="D37" s="126" t="s">
        <v>40</v>
      </c>
      <c r="E37" s="128" t="s">
        <v>41</v>
      </c>
      <c r="F37" s="4"/>
      <c r="G37" s="4"/>
      <c r="H37" s="4"/>
      <c r="I37" s="6" t="s">
        <v>32</v>
      </c>
      <c r="J37" s="11">
        <v>0.33300000000000002</v>
      </c>
      <c r="K37" s="12">
        <v>4941000</v>
      </c>
      <c r="L37" s="12">
        <v>3051000</v>
      </c>
      <c r="M37" s="13">
        <f t="shared" si="2"/>
        <v>0.61748633879781423</v>
      </c>
      <c r="N37" s="39">
        <f t="shared" si="3"/>
        <v>10.790184699453553</v>
      </c>
      <c r="O37" s="4"/>
      <c r="P37" s="6" t="s">
        <v>32</v>
      </c>
      <c r="Q37" s="11">
        <v>0.33300000000000002</v>
      </c>
      <c r="R37" s="12">
        <v>8399000</v>
      </c>
      <c r="S37" s="12">
        <v>3515000</v>
      </c>
      <c r="T37" s="13">
        <f t="shared" si="4"/>
        <v>0.41850220264317178</v>
      </c>
      <c r="U37" s="38">
        <f t="shared" si="5"/>
        <v>139.61653039647575</v>
      </c>
      <c r="W37"/>
      <c r="X37"/>
      <c r="Y37"/>
      <c r="Z37"/>
      <c r="AA37"/>
      <c r="AB37"/>
      <c r="AC37"/>
      <c r="AD37"/>
    </row>
    <row r="38" spans="2:30">
      <c r="B38" s="121"/>
      <c r="C38" s="127"/>
      <c r="D38" s="127"/>
      <c r="E38" s="129"/>
      <c r="F38" s="4"/>
      <c r="G38" s="4"/>
      <c r="H38" s="4"/>
      <c r="I38" s="6" t="s">
        <v>30</v>
      </c>
      <c r="J38" s="11">
        <v>1</v>
      </c>
      <c r="K38" s="12">
        <v>4977000</v>
      </c>
      <c r="L38" s="12">
        <v>6791000</v>
      </c>
      <c r="M38" s="13">
        <f t="shared" si="2"/>
        <v>1.3644765923246935</v>
      </c>
      <c r="N38" s="39">
        <f t="shared" si="3"/>
        <v>23.793044042595941</v>
      </c>
      <c r="O38" s="4"/>
      <c r="P38" s="6" t="s">
        <v>30</v>
      </c>
      <c r="Q38" s="11">
        <v>1</v>
      </c>
      <c r="R38" s="12">
        <v>6644000</v>
      </c>
      <c r="S38" s="12">
        <v>4254000</v>
      </c>
      <c r="T38" s="13">
        <f t="shared" si="4"/>
        <v>0.64027694160144488</v>
      </c>
      <c r="U38" s="38">
        <f t="shared" si="5"/>
        <v>214.16389114990969</v>
      </c>
      <c r="W38"/>
      <c r="X38"/>
      <c r="Y38"/>
      <c r="Z38"/>
      <c r="AA38"/>
      <c r="AB38"/>
      <c r="AC38"/>
      <c r="AD38"/>
    </row>
    <row r="39" spans="2:30">
      <c r="B39" s="21">
        <v>0.01</v>
      </c>
      <c r="C39" s="12">
        <v>7815000</v>
      </c>
      <c r="D39" s="12">
        <v>9745</v>
      </c>
      <c r="E39" s="22">
        <f t="shared" ref="E39:E42" si="6">D39/C39</f>
        <v>1.2469609724888035E-3</v>
      </c>
      <c r="F39" s="4"/>
      <c r="G39" s="4"/>
      <c r="H39" s="4"/>
      <c r="I39" s="6" t="s">
        <v>31</v>
      </c>
      <c r="J39" s="11">
        <v>1</v>
      </c>
      <c r="K39" s="12">
        <v>4477000</v>
      </c>
      <c r="L39" s="12">
        <v>6601000</v>
      </c>
      <c r="M39" s="13">
        <f t="shared" si="2"/>
        <v>1.4744248380612017</v>
      </c>
      <c r="N39" s="39">
        <f t="shared" si="3"/>
        <v>25.706913156131339</v>
      </c>
      <c r="O39" s="4"/>
      <c r="P39" s="6" t="s">
        <v>31</v>
      </c>
      <c r="Q39" s="11">
        <v>1</v>
      </c>
      <c r="R39" s="12">
        <v>6682000</v>
      </c>
      <c r="S39" s="12">
        <v>4403000</v>
      </c>
      <c r="T39" s="13">
        <f t="shared" si="4"/>
        <v>0.65893445076324453</v>
      </c>
      <c r="U39" s="38">
        <f t="shared" si="5"/>
        <v>220.43542627955702</v>
      </c>
      <c r="W39"/>
      <c r="X39"/>
      <c r="Y39"/>
      <c r="Z39"/>
      <c r="AA39"/>
      <c r="AB39"/>
      <c r="AC39"/>
      <c r="AD39"/>
    </row>
    <row r="40" spans="2:30">
      <c r="B40" s="21">
        <v>0.1</v>
      </c>
      <c r="C40" s="12">
        <v>6919000</v>
      </c>
      <c r="D40" s="12">
        <v>38370</v>
      </c>
      <c r="E40" s="22">
        <f t="shared" si="6"/>
        <v>5.5455990750108396E-3</v>
      </c>
      <c r="F40" s="4"/>
      <c r="G40" s="4"/>
      <c r="H40" s="4"/>
      <c r="I40" s="15" t="s">
        <v>32</v>
      </c>
      <c r="J40" s="16">
        <v>1</v>
      </c>
      <c r="K40" s="17">
        <v>4317000</v>
      </c>
      <c r="L40" s="17">
        <v>6572000</v>
      </c>
      <c r="M40" s="18">
        <f t="shared" si="2"/>
        <v>1.5223534862172805</v>
      </c>
      <c r="N40" s="42">
        <f t="shared" si="3"/>
        <v>26.541207134584202</v>
      </c>
      <c r="O40" s="4"/>
      <c r="P40" s="15" t="s">
        <v>32</v>
      </c>
      <c r="Q40" s="16">
        <v>1</v>
      </c>
      <c r="R40" s="17">
        <v>6428000</v>
      </c>
      <c r="S40" s="17">
        <v>4214000</v>
      </c>
      <c r="T40" s="18">
        <f t="shared" si="4"/>
        <v>0.65556938394523956</v>
      </c>
      <c r="U40" s="41">
        <f t="shared" si="5"/>
        <v>219.30429271935282</v>
      </c>
      <c r="W40"/>
      <c r="X40"/>
      <c r="Y40"/>
      <c r="Z40"/>
      <c r="AA40"/>
      <c r="AB40"/>
      <c r="AC40"/>
      <c r="AD40"/>
    </row>
    <row r="41" spans="2:30">
      <c r="B41" s="21">
        <v>1</v>
      </c>
      <c r="C41" s="12">
        <v>7727000</v>
      </c>
      <c r="D41" s="12">
        <v>381300</v>
      </c>
      <c r="E41" s="22">
        <f t="shared" si="6"/>
        <v>4.9346447521677238E-2</v>
      </c>
      <c r="F41" s="4"/>
      <c r="G41" s="4"/>
      <c r="H41" s="4"/>
      <c r="I41" s="4"/>
      <c r="J41" s="4"/>
      <c r="K41" s="20"/>
      <c r="L41" s="20"/>
      <c r="M41" s="20"/>
      <c r="N41" s="4"/>
      <c r="O41" s="4"/>
      <c r="P41" s="4"/>
      <c r="Q41" s="4"/>
      <c r="R41" s="20"/>
      <c r="S41" s="20"/>
      <c r="T41" s="20"/>
      <c r="U41" s="4"/>
      <c r="W41"/>
      <c r="X41"/>
      <c r="Y41"/>
      <c r="Z41"/>
      <c r="AA41"/>
      <c r="AB41"/>
      <c r="AC41"/>
      <c r="AD41"/>
    </row>
    <row r="42" spans="2:30" ht="20" customHeight="1">
      <c r="B42" s="23">
        <v>10</v>
      </c>
      <c r="C42" s="17">
        <v>5121000</v>
      </c>
      <c r="D42" s="17">
        <v>2932000</v>
      </c>
      <c r="E42" s="24">
        <f t="shared" si="6"/>
        <v>0.57254442491700841</v>
      </c>
      <c r="F42" s="4"/>
      <c r="G42" s="4"/>
      <c r="H42" s="4"/>
      <c r="I42" s="3" t="s">
        <v>13</v>
      </c>
      <c r="J42" s="4"/>
      <c r="K42" s="20"/>
      <c r="L42" s="20"/>
      <c r="M42" s="4"/>
      <c r="N42" s="4"/>
      <c r="O42" s="4"/>
      <c r="P42" s="3" t="s">
        <v>13</v>
      </c>
      <c r="Q42" s="4"/>
      <c r="R42" s="20"/>
      <c r="S42" s="20"/>
      <c r="T42" s="4"/>
      <c r="U42" s="4"/>
      <c r="W42"/>
      <c r="X42"/>
      <c r="Y42"/>
      <c r="Z42"/>
      <c r="AA42"/>
      <c r="AB42"/>
      <c r="AC42"/>
      <c r="AD42"/>
    </row>
    <row r="43" spans="2:30">
      <c r="B43" s="4"/>
      <c r="C43" s="4"/>
      <c r="D43" s="4"/>
      <c r="E43" s="4"/>
      <c r="F43" s="4"/>
      <c r="G43" s="4"/>
      <c r="H43" s="4"/>
      <c r="I43" s="120" t="s">
        <v>39</v>
      </c>
      <c r="J43" s="126" t="s">
        <v>35</v>
      </c>
      <c r="K43" s="126" t="s">
        <v>40</v>
      </c>
      <c r="L43" s="128" t="s">
        <v>41</v>
      </c>
      <c r="M43" s="4"/>
      <c r="N43" s="4"/>
      <c r="O43" s="4"/>
      <c r="P43" s="120" t="s">
        <v>14</v>
      </c>
      <c r="Q43" s="126" t="s">
        <v>3</v>
      </c>
      <c r="R43" s="126" t="s">
        <v>4</v>
      </c>
      <c r="S43" s="128" t="s">
        <v>15</v>
      </c>
      <c r="T43" s="4"/>
      <c r="U43" s="4"/>
      <c r="W43"/>
      <c r="X43"/>
      <c r="Y43"/>
      <c r="Z43"/>
      <c r="AA43"/>
      <c r="AB43"/>
      <c r="AC43"/>
      <c r="AD43"/>
    </row>
    <row r="44" spans="2:30">
      <c r="B44" s="4"/>
      <c r="C44" s="4"/>
      <c r="D44" s="4"/>
      <c r="E44" s="4"/>
      <c r="F44" s="4"/>
      <c r="G44" s="4"/>
      <c r="H44" s="4"/>
      <c r="I44" s="121"/>
      <c r="J44" s="127"/>
      <c r="K44" s="127"/>
      <c r="L44" s="129"/>
      <c r="M44" s="4"/>
      <c r="N44" s="4"/>
      <c r="O44" s="4"/>
      <c r="P44" s="121"/>
      <c r="Q44" s="127"/>
      <c r="R44" s="127"/>
      <c r="S44" s="129"/>
      <c r="T44" s="4"/>
      <c r="U44" s="4"/>
      <c r="W44"/>
      <c r="X44"/>
      <c r="Y44"/>
      <c r="Z44"/>
      <c r="AA44"/>
      <c r="AB44"/>
      <c r="AC44"/>
      <c r="AD44"/>
    </row>
    <row r="45" spans="2:30">
      <c r="B45" s="4"/>
      <c r="C45" s="4"/>
      <c r="D45" s="4"/>
      <c r="E45" s="4"/>
      <c r="F45" s="4"/>
      <c r="G45" s="4"/>
      <c r="H45" s="4"/>
      <c r="I45" s="21">
        <v>0.01</v>
      </c>
      <c r="J45" s="12">
        <v>7815000</v>
      </c>
      <c r="K45" s="12">
        <v>9745</v>
      </c>
      <c r="L45" s="22">
        <f t="shared" ref="L45:L48" si="7">K45/J45</f>
        <v>1.2469609724888035E-3</v>
      </c>
      <c r="M45" s="4"/>
      <c r="N45" s="4"/>
      <c r="O45" s="4"/>
      <c r="P45" s="21">
        <v>3</v>
      </c>
      <c r="Q45" s="12">
        <v>8502000</v>
      </c>
      <c r="R45" s="12">
        <v>81870</v>
      </c>
      <c r="S45" s="22">
        <f t="shared" ref="S45:S47" si="8">R45/Q45</f>
        <v>9.6294989414255471E-3</v>
      </c>
      <c r="T45" s="4"/>
      <c r="U45" s="4"/>
      <c r="W45"/>
      <c r="X45"/>
      <c r="Y45"/>
      <c r="Z45"/>
      <c r="AA45"/>
      <c r="AB45"/>
      <c r="AC45"/>
      <c r="AD45"/>
    </row>
    <row r="46" spans="2:30">
      <c r="B46" s="4"/>
      <c r="C46" s="4"/>
      <c r="D46" s="4"/>
      <c r="E46" s="4"/>
      <c r="F46" s="4"/>
      <c r="G46" s="4"/>
      <c r="H46" s="4"/>
      <c r="I46" s="21">
        <v>0.1</v>
      </c>
      <c r="J46" s="12">
        <v>6919000</v>
      </c>
      <c r="K46" s="12">
        <v>38370</v>
      </c>
      <c r="L46" s="22">
        <f t="shared" si="7"/>
        <v>5.5455990750108396E-3</v>
      </c>
      <c r="M46" s="4"/>
      <c r="N46" s="4"/>
      <c r="O46" s="4"/>
      <c r="P46" s="21">
        <v>30</v>
      </c>
      <c r="Q46" s="12">
        <v>8578000</v>
      </c>
      <c r="R46" s="12">
        <v>815800</v>
      </c>
      <c r="S46" s="22">
        <f t="shared" si="8"/>
        <v>9.5103753788761944E-2</v>
      </c>
      <c r="T46" s="4"/>
      <c r="U46" s="4"/>
      <c r="W46"/>
      <c r="X46"/>
      <c r="Y46"/>
      <c r="Z46"/>
      <c r="AA46"/>
      <c r="AB46"/>
      <c r="AC46"/>
      <c r="AD46"/>
    </row>
    <row r="47" spans="2:30">
      <c r="B47" s="4"/>
      <c r="C47" s="4"/>
      <c r="D47" s="4"/>
      <c r="E47" s="4"/>
      <c r="F47" s="4"/>
      <c r="G47" s="4"/>
      <c r="H47" s="4"/>
      <c r="I47" s="21">
        <v>1</v>
      </c>
      <c r="J47" s="12">
        <v>7727000</v>
      </c>
      <c r="K47" s="12">
        <v>381300</v>
      </c>
      <c r="L47" s="22">
        <f t="shared" si="7"/>
        <v>4.9346447521677238E-2</v>
      </c>
      <c r="M47" s="4"/>
      <c r="N47" s="4"/>
      <c r="O47" s="4"/>
      <c r="P47" s="23">
        <v>300</v>
      </c>
      <c r="Q47" s="17">
        <v>8410000</v>
      </c>
      <c r="R47" s="17">
        <v>7530000</v>
      </c>
      <c r="S47" s="24">
        <f t="shared" si="8"/>
        <v>0.89536266349583826</v>
      </c>
      <c r="T47" s="4"/>
      <c r="U47" s="4"/>
      <c r="W47"/>
      <c r="X47"/>
      <c r="Y47"/>
      <c r="Z47"/>
      <c r="AA47"/>
      <c r="AB47"/>
      <c r="AC47"/>
      <c r="AD47"/>
    </row>
    <row r="48" spans="2:30">
      <c r="B48" s="4"/>
      <c r="C48" s="4"/>
      <c r="D48" s="4"/>
      <c r="E48" s="4"/>
      <c r="F48" s="4"/>
      <c r="G48" s="4"/>
      <c r="H48" s="4"/>
      <c r="I48" s="23">
        <v>10</v>
      </c>
      <c r="J48" s="17">
        <v>5121000</v>
      </c>
      <c r="K48" s="17">
        <v>2932000</v>
      </c>
      <c r="L48" s="24">
        <f t="shared" si="7"/>
        <v>0.57254442491700841</v>
      </c>
      <c r="M48" s="4"/>
      <c r="N48" s="4"/>
      <c r="O48" s="4"/>
      <c r="P48" s="4"/>
      <c r="Q48" s="4"/>
      <c r="R48" s="4"/>
      <c r="S48" s="4"/>
      <c r="T48" s="4"/>
      <c r="U48" s="4"/>
      <c r="W48"/>
      <c r="X48"/>
      <c r="Y48"/>
      <c r="Z48"/>
      <c r="AA48"/>
      <c r="AB48"/>
      <c r="AC48"/>
      <c r="AD48"/>
    </row>
    <row r="49" spans="2:30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W49"/>
      <c r="X49"/>
      <c r="Y49"/>
      <c r="Z49"/>
      <c r="AA49"/>
      <c r="AB49"/>
      <c r="AC49"/>
      <c r="AD49"/>
    </row>
    <row r="50" spans="2:30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W50"/>
      <c r="X50"/>
      <c r="Y50"/>
      <c r="Z50"/>
      <c r="AA50"/>
      <c r="AB50"/>
      <c r="AC50"/>
      <c r="AD50"/>
    </row>
    <row r="51" spans="2:30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W51"/>
      <c r="X51"/>
      <c r="Y51"/>
      <c r="Z51"/>
      <c r="AA51"/>
      <c r="AB51"/>
      <c r="AC51"/>
      <c r="AD51"/>
    </row>
    <row r="52" spans="2:30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W52"/>
      <c r="X52"/>
      <c r="Y52"/>
      <c r="Z52"/>
      <c r="AA52"/>
      <c r="AB52"/>
      <c r="AC52"/>
      <c r="AD52"/>
    </row>
    <row r="53" spans="2:30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W53"/>
      <c r="X53"/>
      <c r="Y53"/>
      <c r="Z53"/>
      <c r="AA53"/>
      <c r="AB53"/>
      <c r="AC53"/>
      <c r="AD53"/>
    </row>
    <row r="54" spans="2:30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W54"/>
      <c r="X54"/>
      <c r="Y54"/>
      <c r="Z54"/>
      <c r="AA54"/>
      <c r="AB54"/>
      <c r="AC54"/>
      <c r="AD54"/>
    </row>
    <row r="55" spans="2:30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W55"/>
      <c r="X55"/>
      <c r="Y55"/>
      <c r="Z55"/>
      <c r="AA55"/>
      <c r="AB55"/>
      <c r="AC55"/>
      <c r="AD55"/>
    </row>
    <row r="56" spans="2:30">
      <c r="B56"/>
      <c r="C56"/>
      <c r="D56"/>
      <c r="E56"/>
      <c r="F56"/>
      <c r="G5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W56"/>
      <c r="X56"/>
      <c r="Y56"/>
      <c r="Z56"/>
      <c r="AA56"/>
      <c r="AB56"/>
      <c r="AC56"/>
      <c r="AD56"/>
    </row>
    <row r="57" spans="2:30">
      <c r="B57"/>
      <c r="C57"/>
      <c r="D57"/>
      <c r="E57"/>
      <c r="F57"/>
      <c r="G57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W57"/>
      <c r="X57"/>
      <c r="Y57"/>
      <c r="Z57"/>
      <c r="AA57"/>
      <c r="AB57"/>
      <c r="AC57"/>
      <c r="AD57"/>
    </row>
    <row r="58" spans="2:30">
      <c r="B58"/>
      <c r="C58"/>
      <c r="D58"/>
      <c r="E58"/>
      <c r="F58"/>
      <c r="G5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W58"/>
      <c r="X58"/>
      <c r="Y58"/>
      <c r="Z58"/>
      <c r="AA58"/>
      <c r="AB58"/>
      <c r="AC58"/>
      <c r="AD58"/>
    </row>
    <row r="59" spans="2:30">
      <c r="B59"/>
      <c r="C59"/>
      <c r="D59"/>
      <c r="E59"/>
      <c r="F59"/>
      <c r="G5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W59"/>
      <c r="X59"/>
      <c r="Y59"/>
      <c r="Z59"/>
      <c r="AA59"/>
      <c r="AB59"/>
      <c r="AC59"/>
      <c r="AD59"/>
    </row>
    <row r="60" spans="2:30">
      <c r="B60"/>
      <c r="C60"/>
      <c r="D60"/>
      <c r="E60"/>
      <c r="F60"/>
      <c r="G6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W60"/>
      <c r="X60"/>
      <c r="Y60"/>
      <c r="Z60"/>
      <c r="AA60"/>
      <c r="AB60"/>
      <c r="AC60"/>
      <c r="AD60"/>
    </row>
    <row r="61" spans="2:30">
      <c r="B61"/>
      <c r="C61"/>
      <c r="D61"/>
      <c r="E61"/>
      <c r="F61"/>
      <c r="G6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/>
      <c r="X61"/>
      <c r="Y61"/>
      <c r="Z61"/>
      <c r="AA61"/>
      <c r="AB61"/>
      <c r="AC61"/>
      <c r="AD61"/>
    </row>
    <row r="62" spans="2:30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W62"/>
      <c r="X62"/>
      <c r="Y62"/>
      <c r="Z62"/>
      <c r="AA62"/>
      <c r="AB62"/>
      <c r="AC62"/>
      <c r="AD62"/>
    </row>
    <row r="63" spans="2:30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W63"/>
      <c r="X63"/>
      <c r="Y63"/>
      <c r="Z63"/>
      <c r="AA63"/>
      <c r="AB63"/>
      <c r="AC63"/>
      <c r="AD63"/>
    </row>
    <row r="64" spans="2:30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W64"/>
      <c r="X64"/>
      <c r="Y64"/>
      <c r="Z64"/>
      <c r="AA64"/>
      <c r="AB64"/>
      <c r="AC64"/>
      <c r="AD64"/>
    </row>
    <row r="65" spans="2: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2: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2:15">
      <c r="I67" s="4"/>
      <c r="J67" s="4"/>
      <c r="K67" s="4"/>
      <c r="L67" s="4"/>
      <c r="M67" s="4"/>
      <c r="N67" s="4"/>
      <c r="O67" s="4"/>
    </row>
  </sheetData>
  <mergeCells count="27">
    <mergeCell ref="B37:B38"/>
    <mergeCell ref="C37:C38"/>
    <mergeCell ref="D37:D38"/>
    <mergeCell ref="E37:E38"/>
    <mergeCell ref="P43:P44"/>
    <mergeCell ref="Q43:Q44"/>
    <mergeCell ref="R43:R44"/>
    <mergeCell ref="S43:S44"/>
    <mergeCell ref="B3:B4"/>
    <mergeCell ref="C3:C4"/>
    <mergeCell ref="D3:D4"/>
    <mergeCell ref="E3:E4"/>
    <mergeCell ref="F3:F4"/>
    <mergeCell ref="I43:I44"/>
    <mergeCell ref="J43:J44"/>
    <mergeCell ref="K43:K44"/>
    <mergeCell ref="L43:L44"/>
    <mergeCell ref="I3:I4"/>
    <mergeCell ref="J3:J4"/>
    <mergeCell ref="K3:K4"/>
    <mergeCell ref="L3:L4"/>
    <mergeCell ref="M3:M4"/>
    <mergeCell ref="P3:P4"/>
    <mergeCell ref="T3:T4"/>
    <mergeCell ref="Q3:Q4"/>
    <mergeCell ref="R3:R4"/>
    <mergeCell ref="S3:S4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3FFC-7AE2-F84E-B3E1-17DF41A006BE}">
  <dimension ref="B1:I70"/>
  <sheetViews>
    <sheetView workbookViewId="0">
      <selection activeCell="D35" sqref="D35"/>
    </sheetView>
  </sheetViews>
  <sheetFormatPr defaultColWidth="10.6640625" defaultRowHeight="15.5"/>
  <cols>
    <col min="1" max="2" width="10.6640625" style="25"/>
    <col min="3" max="3" width="11.6640625" style="25" customWidth="1"/>
    <col min="4" max="16384" width="10.6640625" style="25"/>
  </cols>
  <sheetData>
    <row r="1" spans="2:9">
      <c r="B1" s="1" t="s">
        <v>86</v>
      </c>
    </row>
    <row r="2" spans="2:9">
      <c r="B2" s="3" t="s">
        <v>0</v>
      </c>
      <c r="C2" s="4"/>
      <c r="D2" s="4"/>
      <c r="E2" s="4"/>
      <c r="F2" s="4"/>
      <c r="G2" s="4"/>
      <c r="H2" s="4"/>
      <c r="I2" s="4"/>
    </row>
    <row r="3" spans="2:9">
      <c r="B3" s="130" t="s">
        <v>1</v>
      </c>
      <c r="C3" s="126" t="s">
        <v>45</v>
      </c>
      <c r="D3" s="126" t="s">
        <v>46</v>
      </c>
      <c r="E3" s="126" t="s">
        <v>3</v>
      </c>
      <c r="F3" s="126" t="s">
        <v>4</v>
      </c>
      <c r="G3" s="126" t="s">
        <v>5</v>
      </c>
      <c r="H3" s="5"/>
      <c r="I3" s="4"/>
    </row>
    <row r="4" spans="2:9">
      <c r="B4" s="131"/>
      <c r="C4" s="127"/>
      <c r="D4" s="132"/>
      <c r="E4" s="127"/>
      <c r="F4" s="127"/>
      <c r="G4" s="127"/>
      <c r="H4" s="6" t="s">
        <v>6</v>
      </c>
      <c r="I4" s="4"/>
    </row>
    <row r="5" spans="2:9">
      <c r="B5" s="5" t="s">
        <v>47</v>
      </c>
      <c r="C5" s="44">
        <v>50</v>
      </c>
      <c r="D5" s="45">
        <f>LOG10(C5)</f>
        <v>1.6989700043360187</v>
      </c>
      <c r="E5" s="46">
        <v>6351000</v>
      </c>
      <c r="F5" s="8">
        <v>265300</v>
      </c>
      <c r="G5" s="9">
        <f>F5/E5</f>
        <v>4.1772949141867424E-2</v>
      </c>
      <c r="H5" s="35">
        <f xml:space="preserve"> 401.55*G5 - 2.1761</f>
        <v>14.597827727916863</v>
      </c>
      <c r="I5" s="4"/>
    </row>
    <row r="6" spans="2:9">
      <c r="B6" s="6" t="s">
        <v>48</v>
      </c>
      <c r="C6" s="47">
        <v>50</v>
      </c>
      <c r="D6" s="48">
        <f t="shared" ref="D6:D43" si="0">LOG10(C6)</f>
        <v>1.6989700043360187</v>
      </c>
      <c r="E6" s="22">
        <v>6794000</v>
      </c>
      <c r="F6" s="12">
        <v>289400</v>
      </c>
      <c r="G6" s="13">
        <f t="shared" ref="G6:G43" si="1">F6/E6</f>
        <v>4.259640859581984E-2</v>
      </c>
      <c r="H6" s="38">
        <f t="shared" ref="H6:H43" si="2" xml:space="preserve"> 401.55*G6 - 2.1761</f>
        <v>14.928487871651457</v>
      </c>
      <c r="I6" s="4"/>
    </row>
    <row r="7" spans="2:9">
      <c r="B7" s="6" t="s">
        <v>49</v>
      </c>
      <c r="C7" s="47">
        <v>50</v>
      </c>
      <c r="D7" s="48">
        <f t="shared" si="0"/>
        <v>1.6989700043360187</v>
      </c>
      <c r="E7" s="22">
        <v>6434000</v>
      </c>
      <c r="F7" s="12">
        <v>277600</v>
      </c>
      <c r="G7" s="13">
        <f t="shared" si="1"/>
        <v>4.3145788001243392E-2</v>
      </c>
      <c r="H7" s="38">
        <f t="shared" si="2"/>
        <v>15.149091171899284</v>
      </c>
      <c r="I7" s="4"/>
    </row>
    <row r="8" spans="2:9">
      <c r="B8" s="6" t="s">
        <v>50</v>
      </c>
      <c r="C8" s="47">
        <v>25</v>
      </c>
      <c r="D8" s="48">
        <f t="shared" si="0"/>
        <v>1.3979400086720377</v>
      </c>
      <c r="E8" s="22">
        <v>6714000</v>
      </c>
      <c r="F8" s="12">
        <v>334600</v>
      </c>
      <c r="G8" s="13">
        <f t="shared" si="1"/>
        <v>4.9836163240988982E-2</v>
      </c>
      <c r="H8" s="38">
        <f t="shared" si="2"/>
        <v>17.835611349419125</v>
      </c>
      <c r="I8" s="4"/>
    </row>
    <row r="9" spans="2:9">
      <c r="B9" s="6" t="s">
        <v>51</v>
      </c>
      <c r="C9" s="47">
        <v>25</v>
      </c>
      <c r="D9" s="48">
        <f t="shared" si="0"/>
        <v>1.3979400086720377</v>
      </c>
      <c r="E9" s="22">
        <v>6596000</v>
      </c>
      <c r="F9" s="12">
        <v>301000</v>
      </c>
      <c r="G9" s="13">
        <f t="shared" si="1"/>
        <v>4.5633717404487566E-2</v>
      </c>
      <c r="H9" s="38">
        <f t="shared" si="2"/>
        <v>16.148119223771985</v>
      </c>
      <c r="I9" s="4"/>
    </row>
    <row r="10" spans="2:9">
      <c r="B10" s="6" t="s">
        <v>52</v>
      </c>
      <c r="C10" s="47">
        <v>25</v>
      </c>
      <c r="D10" s="48">
        <f t="shared" si="0"/>
        <v>1.3979400086720377</v>
      </c>
      <c r="E10" s="22">
        <v>6355000</v>
      </c>
      <c r="F10" s="12">
        <v>283800</v>
      </c>
      <c r="G10" s="13">
        <f t="shared" si="1"/>
        <v>4.4657749803304482E-2</v>
      </c>
      <c r="H10" s="38">
        <f t="shared" si="2"/>
        <v>15.756219433516916</v>
      </c>
      <c r="I10" s="4"/>
    </row>
    <row r="11" spans="2:9">
      <c r="B11" s="6" t="s">
        <v>53</v>
      </c>
      <c r="C11" s="47">
        <v>12.5</v>
      </c>
      <c r="D11" s="48">
        <f t="shared" si="0"/>
        <v>1.0969100130080565</v>
      </c>
      <c r="E11" s="22">
        <v>6339000</v>
      </c>
      <c r="F11" s="12">
        <v>311800</v>
      </c>
      <c r="G11" s="13">
        <f t="shared" si="1"/>
        <v>4.9187569017195142E-2</v>
      </c>
      <c r="H11" s="38">
        <f t="shared" si="2"/>
        <v>17.575168338854709</v>
      </c>
      <c r="I11" s="4"/>
    </row>
    <row r="12" spans="2:9">
      <c r="B12" s="6" t="s">
        <v>54</v>
      </c>
      <c r="C12" s="47">
        <v>12.5</v>
      </c>
      <c r="D12" s="48">
        <f t="shared" si="0"/>
        <v>1.0969100130080565</v>
      </c>
      <c r="E12" s="22">
        <v>6703000</v>
      </c>
      <c r="F12" s="12">
        <v>294400</v>
      </c>
      <c r="G12" s="13">
        <f t="shared" si="1"/>
        <v>4.3920632552588393E-2</v>
      </c>
      <c r="H12" s="38">
        <f t="shared" si="2"/>
        <v>15.460230001491871</v>
      </c>
      <c r="I12" s="4"/>
    </row>
    <row r="13" spans="2:9">
      <c r="B13" s="6" t="s">
        <v>55</v>
      </c>
      <c r="C13" s="47">
        <v>12.5</v>
      </c>
      <c r="D13" s="48">
        <f t="shared" si="0"/>
        <v>1.0969100130080565</v>
      </c>
      <c r="E13" s="22">
        <v>6532000</v>
      </c>
      <c r="F13" s="12">
        <v>286800</v>
      </c>
      <c r="G13" s="13">
        <f t="shared" si="1"/>
        <v>4.3906919779546846E-2</v>
      </c>
      <c r="H13" s="38">
        <f t="shared" si="2"/>
        <v>15.454723637477036</v>
      </c>
      <c r="I13" s="4"/>
    </row>
    <row r="14" spans="2:9">
      <c r="B14" s="6" t="s">
        <v>56</v>
      </c>
      <c r="C14" s="47">
        <f>C11/2</f>
        <v>6.25</v>
      </c>
      <c r="D14" s="48">
        <f t="shared" si="0"/>
        <v>0.79588001734407521</v>
      </c>
      <c r="E14" s="22">
        <v>6569000</v>
      </c>
      <c r="F14" s="12">
        <v>313700</v>
      </c>
      <c r="G14" s="13">
        <f t="shared" si="1"/>
        <v>4.775460496270361E-2</v>
      </c>
      <c r="H14" s="38">
        <f t="shared" si="2"/>
        <v>16.999761622773633</v>
      </c>
      <c r="I14" s="4"/>
    </row>
    <row r="15" spans="2:9">
      <c r="B15" s="6" t="s">
        <v>57</v>
      </c>
      <c r="C15" s="47">
        <f t="shared" ref="C15:C43" si="3">C12/2</f>
        <v>6.25</v>
      </c>
      <c r="D15" s="48">
        <f t="shared" si="0"/>
        <v>0.79588001734407521</v>
      </c>
      <c r="E15" s="22">
        <v>6505000</v>
      </c>
      <c r="F15" s="12">
        <v>327800</v>
      </c>
      <c r="G15" s="13">
        <f t="shared" si="1"/>
        <v>5.0392006149116063E-2</v>
      </c>
      <c r="H15" s="38">
        <f t="shared" si="2"/>
        <v>18.058810069177554</v>
      </c>
      <c r="I15" s="4"/>
    </row>
    <row r="16" spans="2:9">
      <c r="B16" s="6" t="s">
        <v>58</v>
      </c>
      <c r="C16" s="47">
        <f t="shared" si="3"/>
        <v>6.25</v>
      </c>
      <c r="D16" s="48">
        <f t="shared" si="0"/>
        <v>0.79588001734407521</v>
      </c>
      <c r="E16" s="22">
        <v>6611000</v>
      </c>
      <c r="F16" s="12">
        <v>326400</v>
      </c>
      <c r="G16" s="13">
        <f t="shared" si="1"/>
        <v>4.9372258357283316E-2</v>
      </c>
      <c r="H16" s="38">
        <f t="shared" si="2"/>
        <v>17.649330343367119</v>
      </c>
      <c r="I16" s="4"/>
    </row>
    <row r="17" spans="2:9">
      <c r="B17" s="6" t="s">
        <v>59</v>
      </c>
      <c r="C17" s="47">
        <f t="shared" si="3"/>
        <v>3.125</v>
      </c>
      <c r="D17" s="48">
        <f t="shared" si="0"/>
        <v>0.49485002168009401</v>
      </c>
      <c r="E17" s="22">
        <v>6547000</v>
      </c>
      <c r="F17" s="12">
        <v>341100</v>
      </c>
      <c r="G17" s="13">
        <f t="shared" si="1"/>
        <v>5.2100198564227894E-2</v>
      </c>
      <c r="H17" s="38">
        <f t="shared" si="2"/>
        <v>18.744734733465712</v>
      </c>
      <c r="I17" s="4"/>
    </row>
    <row r="18" spans="2:9">
      <c r="B18" s="6" t="s">
        <v>60</v>
      </c>
      <c r="C18" s="47">
        <f t="shared" si="3"/>
        <v>3.125</v>
      </c>
      <c r="D18" s="48">
        <f t="shared" si="0"/>
        <v>0.49485002168009401</v>
      </c>
      <c r="E18" s="22">
        <v>6461000</v>
      </c>
      <c r="F18" s="12">
        <v>338100</v>
      </c>
      <c r="G18" s="13">
        <f t="shared" si="1"/>
        <v>5.2329360780065004E-2</v>
      </c>
      <c r="H18" s="38">
        <f t="shared" si="2"/>
        <v>18.836754821235104</v>
      </c>
      <c r="I18" s="4"/>
    </row>
    <row r="19" spans="2:9">
      <c r="B19" s="6" t="s">
        <v>61</v>
      </c>
      <c r="C19" s="47">
        <f t="shared" si="3"/>
        <v>3.125</v>
      </c>
      <c r="D19" s="48">
        <f t="shared" si="0"/>
        <v>0.49485002168009401</v>
      </c>
      <c r="E19" s="22">
        <v>6519000</v>
      </c>
      <c r="F19" s="12">
        <v>357200</v>
      </c>
      <c r="G19" s="13">
        <f t="shared" si="1"/>
        <v>5.479368001227182E-2</v>
      </c>
      <c r="H19" s="38">
        <f t="shared" si="2"/>
        <v>19.82630220892775</v>
      </c>
      <c r="I19" s="4"/>
    </row>
    <row r="20" spans="2:9">
      <c r="B20" s="6" t="s">
        <v>62</v>
      </c>
      <c r="C20" s="47">
        <f t="shared" si="3"/>
        <v>1.5625</v>
      </c>
      <c r="D20" s="48">
        <f t="shared" si="0"/>
        <v>0.19382002601611284</v>
      </c>
      <c r="E20" s="22">
        <v>6646000</v>
      </c>
      <c r="F20" s="12">
        <v>522100</v>
      </c>
      <c r="G20" s="13">
        <f t="shared" si="1"/>
        <v>7.8558531447487215E-2</v>
      </c>
      <c r="H20" s="38">
        <f t="shared" si="2"/>
        <v>29.369078302738494</v>
      </c>
      <c r="I20" s="4"/>
    </row>
    <row r="21" spans="2:9">
      <c r="B21" s="6" t="s">
        <v>63</v>
      </c>
      <c r="C21" s="47">
        <f t="shared" si="3"/>
        <v>1.5625</v>
      </c>
      <c r="D21" s="48">
        <f t="shared" si="0"/>
        <v>0.19382002601611284</v>
      </c>
      <c r="E21" s="22">
        <v>6459000</v>
      </c>
      <c r="F21" s="12">
        <v>496600</v>
      </c>
      <c r="G21" s="13">
        <f t="shared" si="1"/>
        <v>7.6884966713113484E-2</v>
      </c>
      <c r="H21" s="38">
        <f t="shared" si="2"/>
        <v>28.69705838365072</v>
      </c>
      <c r="I21" s="4"/>
    </row>
    <row r="22" spans="2:9">
      <c r="B22" s="6" t="s">
        <v>64</v>
      </c>
      <c r="C22" s="47">
        <f t="shared" si="3"/>
        <v>1.5625</v>
      </c>
      <c r="D22" s="48">
        <f t="shared" si="0"/>
        <v>0.19382002601611284</v>
      </c>
      <c r="E22" s="22">
        <v>6434000</v>
      </c>
      <c r="F22" s="12">
        <v>506200</v>
      </c>
      <c r="G22" s="13">
        <f t="shared" si="1"/>
        <v>7.8675784892757228E-2</v>
      </c>
      <c r="H22" s="38">
        <f t="shared" si="2"/>
        <v>29.416161423686667</v>
      </c>
      <c r="I22" s="4"/>
    </row>
    <row r="23" spans="2:9">
      <c r="B23" s="6" t="s">
        <v>65</v>
      </c>
      <c r="C23" s="47">
        <f t="shared" si="3"/>
        <v>0.78125</v>
      </c>
      <c r="D23" s="48">
        <f t="shared" si="0"/>
        <v>-0.10720996964786837</v>
      </c>
      <c r="E23" s="22">
        <v>6296000</v>
      </c>
      <c r="F23" s="12">
        <v>929700</v>
      </c>
      <c r="G23" s="13">
        <f t="shared" si="1"/>
        <v>0.14766518424396441</v>
      </c>
      <c r="H23" s="38">
        <f t="shared" si="2"/>
        <v>57.118854733163914</v>
      </c>
      <c r="I23" s="4"/>
    </row>
    <row r="24" spans="2:9">
      <c r="B24" s="6" t="s">
        <v>66</v>
      </c>
      <c r="C24" s="47">
        <f t="shared" si="3"/>
        <v>0.78125</v>
      </c>
      <c r="D24" s="48">
        <f t="shared" si="0"/>
        <v>-0.10720996964786837</v>
      </c>
      <c r="E24" s="22">
        <v>6521000</v>
      </c>
      <c r="F24" s="12">
        <v>865900</v>
      </c>
      <c r="G24" s="13">
        <f t="shared" si="1"/>
        <v>0.13278638245667843</v>
      </c>
      <c r="H24" s="38">
        <f t="shared" si="2"/>
        <v>51.144271875479227</v>
      </c>
      <c r="I24" s="4"/>
    </row>
    <row r="25" spans="2:9">
      <c r="B25" s="6" t="s">
        <v>67</v>
      </c>
      <c r="C25" s="47">
        <f t="shared" si="3"/>
        <v>0.78125</v>
      </c>
      <c r="D25" s="48">
        <f t="shared" si="0"/>
        <v>-0.10720996964786837</v>
      </c>
      <c r="E25" s="22">
        <v>6624000</v>
      </c>
      <c r="F25" s="12">
        <v>925200</v>
      </c>
      <c r="G25" s="13">
        <f t="shared" si="1"/>
        <v>0.13967391304347826</v>
      </c>
      <c r="H25" s="38">
        <f t="shared" si="2"/>
        <v>53.909959782608702</v>
      </c>
      <c r="I25" s="4"/>
    </row>
    <row r="26" spans="2:9">
      <c r="B26" s="6" t="s">
        <v>68</v>
      </c>
      <c r="C26" s="47">
        <f t="shared" si="3"/>
        <v>0.390625</v>
      </c>
      <c r="D26" s="48">
        <f t="shared" si="0"/>
        <v>-0.40823996531184958</v>
      </c>
      <c r="E26" s="22">
        <v>6471000</v>
      </c>
      <c r="F26" s="12">
        <v>1776000</v>
      </c>
      <c r="G26" s="13">
        <f t="shared" si="1"/>
        <v>0.27445526193787667</v>
      </c>
      <c r="H26" s="38">
        <f t="shared" si="2"/>
        <v>108.03141043115437</v>
      </c>
      <c r="I26" s="4"/>
    </row>
    <row r="27" spans="2:9">
      <c r="B27" s="6" t="s">
        <v>69</v>
      </c>
      <c r="C27" s="47">
        <f t="shared" si="3"/>
        <v>0.390625</v>
      </c>
      <c r="D27" s="48">
        <f t="shared" si="0"/>
        <v>-0.40823996531184958</v>
      </c>
      <c r="E27" s="22">
        <v>6928000</v>
      </c>
      <c r="F27" s="12">
        <v>1846000</v>
      </c>
      <c r="G27" s="13">
        <f t="shared" si="1"/>
        <v>0.26645496535796764</v>
      </c>
      <c r="H27" s="38">
        <f t="shared" si="2"/>
        <v>104.8188913394919</v>
      </c>
      <c r="I27" s="4"/>
    </row>
    <row r="28" spans="2:9">
      <c r="B28" s="6" t="s">
        <v>70</v>
      </c>
      <c r="C28" s="47">
        <f t="shared" si="3"/>
        <v>0.390625</v>
      </c>
      <c r="D28" s="48">
        <f t="shared" si="0"/>
        <v>-0.40823996531184958</v>
      </c>
      <c r="E28" s="22">
        <v>7103000</v>
      </c>
      <c r="F28" s="12">
        <v>1862000</v>
      </c>
      <c r="G28" s="13">
        <f t="shared" si="1"/>
        <v>0.26214275658172603</v>
      </c>
      <c r="H28" s="38">
        <f t="shared" si="2"/>
        <v>103.08732390539208</v>
      </c>
      <c r="I28" s="4"/>
    </row>
    <row r="29" spans="2:9">
      <c r="B29" s="6" t="s">
        <v>71</v>
      </c>
      <c r="C29" s="47">
        <f t="shared" si="3"/>
        <v>0.1953125</v>
      </c>
      <c r="D29" s="48">
        <f t="shared" si="0"/>
        <v>-0.70926996097583073</v>
      </c>
      <c r="E29" s="22">
        <v>6231000</v>
      </c>
      <c r="F29" s="12">
        <v>2481000</v>
      </c>
      <c r="G29" s="13">
        <f t="shared" si="1"/>
        <v>0.39817043813192105</v>
      </c>
      <c r="H29" s="38">
        <f t="shared" si="2"/>
        <v>157.7092394318729</v>
      </c>
      <c r="I29" s="4"/>
    </row>
    <row r="30" spans="2:9">
      <c r="B30" s="6" t="s">
        <v>72</v>
      </c>
      <c r="C30" s="47">
        <f t="shared" si="3"/>
        <v>0.1953125</v>
      </c>
      <c r="D30" s="48">
        <f t="shared" si="0"/>
        <v>-0.70926996097583073</v>
      </c>
      <c r="E30" s="22">
        <v>6297000</v>
      </c>
      <c r="F30" s="12">
        <v>2531000</v>
      </c>
      <c r="G30" s="13">
        <f t="shared" si="1"/>
        <v>0.401937430522471</v>
      </c>
      <c r="H30" s="38">
        <f t="shared" si="2"/>
        <v>159.22187522629824</v>
      </c>
      <c r="I30" s="4"/>
    </row>
    <row r="31" spans="2:9">
      <c r="B31" s="6" t="s">
        <v>73</v>
      </c>
      <c r="C31" s="47">
        <f t="shared" si="3"/>
        <v>0.1953125</v>
      </c>
      <c r="D31" s="48">
        <f t="shared" si="0"/>
        <v>-0.70926996097583073</v>
      </c>
      <c r="E31" s="22">
        <v>6598000</v>
      </c>
      <c r="F31" s="12">
        <v>2563000</v>
      </c>
      <c r="G31" s="13">
        <f t="shared" si="1"/>
        <v>0.3884510457714459</v>
      </c>
      <c r="H31" s="38">
        <f t="shared" si="2"/>
        <v>153.80641742952412</v>
      </c>
      <c r="I31" s="4"/>
    </row>
    <row r="32" spans="2:9">
      <c r="B32" s="6" t="s">
        <v>74</v>
      </c>
      <c r="C32" s="47">
        <f t="shared" si="3"/>
        <v>9.765625E-2</v>
      </c>
      <c r="D32" s="48">
        <f t="shared" si="0"/>
        <v>-1.0102999566398119</v>
      </c>
      <c r="E32" s="22">
        <v>6800000</v>
      </c>
      <c r="F32" s="12">
        <v>3063000</v>
      </c>
      <c r="G32" s="13">
        <f t="shared" si="1"/>
        <v>0.45044117647058823</v>
      </c>
      <c r="H32" s="38">
        <f t="shared" si="2"/>
        <v>178.69855441176472</v>
      </c>
      <c r="I32" s="4"/>
    </row>
    <row r="33" spans="2:9">
      <c r="B33" s="6" t="s">
        <v>75</v>
      </c>
      <c r="C33" s="47">
        <f t="shared" si="3"/>
        <v>9.765625E-2</v>
      </c>
      <c r="D33" s="48">
        <f t="shared" si="0"/>
        <v>-1.0102999566398119</v>
      </c>
      <c r="E33" s="22">
        <v>6642000</v>
      </c>
      <c r="F33" s="12">
        <v>2778000</v>
      </c>
      <c r="G33" s="13">
        <f t="shared" si="1"/>
        <v>0.4182475158084914</v>
      </c>
      <c r="H33" s="38">
        <f t="shared" si="2"/>
        <v>165.77118997289975</v>
      </c>
      <c r="I33" s="4"/>
    </row>
    <row r="34" spans="2:9">
      <c r="B34" s="6" t="s">
        <v>76</v>
      </c>
      <c r="C34" s="47">
        <f t="shared" si="3"/>
        <v>9.765625E-2</v>
      </c>
      <c r="D34" s="48">
        <f t="shared" si="0"/>
        <v>-1.0102999566398119</v>
      </c>
      <c r="E34" s="22">
        <v>6531000</v>
      </c>
      <c r="F34" s="12">
        <v>2965000</v>
      </c>
      <c r="G34" s="13">
        <f t="shared" si="1"/>
        <v>0.45398866942275301</v>
      </c>
      <c r="H34" s="38">
        <f t="shared" si="2"/>
        <v>180.12305020670649</v>
      </c>
      <c r="I34" s="4"/>
    </row>
    <row r="35" spans="2:9">
      <c r="B35" s="6" t="s">
        <v>77</v>
      </c>
      <c r="C35" s="47">
        <f t="shared" si="3"/>
        <v>4.8828125E-2</v>
      </c>
      <c r="D35" s="48">
        <f t="shared" si="0"/>
        <v>-1.3113299523037931</v>
      </c>
      <c r="E35" s="22">
        <v>6557000</v>
      </c>
      <c r="F35" s="12">
        <v>2936000</v>
      </c>
      <c r="G35" s="13">
        <f t="shared" si="1"/>
        <v>0.4477657465304255</v>
      </c>
      <c r="H35" s="38">
        <f t="shared" si="2"/>
        <v>177.62423551929237</v>
      </c>
      <c r="I35" s="4"/>
    </row>
    <row r="36" spans="2:9">
      <c r="B36" s="6" t="s">
        <v>78</v>
      </c>
      <c r="C36" s="47">
        <f t="shared" si="3"/>
        <v>4.8828125E-2</v>
      </c>
      <c r="D36" s="48">
        <f t="shared" si="0"/>
        <v>-1.3113299523037931</v>
      </c>
      <c r="E36" s="22">
        <v>6568000</v>
      </c>
      <c r="F36" s="12">
        <v>3014000</v>
      </c>
      <c r="G36" s="13">
        <f t="shared" si="1"/>
        <v>0.45889159561510351</v>
      </c>
      <c r="H36" s="38">
        <f t="shared" si="2"/>
        <v>182.09182021924482</v>
      </c>
      <c r="I36" s="4"/>
    </row>
    <row r="37" spans="2:9">
      <c r="B37" s="6" t="s">
        <v>79</v>
      </c>
      <c r="C37" s="47">
        <f t="shared" si="3"/>
        <v>4.8828125E-2</v>
      </c>
      <c r="D37" s="48">
        <f t="shared" si="0"/>
        <v>-1.3113299523037931</v>
      </c>
      <c r="E37" s="22">
        <v>6729000</v>
      </c>
      <c r="F37" s="12">
        <v>2984000</v>
      </c>
      <c r="G37" s="13">
        <f t="shared" si="1"/>
        <v>0.4434537078317729</v>
      </c>
      <c r="H37" s="38">
        <f t="shared" si="2"/>
        <v>175.89273637984843</v>
      </c>
      <c r="I37" s="4"/>
    </row>
    <row r="38" spans="2:9">
      <c r="B38" s="6" t="s">
        <v>80</v>
      </c>
      <c r="C38" s="47">
        <f t="shared" si="3"/>
        <v>2.44140625E-2</v>
      </c>
      <c r="D38" s="48">
        <f t="shared" si="0"/>
        <v>-1.6123599479677744</v>
      </c>
      <c r="E38" s="22">
        <v>6532000</v>
      </c>
      <c r="F38" s="12">
        <v>2740000</v>
      </c>
      <c r="G38" s="13">
        <f t="shared" si="1"/>
        <v>0.41947336191059398</v>
      </c>
      <c r="H38" s="38">
        <f t="shared" si="2"/>
        <v>166.26342847519902</v>
      </c>
      <c r="I38" s="4"/>
    </row>
    <row r="39" spans="2:9">
      <c r="B39" s="6" t="s">
        <v>81</v>
      </c>
      <c r="C39" s="47">
        <f t="shared" si="3"/>
        <v>2.44140625E-2</v>
      </c>
      <c r="D39" s="48">
        <f t="shared" si="0"/>
        <v>-1.6123599479677744</v>
      </c>
      <c r="E39" s="22">
        <v>7182000</v>
      </c>
      <c r="F39" s="12">
        <v>2947000</v>
      </c>
      <c r="G39" s="13">
        <f t="shared" si="1"/>
        <v>0.41033138401559455</v>
      </c>
      <c r="H39" s="38">
        <f t="shared" si="2"/>
        <v>162.59246725146201</v>
      </c>
      <c r="I39" s="4"/>
    </row>
    <row r="40" spans="2:9">
      <c r="B40" s="6" t="s">
        <v>82</v>
      </c>
      <c r="C40" s="47">
        <f t="shared" si="3"/>
        <v>2.44140625E-2</v>
      </c>
      <c r="D40" s="48">
        <f t="shared" si="0"/>
        <v>-1.6123599479677744</v>
      </c>
      <c r="E40" s="22">
        <v>6611000</v>
      </c>
      <c r="F40" s="12">
        <v>2908000</v>
      </c>
      <c r="G40" s="13">
        <f t="shared" si="1"/>
        <v>0.43987293904099228</v>
      </c>
      <c r="H40" s="38">
        <f t="shared" si="2"/>
        <v>174.45487867191048</v>
      </c>
      <c r="I40" s="4"/>
    </row>
    <row r="41" spans="2:9">
      <c r="B41" s="6" t="s">
        <v>83</v>
      </c>
      <c r="C41" s="47">
        <f t="shared" si="3"/>
        <v>1.220703125E-2</v>
      </c>
      <c r="D41" s="48">
        <f t="shared" si="0"/>
        <v>-1.9133899436317556</v>
      </c>
      <c r="E41" s="22">
        <v>6625000</v>
      </c>
      <c r="F41" s="12">
        <v>3071000</v>
      </c>
      <c r="G41" s="13">
        <f t="shared" si="1"/>
        <v>0.46354716981132077</v>
      </c>
      <c r="H41" s="38">
        <f t="shared" si="2"/>
        <v>183.96126603773587</v>
      </c>
      <c r="I41" s="4"/>
    </row>
    <row r="42" spans="2:9">
      <c r="B42" s="6" t="s">
        <v>84</v>
      </c>
      <c r="C42" s="47">
        <f t="shared" si="3"/>
        <v>1.220703125E-2</v>
      </c>
      <c r="D42" s="48">
        <f t="shared" si="0"/>
        <v>-1.9133899436317556</v>
      </c>
      <c r="E42" s="22">
        <v>6891000</v>
      </c>
      <c r="F42" s="12">
        <v>3165000</v>
      </c>
      <c r="G42" s="13">
        <f t="shared" si="1"/>
        <v>0.45929473225946887</v>
      </c>
      <c r="H42" s="38">
        <f t="shared" si="2"/>
        <v>182.25369973878975</v>
      </c>
      <c r="I42" s="4"/>
    </row>
    <row r="43" spans="2:9">
      <c r="B43" s="15" t="s">
        <v>85</v>
      </c>
      <c r="C43" s="49">
        <f t="shared" si="3"/>
        <v>1.220703125E-2</v>
      </c>
      <c r="D43" s="50">
        <f t="shared" si="0"/>
        <v>-1.9133899436317556</v>
      </c>
      <c r="E43" s="24">
        <v>6921000</v>
      </c>
      <c r="F43" s="17">
        <v>3128000</v>
      </c>
      <c r="G43" s="18">
        <f t="shared" si="1"/>
        <v>0.45195780956509174</v>
      </c>
      <c r="H43" s="41">
        <f t="shared" si="2"/>
        <v>179.3075584308626</v>
      </c>
      <c r="I43" s="4"/>
    </row>
    <row r="44" spans="2:9">
      <c r="B44" s="4"/>
      <c r="C44" s="4"/>
      <c r="D44" s="20"/>
      <c r="E44" s="20"/>
      <c r="F44" s="20"/>
      <c r="G44" s="4"/>
      <c r="H44" s="4"/>
      <c r="I44" s="4"/>
    </row>
    <row r="45" spans="2:9">
      <c r="B45" s="3" t="s">
        <v>13</v>
      </c>
      <c r="C45" s="4"/>
      <c r="D45" s="20"/>
      <c r="E45" s="20"/>
      <c r="F45" s="4"/>
      <c r="G45" s="4"/>
      <c r="H45" s="4"/>
      <c r="I45" s="4"/>
    </row>
    <row r="46" spans="2:9">
      <c r="B46" s="120" t="s">
        <v>14</v>
      </c>
      <c r="C46" s="126" t="s">
        <v>3</v>
      </c>
      <c r="D46" s="126" t="s">
        <v>4</v>
      </c>
      <c r="E46" s="128" t="s">
        <v>15</v>
      </c>
      <c r="F46" s="4"/>
      <c r="G46" s="4"/>
      <c r="H46" s="4"/>
      <c r="I46" s="4"/>
    </row>
    <row r="47" spans="2:9">
      <c r="B47" s="121"/>
      <c r="C47" s="127"/>
      <c r="D47" s="127"/>
      <c r="E47" s="129"/>
      <c r="F47" s="4"/>
      <c r="G47" s="4"/>
      <c r="H47" s="4"/>
      <c r="I47" s="4"/>
    </row>
    <row r="48" spans="2:9">
      <c r="B48" s="21">
        <v>3</v>
      </c>
      <c r="C48" s="12">
        <v>8072000</v>
      </c>
      <c r="D48" s="12">
        <v>65540</v>
      </c>
      <c r="E48" s="22">
        <f t="shared" ref="E48:E50" si="4">D48/C48</f>
        <v>8.1194251734390491E-3</v>
      </c>
      <c r="F48" s="4"/>
      <c r="G48" s="4"/>
      <c r="H48" s="4"/>
      <c r="I48" s="4"/>
    </row>
    <row r="49" spans="2:9">
      <c r="B49" s="21">
        <v>30</v>
      </c>
      <c r="C49" s="12">
        <v>8621000</v>
      </c>
      <c r="D49" s="12">
        <v>736700</v>
      </c>
      <c r="E49" s="22">
        <f t="shared" si="4"/>
        <v>8.5454123651548544E-2</v>
      </c>
      <c r="F49" s="4"/>
      <c r="G49" s="4"/>
      <c r="H49" s="4"/>
      <c r="I49" s="4"/>
    </row>
    <row r="50" spans="2:9">
      <c r="B50" s="23">
        <v>300</v>
      </c>
      <c r="C50" s="17">
        <v>11680000</v>
      </c>
      <c r="D50" s="17">
        <v>8783000</v>
      </c>
      <c r="E50" s="24">
        <f t="shared" si="4"/>
        <v>0.75196917808219177</v>
      </c>
      <c r="F50" s="4"/>
      <c r="G50" s="4"/>
      <c r="H50" s="4"/>
      <c r="I50" s="4"/>
    </row>
    <row r="51" spans="2:9">
      <c r="B51" s="4"/>
      <c r="C51" s="4"/>
      <c r="D51" s="4"/>
      <c r="E51" s="4"/>
      <c r="F51" s="4"/>
      <c r="G51" s="4"/>
      <c r="H51" s="4"/>
      <c r="I51" s="4"/>
    </row>
    <row r="52" spans="2:9">
      <c r="B52" s="4"/>
      <c r="C52" s="4"/>
      <c r="D52" s="4"/>
      <c r="E52" s="4"/>
      <c r="F52" s="4"/>
      <c r="G52" s="4"/>
      <c r="H52" s="4"/>
      <c r="I52" s="4"/>
    </row>
    <row r="53" spans="2:9">
      <c r="B53" s="4"/>
      <c r="C53" s="4"/>
      <c r="D53" s="4"/>
      <c r="E53" s="4"/>
      <c r="F53" s="4"/>
      <c r="G53" s="4"/>
      <c r="H53" s="4"/>
      <c r="I53" s="4"/>
    </row>
    <row r="54" spans="2:9">
      <c r="B54" s="4"/>
      <c r="C54" s="4"/>
      <c r="D54" s="4"/>
      <c r="E54" s="4"/>
      <c r="F54" s="4"/>
      <c r="G54" s="4"/>
      <c r="H54" s="4"/>
      <c r="I54" s="4"/>
    </row>
    <row r="55" spans="2:9">
      <c r="B55" s="4"/>
      <c r="C55" s="4"/>
      <c r="D55" s="4"/>
      <c r="E55" s="4"/>
      <c r="F55" s="4"/>
      <c r="G55" s="4"/>
      <c r="H55" s="4"/>
      <c r="I55" s="4"/>
    </row>
    <row r="56" spans="2:9">
      <c r="B56" s="4"/>
      <c r="C56" s="4"/>
      <c r="D56" s="4"/>
      <c r="E56" s="4"/>
      <c r="F56" s="4"/>
      <c r="G56" s="4"/>
      <c r="H56" s="4"/>
      <c r="I56" s="4"/>
    </row>
    <row r="57" spans="2:9">
      <c r="B57" s="4"/>
      <c r="C57" s="4"/>
      <c r="D57" s="4"/>
      <c r="E57" s="4"/>
      <c r="F57" s="4"/>
      <c r="G57" s="4"/>
      <c r="H57" s="4"/>
      <c r="I57" s="4"/>
    </row>
    <row r="58" spans="2:9">
      <c r="B58" s="4"/>
      <c r="C58" s="4"/>
      <c r="D58" s="4"/>
      <c r="E58" s="4"/>
      <c r="F58" s="4"/>
      <c r="G58" s="4"/>
      <c r="H58" s="4"/>
      <c r="I58" s="4"/>
    </row>
    <row r="59" spans="2:9">
      <c r="B59" s="4"/>
      <c r="C59" s="4"/>
      <c r="D59" s="4"/>
      <c r="E59" s="4"/>
      <c r="F59" s="4"/>
      <c r="G59" s="4"/>
      <c r="H59" s="4"/>
      <c r="I59" s="4"/>
    </row>
    <row r="60" spans="2:9">
      <c r="B60" s="4"/>
      <c r="C60" s="4"/>
      <c r="D60" s="4"/>
      <c r="E60" s="4"/>
      <c r="F60" s="4"/>
      <c r="G60" s="4"/>
      <c r="H60" s="4"/>
      <c r="I60" s="4"/>
    </row>
    <row r="61" spans="2:9">
      <c r="B61" s="4"/>
      <c r="C61" s="4"/>
      <c r="D61" s="4"/>
      <c r="E61" s="4"/>
      <c r="F61" s="4"/>
      <c r="G61" s="4"/>
      <c r="H61" s="4"/>
      <c r="I61" s="4"/>
    </row>
    <row r="62" spans="2:9">
      <c r="B62" s="4"/>
      <c r="C62" s="4"/>
      <c r="D62" s="4"/>
      <c r="E62" s="4"/>
      <c r="F62" s="4"/>
      <c r="G62" s="4"/>
      <c r="H62" s="4"/>
      <c r="I62" s="4"/>
    </row>
    <row r="63" spans="2:9">
      <c r="B63" s="4"/>
      <c r="C63" s="4"/>
      <c r="D63" s="4"/>
      <c r="E63" s="4"/>
      <c r="F63" s="4"/>
      <c r="G63" s="4"/>
      <c r="H63" s="4"/>
      <c r="I63" s="4"/>
    </row>
    <row r="64" spans="2:9">
      <c r="B64" s="4"/>
      <c r="C64" s="4"/>
      <c r="D64" s="4"/>
      <c r="E64" s="4"/>
      <c r="F64" s="4"/>
      <c r="G64" s="4"/>
      <c r="H64" s="4"/>
      <c r="I64" s="4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</sheetData>
  <mergeCells count="10">
    <mergeCell ref="F3:F4"/>
    <mergeCell ref="G3:G4"/>
    <mergeCell ref="B46:B47"/>
    <mergeCell ref="C46:C47"/>
    <mergeCell ref="D46:D47"/>
    <mergeCell ref="E46:E47"/>
    <mergeCell ref="B3:B4"/>
    <mergeCell ref="C3:C4"/>
    <mergeCell ref="D3:D4"/>
    <mergeCell ref="E3:E4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7B90-75F5-BB4D-A21A-2744EF071EDA}">
  <dimension ref="B1:H86"/>
  <sheetViews>
    <sheetView workbookViewId="0">
      <selection activeCell="K79" sqref="K79"/>
    </sheetView>
  </sheetViews>
  <sheetFormatPr defaultColWidth="10.6640625" defaultRowHeight="15.5"/>
  <cols>
    <col min="1" max="16384" width="10.6640625" style="25"/>
  </cols>
  <sheetData>
    <row r="1" spans="2:8">
      <c r="B1" s="1" t="s">
        <v>93</v>
      </c>
    </row>
    <row r="2" spans="2:8">
      <c r="B2" s="3" t="s">
        <v>0</v>
      </c>
      <c r="C2" s="4"/>
      <c r="D2" s="4"/>
      <c r="E2" s="4"/>
      <c r="F2" s="4"/>
      <c r="G2" s="4"/>
      <c r="H2" s="4"/>
    </row>
    <row r="3" spans="2:8">
      <c r="B3" s="130" t="s">
        <v>1</v>
      </c>
      <c r="C3" s="126" t="s">
        <v>29</v>
      </c>
      <c r="D3" s="126" t="s">
        <v>3</v>
      </c>
      <c r="E3" s="126" t="s">
        <v>4</v>
      </c>
      <c r="F3" s="126" t="s">
        <v>5</v>
      </c>
      <c r="G3" s="5"/>
      <c r="H3" s="4"/>
    </row>
    <row r="4" spans="2:8">
      <c r="B4" s="131"/>
      <c r="C4" s="127"/>
      <c r="D4" s="127"/>
      <c r="E4" s="127"/>
      <c r="F4" s="127"/>
      <c r="G4" s="15" t="s">
        <v>6</v>
      </c>
      <c r="H4" s="4"/>
    </row>
    <row r="5" spans="2:8">
      <c r="B5" s="5" t="s">
        <v>7</v>
      </c>
      <c r="C5" s="7">
        <v>0</v>
      </c>
      <c r="D5" s="8">
        <v>9452000</v>
      </c>
      <c r="E5" s="8">
        <v>6165</v>
      </c>
      <c r="F5" s="8">
        <f>E5/D5</f>
        <v>6.5224291155311048E-4</v>
      </c>
      <c r="G5" s="35">
        <f xml:space="preserve"> 380.36*F5 - 3.0686</f>
        <v>-2.8205128861616591</v>
      </c>
      <c r="H5" s="4"/>
    </row>
    <row r="6" spans="2:8">
      <c r="B6" s="6" t="s">
        <v>8</v>
      </c>
      <c r="C6" s="11">
        <v>0</v>
      </c>
      <c r="D6" s="12">
        <v>9569000</v>
      </c>
      <c r="E6" s="12">
        <v>5379</v>
      </c>
      <c r="F6" s="12">
        <f t="shared" ref="F6:F58" si="0">E6/D6</f>
        <v>5.6212770404430977E-4</v>
      </c>
      <c r="G6" s="38">
        <f t="shared" ref="G6:G58" si="1" xml:space="preserve"> 380.36*F6 - 3.0686</f>
        <v>-2.8547891064897062</v>
      </c>
      <c r="H6" s="4"/>
    </row>
    <row r="7" spans="2:8">
      <c r="B7" s="6" t="s">
        <v>9</v>
      </c>
      <c r="C7" s="11">
        <v>0</v>
      </c>
      <c r="D7" s="12">
        <v>9656000</v>
      </c>
      <c r="E7" s="12">
        <v>7907</v>
      </c>
      <c r="F7" s="12">
        <f t="shared" si="0"/>
        <v>8.1886909693454845E-4</v>
      </c>
      <c r="G7" s="38">
        <f t="shared" si="1"/>
        <v>-2.7571349502899754</v>
      </c>
      <c r="H7" s="4"/>
    </row>
    <row r="8" spans="2:8">
      <c r="B8" s="6" t="s">
        <v>7</v>
      </c>
      <c r="C8" s="11">
        <v>1.2E-2</v>
      </c>
      <c r="D8" s="12">
        <v>9580000</v>
      </c>
      <c r="E8" s="12">
        <v>1155000</v>
      </c>
      <c r="F8" s="12">
        <f t="shared" si="0"/>
        <v>0.12056367432150313</v>
      </c>
      <c r="G8" s="38">
        <f t="shared" si="1"/>
        <v>42.788999164926935</v>
      </c>
      <c r="H8" s="4"/>
    </row>
    <row r="9" spans="2:8">
      <c r="B9" s="6" t="s">
        <v>8</v>
      </c>
      <c r="C9" s="11">
        <v>1.2E-2</v>
      </c>
      <c r="D9" s="12">
        <v>9503000</v>
      </c>
      <c r="E9" s="12">
        <v>1156000</v>
      </c>
      <c r="F9" s="12">
        <f t="shared" si="0"/>
        <v>0.12164579606440072</v>
      </c>
      <c r="G9" s="38">
        <f t="shared" si="1"/>
        <v>43.200594991055453</v>
      </c>
      <c r="H9" s="4"/>
    </row>
    <row r="10" spans="2:8">
      <c r="B10" s="6" t="s">
        <v>9</v>
      </c>
      <c r="C10" s="11">
        <v>1.2E-2</v>
      </c>
      <c r="D10" s="12">
        <v>9564000</v>
      </c>
      <c r="E10" s="12">
        <v>1155000</v>
      </c>
      <c r="F10" s="12">
        <f t="shared" si="0"/>
        <v>0.12076537013801757</v>
      </c>
      <c r="G10" s="38">
        <f t="shared" si="1"/>
        <v>42.865716185696357</v>
      </c>
      <c r="H10" s="4"/>
    </row>
    <row r="11" spans="2:8">
      <c r="B11" s="6" t="s">
        <v>7</v>
      </c>
      <c r="C11" s="11">
        <v>3.6999999999999998E-2</v>
      </c>
      <c r="D11" s="12">
        <v>8675000</v>
      </c>
      <c r="E11" s="12">
        <v>1506000</v>
      </c>
      <c r="F11" s="12">
        <f t="shared" si="0"/>
        <v>0.17360230547550431</v>
      </c>
      <c r="G11" s="38">
        <f t="shared" si="1"/>
        <v>62.962772910662821</v>
      </c>
      <c r="H11" s="4"/>
    </row>
    <row r="12" spans="2:8">
      <c r="B12" s="6" t="s">
        <v>8</v>
      </c>
      <c r="C12" s="11">
        <v>3.6999999999999998E-2</v>
      </c>
      <c r="D12" s="12">
        <v>8967000</v>
      </c>
      <c r="E12" s="12">
        <v>1502000</v>
      </c>
      <c r="F12" s="12">
        <f t="shared" si="0"/>
        <v>0.16750306680049068</v>
      </c>
      <c r="G12" s="38">
        <f t="shared" si="1"/>
        <v>60.642866488234631</v>
      </c>
      <c r="H12" s="4"/>
    </row>
    <row r="13" spans="2:8">
      <c r="B13" s="6" t="s">
        <v>9</v>
      </c>
      <c r="C13" s="11">
        <v>3.6999999999999998E-2</v>
      </c>
      <c r="D13" s="12">
        <v>8927000</v>
      </c>
      <c r="E13" s="12">
        <v>1560000</v>
      </c>
      <c r="F13" s="12">
        <f t="shared" si="0"/>
        <v>0.17475075613307942</v>
      </c>
      <c r="G13" s="38">
        <f t="shared" si="1"/>
        <v>63.399597602778087</v>
      </c>
      <c r="H13" s="4"/>
    </row>
    <row r="14" spans="2:8">
      <c r="B14" s="6" t="s">
        <v>7</v>
      </c>
      <c r="C14" s="11">
        <v>0.111</v>
      </c>
      <c r="D14" s="12">
        <v>7758000</v>
      </c>
      <c r="E14" s="12">
        <v>2461000</v>
      </c>
      <c r="F14" s="12">
        <f t="shared" si="0"/>
        <v>0.317220933230214</v>
      </c>
      <c r="G14" s="38">
        <f t="shared" si="1"/>
        <v>117.58955416344419</v>
      </c>
      <c r="H14" s="4"/>
    </row>
    <row r="15" spans="2:8">
      <c r="B15" s="6" t="s">
        <v>8</v>
      </c>
      <c r="C15" s="11">
        <v>0.111</v>
      </c>
      <c r="D15" s="12">
        <v>7957000</v>
      </c>
      <c r="E15" s="12">
        <v>2294000</v>
      </c>
      <c r="F15" s="12">
        <f t="shared" si="0"/>
        <v>0.28829961040593188</v>
      </c>
      <c r="G15" s="38">
        <f t="shared" si="1"/>
        <v>106.58903981400024</v>
      </c>
      <c r="H15" s="4"/>
    </row>
    <row r="16" spans="2:8">
      <c r="B16" s="6" t="s">
        <v>9</v>
      </c>
      <c r="C16" s="11">
        <v>0.111</v>
      </c>
      <c r="D16" s="12">
        <v>7940000</v>
      </c>
      <c r="E16" s="12">
        <v>2245000</v>
      </c>
      <c r="F16" s="12">
        <f t="shared" si="0"/>
        <v>0.28274559193954663</v>
      </c>
      <c r="G16" s="38">
        <f t="shared" si="1"/>
        <v>104.47651335012596</v>
      </c>
      <c r="H16" s="4"/>
    </row>
    <row r="17" spans="2:8">
      <c r="B17" s="6" t="s">
        <v>7</v>
      </c>
      <c r="C17" s="11">
        <v>0.33300000000000002</v>
      </c>
      <c r="D17" s="12">
        <v>6250000</v>
      </c>
      <c r="E17" s="12">
        <v>3096000</v>
      </c>
      <c r="F17" s="12">
        <f t="shared" si="0"/>
        <v>0.49536000000000002</v>
      </c>
      <c r="G17" s="38">
        <f t="shared" si="1"/>
        <v>185.34652960000003</v>
      </c>
      <c r="H17" s="4"/>
    </row>
    <row r="18" spans="2:8">
      <c r="B18" s="6" t="s">
        <v>8</v>
      </c>
      <c r="C18" s="11">
        <v>0.33300000000000002</v>
      </c>
      <c r="D18" s="12">
        <v>6510000</v>
      </c>
      <c r="E18" s="12">
        <v>3307000</v>
      </c>
      <c r="F18" s="12">
        <f t="shared" si="0"/>
        <v>0.50798771121351771</v>
      </c>
      <c r="G18" s="38">
        <f t="shared" si="1"/>
        <v>190.1496058371736</v>
      </c>
      <c r="H18" s="4"/>
    </row>
    <row r="19" spans="2:8">
      <c r="B19" s="6" t="s">
        <v>9</v>
      </c>
      <c r="C19" s="11">
        <v>0.33300000000000002</v>
      </c>
      <c r="D19" s="12">
        <v>6402000</v>
      </c>
      <c r="E19" s="12">
        <v>3196000</v>
      </c>
      <c r="F19" s="12">
        <f t="shared" si="0"/>
        <v>0.49921899406435488</v>
      </c>
      <c r="G19" s="38">
        <f t="shared" si="1"/>
        <v>186.81433658231802</v>
      </c>
      <c r="H19" s="4"/>
    </row>
    <row r="20" spans="2:8">
      <c r="B20" s="6" t="s">
        <v>7</v>
      </c>
      <c r="C20" s="11">
        <v>1</v>
      </c>
      <c r="D20" s="12">
        <v>4960000</v>
      </c>
      <c r="E20" s="12">
        <v>3257000</v>
      </c>
      <c r="F20" s="12">
        <f t="shared" si="0"/>
        <v>0.65665322580645158</v>
      </c>
      <c r="G20" s="38">
        <f t="shared" si="1"/>
        <v>246.69602096774193</v>
      </c>
      <c r="H20" s="4"/>
    </row>
    <row r="21" spans="2:8">
      <c r="B21" s="6" t="s">
        <v>8</v>
      </c>
      <c r="C21" s="11">
        <v>1</v>
      </c>
      <c r="D21" s="12">
        <v>4856000</v>
      </c>
      <c r="E21" s="12">
        <v>3325000</v>
      </c>
      <c r="F21" s="12">
        <f t="shared" si="0"/>
        <v>0.68471993410214171</v>
      </c>
      <c r="G21" s="38">
        <f t="shared" si="1"/>
        <v>257.37147413509064</v>
      </c>
      <c r="H21" s="4"/>
    </row>
    <row r="22" spans="2:8">
      <c r="B22" s="15" t="s">
        <v>9</v>
      </c>
      <c r="C22" s="16">
        <v>1</v>
      </c>
      <c r="D22" s="17">
        <v>4846000</v>
      </c>
      <c r="E22" s="17">
        <v>3396000</v>
      </c>
      <c r="F22" s="17">
        <f t="shared" si="0"/>
        <v>0.70078415187783738</v>
      </c>
      <c r="G22" s="41">
        <f t="shared" si="1"/>
        <v>263.48166000825421</v>
      </c>
      <c r="H22" s="4"/>
    </row>
    <row r="23" spans="2:8">
      <c r="B23" s="5" t="s">
        <v>87</v>
      </c>
      <c r="C23" s="7">
        <v>0</v>
      </c>
      <c r="D23" s="8">
        <v>9898000</v>
      </c>
      <c r="E23" s="8">
        <v>4035</v>
      </c>
      <c r="F23" s="8">
        <f t="shared" si="0"/>
        <v>4.0765811275005054E-4</v>
      </c>
      <c r="G23" s="35">
        <f t="shared" si="1"/>
        <v>-2.9135431602343909</v>
      </c>
      <c r="H23" s="4"/>
    </row>
    <row r="24" spans="2:8">
      <c r="B24" s="6" t="s">
        <v>88</v>
      </c>
      <c r="C24" s="11">
        <v>0</v>
      </c>
      <c r="D24" s="12">
        <v>9694000</v>
      </c>
      <c r="E24" s="12">
        <v>4731</v>
      </c>
      <c r="F24" s="12">
        <f t="shared" si="0"/>
        <v>4.8803383536207966E-4</v>
      </c>
      <c r="G24" s="38">
        <f t="shared" si="1"/>
        <v>-2.8829714503816795</v>
      </c>
      <c r="H24" s="4"/>
    </row>
    <row r="25" spans="2:8">
      <c r="B25" s="6" t="s">
        <v>89</v>
      </c>
      <c r="C25" s="11">
        <v>0</v>
      </c>
      <c r="D25" s="12">
        <v>9576000</v>
      </c>
      <c r="E25" s="12">
        <v>3711</v>
      </c>
      <c r="F25" s="12">
        <f t="shared" si="0"/>
        <v>3.8753132832080201E-4</v>
      </c>
      <c r="G25" s="38">
        <f t="shared" si="1"/>
        <v>-2.9211985839598995</v>
      </c>
      <c r="H25" s="4"/>
    </row>
    <row r="26" spans="2:8">
      <c r="B26" s="6" t="s">
        <v>87</v>
      </c>
      <c r="C26" s="11">
        <v>1.2E-2</v>
      </c>
      <c r="D26" s="12">
        <v>9900000</v>
      </c>
      <c r="E26" s="12">
        <v>174200</v>
      </c>
      <c r="F26" s="12">
        <f t="shared" si="0"/>
        <v>1.7595959595959595E-2</v>
      </c>
      <c r="G26" s="38">
        <f t="shared" si="1"/>
        <v>3.6241991919191916</v>
      </c>
      <c r="H26" s="4"/>
    </row>
    <row r="27" spans="2:8">
      <c r="B27" s="6" t="s">
        <v>88</v>
      </c>
      <c r="C27" s="11">
        <v>1.2E-2</v>
      </c>
      <c r="D27" s="12">
        <v>9440000</v>
      </c>
      <c r="E27" s="12">
        <v>184300</v>
      </c>
      <c r="F27" s="12">
        <f t="shared" si="0"/>
        <v>1.9523305084745764E-2</v>
      </c>
      <c r="G27" s="38">
        <f t="shared" si="1"/>
        <v>4.357284322033899</v>
      </c>
      <c r="H27" s="4"/>
    </row>
    <row r="28" spans="2:8">
      <c r="B28" s="6" t="s">
        <v>89</v>
      </c>
      <c r="C28" s="11">
        <v>1.2E-2</v>
      </c>
      <c r="D28" s="12">
        <v>9273000</v>
      </c>
      <c r="E28" s="12">
        <v>170900</v>
      </c>
      <c r="F28" s="12">
        <f t="shared" si="0"/>
        <v>1.8429850102447968E-2</v>
      </c>
      <c r="G28" s="38">
        <f t="shared" si="1"/>
        <v>3.9413777849671092</v>
      </c>
      <c r="H28" s="4"/>
    </row>
    <row r="29" spans="2:8">
      <c r="B29" s="6" t="s">
        <v>87</v>
      </c>
      <c r="C29" s="11">
        <v>3.6999999999999998E-2</v>
      </c>
      <c r="D29" s="12">
        <v>9252000</v>
      </c>
      <c r="E29" s="12">
        <v>271200</v>
      </c>
      <c r="F29" s="12">
        <f t="shared" si="0"/>
        <v>2.9312581063553826E-2</v>
      </c>
      <c r="G29" s="38">
        <f t="shared" si="1"/>
        <v>8.0807333333333329</v>
      </c>
      <c r="H29" s="4"/>
    </row>
    <row r="30" spans="2:8">
      <c r="B30" s="6" t="s">
        <v>88</v>
      </c>
      <c r="C30" s="11">
        <v>3.6999999999999998E-2</v>
      </c>
      <c r="D30" s="12">
        <v>8990000</v>
      </c>
      <c r="E30" s="12">
        <v>286900</v>
      </c>
      <c r="F30" s="12">
        <f t="shared" si="0"/>
        <v>3.1913236929922137E-2</v>
      </c>
      <c r="G30" s="38">
        <f t="shared" si="1"/>
        <v>9.069918798665185</v>
      </c>
      <c r="H30" s="4"/>
    </row>
    <row r="31" spans="2:8">
      <c r="B31" s="6" t="s">
        <v>89</v>
      </c>
      <c r="C31" s="11">
        <v>3.6999999999999998E-2</v>
      </c>
      <c r="D31" s="12">
        <v>9057000</v>
      </c>
      <c r="E31" s="12">
        <v>267700</v>
      </c>
      <c r="F31" s="12">
        <f t="shared" si="0"/>
        <v>2.9557248537043172E-2</v>
      </c>
      <c r="G31" s="38">
        <f t="shared" si="1"/>
        <v>8.1737950535497408</v>
      </c>
      <c r="H31" s="4"/>
    </row>
    <row r="32" spans="2:8">
      <c r="B32" s="6" t="s">
        <v>87</v>
      </c>
      <c r="C32" s="11">
        <v>0.111</v>
      </c>
      <c r="D32" s="12">
        <v>7778000</v>
      </c>
      <c r="E32" s="12">
        <v>571500</v>
      </c>
      <c r="F32" s="12">
        <f t="shared" si="0"/>
        <v>7.3476472100797122E-2</v>
      </c>
      <c r="G32" s="38">
        <f t="shared" si="1"/>
        <v>24.878910928259195</v>
      </c>
      <c r="H32" s="4"/>
    </row>
    <row r="33" spans="2:8">
      <c r="B33" s="6" t="s">
        <v>88</v>
      </c>
      <c r="C33" s="11">
        <v>0.111</v>
      </c>
      <c r="D33" s="12">
        <v>8048000</v>
      </c>
      <c r="E33" s="12">
        <v>603100</v>
      </c>
      <c r="F33" s="12">
        <f t="shared" si="0"/>
        <v>7.4937872763419483E-2</v>
      </c>
      <c r="G33" s="38">
        <f t="shared" si="1"/>
        <v>25.434769284294237</v>
      </c>
      <c r="H33" s="4"/>
    </row>
    <row r="34" spans="2:8">
      <c r="B34" s="6" t="s">
        <v>89</v>
      </c>
      <c r="C34" s="11">
        <v>0.111</v>
      </c>
      <c r="D34" s="12">
        <v>8004000</v>
      </c>
      <c r="E34" s="12">
        <v>589200</v>
      </c>
      <c r="F34" s="12">
        <f t="shared" si="0"/>
        <v>7.3613193403298346E-2</v>
      </c>
      <c r="G34" s="38">
        <f t="shared" si="1"/>
        <v>24.930914242878561</v>
      </c>
      <c r="H34" s="4"/>
    </row>
    <row r="35" spans="2:8">
      <c r="B35" s="6" t="s">
        <v>87</v>
      </c>
      <c r="C35" s="11">
        <v>0.33300000000000002</v>
      </c>
      <c r="D35" s="12">
        <v>6527000</v>
      </c>
      <c r="E35" s="12">
        <v>795200</v>
      </c>
      <c r="F35" s="12">
        <f t="shared" si="0"/>
        <v>0.12183238853991114</v>
      </c>
      <c r="G35" s="38">
        <f t="shared" si="1"/>
        <v>43.271567305040605</v>
      </c>
      <c r="H35" s="4"/>
    </row>
    <row r="36" spans="2:8">
      <c r="B36" s="6" t="s">
        <v>88</v>
      </c>
      <c r="C36" s="11">
        <v>0.33300000000000002</v>
      </c>
      <c r="D36" s="12">
        <v>6483000</v>
      </c>
      <c r="E36" s="12">
        <v>808500</v>
      </c>
      <c r="F36" s="12">
        <f t="shared" si="0"/>
        <v>0.12471078204534937</v>
      </c>
      <c r="G36" s="38">
        <f t="shared" si="1"/>
        <v>44.366393058769091</v>
      </c>
      <c r="H36" s="4"/>
    </row>
    <row r="37" spans="2:8">
      <c r="B37" s="6" t="s">
        <v>89</v>
      </c>
      <c r="C37" s="11">
        <v>0.33300000000000002</v>
      </c>
      <c r="D37" s="12">
        <v>6681000</v>
      </c>
      <c r="E37" s="12">
        <v>783000</v>
      </c>
      <c r="F37" s="12">
        <f t="shared" si="0"/>
        <v>0.11719802424786709</v>
      </c>
      <c r="G37" s="38">
        <f t="shared" si="1"/>
        <v>41.50884050291873</v>
      </c>
      <c r="H37" s="4"/>
    </row>
    <row r="38" spans="2:8">
      <c r="B38" s="6" t="s">
        <v>87</v>
      </c>
      <c r="C38" s="11">
        <v>1</v>
      </c>
      <c r="D38" s="12">
        <v>4943000</v>
      </c>
      <c r="E38" s="12">
        <v>920200</v>
      </c>
      <c r="F38" s="12">
        <f t="shared" si="0"/>
        <v>0.18616224964596398</v>
      </c>
      <c r="G38" s="38">
        <f t="shared" si="1"/>
        <v>67.740073275338858</v>
      </c>
      <c r="H38" s="4"/>
    </row>
    <row r="39" spans="2:8">
      <c r="B39" s="6" t="s">
        <v>88</v>
      </c>
      <c r="C39" s="11">
        <v>1</v>
      </c>
      <c r="D39" s="12">
        <v>5004000</v>
      </c>
      <c r="E39" s="12">
        <v>1023000</v>
      </c>
      <c r="F39" s="12">
        <f t="shared" si="0"/>
        <v>0.20443645083932854</v>
      </c>
      <c r="G39" s="38">
        <f t="shared" si="1"/>
        <v>74.690848441246999</v>
      </c>
      <c r="H39" s="4"/>
    </row>
    <row r="40" spans="2:8">
      <c r="B40" s="15" t="s">
        <v>89</v>
      </c>
      <c r="C40" s="16">
        <v>1</v>
      </c>
      <c r="D40" s="17">
        <v>4955000</v>
      </c>
      <c r="E40" s="17">
        <v>965600</v>
      </c>
      <c r="F40" s="17">
        <f t="shared" si="0"/>
        <v>0.19487386478304744</v>
      </c>
      <c r="G40" s="41">
        <f t="shared" si="1"/>
        <v>71.053623208879927</v>
      </c>
      <c r="H40" s="4"/>
    </row>
    <row r="41" spans="2:8">
      <c r="B41" s="5" t="s">
        <v>90</v>
      </c>
      <c r="C41" s="7">
        <v>0</v>
      </c>
      <c r="D41" s="8">
        <v>9658000</v>
      </c>
      <c r="E41" s="8">
        <v>3896</v>
      </c>
      <c r="F41" s="8">
        <f t="shared" si="0"/>
        <v>4.0339614827086351E-4</v>
      </c>
      <c r="G41" s="35">
        <f t="shared" si="1"/>
        <v>-2.9151642410436942</v>
      </c>
      <c r="H41" s="4"/>
    </row>
    <row r="42" spans="2:8">
      <c r="B42" s="6" t="s">
        <v>91</v>
      </c>
      <c r="C42" s="11">
        <v>0</v>
      </c>
      <c r="D42" s="12">
        <v>9536000</v>
      </c>
      <c r="E42" s="12">
        <v>6931</v>
      </c>
      <c r="F42" s="12">
        <f t="shared" si="0"/>
        <v>7.2682466442953021E-4</v>
      </c>
      <c r="G42" s="38">
        <f t="shared" si="1"/>
        <v>-2.792144970637584</v>
      </c>
      <c r="H42" s="4"/>
    </row>
    <row r="43" spans="2:8">
      <c r="B43" s="6" t="s">
        <v>92</v>
      </c>
      <c r="C43" s="11">
        <v>0</v>
      </c>
      <c r="D43" s="12">
        <v>9531000</v>
      </c>
      <c r="E43" s="12">
        <v>12340</v>
      </c>
      <c r="F43" s="12">
        <f t="shared" si="0"/>
        <v>1.2947224845241843E-3</v>
      </c>
      <c r="G43" s="38">
        <f t="shared" si="1"/>
        <v>-2.5761393557863812</v>
      </c>
      <c r="H43" s="4"/>
    </row>
    <row r="44" spans="2:8">
      <c r="B44" s="6" t="s">
        <v>90</v>
      </c>
      <c r="C44" s="11">
        <v>1.2E-2</v>
      </c>
      <c r="D44" s="12">
        <v>9224000</v>
      </c>
      <c r="E44" s="12">
        <v>15720</v>
      </c>
      <c r="F44" s="12">
        <f t="shared" si="0"/>
        <v>1.7042497831743278E-3</v>
      </c>
      <c r="G44" s="38">
        <f t="shared" si="1"/>
        <v>-2.4203715524718126</v>
      </c>
      <c r="H44" s="4"/>
    </row>
    <row r="45" spans="2:8">
      <c r="B45" s="6" t="s">
        <v>91</v>
      </c>
      <c r="C45" s="11">
        <v>1.2E-2</v>
      </c>
      <c r="D45" s="12">
        <v>9211000</v>
      </c>
      <c r="E45" s="12">
        <v>12960</v>
      </c>
      <c r="F45" s="12">
        <f t="shared" si="0"/>
        <v>1.4070133535989578E-3</v>
      </c>
      <c r="G45" s="38">
        <f t="shared" si="1"/>
        <v>-2.5334284008251005</v>
      </c>
      <c r="H45" s="4"/>
    </row>
    <row r="46" spans="2:8">
      <c r="B46" s="6" t="s">
        <v>92</v>
      </c>
      <c r="C46" s="11">
        <v>1.2E-2</v>
      </c>
      <c r="D46" s="12">
        <v>9371000</v>
      </c>
      <c r="E46" s="12">
        <v>16230</v>
      </c>
      <c r="F46" s="12">
        <f t="shared" si="0"/>
        <v>1.7319389606231992E-3</v>
      </c>
      <c r="G46" s="38">
        <f t="shared" si="1"/>
        <v>-2.4098396969373601</v>
      </c>
      <c r="H46" s="4"/>
    </row>
    <row r="47" spans="2:8">
      <c r="B47" s="6" t="s">
        <v>90</v>
      </c>
      <c r="C47" s="11">
        <v>3.6999999999999998E-2</v>
      </c>
      <c r="D47" s="12">
        <v>9078000</v>
      </c>
      <c r="E47" s="12">
        <v>45800</v>
      </c>
      <c r="F47" s="12">
        <f t="shared" si="0"/>
        <v>5.0451641330689582E-3</v>
      </c>
      <c r="G47" s="38">
        <f t="shared" si="1"/>
        <v>-1.1496213703458911</v>
      </c>
      <c r="H47" s="4"/>
    </row>
    <row r="48" spans="2:8">
      <c r="B48" s="6" t="s">
        <v>91</v>
      </c>
      <c r="C48" s="11">
        <v>3.6999999999999998E-2</v>
      </c>
      <c r="D48" s="12">
        <v>9007000</v>
      </c>
      <c r="E48" s="12">
        <v>48020</v>
      </c>
      <c r="F48" s="12">
        <f t="shared" si="0"/>
        <v>5.3314089041856336E-3</v>
      </c>
      <c r="G48" s="38">
        <f t="shared" si="1"/>
        <v>-1.0407453092039525</v>
      </c>
      <c r="H48" s="4"/>
    </row>
    <row r="49" spans="2:8">
      <c r="B49" s="6" t="s">
        <v>92</v>
      </c>
      <c r="C49" s="11">
        <v>3.6999999999999998E-2</v>
      </c>
      <c r="D49" s="12">
        <v>8919000</v>
      </c>
      <c r="E49" s="12">
        <v>46560</v>
      </c>
      <c r="F49" s="12">
        <f t="shared" si="0"/>
        <v>5.2203161789438277E-3</v>
      </c>
      <c r="G49" s="38">
        <f t="shared" si="1"/>
        <v>-1.0830005381769257</v>
      </c>
      <c r="H49" s="4"/>
    </row>
    <row r="50" spans="2:8">
      <c r="B50" s="6" t="s">
        <v>90</v>
      </c>
      <c r="C50" s="11">
        <v>0.111</v>
      </c>
      <c r="D50" s="12">
        <v>8035000</v>
      </c>
      <c r="E50" s="12">
        <v>105100</v>
      </c>
      <c r="F50" s="12">
        <f t="shared" si="0"/>
        <v>1.3080273802115744E-2</v>
      </c>
      <c r="G50" s="38">
        <f t="shared" si="1"/>
        <v>1.9066129433727443</v>
      </c>
      <c r="H50" s="4"/>
    </row>
    <row r="51" spans="2:8">
      <c r="B51" s="6" t="s">
        <v>91</v>
      </c>
      <c r="C51" s="11">
        <v>0.111</v>
      </c>
      <c r="D51" s="12">
        <v>8082000</v>
      </c>
      <c r="E51" s="12">
        <v>104600</v>
      </c>
      <c r="F51" s="12">
        <f t="shared" si="0"/>
        <v>1.2942341004701806E-2</v>
      </c>
      <c r="G51" s="38">
        <f t="shared" si="1"/>
        <v>1.8541488245483793</v>
      </c>
      <c r="H51" s="4"/>
    </row>
    <row r="52" spans="2:8">
      <c r="B52" s="6" t="s">
        <v>92</v>
      </c>
      <c r="C52" s="11">
        <v>0.111</v>
      </c>
      <c r="D52" s="12">
        <v>8191000</v>
      </c>
      <c r="E52" s="12">
        <v>97530</v>
      </c>
      <c r="F52" s="12">
        <f t="shared" si="0"/>
        <v>1.1906971065803931E-2</v>
      </c>
      <c r="G52" s="38">
        <f t="shared" si="1"/>
        <v>1.4603355145891834</v>
      </c>
      <c r="H52" s="4"/>
    </row>
    <row r="53" spans="2:8">
      <c r="B53" s="6" t="s">
        <v>90</v>
      </c>
      <c r="C53" s="11">
        <v>0.33300000000000002</v>
      </c>
      <c r="D53" s="12">
        <v>6504000</v>
      </c>
      <c r="E53" s="12">
        <v>237700</v>
      </c>
      <c r="F53" s="12">
        <f t="shared" si="0"/>
        <v>3.6546740467404672E-2</v>
      </c>
      <c r="G53" s="38">
        <f t="shared" si="1"/>
        <v>10.832318204182041</v>
      </c>
      <c r="H53" s="4"/>
    </row>
    <row r="54" spans="2:8">
      <c r="B54" s="6" t="s">
        <v>91</v>
      </c>
      <c r="C54" s="11">
        <v>0.33300000000000002</v>
      </c>
      <c r="D54" s="12">
        <v>6519000</v>
      </c>
      <c r="E54" s="12">
        <v>239800</v>
      </c>
      <c r="F54" s="12">
        <f t="shared" si="0"/>
        <v>3.6784782942169046E-2</v>
      </c>
      <c r="G54" s="38">
        <f t="shared" si="1"/>
        <v>10.922860039883419</v>
      </c>
      <c r="H54" s="4"/>
    </row>
    <row r="55" spans="2:8">
      <c r="B55" s="6" t="s">
        <v>92</v>
      </c>
      <c r="C55" s="11">
        <v>0.33300000000000002</v>
      </c>
      <c r="D55" s="12">
        <v>6609000</v>
      </c>
      <c r="E55" s="12">
        <v>235900</v>
      </c>
      <c r="F55" s="12">
        <f t="shared" si="0"/>
        <v>3.5693750945680135E-2</v>
      </c>
      <c r="G55" s="38">
        <f t="shared" si="1"/>
        <v>10.507875109698897</v>
      </c>
      <c r="H55" s="4"/>
    </row>
    <row r="56" spans="2:8">
      <c r="B56" s="6" t="s">
        <v>90</v>
      </c>
      <c r="C56" s="11">
        <v>1</v>
      </c>
      <c r="D56" s="12">
        <v>4903000</v>
      </c>
      <c r="E56" s="12">
        <v>446900</v>
      </c>
      <c r="F56" s="12">
        <f t="shared" si="0"/>
        <v>9.1148276565368141E-2</v>
      </c>
      <c r="G56" s="38">
        <f t="shared" si="1"/>
        <v>31.600558474403424</v>
      </c>
      <c r="H56" s="4"/>
    </row>
    <row r="57" spans="2:8">
      <c r="B57" s="6" t="s">
        <v>91</v>
      </c>
      <c r="C57" s="11">
        <v>1</v>
      </c>
      <c r="D57" s="12">
        <v>5114000</v>
      </c>
      <c r="E57" s="12">
        <v>465400</v>
      </c>
      <c r="F57" s="12">
        <f t="shared" si="0"/>
        <v>9.1005084082909665E-2</v>
      </c>
      <c r="G57" s="38">
        <f t="shared" si="1"/>
        <v>31.546093781775522</v>
      </c>
      <c r="H57" s="4"/>
    </row>
    <row r="58" spans="2:8">
      <c r="B58" s="15" t="s">
        <v>92</v>
      </c>
      <c r="C58" s="16">
        <v>1</v>
      </c>
      <c r="D58" s="17">
        <v>4971000</v>
      </c>
      <c r="E58" s="17">
        <v>500200</v>
      </c>
      <c r="F58" s="17">
        <f t="shared" si="0"/>
        <v>0.10062361697847516</v>
      </c>
      <c r="G58" s="41">
        <f t="shared" si="1"/>
        <v>35.204598953932816</v>
      </c>
      <c r="H58" s="4"/>
    </row>
    <row r="59" spans="2:8">
      <c r="B59" s="4"/>
      <c r="C59" s="4"/>
      <c r="D59" s="20"/>
      <c r="E59" s="20"/>
      <c r="F59" s="20"/>
      <c r="G59" s="4"/>
      <c r="H59" s="4"/>
    </row>
    <row r="60" spans="2:8">
      <c r="B60" s="4"/>
      <c r="C60" s="4"/>
      <c r="D60" s="20"/>
      <c r="E60" s="20"/>
      <c r="F60" s="20"/>
      <c r="G60" s="4"/>
      <c r="H60" s="4"/>
    </row>
    <row r="61" spans="2:8">
      <c r="B61" s="4"/>
      <c r="C61" s="4"/>
      <c r="D61" s="20"/>
      <c r="E61" s="20"/>
      <c r="F61" s="20"/>
      <c r="G61" s="4"/>
      <c r="H61" s="4"/>
    </row>
    <row r="62" spans="2:8">
      <c r="B62" s="3" t="s">
        <v>13</v>
      </c>
      <c r="C62" s="4"/>
      <c r="D62" s="20"/>
      <c r="E62" s="20"/>
      <c r="F62" s="4"/>
      <c r="G62" s="4"/>
      <c r="H62" s="4"/>
    </row>
    <row r="63" spans="2:8">
      <c r="B63" s="120" t="s">
        <v>14</v>
      </c>
      <c r="C63" s="126" t="s">
        <v>3</v>
      </c>
      <c r="D63" s="126" t="s">
        <v>4</v>
      </c>
      <c r="E63" s="128" t="s">
        <v>15</v>
      </c>
      <c r="F63" s="4"/>
      <c r="G63" s="4"/>
      <c r="H63" s="4"/>
    </row>
    <row r="64" spans="2:8">
      <c r="B64" s="121"/>
      <c r="C64" s="127"/>
      <c r="D64" s="127"/>
      <c r="E64" s="129"/>
      <c r="F64" s="4"/>
      <c r="G64" s="4"/>
      <c r="H64" s="4"/>
    </row>
    <row r="65" spans="2:8">
      <c r="B65" s="21">
        <v>3</v>
      </c>
      <c r="C65" s="12">
        <v>8261000</v>
      </c>
      <c r="D65" s="12">
        <v>65310</v>
      </c>
      <c r="E65" s="22">
        <f t="shared" ref="E65:E67" si="2">D65/C65</f>
        <v>7.9058225396441105E-3</v>
      </c>
      <c r="F65" s="4"/>
      <c r="G65" s="4"/>
      <c r="H65" s="4"/>
    </row>
    <row r="66" spans="2:8">
      <c r="B66" s="21">
        <v>30</v>
      </c>
      <c r="C66" s="12">
        <v>8280000</v>
      </c>
      <c r="D66" s="12">
        <v>794900</v>
      </c>
      <c r="E66" s="22">
        <f t="shared" si="2"/>
        <v>9.6002415458937201E-2</v>
      </c>
      <c r="F66" s="4"/>
      <c r="G66" s="4"/>
      <c r="H66" s="4"/>
    </row>
    <row r="67" spans="2:8">
      <c r="B67" s="23">
        <v>300</v>
      </c>
      <c r="C67" s="17">
        <v>11850000</v>
      </c>
      <c r="D67" s="17">
        <v>9430000</v>
      </c>
      <c r="E67" s="24">
        <f t="shared" si="2"/>
        <v>0.79578059071729956</v>
      </c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  <row r="72" spans="2:8">
      <c r="B72" s="4"/>
      <c r="C72" s="4"/>
      <c r="D72" s="4"/>
      <c r="E72" s="4"/>
      <c r="F72" s="4"/>
      <c r="G72" s="4"/>
      <c r="H72" s="4"/>
    </row>
    <row r="73" spans="2:8">
      <c r="B73" s="4"/>
      <c r="C73" s="4"/>
      <c r="D73" s="4"/>
      <c r="E73" s="4"/>
      <c r="F73" s="4"/>
      <c r="G73" s="4"/>
      <c r="H73" s="4"/>
    </row>
    <row r="74" spans="2:8">
      <c r="B74" s="4"/>
      <c r="C74" s="4"/>
      <c r="D74" s="4"/>
      <c r="E74" s="4"/>
      <c r="F74" s="4"/>
      <c r="G74" s="4"/>
      <c r="H74" s="4"/>
    </row>
    <row r="75" spans="2:8">
      <c r="B75" s="4"/>
      <c r="C75" s="4"/>
      <c r="D75" s="4"/>
      <c r="E75" s="4"/>
      <c r="F75" s="4"/>
      <c r="G75" s="4"/>
      <c r="H75" s="4"/>
    </row>
    <row r="76" spans="2:8">
      <c r="B76" s="4"/>
      <c r="C76" s="4"/>
      <c r="D76" s="4"/>
      <c r="E76" s="4"/>
      <c r="F76" s="4"/>
      <c r="G76" s="4"/>
      <c r="H76" s="4"/>
    </row>
    <row r="77" spans="2:8">
      <c r="B77" s="4"/>
      <c r="C77" s="4"/>
      <c r="D77" s="4"/>
      <c r="E77" s="4"/>
      <c r="F77" s="4"/>
      <c r="G77" s="4"/>
      <c r="H77" s="4"/>
    </row>
    <row r="78" spans="2:8">
      <c r="B78" s="4"/>
      <c r="C78" s="4"/>
      <c r="D78" s="4"/>
      <c r="E78" s="4"/>
      <c r="F78" s="4"/>
      <c r="G78" s="4"/>
      <c r="H78" s="4"/>
    </row>
    <row r="79" spans="2:8">
      <c r="B79" s="4"/>
      <c r="C79" s="4"/>
      <c r="D79" s="4"/>
      <c r="E79" s="4"/>
      <c r="F79" s="4"/>
      <c r="G79" s="4"/>
      <c r="H79" s="4"/>
    </row>
    <row r="80" spans="2:8">
      <c r="B80" s="4"/>
      <c r="C80" s="4"/>
      <c r="D80" s="4"/>
      <c r="E80" s="4"/>
      <c r="F80" s="4"/>
      <c r="G80" s="4"/>
      <c r="H80" s="4"/>
    </row>
    <row r="81" spans="2:8">
      <c r="B81" s="4"/>
      <c r="C81" s="4"/>
      <c r="D81" s="4"/>
      <c r="E81" s="4"/>
      <c r="F81" s="4"/>
      <c r="G81" s="4"/>
      <c r="H81" s="4"/>
    </row>
    <row r="82" spans="2:8">
      <c r="B82" s="4"/>
      <c r="C82" s="4"/>
      <c r="D82" s="4"/>
      <c r="E82" s="4"/>
      <c r="F82" s="4"/>
      <c r="G82" s="4"/>
      <c r="H82" s="4"/>
    </row>
    <row r="83" spans="2:8">
      <c r="B83" s="4"/>
      <c r="C83" s="4"/>
      <c r="D83" s="4"/>
      <c r="E83" s="4"/>
      <c r="F83" s="4"/>
      <c r="G83" s="4"/>
      <c r="H83" s="4"/>
    </row>
    <row r="84" spans="2:8">
      <c r="B84" s="4"/>
      <c r="C84" s="4"/>
      <c r="D84" s="4"/>
      <c r="E84" s="4"/>
      <c r="F84" s="4"/>
      <c r="G84" s="4"/>
      <c r="H84" s="4"/>
    </row>
    <row r="85" spans="2:8">
      <c r="B85" s="4"/>
      <c r="C85" s="4"/>
      <c r="D85" s="4"/>
      <c r="E85" s="4"/>
      <c r="F85" s="4"/>
      <c r="G85" s="4"/>
      <c r="H85" s="4"/>
    </row>
    <row r="86" spans="2:8">
      <c r="B86" s="4"/>
      <c r="C86" s="4"/>
      <c r="D86" s="4"/>
      <c r="E86" s="4"/>
      <c r="F86" s="4"/>
      <c r="G86" s="4"/>
      <c r="H86" s="4"/>
    </row>
  </sheetData>
  <mergeCells count="9">
    <mergeCell ref="F3:F4"/>
    <mergeCell ref="B63:B64"/>
    <mergeCell ref="C63:C64"/>
    <mergeCell ref="D63:D64"/>
    <mergeCell ref="E63:E64"/>
    <mergeCell ref="B3:B4"/>
    <mergeCell ref="C3:C4"/>
    <mergeCell ref="D3:D4"/>
    <mergeCell ref="E3:E4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3E5A-708C-A74B-AB3C-9111A8EE162D}">
  <dimension ref="C5:L22"/>
  <sheetViews>
    <sheetView topLeftCell="A10" zoomScale="142" zoomScaleNormal="142" workbookViewId="0">
      <selection activeCell="F27" sqref="F27"/>
    </sheetView>
  </sheetViews>
  <sheetFormatPr defaultColWidth="10.6640625" defaultRowHeight="15.5"/>
  <cols>
    <col min="14" max="14" width="13.5" customWidth="1"/>
  </cols>
  <sheetData>
    <row r="5" spans="3:12">
      <c r="C5" s="34" t="s">
        <v>102</v>
      </c>
      <c r="F5" s="34" t="s">
        <v>103</v>
      </c>
      <c r="I5" s="34" t="s">
        <v>104</v>
      </c>
    </row>
    <row r="13" spans="3:12">
      <c r="C13" s="34" t="s">
        <v>147</v>
      </c>
    </row>
    <row r="16" spans="3:12">
      <c r="I16" s="51" t="s">
        <v>94</v>
      </c>
      <c r="J16" s="51" t="s">
        <v>95</v>
      </c>
      <c r="K16" s="51" t="s">
        <v>96</v>
      </c>
      <c r="L16" s="52" t="s">
        <v>105</v>
      </c>
    </row>
    <row r="17" spans="9:12">
      <c r="I17" s="51" t="s">
        <v>97</v>
      </c>
      <c r="J17" s="28">
        <v>1</v>
      </c>
      <c r="K17" s="53">
        <v>90300049.430000007</v>
      </c>
      <c r="L17" s="54">
        <v>1</v>
      </c>
    </row>
    <row r="18" spans="9:12">
      <c r="I18" s="55" t="s">
        <v>98</v>
      </c>
      <c r="J18" s="56">
        <v>2</v>
      </c>
      <c r="K18" s="57">
        <v>92057339.980000004</v>
      </c>
      <c r="L18" s="58">
        <v>1.0194605712963893</v>
      </c>
    </row>
    <row r="19" spans="9:12">
      <c r="I19" s="55" t="s">
        <v>98</v>
      </c>
      <c r="J19" s="56">
        <v>3</v>
      </c>
      <c r="K19" s="57">
        <v>85300254.219999999</v>
      </c>
      <c r="L19" s="59">
        <v>0.94463131258996913</v>
      </c>
    </row>
    <row r="20" spans="9:12">
      <c r="I20" s="51" t="s">
        <v>99</v>
      </c>
      <c r="J20" s="28">
        <v>4</v>
      </c>
      <c r="K20" s="53">
        <v>95624248.099999994</v>
      </c>
      <c r="L20" s="54">
        <v>1.0589611933061815</v>
      </c>
    </row>
    <row r="21" spans="9:12">
      <c r="I21" s="55" t="s">
        <v>100</v>
      </c>
      <c r="J21" s="56">
        <v>5</v>
      </c>
      <c r="K21" s="57">
        <v>88936563.959999993</v>
      </c>
      <c r="L21" s="58">
        <v>0.98490050139942642</v>
      </c>
    </row>
    <row r="22" spans="9:12">
      <c r="I22" s="60" t="s">
        <v>101</v>
      </c>
      <c r="J22" s="33">
        <v>6</v>
      </c>
      <c r="K22" s="61">
        <v>99217565.420000002</v>
      </c>
      <c r="L22" s="59">
        <v>1.0987542758424822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B3AE-EF55-A44F-9B70-62A1933AC84F}">
  <dimension ref="E4:S305"/>
  <sheetViews>
    <sheetView zoomScale="141" zoomScaleNormal="141" workbookViewId="0">
      <selection activeCell="I5" sqref="I5"/>
    </sheetView>
  </sheetViews>
  <sheetFormatPr defaultColWidth="7.5" defaultRowHeight="15.5"/>
  <cols>
    <col min="1" max="6" width="7.5" style="62"/>
    <col min="7" max="7" width="13.1640625" style="62" customWidth="1"/>
    <col min="8" max="10" width="9.83203125" style="62" bestFit="1" customWidth="1"/>
    <col min="11" max="11" width="3.83203125" style="62" customWidth="1"/>
    <col min="12" max="12" width="10.1640625" style="62" bestFit="1" customWidth="1"/>
    <col min="13" max="14" width="7.83203125" style="62" bestFit="1" customWidth="1"/>
    <col min="15" max="15" width="4.33203125" style="62" customWidth="1"/>
    <col min="16" max="18" width="7.5" style="62"/>
    <col min="19" max="19" width="16" style="62" customWidth="1"/>
    <col min="20" max="16384" width="7.5" style="62"/>
  </cols>
  <sheetData>
    <row r="4" spans="6:19">
      <c r="F4" s="4"/>
      <c r="G4" s="117" t="s">
        <v>148</v>
      </c>
    </row>
    <row r="8" spans="6:19">
      <c r="H8" s="63" t="s">
        <v>106</v>
      </c>
      <c r="L8" s="63" t="s">
        <v>130</v>
      </c>
      <c r="P8" s="133" t="s">
        <v>140</v>
      </c>
      <c r="Q8" s="133"/>
    </row>
    <row r="9" spans="6:19">
      <c r="H9" s="65" t="s">
        <v>131</v>
      </c>
      <c r="I9" s="66"/>
      <c r="J9" s="67"/>
      <c r="L9" s="65" t="s">
        <v>131</v>
      </c>
      <c r="M9" s="66"/>
      <c r="N9" s="67"/>
      <c r="P9" s="65" t="s">
        <v>131</v>
      </c>
      <c r="Q9" s="66"/>
      <c r="R9" s="67"/>
    </row>
    <row r="10" spans="6:19">
      <c r="F10" s="63"/>
      <c r="H10" s="68">
        <v>1</v>
      </c>
      <c r="I10" s="62">
        <v>2</v>
      </c>
      <c r="J10" s="69">
        <v>3</v>
      </c>
      <c r="L10" s="68">
        <v>1</v>
      </c>
      <c r="M10" s="62">
        <v>2</v>
      </c>
      <c r="N10" s="69">
        <v>3</v>
      </c>
      <c r="P10" s="68">
        <v>1</v>
      </c>
      <c r="Q10" s="62">
        <v>2</v>
      </c>
      <c r="R10" s="69">
        <v>3</v>
      </c>
      <c r="S10" s="68"/>
    </row>
    <row r="11" spans="6:19">
      <c r="F11" s="3" t="s">
        <v>141</v>
      </c>
      <c r="G11" s="70" t="s">
        <v>107</v>
      </c>
      <c r="H11" s="71">
        <v>209700000</v>
      </c>
      <c r="I11" s="72">
        <v>210500000</v>
      </c>
      <c r="J11" s="73">
        <v>205400000</v>
      </c>
      <c r="L11" s="89">
        <f t="shared" ref="L11:N20" si="0">( 1*0.00001*H11 + 0.064)*0.1</f>
        <v>209.7064</v>
      </c>
      <c r="M11" s="90">
        <f t="shared" si="0"/>
        <v>210.50639999999999</v>
      </c>
      <c r="N11" s="91">
        <f t="shared" si="0"/>
        <v>205.40639999999999</v>
      </c>
      <c r="P11" s="74">
        <f t="shared" ref="P11:R20" si="1">L11/900</f>
        <v>0.23300711111111111</v>
      </c>
      <c r="Q11" s="75">
        <f t="shared" si="1"/>
        <v>0.23389599999999999</v>
      </c>
      <c r="R11" s="76">
        <f t="shared" si="1"/>
        <v>0.22822933333333331</v>
      </c>
      <c r="S11" s="68"/>
    </row>
    <row r="12" spans="6:19">
      <c r="F12" s="4"/>
      <c r="G12" s="77" t="s">
        <v>108</v>
      </c>
      <c r="H12" s="78">
        <v>30360000</v>
      </c>
      <c r="I12" s="79">
        <v>30300000</v>
      </c>
      <c r="J12" s="80">
        <v>29520000</v>
      </c>
      <c r="L12" s="86">
        <f t="shared" si="0"/>
        <v>30.366400000000006</v>
      </c>
      <c r="M12" s="87">
        <f t="shared" si="0"/>
        <v>30.306400000000004</v>
      </c>
      <c r="N12" s="88">
        <f t="shared" si="0"/>
        <v>29.52640000000001</v>
      </c>
      <c r="P12" s="81">
        <f t="shared" si="1"/>
        <v>3.3740444444444448E-2</v>
      </c>
      <c r="Q12" s="82">
        <f t="shared" si="1"/>
        <v>3.3673777777777782E-2</v>
      </c>
      <c r="R12" s="83">
        <f t="shared" si="1"/>
        <v>3.280711111111112E-2</v>
      </c>
      <c r="S12" s="68"/>
    </row>
    <row r="13" spans="6:19">
      <c r="F13" s="4"/>
      <c r="G13" s="77" t="s">
        <v>109</v>
      </c>
      <c r="H13" s="78">
        <v>933200</v>
      </c>
      <c r="I13" s="79">
        <v>922100</v>
      </c>
      <c r="J13" s="80">
        <v>914300</v>
      </c>
      <c r="L13" s="86">
        <f t="shared" si="0"/>
        <v>0.9396000000000001</v>
      </c>
      <c r="M13" s="87">
        <f t="shared" si="0"/>
        <v>0.9285000000000001</v>
      </c>
      <c r="N13" s="88">
        <f t="shared" si="0"/>
        <v>0.92070000000000007</v>
      </c>
      <c r="P13" s="81">
        <f t="shared" si="1"/>
        <v>1.044E-3</v>
      </c>
      <c r="Q13" s="82">
        <f t="shared" si="1"/>
        <v>1.0316666666666668E-3</v>
      </c>
      <c r="R13" s="83">
        <f t="shared" si="1"/>
        <v>1.023E-3</v>
      </c>
      <c r="S13" s="68"/>
    </row>
    <row r="14" spans="6:19">
      <c r="F14" s="4"/>
      <c r="G14" s="77" t="s">
        <v>110</v>
      </c>
      <c r="H14" s="78">
        <v>193500000</v>
      </c>
      <c r="I14" s="79">
        <v>194400000</v>
      </c>
      <c r="J14" s="80">
        <v>195200000</v>
      </c>
      <c r="L14" s="86">
        <f t="shared" si="0"/>
        <v>193.50640000000004</v>
      </c>
      <c r="M14" s="87">
        <f t="shared" si="0"/>
        <v>194.40640000000005</v>
      </c>
      <c r="N14" s="88">
        <f t="shared" si="0"/>
        <v>195.20640000000003</v>
      </c>
      <c r="P14" s="81">
        <f t="shared" si="1"/>
        <v>0.21500711111111115</v>
      </c>
      <c r="Q14" s="82">
        <f t="shared" si="1"/>
        <v>0.21600711111111118</v>
      </c>
      <c r="R14" s="83">
        <f t="shared" si="1"/>
        <v>0.21689600000000003</v>
      </c>
      <c r="S14" s="68"/>
    </row>
    <row r="15" spans="6:19">
      <c r="F15" s="4"/>
      <c r="G15" s="77" t="s">
        <v>111</v>
      </c>
      <c r="H15" s="78">
        <v>202200000</v>
      </c>
      <c r="I15" s="79">
        <v>201500000</v>
      </c>
      <c r="J15" s="80">
        <v>202800000</v>
      </c>
      <c r="L15" s="86">
        <f t="shared" si="0"/>
        <v>202.20640000000003</v>
      </c>
      <c r="M15" s="87">
        <f t="shared" si="0"/>
        <v>201.50640000000004</v>
      </c>
      <c r="N15" s="88">
        <f t="shared" si="0"/>
        <v>202.80640000000005</v>
      </c>
      <c r="P15" s="81">
        <f t="shared" si="1"/>
        <v>0.22467377777777781</v>
      </c>
      <c r="Q15" s="82">
        <f t="shared" si="1"/>
        <v>0.22389600000000004</v>
      </c>
      <c r="R15" s="83">
        <f t="shared" si="1"/>
        <v>0.22534044444444451</v>
      </c>
      <c r="S15" s="68"/>
    </row>
    <row r="16" spans="6:19">
      <c r="F16" s="4"/>
      <c r="G16" s="77" t="s">
        <v>112</v>
      </c>
      <c r="H16" s="78">
        <v>37450000</v>
      </c>
      <c r="I16" s="79">
        <v>37010000</v>
      </c>
      <c r="J16" s="80">
        <v>36980000</v>
      </c>
      <c r="L16" s="86">
        <f t="shared" si="0"/>
        <v>37.456400000000009</v>
      </c>
      <c r="M16" s="87">
        <f t="shared" si="0"/>
        <v>37.016400000000004</v>
      </c>
      <c r="N16" s="88">
        <f t="shared" si="0"/>
        <v>36.986400000000003</v>
      </c>
      <c r="P16" s="81">
        <f t="shared" si="1"/>
        <v>4.161822222222223E-2</v>
      </c>
      <c r="Q16" s="82">
        <f t="shared" si="1"/>
        <v>4.1129333333333337E-2</v>
      </c>
      <c r="R16" s="83">
        <f t="shared" si="1"/>
        <v>4.1096000000000001E-2</v>
      </c>
      <c r="S16" s="68"/>
    </row>
    <row r="17" spans="6:19">
      <c r="F17" s="4"/>
      <c r="G17" s="77" t="s">
        <v>113</v>
      </c>
      <c r="H17" s="78">
        <v>12710000</v>
      </c>
      <c r="I17" s="79">
        <v>12600000</v>
      </c>
      <c r="J17" s="80">
        <v>12110000</v>
      </c>
      <c r="L17" s="86">
        <f t="shared" si="0"/>
        <v>12.7164</v>
      </c>
      <c r="M17" s="87">
        <f t="shared" si="0"/>
        <v>12.606400000000001</v>
      </c>
      <c r="N17" s="88">
        <f t="shared" si="0"/>
        <v>12.116400000000001</v>
      </c>
      <c r="P17" s="81">
        <f t="shared" si="1"/>
        <v>1.4129333333333334E-2</v>
      </c>
      <c r="Q17" s="82">
        <f t="shared" si="1"/>
        <v>1.4007111111111113E-2</v>
      </c>
      <c r="R17" s="83">
        <f t="shared" si="1"/>
        <v>1.3462666666666668E-2</v>
      </c>
      <c r="S17" s="68"/>
    </row>
    <row r="18" spans="6:19">
      <c r="F18" s="4"/>
      <c r="G18" s="77" t="s">
        <v>114</v>
      </c>
      <c r="H18" s="78">
        <v>164000000</v>
      </c>
      <c r="I18" s="79">
        <v>164900000</v>
      </c>
      <c r="J18" s="80">
        <v>166100000</v>
      </c>
      <c r="L18" s="86">
        <f t="shared" si="0"/>
        <v>164.00640000000004</v>
      </c>
      <c r="M18" s="87">
        <f t="shared" si="0"/>
        <v>164.90640000000005</v>
      </c>
      <c r="N18" s="88">
        <f t="shared" si="0"/>
        <v>166.10640000000004</v>
      </c>
      <c r="P18" s="81">
        <f t="shared" si="1"/>
        <v>0.18222933333333338</v>
      </c>
      <c r="Q18" s="82">
        <f t="shared" si="1"/>
        <v>0.18322933333333338</v>
      </c>
      <c r="R18" s="83">
        <f t="shared" si="1"/>
        <v>0.18456266666666671</v>
      </c>
      <c r="S18" s="68"/>
    </row>
    <row r="19" spans="6:19">
      <c r="F19" s="4"/>
      <c r="G19" s="77" t="s">
        <v>115</v>
      </c>
      <c r="H19" s="78">
        <v>218400000</v>
      </c>
      <c r="I19" s="79">
        <v>219700000</v>
      </c>
      <c r="J19" s="80">
        <v>216000000</v>
      </c>
      <c r="L19" s="86">
        <f t="shared" si="0"/>
        <v>218.40639999999999</v>
      </c>
      <c r="M19" s="87">
        <f t="shared" si="0"/>
        <v>219.7064</v>
      </c>
      <c r="N19" s="88">
        <f t="shared" si="0"/>
        <v>216.00639999999999</v>
      </c>
      <c r="P19" s="81">
        <f t="shared" si="1"/>
        <v>0.24267377777777777</v>
      </c>
      <c r="Q19" s="82">
        <f t="shared" si="1"/>
        <v>0.24411822222222224</v>
      </c>
      <c r="R19" s="83">
        <f t="shared" si="1"/>
        <v>0.24000711111111109</v>
      </c>
      <c r="S19" s="68"/>
    </row>
    <row r="20" spans="6:19">
      <c r="F20" s="4"/>
      <c r="G20" s="77" t="s">
        <v>116</v>
      </c>
      <c r="H20" s="78">
        <v>56890000</v>
      </c>
      <c r="I20" s="79">
        <v>59150000</v>
      </c>
      <c r="J20" s="84">
        <v>57360000</v>
      </c>
      <c r="L20" s="113">
        <f t="shared" si="0"/>
        <v>56.896400000000007</v>
      </c>
      <c r="M20" s="114">
        <f t="shared" si="0"/>
        <v>59.156399999999998</v>
      </c>
      <c r="N20" s="115">
        <f t="shared" si="0"/>
        <v>57.366399999999999</v>
      </c>
      <c r="P20" s="81">
        <f t="shared" si="1"/>
        <v>6.3218222222222231E-2</v>
      </c>
      <c r="Q20" s="82">
        <f t="shared" si="1"/>
        <v>6.5729333333333334E-2</v>
      </c>
      <c r="R20" s="83">
        <f t="shared" si="1"/>
        <v>6.3740444444444447E-2</v>
      </c>
      <c r="S20" s="68"/>
    </row>
    <row r="21" spans="6:19">
      <c r="F21" s="3" t="s">
        <v>142</v>
      </c>
      <c r="G21" s="85" t="s">
        <v>117</v>
      </c>
      <c r="H21" s="71">
        <v>14550000</v>
      </c>
      <c r="I21" s="72">
        <v>14550000</v>
      </c>
      <c r="J21" s="73">
        <v>14130000</v>
      </c>
      <c r="L21" s="86">
        <f t="shared" ref="L21:N26" si="2" xml:space="preserve"> (2*0.000001*H21 + 0.0221)*0.1</f>
        <v>2.91221</v>
      </c>
      <c r="M21" s="87">
        <f t="shared" si="2"/>
        <v>2.91221</v>
      </c>
      <c r="N21" s="88">
        <f t="shared" si="2"/>
        <v>2.8282099999999999</v>
      </c>
      <c r="P21" s="89">
        <f t="shared" ref="P21:R33" si="3">1000*L21/900</f>
        <v>3.235788888888889</v>
      </c>
      <c r="Q21" s="90">
        <f t="shared" si="3"/>
        <v>3.235788888888889</v>
      </c>
      <c r="R21" s="91">
        <f t="shared" si="3"/>
        <v>3.1424555555555558</v>
      </c>
      <c r="S21" s="68"/>
    </row>
    <row r="22" spans="6:19">
      <c r="F22" s="4"/>
      <c r="G22" s="92" t="s">
        <v>118</v>
      </c>
      <c r="H22" s="78">
        <v>15620000</v>
      </c>
      <c r="I22" s="79">
        <v>15450000</v>
      </c>
      <c r="J22" s="80">
        <v>16220000</v>
      </c>
      <c r="L22" s="86">
        <f t="shared" si="2"/>
        <v>3.1262099999999999</v>
      </c>
      <c r="M22" s="87">
        <f t="shared" si="2"/>
        <v>3.0922099999999997</v>
      </c>
      <c r="N22" s="88">
        <f t="shared" si="2"/>
        <v>3.24621</v>
      </c>
      <c r="P22" s="86">
        <f t="shared" si="3"/>
        <v>3.4735666666666667</v>
      </c>
      <c r="Q22" s="87">
        <f t="shared" si="3"/>
        <v>3.4357888888888883</v>
      </c>
      <c r="R22" s="88">
        <f t="shared" si="3"/>
        <v>3.6069</v>
      </c>
      <c r="S22" s="68"/>
    </row>
    <row r="23" spans="6:19">
      <c r="F23" s="4"/>
      <c r="G23" s="92" t="s">
        <v>119</v>
      </c>
      <c r="H23" s="78">
        <v>63830000</v>
      </c>
      <c r="I23" s="79">
        <v>63750000</v>
      </c>
      <c r="J23" s="80">
        <v>63050000</v>
      </c>
      <c r="L23" s="86">
        <f t="shared" si="2"/>
        <v>12.76821</v>
      </c>
      <c r="M23" s="87">
        <f t="shared" si="2"/>
        <v>12.75221</v>
      </c>
      <c r="N23" s="88">
        <f t="shared" si="2"/>
        <v>12.612209999999999</v>
      </c>
      <c r="P23" s="86">
        <f t="shared" si="3"/>
        <v>14.1869</v>
      </c>
      <c r="Q23" s="87">
        <f t="shared" si="3"/>
        <v>14.169122222222221</v>
      </c>
      <c r="R23" s="88">
        <f t="shared" si="3"/>
        <v>14.013566666666666</v>
      </c>
      <c r="S23" s="68"/>
    </row>
    <row r="24" spans="6:19">
      <c r="F24" s="4"/>
      <c r="G24" s="92" t="s">
        <v>120</v>
      </c>
      <c r="H24" s="78">
        <v>12920000</v>
      </c>
      <c r="I24" s="79">
        <v>12940000</v>
      </c>
      <c r="J24" s="80">
        <v>12310000</v>
      </c>
      <c r="L24" s="86">
        <f t="shared" si="2"/>
        <v>2.5862099999999999</v>
      </c>
      <c r="M24" s="87">
        <f t="shared" si="2"/>
        <v>2.5902099999999999</v>
      </c>
      <c r="N24" s="88">
        <f t="shared" si="2"/>
        <v>2.4642099999999996</v>
      </c>
      <c r="P24" s="86">
        <f t="shared" si="3"/>
        <v>2.8735666666666666</v>
      </c>
      <c r="Q24" s="87">
        <f t="shared" si="3"/>
        <v>2.8780111111111113</v>
      </c>
      <c r="R24" s="88">
        <f t="shared" si="3"/>
        <v>2.7380111111111107</v>
      </c>
      <c r="S24" s="68"/>
    </row>
    <row r="25" spans="6:19">
      <c r="F25" s="4"/>
      <c r="G25" s="92" t="s">
        <v>121</v>
      </c>
      <c r="H25" s="78">
        <v>20100000</v>
      </c>
      <c r="I25" s="79">
        <v>20580000</v>
      </c>
      <c r="J25" s="80">
        <v>20510000</v>
      </c>
      <c r="L25" s="86">
        <f t="shared" si="2"/>
        <v>4.0222100000000003</v>
      </c>
      <c r="M25" s="87">
        <f t="shared" si="2"/>
        <v>4.1182100000000004</v>
      </c>
      <c r="N25" s="88">
        <f t="shared" si="2"/>
        <v>4.1042100000000001</v>
      </c>
      <c r="P25" s="86">
        <f t="shared" si="3"/>
        <v>4.4691222222222224</v>
      </c>
      <c r="Q25" s="87">
        <f t="shared" si="3"/>
        <v>4.5757888888888889</v>
      </c>
      <c r="R25" s="88">
        <f t="shared" si="3"/>
        <v>4.5602333333333336</v>
      </c>
      <c r="S25" s="68"/>
    </row>
    <row r="26" spans="6:19">
      <c r="F26" s="4"/>
      <c r="G26" s="92" t="s">
        <v>122</v>
      </c>
      <c r="H26" s="78">
        <v>12010000</v>
      </c>
      <c r="I26" s="79">
        <v>12020000</v>
      </c>
      <c r="J26" s="80">
        <v>12070000</v>
      </c>
      <c r="L26" s="86">
        <f t="shared" si="2"/>
        <v>2.40421</v>
      </c>
      <c r="M26" s="87">
        <f t="shared" si="2"/>
        <v>2.4062099999999997</v>
      </c>
      <c r="N26" s="88">
        <f t="shared" si="2"/>
        <v>2.41621</v>
      </c>
      <c r="P26" s="86">
        <f t="shared" si="3"/>
        <v>2.6713444444444443</v>
      </c>
      <c r="Q26" s="87">
        <f t="shared" si="3"/>
        <v>2.673566666666666</v>
      </c>
      <c r="R26" s="88">
        <f t="shared" si="3"/>
        <v>2.6846777777777779</v>
      </c>
      <c r="S26" s="68"/>
    </row>
    <row r="27" spans="6:19">
      <c r="F27" s="3" t="s">
        <v>143</v>
      </c>
      <c r="G27" s="85" t="s">
        <v>123</v>
      </c>
      <c r="H27" s="71">
        <v>431200</v>
      </c>
      <c r="I27" s="72">
        <v>385500</v>
      </c>
      <c r="J27" s="73">
        <v>411400</v>
      </c>
      <c r="L27" s="74">
        <f t="shared" ref="L27:N33" si="4" xml:space="preserve"> (2*0.000001*H27 - 0.3907)*0.1</f>
        <v>4.7169999999999997E-2</v>
      </c>
      <c r="M27" s="75">
        <f t="shared" si="4"/>
        <v>3.8030000000000008E-2</v>
      </c>
      <c r="N27" s="76">
        <f t="shared" si="4"/>
        <v>4.3209999999999998E-2</v>
      </c>
      <c r="P27" s="74">
        <f t="shared" si="3"/>
        <v>5.2411111111111103E-2</v>
      </c>
      <c r="Q27" s="75">
        <f t="shared" si="3"/>
        <v>4.2255555555555567E-2</v>
      </c>
      <c r="R27" s="76">
        <f t="shared" si="3"/>
        <v>4.8011111111111116E-2</v>
      </c>
      <c r="S27" s="68"/>
    </row>
    <row r="28" spans="6:19">
      <c r="G28" s="92" t="s">
        <v>124</v>
      </c>
      <c r="H28" s="78">
        <v>240100</v>
      </c>
      <c r="I28" s="79">
        <v>286300</v>
      </c>
      <c r="J28" s="80">
        <v>293900</v>
      </c>
      <c r="L28" s="81">
        <f t="shared" si="4"/>
        <v>8.9499999999999979E-3</v>
      </c>
      <c r="M28" s="82">
        <f t="shared" si="4"/>
        <v>1.8190000000000001E-2</v>
      </c>
      <c r="N28" s="83">
        <f t="shared" si="4"/>
        <v>1.9710000000000002E-2</v>
      </c>
      <c r="P28" s="81">
        <f t="shared" si="3"/>
        <v>9.9444444444444415E-3</v>
      </c>
      <c r="Q28" s="82">
        <f t="shared" si="3"/>
        <v>2.0211111111111114E-2</v>
      </c>
      <c r="R28" s="83">
        <f t="shared" si="3"/>
        <v>2.1899999999999999E-2</v>
      </c>
      <c r="S28" s="68"/>
    </row>
    <row r="29" spans="6:19">
      <c r="G29" s="92" t="s">
        <v>125</v>
      </c>
      <c r="H29" s="78">
        <v>640600</v>
      </c>
      <c r="I29" s="79">
        <v>675000</v>
      </c>
      <c r="J29" s="80">
        <v>731300</v>
      </c>
      <c r="L29" s="81">
        <f t="shared" si="4"/>
        <v>8.904999999999999E-2</v>
      </c>
      <c r="M29" s="82">
        <f t="shared" si="4"/>
        <v>9.5929999999999988E-2</v>
      </c>
      <c r="N29" s="83">
        <f t="shared" si="4"/>
        <v>0.10718999999999999</v>
      </c>
      <c r="P29" s="81">
        <f t="shared" si="3"/>
        <v>9.8944444444444446E-2</v>
      </c>
      <c r="Q29" s="82">
        <f t="shared" si="3"/>
        <v>0.10658888888888889</v>
      </c>
      <c r="R29" s="83">
        <f t="shared" si="3"/>
        <v>0.1191</v>
      </c>
      <c r="S29" s="68"/>
    </row>
    <row r="30" spans="6:19">
      <c r="G30" s="92" t="s">
        <v>126</v>
      </c>
      <c r="H30" s="78">
        <v>289300</v>
      </c>
      <c r="I30" s="79">
        <v>326900</v>
      </c>
      <c r="J30" s="80">
        <v>339000</v>
      </c>
      <c r="L30" s="81">
        <f t="shared" si="4"/>
        <v>1.8790000000000001E-2</v>
      </c>
      <c r="M30" s="82">
        <f t="shared" si="4"/>
        <v>2.6309999999999997E-2</v>
      </c>
      <c r="N30" s="83">
        <f t="shared" si="4"/>
        <v>2.8729999999999995E-2</v>
      </c>
      <c r="P30" s="81">
        <f t="shared" si="3"/>
        <v>2.087777777777778E-2</v>
      </c>
      <c r="Q30" s="82">
        <f t="shared" si="3"/>
        <v>2.9233333333333326E-2</v>
      </c>
      <c r="R30" s="83">
        <f t="shared" si="3"/>
        <v>3.192222222222222E-2</v>
      </c>
      <c r="S30" s="68"/>
    </row>
    <row r="31" spans="6:19">
      <c r="G31" s="92" t="s">
        <v>127</v>
      </c>
      <c r="H31" s="78">
        <v>370100</v>
      </c>
      <c r="I31" s="79">
        <v>363300</v>
      </c>
      <c r="J31" s="80">
        <v>391000</v>
      </c>
      <c r="L31" s="81">
        <f t="shared" si="4"/>
        <v>3.4950000000000002E-2</v>
      </c>
      <c r="M31" s="82">
        <f t="shared" si="4"/>
        <v>3.3589999999999995E-2</v>
      </c>
      <c r="N31" s="83">
        <f t="shared" si="4"/>
        <v>3.9129999999999998E-2</v>
      </c>
      <c r="P31" s="81">
        <f t="shared" si="3"/>
        <v>3.8833333333333338E-2</v>
      </c>
      <c r="Q31" s="82">
        <f t="shared" si="3"/>
        <v>3.7322222222222215E-2</v>
      </c>
      <c r="R31" s="83">
        <f t="shared" si="3"/>
        <v>4.3477777777777775E-2</v>
      </c>
      <c r="S31" s="68"/>
    </row>
    <row r="32" spans="6:19">
      <c r="G32" s="92" t="s">
        <v>128</v>
      </c>
      <c r="H32" s="78">
        <v>805000</v>
      </c>
      <c r="I32" s="79">
        <v>841500</v>
      </c>
      <c r="J32" s="80">
        <v>921200</v>
      </c>
      <c r="L32" s="81">
        <f t="shared" si="4"/>
        <v>0.12192999999999998</v>
      </c>
      <c r="M32" s="82">
        <f t="shared" si="4"/>
        <v>0.12922999999999998</v>
      </c>
      <c r="N32" s="83">
        <f t="shared" si="4"/>
        <v>0.14516999999999999</v>
      </c>
      <c r="P32" s="81">
        <f t="shared" si="3"/>
        <v>0.13547777777777775</v>
      </c>
      <c r="Q32" s="82">
        <f t="shared" si="3"/>
        <v>0.14358888888888888</v>
      </c>
      <c r="R32" s="83">
        <f t="shared" si="3"/>
        <v>0.1613</v>
      </c>
      <c r="S32" s="68"/>
    </row>
    <row r="33" spans="6:19">
      <c r="G33" s="93" t="s">
        <v>129</v>
      </c>
      <c r="H33" s="94">
        <v>288500</v>
      </c>
      <c r="I33" s="95">
        <v>314300</v>
      </c>
      <c r="J33" s="84">
        <v>310200</v>
      </c>
      <c r="L33" s="96">
        <f t="shared" si="4"/>
        <v>1.8629999999999997E-2</v>
      </c>
      <c r="M33" s="97">
        <f t="shared" si="4"/>
        <v>2.3789999999999995E-2</v>
      </c>
      <c r="N33" s="98">
        <f t="shared" si="4"/>
        <v>2.2969999999999997E-2</v>
      </c>
      <c r="P33" s="96">
        <f t="shared" si="3"/>
        <v>2.07E-2</v>
      </c>
      <c r="Q33" s="97">
        <f t="shared" si="3"/>
        <v>2.643333333333333E-2</v>
      </c>
      <c r="R33" s="98">
        <f t="shared" si="3"/>
        <v>2.552222222222222E-2</v>
      </c>
      <c r="S33" s="68"/>
    </row>
    <row r="34" spans="6:19">
      <c r="G34" s="99"/>
      <c r="H34" s="79"/>
      <c r="I34" s="79"/>
      <c r="J34" s="79"/>
      <c r="L34" s="82"/>
      <c r="M34" s="82"/>
      <c r="N34" s="82"/>
      <c r="P34" s="82"/>
      <c r="Q34" s="82"/>
      <c r="R34" s="82"/>
    </row>
    <row r="35" spans="6:19">
      <c r="G35" s="100"/>
      <c r="H35" s="63" t="s">
        <v>130</v>
      </c>
    </row>
    <row r="36" spans="6:19">
      <c r="F36" s="69"/>
      <c r="G36" s="63" t="s">
        <v>13</v>
      </c>
      <c r="H36" s="65">
        <v>0.1</v>
      </c>
      <c r="I36" s="70">
        <v>1</v>
      </c>
      <c r="J36" s="67">
        <v>10</v>
      </c>
    </row>
    <row r="37" spans="6:19">
      <c r="G37" s="65" t="s">
        <v>132</v>
      </c>
      <c r="H37" s="101">
        <v>9335</v>
      </c>
      <c r="I37" s="102">
        <v>72030</v>
      </c>
      <c r="J37" s="103">
        <v>837500</v>
      </c>
    </row>
    <row r="38" spans="6:19">
      <c r="G38" s="68" t="s">
        <v>133</v>
      </c>
      <c r="H38" s="104">
        <v>70080</v>
      </c>
      <c r="I38" s="105">
        <v>629200</v>
      </c>
      <c r="J38" s="106">
        <v>6627000</v>
      </c>
    </row>
    <row r="39" spans="6:19">
      <c r="G39" s="107" t="s">
        <v>125</v>
      </c>
      <c r="H39" s="108">
        <v>406300</v>
      </c>
      <c r="I39" s="109">
        <v>735000</v>
      </c>
      <c r="J39" s="110">
        <v>6344000</v>
      </c>
    </row>
    <row r="301" spans="5:8">
      <c r="F301" s="62">
        <v>0.1</v>
      </c>
      <c r="G301" s="62">
        <v>1</v>
      </c>
      <c r="H301" s="62">
        <v>10</v>
      </c>
    </row>
    <row r="302" spans="5:8">
      <c r="E302" s="62" t="s">
        <v>134</v>
      </c>
      <c r="F302" s="111">
        <v>10350</v>
      </c>
      <c r="G302" s="111">
        <v>98970</v>
      </c>
      <c r="H302" s="111">
        <v>844900</v>
      </c>
    </row>
    <row r="303" spans="5:8">
      <c r="E303" s="62" t="s">
        <v>135</v>
      </c>
      <c r="F303" s="111">
        <v>67970</v>
      </c>
      <c r="G303" s="111">
        <v>603800</v>
      </c>
      <c r="H303" s="111">
        <v>6687000</v>
      </c>
    </row>
    <row r="304" spans="5:8">
      <c r="E304" s="62" t="s">
        <v>136</v>
      </c>
      <c r="F304" s="111">
        <v>442700</v>
      </c>
      <c r="G304" s="111">
        <v>786900</v>
      </c>
      <c r="H304" s="111">
        <v>6423000</v>
      </c>
    </row>
    <row r="305" spans="5:8">
      <c r="E305" s="62" t="s">
        <v>137</v>
      </c>
      <c r="F305" s="111">
        <v>293800</v>
      </c>
      <c r="G305" s="111">
        <v>827000</v>
      </c>
      <c r="H305" s="111">
        <v>6997000</v>
      </c>
    </row>
  </sheetData>
  <mergeCells count="1">
    <mergeCell ref="P8:Q8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C095-F5B3-6C4E-B1D0-E906860CEA8F}">
  <dimension ref="E4:AB305"/>
  <sheetViews>
    <sheetView tabSelected="1" workbookViewId="0">
      <selection activeCell="G4" sqref="G4"/>
    </sheetView>
  </sheetViews>
  <sheetFormatPr defaultColWidth="7.5" defaultRowHeight="15.5"/>
  <cols>
    <col min="1" max="6" width="7.5" style="62"/>
    <col min="7" max="7" width="13.1640625" style="62" customWidth="1"/>
    <col min="8" max="13" width="9.83203125" style="62" bestFit="1" customWidth="1"/>
    <col min="14" max="14" width="3.83203125" style="62" customWidth="1"/>
    <col min="15" max="15" width="10" style="62" bestFit="1" customWidth="1"/>
    <col min="16" max="20" width="7.5" style="62"/>
    <col min="21" max="21" width="4.33203125" style="62" customWidth="1"/>
    <col min="22" max="27" width="7.5" style="62"/>
    <col min="28" max="28" width="16.1640625" style="62" customWidth="1"/>
    <col min="29" max="16384" width="7.5" style="62"/>
  </cols>
  <sheetData>
    <row r="4" spans="6:28">
      <c r="F4" s="4"/>
      <c r="G4" s="117" t="s">
        <v>149</v>
      </c>
    </row>
    <row r="8" spans="6:28">
      <c r="H8" s="63" t="s">
        <v>106</v>
      </c>
      <c r="O8" s="63" t="s">
        <v>130</v>
      </c>
      <c r="V8" s="133" t="s">
        <v>140</v>
      </c>
      <c r="W8" s="133"/>
    </row>
    <row r="9" spans="6:28">
      <c r="H9" s="65" t="s">
        <v>131</v>
      </c>
      <c r="I9" s="66"/>
      <c r="J9" s="67"/>
      <c r="K9" s="65" t="s">
        <v>138</v>
      </c>
      <c r="L9" s="66"/>
      <c r="M9" s="67"/>
      <c r="O9" s="65" t="s">
        <v>131</v>
      </c>
      <c r="P9" s="66"/>
      <c r="Q9" s="66"/>
      <c r="R9" s="65" t="s">
        <v>138</v>
      </c>
      <c r="S9" s="66"/>
      <c r="T9" s="67"/>
      <c r="V9" s="65" t="s">
        <v>131</v>
      </c>
      <c r="W9" s="66"/>
      <c r="X9" s="66"/>
      <c r="Y9" s="65" t="s">
        <v>138</v>
      </c>
      <c r="Z9" s="66"/>
      <c r="AA9" s="67"/>
    </row>
    <row r="10" spans="6:28">
      <c r="F10" s="63"/>
      <c r="H10" s="107">
        <v>1</v>
      </c>
      <c r="I10" s="100">
        <v>2</v>
      </c>
      <c r="J10" s="112">
        <v>3</v>
      </c>
      <c r="K10" s="107">
        <v>1</v>
      </c>
      <c r="L10" s="100">
        <v>2</v>
      </c>
      <c r="M10" s="112">
        <v>3</v>
      </c>
      <c r="O10" s="107">
        <v>1</v>
      </c>
      <c r="P10" s="100">
        <v>2</v>
      </c>
      <c r="Q10" s="100">
        <v>3</v>
      </c>
      <c r="R10" s="107">
        <v>1</v>
      </c>
      <c r="S10" s="100">
        <v>2</v>
      </c>
      <c r="T10" s="112">
        <v>3</v>
      </c>
      <c r="V10" s="68">
        <v>1</v>
      </c>
      <c r="W10" s="62">
        <v>2</v>
      </c>
      <c r="X10" s="62">
        <v>3</v>
      </c>
      <c r="Y10" s="68">
        <v>1</v>
      </c>
      <c r="Z10" s="62">
        <v>2</v>
      </c>
      <c r="AA10" s="62">
        <v>3</v>
      </c>
    </row>
    <row r="11" spans="6:28">
      <c r="F11" s="117" t="s">
        <v>144</v>
      </c>
      <c r="G11" s="70" t="s">
        <v>107</v>
      </c>
      <c r="H11" s="78">
        <v>253500000</v>
      </c>
      <c r="I11" s="79">
        <v>251600000</v>
      </c>
      <c r="J11" s="79">
        <v>247400000</v>
      </c>
      <c r="K11" s="78">
        <v>228500000</v>
      </c>
      <c r="L11" s="79">
        <v>230400000</v>
      </c>
      <c r="M11" s="80">
        <v>224300000</v>
      </c>
      <c r="O11" s="86">
        <f t="shared" ref="O11:T20" si="0">( 0.00001*H11 - 0.9829)*0.1</f>
        <v>253.40171000000001</v>
      </c>
      <c r="P11" s="87">
        <f t="shared" si="0"/>
        <v>251.50171</v>
      </c>
      <c r="Q11" s="87">
        <f t="shared" si="0"/>
        <v>247.30171000000001</v>
      </c>
      <c r="R11" s="86">
        <f t="shared" si="0"/>
        <v>228.40171000000001</v>
      </c>
      <c r="S11" s="87">
        <f t="shared" si="0"/>
        <v>230.30171000000001</v>
      </c>
      <c r="T11" s="88">
        <f t="shared" si="0"/>
        <v>224.20171000000002</v>
      </c>
      <c r="V11" s="74">
        <f t="shared" ref="V11:AA20" si="1">O11/900</f>
        <v>0.28155745555555556</v>
      </c>
      <c r="W11" s="75">
        <f t="shared" si="1"/>
        <v>0.27944634444444444</v>
      </c>
      <c r="X11" s="75">
        <f t="shared" si="1"/>
        <v>0.27477967777777779</v>
      </c>
      <c r="Y11" s="74">
        <f t="shared" si="1"/>
        <v>0.25377967777777777</v>
      </c>
      <c r="Z11" s="75">
        <f t="shared" si="1"/>
        <v>0.25589078888888889</v>
      </c>
      <c r="AA11" s="76">
        <f t="shared" si="1"/>
        <v>0.24911301111111114</v>
      </c>
      <c r="AB11" s="68"/>
    </row>
    <row r="12" spans="6:28">
      <c r="F12" s="4"/>
      <c r="G12" s="77" t="s">
        <v>108</v>
      </c>
      <c r="H12" s="78">
        <v>45740000</v>
      </c>
      <c r="I12" s="79">
        <v>44990000</v>
      </c>
      <c r="J12" s="79">
        <v>44390000</v>
      </c>
      <c r="K12" s="78">
        <v>41870000</v>
      </c>
      <c r="L12" s="79">
        <v>42330000</v>
      </c>
      <c r="M12" s="80">
        <v>39910000</v>
      </c>
      <c r="O12" s="86">
        <f t="shared" si="0"/>
        <v>45.64171000000001</v>
      </c>
      <c r="P12" s="87">
        <f t="shared" si="0"/>
        <v>44.89171000000001</v>
      </c>
      <c r="Q12" s="87">
        <f t="shared" si="0"/>
        <v>44.291710000000009</v>
      </c>
      <c r="R12" s="86">
        <f t="shared" si="0"/>
        <v>41.771710000000013</v>
      </c>
      <c r="S12" s="87">
        <f t="shared" si="0"/>
        <v>42.231710000000007</v>
      </c>
      <c r="T12" s="88">
        <f t="shared" si="0"/>
        <v>39.811710000000005</v>
      </c>
      <c r="V12" s="81">
        <f t="shared" si="1"/>
        <v>5.0713011111111123E-2</v>
      </c>
      <c r="W12" s="82">
        <f t="shared" si="1"/>
        <v>4.9879677777777791E-2</v>
      </c>
      <c r="X12" s="82">
        <f t="shared" si="1"/>
        <v>4.9213011111111121E-2</v>
      </c>
      <c r="Y12" s="81">
        <f t="shared" si="1"/>
        <v>4.6413011111111124E-2</v>
      </c>
      <c r="Z12" s="82">
        <f t="shared" si="1"/>
        <v>4.6924122222222232E-2</v>
      </c>
      <c r="AA12" s="83">
        <f t="shared" si="1"/>
        <v>4.4235233333333339E-2</v>
      </c>
      <c r="AB12" s="68"/>
    </row>
    <row r="13" spans="6:28">
      <c r="F13" s="4"/>
      <c r="G13" s="77" t="s">
        <v>109</v>
      </c>
      <c r="H13" s="78">
        <v>1126000</v>
      </c>
      <c r="I13" s="79">
        <v>1102000</v>
      </c>
      <c r="J13" s="79">
        <v>1107000</v>
      </c>
      <c r="K13" s="78">
        <v>1081000</v>
      </c>
      <c r="L13" s="79">
        <v>1030000</v>
      </c>
      <c r="M13" s="80">
        <v>969900</v>
      </c>
      <c r="O13" s="86">
        <f t="shared" si="0"/>
        <v>1.0277100000000001</v>
      </c>
      <c r="P13" s="87">
        <f t="shared" si="0"/>
        <v>1.0037100000000001</v>
      </c>
      <c r="Q13" s="87">
        <f t="shared" si="0"/>
        <v>1.00871</v>
      </c>
      <c r="R13" s="86">
        <f t="shared" si="0"/>
        <v>0.98270999999999997</v>
      </c>
      <c r="S13" s="87">
        <f t="shared" si="0"/>
        <v>0.93171000000000004</v>
      </c>
      <c r="T13" s="88">
        <f t="shared" si="0"/>
        <v>0.87161000000000011</v>
      </c>
      <c r="V13" s="81">
        <f t="shared" si="1"/>
        <v>1.1419000000000002E-3</v>
      </c>
      <c r="W13" s="82">
        <f t="shared" si="1"/>
        <v>1.1152333333333334E-3</v>
      </c>
      <c r="X13" s="82">
        <f t="shared" si="1"/>
        <v>1.1207888888888889E-3</v>
      </c>
      <c r="Y13" s="81">
        <f t="shared" si="1"/>
        <v>1.0919E-3</v>
      </c>
      <c r="Z13" s="82">
        <f t="shared" si="1"/>
        <v>1.0352333333333334E-3</v>
      </c>
      <c r="AA13" s="83">
        <f t="shared" si="1"/>
        <v>9.6845555555555567E-4</v>
      </c>
      <c r="AB13" s="68"/>
    </row>
    <row r="14" spans="6:28">
      <c r="F14" s="4"/>
      <c r="G14" s="77" t="s">
        <v>110</v>
      </c>
      <c r="H14" s="78">
        <v>237400000</v>
      </c>
      <c r="I14" s="79">
        <v>230700000</v>
      </c>
      <c r="J14" s="79">
        <v>230100000</v>
      </c>
      <c r="K14" s="78">
        <v>219800000</v>
      </c>
      <c r="L14" s="79">
        <v>220600000</v>
      </c>
      <c r="M14" s="80">
        <v>218500000</v>
      </c>
      <c r="O14" s="86">
        <f t="shared" si="0"/>
        <v>237.30171000000001</v>
      </c>
      <c r="P14" s="87">
        <f t="shared" si="0"/>
        <v>230.60171000000003</v>
      </c>
      <c r="Q14" s="87">
        <f t="shared" si="0"/>
        <v>230.00171</v>
      </c>
      <c r="R14" s="86">
        <f t="shared" si="0"/>
        <v>219.70171000000002</v>
      </c>
      <c r="S14" s="87">
        <f t="shared" si="0"/>
        <v>220.50171</v>
      </c>
      <c r="T14" s="88">
        <f t="shared" si="0"/>
        <v>218.40171000000001</v>
      </c>
      <c r="V14" s="81">
        <f t="shared" si="1"/>
        <v>0.26366856666666666</v>
      </c>
      <c r="W14" s="82">
        <f t="shared" si="1"/>
        <v>0.25622412222222224</v>
      </c>
      <c r="X14" s="82">
        <f t="shared" si="1"/>
        <v>0.25555745555555553</v>
      </c>
      <c r="Y14" s="81">
        <f t="shared" si="1"/>
        <v>0.24411301111111114</v>
      </c>
      <c r="Z14" s="82">
        <f t="shared" si="1"/>
        <v>0.24500189999999999</v>
      </c>
      <c r="AA14" s="83">
        <f t="shared" si="1"/>
        <v>0.24266856666666667</v>
      </c>
      <c r="AB14" s="68"/>
    </row>
    <row r="15" spans="6:28">
      <c r="F15" s="4"/>
      <c r="G15" s="77" t="s">
        <v>111</v>
      </c>
      <c r="H15" s="78">
        <v>255600000</v>
      </c>
      <c r="I15" s="79">
        <v>249800000</v>
      </c>
      <c r="J15" s="79">
        <v>252300000</v>
      </c>
      <c r="K15" s="78">
        <v>253000000</v>
      </c>
      <c r="L15" s="79">
        <v>251400000</v>
      </c>
      <c r="M15" s="80">
        <v>248700000</v>
      </c>
      <c r="O15" s="86">
        <f t="shared" si="0"/>
        <v>255.50171</v>
      </c>
      <c r="P15" s="87">
        <f t="shared" si="0"/>
        <v>249.70171000000002</v>
      </c>
      <c r="Q15" s="87">
        <f t="shared" si="0"/>
        <v>252.20171000000002</v>
      </c>
      <c r="R15" s="86">
        <f t="shared" si="0"/>
        <v>252.90171000000001</v>
      </c>
      <c r="S15" s="87">
        <f t="shared" si="0"/>
        <v>251.30171000000001</v>
      </c>
      <c r="T15" s="88">
        <f t="shared" si="0"/>
        <v>248.60171000000003</v>
      </c>
      <c r="V15" s="81">
        <f t="shared" si="1"/>
        <v>0.28389078888888891</v>
      </c>
      <c r="W15" s="82">
        <f t="shared" si="1"/>
        <v>0.27744634444444449</v>
      </c>
      <c r="X15" s="82">
        <f t="shared" si="1"/>
        <v>0.28022412222222226</v>
      </c>
      <c r="Y15" s="81">
        <f t="shared" si="1"/>
        <v>0.28100190000000003</v>
      </c>
      <c r="Z15" s="82">
        <f t="shared" si="1"/>
        <v>0.27922412222222226</v>
      </c>
      <c r="AA15" s="83">
        <f t="shared" si="1"/>
        <v>0.27622412222222226</v>
      </c>
      <c r="AB15" s="68"/>
    </row>
    <row r="16" spans="6:28">
      <c r="F16" s="4"/>
      <c r="G16" s="77" t="s">
        <v>112</v>
      </c>
      <c r="H16" s="78">
        <v>50250000</v>
      </c>
      <c r="I16" s="79">
        <v>48070000</v>
      </c>
      <c r="J16" s="79">
        <v>48570000</v>
      </c>
      <c r="K16" s="78">
        <v>49810000</v>
      </c>
      <c r="L16" s="79">
        <v>51020000</v>
      </c>
      <c r="M16" s="80">
        <v>48080000</v>
      </c>
      <c r="O16" s="86">
        <f t="shared" si="0"/>
        <v>50.151710000000008</v>
      </c>
      <c r="P16" s="87">
        <f t="shared" si="0"/>
        <v>47.971710000000009</v>
      </c>
      <c r="Q16" s="87">
        <f t="shared" si="0"/>
        <v>48.471710000000009</v>
      </c>
      <c r="R16" s="86">
        <f t="shared" si="0"/>
        <v>49.711710000000011</v>
      </c>
      <c r="S16" s="87">
        <f t="shared" si="0"/>
        <v>50.921710000000012</v>
      </c>
      <c r="T16" s="88">
        <f t="shared" si="0"/>
        <v>47.981710000000007</v>
      </c>
      <c r="V16" s="81">
        <f t="shared" si="1"/>
        <v>5.5724122222222235E-2</v>
      </c>
      <c r="W16" s="82">
        <f t="shared" si="1"/>
        <v>5.3301900000000013E-2</v>
      </c>
      <c r="X16" s="82">
        <f t="shared" si="1"/>
        <v>5.3857455555555565E-2</v>
      </c>
      <c r="Y16" s="81">
        <f t="shared" si="1"/>
        <v>5.5235233333333349E-2</v>
      </c>
      <c r="Z16" s="82">
        <f t="shared" si="1"/>
        <v>5.6579677777777788E-2</v>
      </c>
      <c r="AA16" s="83">
        <f t="shared" si="1"/>
        <v>5.3313011111111121E-2</v>
      </c>
      <c r="AB16" s="68"/>
    </row>
    <row r="17" spans="6:28">
      <c r="F17" s="4"/>
      <c r="G17" s="77" t="s">
        <v>113</v>
      </c>
      <c r="H17" s="78">
        <v>18300000</v>
      </c>
      <c r="I17" s="79">
        <v>17390000</v>
      </c>
      <c r="J17" s="79">
        <v>17600000</v>
      </c>
      <c r="K17" s="78">
        <v>15980000</v>
      </c>
      <c r="L17" s="79">
        <v>16170000</v>
      </c>
      <c r="M17" s="80">
        <v>15690000</v>
      </c>
      <c r="O17" s="86">
        <f t="shared" si="0"/>
        <v>18.201710000000002</v>
      </c>
      <c r="P17" s="87">
        <f t="shared" si="0"/>
        <v>17.291710000000002</v>
      </c>
      <c r="Q17" s="87">
        <f t="shared" si="0"/>
        <v>17.501710000000003</v>
      </c>
      <c r="R17" s="86">
        <f t="shared" si="0"/>
        <v>15.881710000000002</v>
      </c>
      <c r="S17" s="87">
        <f t="shared" si="0"/>
        <v>16.071710000000003</v>
      </c>
      <c r="T17" s="88">
        <f t="shared" si="0"/>
        <v>15.591710000000001</v>
      </c>
      <c r="V17" s="81">
        <f t="shared" si="1"/>
        <v>2.0224122222222224E-2</v>
      </c>
      <c r="W17" s="82">
        <f t="shared" si="1"/>
        <v>1.9213011111111112E-2</v>
      </c>
      <c r="X17" s="82">
        <f t="shared" si="1"/>
        <v>1.9446344444444447E-2</v>
      </c>
      <c r="Y17" s="81">
        <f t="shared" si="1"/>
        <v>1.7646344444444448E-2</v>
      </c>
      <c r="Z17" s="82">
        <f t="shared" si="1"/>
        <v>1.7857455555555558E-2</v>
      </c>
      <c r="AA17" s="83">
        <f t="shared" si="1"/>
        <v>1.7324122222222224E-2</v>
      </c>
      <c r="AB17" s="68"/>
    </row>
    <row r="18" spans="6:28">
      <c r="F18" s="4"/>
      <c r="G18" s="77" t="s">
        <v>114</v>
      </c>
      <c r="H18" s="78">
        <v>203100000</v>
      </c>
      <c r="I18" s="79">
        <v>199800000</v>
      </c>
      <c r="J18" s="79">
        <v>202700000</v>
      </c>
      <c r="K18" s="78">
        <v>196200000</v>
      </c>
      <c r="L18" s="79">
        <v>195400000</v>
      </c>
      <c r="M18" s="80">
        <v>192000000</v>
      </c>
      <c r="O18" s="86">
        <f t="shared" si="0"/>
        <v>203.00171000000003</v>
      </c>
      <c r="P18" s="87">
        <f t="shared" si="0"/>
        <v>199.70171000000005</v>
      </c>
      <c r="Q18" s="87">
        <f t="shared" si="0"/>
        <v>202.60171000000003</v>
      </c>
      <c r="R18" s="86">
        <f t="shared" si="0"/>
        <v>196.10171000000003</v>
      </c>
      <c r="S18" s="87">
        <f t="shared" si="0"/>
        <v>195.30171000000004</v>
      </c>
      <c r="T18" s="88">
        <f t="shared" si="0"/>
        <v>191.90171000000004</v>
      </c>
      <c r="V18" s="81">
        <f t="shared" si="1"/>
        <v>0.22555745555555559</v>
      </c>
      <c r="W18" s="82">
        <f t="shared" si="1"/>
        <v>0.22189078888888894</v>
      </c>
      <c r="X18" s="82">
        <f t="shared" si="1"/>
        <v>0.22511301111111115</v>
      </c>
      <c r="Y18" s="81">
        <f t="shared" si="1"/>
        <v>0.21789078888888891</v>
      </c>
      <c r="Z18" s="82">
        <f t="shared" si="1"/>
        <v>0.21700190000000005</v>
      </c>
      <c r="AA18" s="83">
        <f t="shared" si="1"/>
        <v>0.21322412222222226</v>
      </c>
      <c r="AB18" s="68"/>
    </row>
    <row r="19" spans="6:28">
      <c r="F19" s="4"/>
      <c r="G19" s="77" t="s">
        <v>115</v>
      </c>
      <c r="H19" s="78">
        <v>238400000</v>
      </c>
      <c r="I19" s="79">
        <v>235300000</v>
      </c>
      <c r="J19" s="79">
        <v>231900000</v>
      </c>
      <c r="K19" s="78">
        <v>238000000</v>
      </c>
      <c r="L19" s="79">
        <v>239300000</v>
      </c>
      <c r="M19" s="80">
        <v>238600000</v>
      </c>
      <c r="O19" s="86">
        <f t="shared" si="0"/>
        <v>238.30171000000001</v>
      </c>
      <c r="P19" s="87">
        <f t="shared" si="0"/>
        <v>235.20171000000002</v>
      </c>
      <c r="Q19" s="87">
        <f t="shared" si="0"/>
        <v>231.80171000000001</v>
      </c>
      <c r="R19" s="86">
        <f t="shared" si="0"/>
        <v>237.90171000000001</v>
      </c>
      <c r="S19" s="87">
        <f t="shared" si="0"/>
        <v>239.20171000000002</v>
      </c>
      <c r="T19" s="88">
        <f t="shared" si="0"/>
        <v>238.50171</v>
      </c>
      <c r="V19" s="81">
        <f t="shared" si="1"/>
        <v>0.26477967777777778</v>
      </c>
      <c r="W19" s="82">
        <f t="shared" si="1"/>
        <v>0.26133523333333336</v>
      </c>
      <c r="X19" s="82">
        <f t="shared" si="1"/>
        <v>0.25755745555555559</v>
      </c>
      <c r="Y19" s="81">
        <f t="shared" si="1"/>
        <v>0.26433523333333336</v>
      </c>
      <c r="Z19" s="82">
        <f t="shared" si="1"/>
        <v>0.26577967777777778</v>
      </c>
      <c r="AA19" s="83">
        <f t="shared" si="1"/>
        <v>0.26500190000000001</v>
      </c>
      <c r="AB19" s="68"/>
    </row>
    <row r="20" spans="6:28">
      <c r="F20" s="4"/>
      <c r="G20" s="77" t="s">
        <v>116</v>
      </c>
      <c r="H20" s="78">
        <v>72460000</v>
      </c>
      <c r="I20" s="79">
        <v>70860000</v>
      </c>
      <c r="J20" s="79">
        <v>69740000</v>
      </c>
      <c r="K20" s="78">
        <v>70720000</v>
      </c>
      <c r="L20" s="79">
        <v>70430000</v>
      </c>
      <c r="M20" s="80">
        <v>69700000</v>
      </c>
      <c r="O20" s="86">
        <f t="shared" si="0"/>
        <v>72.361710000000002</v>
      </c>
      <c r="P20" s="87">
        <f t="shared" si="0"/>
        <v>70.761710000000008</v>
      </c>
      <c r="Q20" s="87">
        <f t="shared" si="0"/>
        <v>69.641710000000018</v>
      </c>
      <c r="R20" s="86">
        <f t="shared" si="0"/>
        <v>70.621710000000007</v>
      </c>
      <c r="S20" s="87">
        <f t="shared" si="0"/>
        <v>70.331710000000015</v>
      </c>
      <c r="T20" s="88">
        <f t="shared" si="0"/>
        <v>69.601710000000011</v>
      </c>
      <c r="V20" s="96">
        <f t="shared" si="1"/>
        <v>8.0401899999999998E-2</v>
      </c>
      <c r="W20" s="97">
        <f t="shared" si="1"/>
        <v>7.8624122222222231E-2</v>
      </c>
      <c r="X20" s="97">
        <f t="shared" si="1"/>
        <v>7.7379677777777794E-2</v>
      </c>
      <c r="Y20" s="96">
        <f t="shared" si="1"/>
        <v>7.846856666666667E-2</v>
      </c>
      <c r="Z20" s="97">
        <f t="shared" si="1"/>
        <v>7.814634444444446E-2</v>
      </c>
      <c r="AA20" s="98">
        <f t="shared" si="1"/>
        <v>7.733523333333335E-2</v>
      </c>
      <c r="AB20" s="68"/>
    </row>
    <row r="21" spans="6:28">
      <c r="F21" s="117" t="s">
        <v>145</v>
      </c>
      <c r="G21" s="85" t="s">
        <v>117</v>
      </c>
      <c r="H21" s="71">
        <v>23690000</v>
      </c>
      <c r="I21" s="72">
        <v>24400000</v>
      </c>
      <c r="J21" s="73">
        <v>24740000</v>
      </c>
      <c r="K21" s="71">
        <v>19780000</v>
      </c>
      <c r="L21" s="72">
        <v>19890000</v>
      </c>
      <c r="M21" s="73">
        <v>19070000</v>
      </c>
      <c r="O21" s="74">
        <f xml:space="preserve"> (0.000001*H21 + 0.0477)*0.1</f>
        <v>2.3737699999999999</v>
      </c>
      <c r="P21" s="75">
        <f t="shared" ref="P21:T26" si="2" xml:space="preserve"> (0.000001*I21 + 0.0477)*0.1</f>
        <v>2.4447700000000001</v>
      </c>
      <c r="Q21" s="75">
        <f t="shared" si="2"/>
        <v>2.4787699999999999</v>
      </c>
      <c r="R21" s="74">
        <f t="shared" si="2"/>
        <v>1.9827699999999997</v>
      </c>
      <c r="S21" s="75">
        <f t="shared" si="2"/>
        <v>1.99377</v>
      </c>
      <c r="T21" s="76">
        <f t="shared" si="2"/>
        <v>1.91177</v>
      </c>
      <c r="V21" s="81">
        <f t="shared" ref="V21:AA33" si="3">1000*O21/900</f>
        <v>2.6375222222222221</v>
      </c>
      <c r="W21" s="82">
        <f t="shared" si="3"/>
        <v>2.7164111111111109</v>
      </c>
      <c r="X21" s="82">
        <f t="shared" si="3"/>
        <v>2.7541888888888888</v>
      </c>
      <c r="Y21" s="81">
        <f t="shared" si="3"/>
        <v>2.2030777777777777</v>
      </c>
      <c r="Z21" s="82">
        <f t="shared" si="3"/>
        <v>2.2153</v>
      </c>
      <c r="AA21" s="83">
        <f t="shared" si="3"/>
        <v>2.1241888888888889</v>
      </c>
      <c r="AB21" s="68"/>
    </row>
    <row r="22" spans="6:28">
      <c r="F22" s="4"/>
      <c r="G22" s="92" t="s">
        <v>118</v>
      </c>
      <c r="H22" s="78">
        <v>23000000</v>
      </c>
      <c r="I22" s="79">
        <v>24390000</v>
      </c>
      <c r="J22" s="80">
        <v>23470000</v>
      </c>
      <c r="K22" s="78">
        <v>22390000</v>
      </c>
      <c r="L22" s="79">
        <v>22660000</v>
      </c>
      <c r="M22" s="80">
        <v>22810000</v>
      </c>
      <c r="O22" s="81">
        <f t="shared" ref="O22:O26" si="4" xml:space="preserve"> (0.000001*H22 + 0.0477)*0.1</f>
        <v>2.30477</v>
      </c>
      <c r="P22" s="82">
        <f t="shared" si="2"/>
        <v>2.4437700000000002</v>
      </c>
      <c r="Q22" s="82">
        <f t="shared" si="2"/>
        <v>2.3517699999999997</v>
      </c>
      <c r="R22" s="81">
        <f t="shared" si="2"/>
        <v>2.24377</v>
      </c>
      <c r="S22" s="82">
        <f t="shared" si="2"/>
        <v>2.2707700000000002</v>
      </c>
      <c r="T22" s="83">
        <f t="shared" si="2"/>
        <v>2.2857699999999999</v>
      </c>
      <c r="V22" s="81">
        <f t="shared" si="3"/>
        <v>2.5608555555555554</v>
      </c>
      <c r="W22" s="82">
        <f t="shared" si="3"/>
        <v>2.7153000000000005</v>
      </c>
      <c r="X22" s="82">
        <f t="shared" si="3"/>
        <v>2.6130777777777774</v>
      </c>
      <c r="Y22" s="81">
        <f t="shared" si="3"/>
        <v>2.4930777777777777</v>
      </c>
      <c r="Z22" s="82">
        <f t="shared" si="3"/>
        <v>2.523077777777778</v>
      </c>
      <c r="AA22" s="83">
        <f t="shared" si="3"/>
        <v>2.5397444444444446</v>
      </c>
      <c r="AB22" s="68"/>
    </row>
    <row r="23" spans="6:28">
      <c r="F23" s="4"/>
      <c r="G23" s="92" t="s">
        <v>119</v>
      </c>
      <c r="H23" s="78">
        <v>84920000</v>
      </c>
      <c r="I23" s="79">
        <v>87080000</v>
      </c>
      <c r="J23" s="80">
        <v>85570000</v>
      </c>
      <c r="K23" s="78">
        <v>85330000</v>
      </c>
      <c r="L23" s="79">
        <v>85050000</v>
      </c>
      <c r="M23" s="80">
        <v>86510000</v>
      </c>
      <c r="O23" s="81">
        <f t="shared" si="4"/>
        <v>8.4967700000000015</v>
      </c>
      <c r="P23" s="82">
        <f t="shared" si="2"/>
        <v>8.7127700000000008</v>
      </c>
      <c r="Q23" s="82">
        <f t="shared" si="2"/>
        <v>8.561770000000001</v>
      </c>
      <c r="R23" s="81">
        <f t="shared" si="2"/>
        <v>8.5377700000000001</v>
      </c>
      <c r="S23" s="82">
        <f t="shared" si="2"/>
        <v>8.5097700000000014</v>
      </c>
      <c r="T23" s="83">
        <f t="shared" si="2"/>
        <v>8.6557700000000004</v>
      </c>
      <c r="V23" s="81">
        <f t="shared" si="3"/>
        <v>9.440855555555558</v>
      </c>
      <c r="W23" s="82">
        <f t="shared" si="3"/>
        <v>9.6808555555555564</v>
      </c>
      <c r="X23" s="82">
        <f t="shared" si="3"/>
        <v>9.5130777777777791</v>
      </c>
      <c r="Y23" s="81">
        <f t="shared" si="3"/>
        <v>9.4864111111111118</v>
      </c>
      <c r="Z23" s="82">
        <f t="shared" si="3"/>
        <v>9.4553000000000029</v>
      </c>
      <c r="AA23" s="83">
        <f t="shared" si="3"/>
        <v>9.6175222222222221</v>
      </c>
      <c r="AB23" s="68"/>
    </row>
    <row r="24" spans="6:28">
      <c r="F24" s="4"/>
      <c r="G24" s="92" t="s">
        <v>120</v>
      </c>
      <c r="H24" s="78">
        <v>24520000</v>
      </c>
      <c r="I24" s="79">
        <v>24890000</v>
      </c>
      <c r="J24" s="80">
        <v>24500000</v>
      </c>
      <c r="K24" s="78">
        <v>26800000</v>
      </c>
      <c r="L24" s="79">
        <v>25980000</v>
      </c>
      <c r="M24" s="80">
        <v>26220000</v>
      </c>
      <c r="O24" s="81">
        <f t="shared" si="4"/>
        <v>2.4567700000000001</v>
      </c>
      <c r="P24" s="82">
        <f t="shared" si="2"/>
        <v>2.49377</v>
      </c>
      <c r="Q24" s="82">
        <f t="shared" si="2"/>
        <v>2.4547699999999999</v>
      </c>
      <c r="R24" s="81">
        <f t="shared" si="2"/>
        <v>2.6847699999999999</v>
      </c>
      <c r="S24" s="82">
        <f t="shared" si="2"/>
        <v>2.60277</v>
      </c>
      <c r="T24" s="83">
        <f t="shared" si="2"/>
        <v>2.62677</v>
      </c>
      <c r="V24" s="81">
        <f t="shared" si="3"/>
        <v>2.7297444444444445</v>
      </c>
      <c r="W24" s="82">
        <f t="shared" si="3"/>
        <v>2.7708555555555554</v>
      </c>
      <c r="X24" s="82">
        <f t="shared" si="3"/>
        <v>2.7275222222222224</v>
      </c>
      <c r="Y24" s="81">
        <f t="shared" si="3"/>
        <v>2.9830777777777779</v>
      </c>
      <c r="Z24" s="82">
        <f t="shared" si="3"/>
        <v>2.8919666666666668</v>
      </c>
      <c r="AA24" s="83">
        <f t="shared" si="3"/>
        <v>2.9186333333333332</v>
      </c>
      <c r="AB24" s="68"/>
    </row>
    <row r="25" spans="6:28">
      <c r="F25" s="4"/>
      <c r="G25" s="92" t="s">
        <v>121</v>
      </c>
      <c r="H25" s="78">
        <v>45670000</v>
      </c>
      <c r="I25" s="79">
        <v>47860000</v>
      </c>
      <c r="J25" s="80">
        <v>46500000</v>
      </c>
      <c r="K25" s="78">
        <v>46140000</v>
      </c>
      <c r="L25" s="79">
        <v>46700000</v>
      </c>
      <c r="M25" s="80">
        <v>46340000</v>
      </c>
      <c r="O25" s="81">
        <f t="shared" si="4"/>
        <v>4.5717699999999999</v>
      </c>
      <c r="P25" s="82">
        <f t="shared" si="2"/>
        <v>4.7907700000000002</v>
      </c>
      <c r="Q25" s="82">
        <f t="shared" si="2"/>
        <v>4.6547700000000001</v>
      </c>
      <c r="R25" s="81">
        <f t="shared" si="2"/>
        <v>4.6187700000000005</v>
      </c>
      <c r="S25" s="82">
        <f t="shared" si="2"/>
        <v>4.6747699999999996</v>
      </c>
      <c r="T25" s="83">
        <f t="shared" si="2"/>
        <v>4.6387700000000001</v>
      </c>
      <c r="V25" s="81">
        <f t="shared" si="3"/>
        <v>5.0797444444444437</v>
      </c>
      <c r="W25" s="82">
        <f t="shared" si="3"/>
        <v>5.3230777777777787</v>
      </c>
      <c r="X25" s="82">
        <f t="shared" si="3"/>
        <v>5.171966666666667</v>
      </c>
      <c r="Y25" s="81">
        <f t="shared" si="3"/>
        <v>5.131966666666667</v>
      </c>
      <c r="Z25" s="82">
        <f t="shared" si="3"/>
        <v>5.1941888888888883</v>
      </c>
      <c r="AA25" s="83">
        <f t="shared" si="3"/>
        <v>5.1541888888888892</v>
      </c>
      <c r="AB25" s="68"/>
    </row>
    <row r="26" spans="6:28">
      <c r="F26" s="4"/>
      <c r="G26" s="92" t="s">
        <v>122</v>
      </c>
      <c r="H26" s="94">
        <v>32350000</v>
      </c>
      <c r="I26" s="95">
        <v>32950000</v>
      </c>
      <c r="J26" s="84">
        <v>30860000</v>
      </c>
      <c r="K26" s="94">
        <v>33880000</v>
      </c>
      <c r="L26" s="95">
        <v>33330000</v>
      </c>
      <c r="M26" s="84">
        <v>32830000</v>
      </c>
      <c r="O26" s="96">
        <f t="shared" si="4"/>
        <v>3.23977</v>
      </c>
      <c r="P26" s="97">
        <f t="shared" si="2"/>
        <v>3.2997699999999996</v>
      </c>
      <c r="Q26" s="97">
        <f t="shared" si="2"/>
        <v>3.09077</v>
      </c>
      <c r="R26" s="96">
        <f t="shared" si="2"/>
        <v>3.3927699999999996</v>
      </c>
      <c r="S26" s="97">
        <f t="shared" si="2"/>
        <v>3.3377699999999999</v>
      </c>
      <c r="T26" s="98">
        <f t="shared" si="2"/>
        <v>3.2877700000000001</v>
      </c>
      <c r="V26" s="81">
        <f t="shared" si="3"/>
        <v>3.5997444444444446</v>
      </c>
      <c r="W26" s="82">
        <f t="shared" si="3"/>
        <v>3.6664111111111106</v>
      </c>
      <c r="X26" s="82">
        <f t="shared" si="3"/>
        <v>3.434188888888889</v>
      </c>
      <c r="Y26" s="81">
        <f t="shared" si="3"/>
        <v>3.7697444444444441</v>
      </c>
      <c r="Z26" s="82">
        <f t="shared" si="3"/>
        <v>3.7086333333333332</v>
      </c>
      <c r="AA26" s="83">
        <f t="shared" si="3"/>
        <v>3.6530777777777779</v>
      </c>
      <c r="AB26" s="68"/>
    </row>
    <row r="27" spans="6:28">
      <c r="F27" s="117" t="s">
        <v>146</v>
      </c>
      <c r="G27" s="85" t="s">
        <v>123</v>
      </c>
      <c r="H27" s="78">
        <v>488800</v>
      </c>
      <c r="I27" s="79">
        <v>515500</v>
      </c>
      <c r="J27" s="80">
        <v>486300</v>
      </c>
      <c r="K27" s="78">
        <v>584400</v>
      </c>
      <c r="L27" s="79">
        <v>617400</v>
      </c>
      <c r="M27" s="80">
        <v>616200</v>
      </c>
      <c r="O27" s="81">
        <f t="shared" ref="O27:T33" si="5" xml:space="preserve"> (2*0.000001*H27 - 0.4569)*0.1</f>
        <v>5.2069999999999998E-2</v>
      </c>
      <c r="P27" s="82">
        <f t="shared" si="5"/>
        <v>5.7409999999999996E-2</v>
      </c>
      <c r="Q27" s="82">
        <f t="shared" si="5"/>
        <v>5.1569999999999998E-2</v>
      </c>
      <c r="R27" s="81">
        <f t="shared" si="5"/>
        <v>7.1189999999999989E-2</v>
      </c>
      <c r="S27" s="82">
        <f t="shared" si="5"/>
        <v>7.7789999999999998E-2</v>
      </c>
      <c r="T27" s="83">
        <f t="shared" si="5"/>
        <v>7.7550000000000008E-2</v>
      </c>
      <c r="V27" s="74">
        <f t="shared" si="3"/>
        <v>5.7855555555555556E-2</v>
      </c>
      <c r="W27" s="75">
        <f t="shared" si="3"/>
        <v>6.3788888888888881E-2</v>
      </c>
      <c r="X27" s="75">
        <f t="shared" si="3"/>
        <v>5.7300000000000004E-2</v>
      </c>
      <c r="Y27" s="74">
        <f t="shared" si="3"/>
        <v>7.9099999999999976E-2</v>
      </c>
      <c r="Z27" s="75">
        <f t="shared" si="3"/>
        <v>8.643333333333332E-2</v>
      </c>
      <c r="AA27" s="76">
        <f t="shared" si="3"/>
        <v>8.6166666666666683E-2</v>
      </c>
      <c r="AB27" s="68"/>
    </row>
    <row r="28" spans="6:28">
      <c r="F28" s="4"/>
      <c r="G28" s="92" t="s">
        <v>124</v>
      </c>
      <c r="H28" s="78">
        <v>363200</v>
      </c>
      <c r="I28" s="79">
        <v>412400</v>
      </c>
      <c r="J28" s="80">
        <v>393100</v>
      </c>
      <c r="K28" s="78">
        <v>798200</v>
      </c>
      <c r="L28" s="79">
        <v>908800</v>
      </c>
      <c r="M28" s="80">
        <v>939800</v>
      </c>
      <c r="O28" s="81">
        <f t="shared" si="5"/>
        <v>2.6949999999999998E-2</v>
      </c>
      <c r="P28" s="82">
        <f t="shared" si="5"/>
        <v>3.6790000000000003E-2</v>
      </c>
      <c r="Q28" s="82">
        <f t="shared" si="5"/>
        <v>3.2930000000000008E-2</v>
      </c>
      <c r="R28" s="81">
        <f t="shared" si="5"/>
        <v>0.11395</v>
      </c>
      <c r="S28" s="82">
        <f t="shared" si="5"/>
        <v>0.13607</v>
      </c>
      <c r="T28" s="83">
        <f t="shared" si="5"/>
        <v>0.14226999999999998</v>
      </c>
      <c r="V28" s="81">
        <f t="shared" si="3"/>
        <v>2.9944444444444444E-2</v>
      </c>
      <c r="W28" s="82">
        <f t="shared" si="3"/>
        <v>4.0877777777777784E-2</v>
      </c>
      <c r="X28" s="82">
        <f t="shared" si="3"/>
        <v>3.6588888888888893E-2</v>
      </c>
      <c r="Y28" s="81">
        <f t="shared" si="3"/>
        <v>0.12661111111111109</v>
      </c>
      <c r="Z28" s="82">
        <f t="shared" si="3"/>
        <v>0.15118888888888887</v>
      </c>
      <c r="AA28" s="83">
        <f t="shared" si="3"/>
        <v>0.15807777777777776</v>
      </c>
      <c r="AB28" s="68"/>
    </row>
    <row r="29" spans="6:28">
      <c r="F29" s="4"/>
      <c r="G29" s="92" t="s">
        <v>125</v>
      </c>
      <c r="H29" s="78">
        <v>704000</v>
      </c>
      <c r="I29" s="79">
        <v>653300</v>
      </c>
      <c r="J29" s="80">
        <v>683600</v>
      </c>
      <c r="K29" s="78">
        <v>631100</v>
      </c>
      <c r="L29" s="79">
        <v>714900</v>
      </c>
      <c r="M29" s="80">
        <v>721600</v>
      </c>
      <c r="O29" s="81">
        <f t="shared" si="5"/>
        <v>9.511E-2</v>
      </c>
      <c r="P29" s="82">
        <f t="shared" si="5"/>
        <v>8.4970000000000004E-2</v>
      </c>
      <c r="Q29" s="82">
        <f t="shared" si="5"/>
        <v>9.103E-2</v>
      </c>
      <c r="R29" s="81">
        <f t="shared" si="5"/>
        <v>8.0530000000000004E-2</v>
      </c>
      <c r="S29" s="82">
        <f t="shared" si="5"/>
        <v>9.7290000000000001E-2</v>
      </c>
      <c r="T29" s="83">
        <f t="shared" si="5"/>
        <v>9.8630000000000009E-2</v>
      </c>
      <c r="V29" s="81">
        <f t="shared" si="3"/>
        <v>0.10567777777777777</v>
      </c>
      <c r="W29" s="82">
        <f t="shared" si="3"/>
        <v>9.4411111111111112E-2</v>
      </c>
      <c r="X29" s="82">
        <f t="shared" si="3"/>
        <v>0.10114444444444444</v>
      </c>
      <c r="Y29" s="81">
        <f t="shared" si="3"/>
        <v>8.9477777777777781E-2</v>
      </c>
      <c r="Z29" s="82">
        <f t="shared" si="3"/>
        <v>0.1081</v>
      </c>
      <c r="AA29" s="83">
        <f t="shared" si="3"/>
        <v>0.1095888888888889</v>
      </c>
      <c r="AB29" s="68"/>
    </row>
    <row r="30" spans="6:28">
      <c r="G30" s="92" t="s">
        <v>126</v>
      </c>
      <c r="H30" s="78">
        <v>485200</v>
      </c>
      <c r="I30" s="79">
        <v>557900</v>
      </c>
      <c r="J30" s="80">
        <v>493900</v>
      </c>
      <c r="K30" s="78">
        <v>945800</v>
      </c>
      <c r="L30" s="79">
        <v>1200000</v>
      </c>
      <c r="M30" s="80">
        <v>1123000</v>
      </c>
      <c r="O30" s="81">
        <f t="shared" si="5"/>
        <v>5.135E-2</v>
      </c>
      <c r="P30" s="82">
        <f t="shared" si="5"/>
        <v>6.588999999999999E-2</v>
      </c>
      <c r="Q30" s="82">
        <f t="shared" si="5"/>
        <v>5.3089999999999998E-2</v>
      </c>
      <c r="R30" s="81">
        <f t="shared" si="5"/>
        <v>0.14346999999999999</v>
      </c>
      <c r="S30" s="82">
        <f t="shared" si="5"/>
        <v>0.19430999999999998</v>
      </c>
      <c r="T30" s="83">
        <f t="shared" si="5"/>
        <v>0.17891000000000001</v>
      </c>
      <c r="V30" s="81">
        <f t="shared" si="3"/>
        <v>5.7055555555555554E-2</v>
      </c>
      <c r="W30" s="82">
        <f t="shared" si="3"/>
        <v>7.3211111111111102E-2</v>
      </c>
      <c r="X30" s="82">
        <f t="shared" si="3"/>
        <v>5.8988888888888882E-2</v>
      </c>
      <c r="Y30" s="81">
        <f t="shared" si="3"/>
        <v>0.15941111111111111</v>
      </c>
      <c r="Z30" s="82">
        <f t="shared" si="3"/>
        <v>0.21589999999999998</v>
      </c>
      <c r="AA30" s="83">
        <f t="shared" si="3"/>
        <v>0.1987888888888889</v>
      </c>
      <c r="AB30" s="68"/>
    </row>
    <row r="31" spans="6:28">
      <c r="G31" s="92" t="s">
        <v>127</v>
      </c>
      <c r="H31" s="78">
        <v>522800</v>
      </c>
      <c r="I31" s="79">
        <v>535500</v>
      </c>
      <c r="J31" s="80">
        <v>512800</v>
      </c>
      <c r="K31" s="78">
        <v>874900</v>
      </c>
      <c r="L31" s="79">
        <v>1094000</v>
      </c>
      <c r="M31" s="80">
        <v>1034000</v>
      </c>
      <c r="O31" s="81">
        <f t="shared" si="5"/>
        <v>5.8869999999999992E-2</v>
      </c>
      <c r="P31" s="82">
        <f t="shared" si="5"/>
        <v>6.1409999999999999E-2</v>
      </c>
      <c r="Q31" s="82">
        <f t="shared" si="5"/>
        <v>5.686999999999999E-2</v>
      </c>
      <c r="R31" s="81">
        <f t="shared" si="5"/>
        <v>0.12928999999999999</v>
      </c>
      <c r="S31" s="82">
        <f t="shared" si="5"/>
        <v>0.17310999999999999</v>
      </c>
      <c r="T31" s="83">
        <f t="shared" si="5"/>
        <v>0.16111</v>
      </c>
      <c r="V31" s="81">
        <f t="shared" si="3"/>
        <v>6.54111111111111E-2</v>
      </c>
      <c r="W31" s="82">
        <f t="shared" si="3"/>
        <v>6.8233333333333326E-2</v>
      </c>
      <c r="X31" s="82">
        <f t="shared" si="3"/>
        <v>6.3188888888888878E-2</v>
      </c>
      <c r="Y31" s="81">
        <f t="shared" si="3"/>
        <v>0.14365555555555554</v>
      </c>
      <c r="Z31" s="82">
        <f t="shared" si="3"/>
        <v>0.19234444444444443</v>
      </c>
      <c r="AA31" s="83">
        <f t="shared" si="3"/>
        <v>0.17901111111111112</v>
      </c>
      <c r="AB31" s="68"/>
    </row>
    <row r="32" spans="6:28">
      <c r="G32" s="92" t="s">
        <v>128</v>
      </c>
      <c r="H32" s="78">
        <v>1759000</v>
      </c>
      <c r="I32" s="79">
        <v>1705000</v>
      </c>
      <c r="J32" s="80">
        <v>1592000</v>
      </c>
      <c r="K32" s="78">
        <v>2438000</v>
      </c>
      <c r="L32" s="79">
        <v>2700000</v>
      </c>
      <c r="M32" s="80">
        <v>2749000</v>
      </c>
      <c r="O32" s="81">
        <f t="shared" si="5"/>
        <v>0.30610999999999999</v>
      </c>
      <c r="P32" s="82">
        <f t="shared" si="5"/>
        <v>0.29530999999999996</v>
      </c>
      <c r="Q32" s="82">
        <f t="shared" si="5"/>
        <v>0.27270999999999995</v>
      </c>
      <c r="R32" s="81">
        <f t="shared" si="5"/>
        <v>0.44190999999999997</v>
      </c>
      <c r="S32" s="82">
        <f t="shared" si="5"/>
        <v>0.49430999999999997</v>
      </c>
      <c r="T32" s="83">
        <f t="shared" si="5"/>
        <v>0.50410999999999995</v>
      </c>
      <c r="V32" s="81">
        <f t="shared" si="3"/>
        <v>0.34012222222222221</v>
      </c>
      <c r="W32" s="82">
        <f t="shared" si="3"/>
        <v>0.32812222222222215</v>
      </c>
      <c r="X32" s="82">
        <f t="shared" si="3"/>
        <v>0.30301111111111106</v>
      </c>
      <c r="Y32" s="81">
        <f t="shared" si="3"/>
        <v>0.49101111111111106</v>
      </c>
      <c r="Z32" s="82">
        <f t="shared" si="3"/>
        <v>0.54923333333333324</v>
      </c>
      <c r="AA32" s="83">
        <f t="shared" si="3"/>
        <v>0.56012222222222219</v>
      </c>
      <c r="AB32" s="68"/>
    </row>
    <row r="33" spans="6:28">
      <c r="G33" s="93" t="s">
        <v>129</v>
      </c>
      <c r="H33" s="94">
        <v>523700</v>
      </c>
      <c r="I33" s="95">
        <v>571700</v>
      </c>
      <c r="J33" s="84">
        <v>526200</v>
      </c>
      <c r="K33" s="94">
        <v>1267000</v>
      </c>
      <c r="L33" s="95">
        <v>1485000</v>
      </c>
      <c r="M33" s="84">
        <v>1520000</v>
      </c>
      <c r="O33" s="96">
        <f t="shared" si="5"/>
        <v>5.9049999999999991E-2</v>
      </c>
      <c r="P33" s="97">
        <f t="shared" si="5"/>
        <v>6.8650000000000003E-2</v>
      </c>
      <c r="Q33" s="97">
        <f t="shared" si="5"/>
        <v>5.9550000000000006E-2</v>
      </c>
      <c r="R33" s="96">
        <f t="shared" si="5"/>
        <v>0.20770999999999998</v>
      </c>
      <c r="S33" s="97">
        <f t="shared" si="5"/>
        <v>0.25130999999999998</v>
      </c>
      <c r="T33" s="98">
        <f t="shared" si="5"/>
        <v>0.25830999999999998</v>
      </c>
      <c r="V33" s="96">
        <f t="shared" si="3"/>
        <v>6.5611111111111106E-2</v>
      </c>
      <c r="W33" s="97">
        <f t="shared" si="3"/>
        <v>7.6277777777777778E-2</v>
      </c>
      <c r="X33" s="97">
        <f t="shared" si="3"/>
        <v>6.6166666666666665E-2</v>
      </c>
      <c r="Y33" s="96">
        <f t="shared" si="3"/>
        <v>0.23078888888888888</v>
      </c>
      <c r="Z33" s="97">
        <f t="shared" si="3"/>
        <v>0.27923333333333328</v>
      </c>
      <c r="AA33" s="98">
        <f t="shared" si="3"/>
        <v>0.28701111111111111</v>
      </c>
      <c r="AB33" s="68"/>
    </row>
    <row r="34" spans="6:28">
      <c r="G34" s="99"/>
      <c r="H34" s="79"/>
      <c r="I34" s="79"/>
      <c r="J34" s="79"/>
      <c r="K34" s="79"/>
      <c r="L34" s="79"/>
      <c r="M34" s="79"/>
      <c r="O34" s="82"/>
      <c r="P34" s="82"/>
      <c r="Q34" s="82"/>
      <c r="R34" s="82"/>
      <c r="S34" s="82"/>
      <c r="T34" s="82"/>
      <c r="V34" s="82"/>
      <c r="W34" s="82"/>
      <c r="X34" s="82"/>
      <c r="Y34" s="82"/>
      <c r="Z34" s="82"/>
      <c r="AA34" s="82"/>
    </row>
    <row r="35" spans="6:28">
      <c r="G35" s="100"/>
      <c r="H35" s="64" t="s">
        <v>130</v>
      </c>
    </row>
    <row r="36" spans="6:28">
      <c r="F36" s="69"/>
      <c r="G36" s="116" t="s">
        <v>13</v>
      </c>
      <c r="H36" s="65">
        <v>0.1</v>
      </c>
      <c r="I36" s="70">
        <v>1</v>
      </c>
      <c r="J36" s="67">
        <v>10</v>
      </c>
    </row>
    <row r="37" spans="6:28">
      <c r="F37" s="69"/>
      <c r="G37" s="66" t="s">
        <v>132</v>
      </c>
      <c r="H37" s="101">
        <v>10350</v>
      </c>
      <c r="I37" s="102">
        <v>98970</v>
      </c>
      <c r="J37" s="103">
        <v>844900</v>
      </c>
    </row>
    <row r="38" spans="6:28">
      <c r="G38" s="68" t="s">
        <v>139</v>
      </c>
      <c r="H38" s="104">
        <v>67970</v>
      </c>
      <c r="I38" s="105">
        <v>603800</v>
      </c>
      <c r="J38" s="106">
        <v>6687000</v>
      </c>
    </row>
    <row r="39" spans="6:28">
      <c r="G39" s="107" t="s">
        <v>125</v>
      </c>
      <c r="H39" s="108">
        <v>442700</v>
      </c>
      <c r="I39" s="109">
        <v>786900</v>
      </c>
      <c r="J39" s="110">
        <v>6423000</v>
      </c>
    </row>
    <row r="301" spans="5:8">
      <c r="F301" s="62">
        <v>0.1</v>
      </c>
      <c r="G301" s="62">
        <v>1</v>
      </c>
      <c r="H301" s="62">
        <v>10</v>
      </c>
    </row>
    <row r="302" spans="5:8">
      <c r="E302" s="62" t="s">
        <v>134</v>
      </c>
      <c r="F302" s="111">
        <v>10350</v>
      </c>
      <c r="G302" s="111">
        <v>98970</v>
      </c>
      <c r="H302" s="111">
        <v>844900</v>
      </c>
    </row>
    <row r="303" spans="5:8">
      <c r="E303" s="62" t="s">
        <v>135</v>
      </c>
      <c r="F303" s="111">
        <v>67970</v>
      </c>
      <c r="G303" s="111">
        <v>603800</v>
      </c>
      <c r="H303" s="111">
        <v>6687000</v>
      </c>
    </row>
    <row r="304" spans="5:8">
      <c r="E304" s="62" t="s">
        <v>136</v>
      </c>
      <c r="F304" s="111">
        <v>442700</v>
      </c>
      <c r="G304" s="111">
        <v>786900</v>
      </c>
      <c r="H304" s="111">
        <v>6423000</v>
      </c>
    </row>
    <row r="305" spans="5:8">
      <c r="E305" s="62" t="s">
        <v>137</v>
      </c>
      <c r="F305" s="111">
        <v>293800</v>
      </c>
      <c r="G305" s="111">
        <v>827000</v>
      </c>
      <c r="H305" s="111">
        <v>6997000</v>
      </c>
    </row>
  </sheetData>
  <mergeCells count="1">
    <mergeCell ref="V8:W8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A6F9-0BEF-9441-9678-D5DFAD3A5409}">
  <dimension ref="B3:B11"/>
  <sheetViews>
    <sheetView zoomScale="175" zoomScaleNormal="175" workbookViewId="0">
      <selection activeCell="B12" sqref="B12"/>
    </sheetView>
  </sheetViews>
  <sheetFormatPr defaultColWidth="10.6640625" defaultRowHeight="15.5"/>
  <sheetData>
    <row r="3" spans="2:2">
      <c r="B3" s="34" t="s">
        <v>150</v>
      </c>
    </row>
    <row r="11" spans="2:2">
      <c r="B11" s="34" t="s">
        <v>151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2efg</vt:lpstr>
      <vt:lpstr>Fig. 3ghi</vt:lpstr>
      <vt:lpstr>Fig. 4a</vt:lpstr>
      <vt:lpstr>Fig. 5b</vt:lpstr>
      <vt:lpstr>Supplementary Fig. 2bcde</vt:lpstr>
      <vt:lpstr>Supplementary Fig. 8abc</vt:lpstr>
      <vt:lpstr>Supplementary Fig. 8def</vt:lpstr>
      <vt:lpstr>Supplementary Fig. 15ab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Horibata Yasuhiro</dc:creator>
  <cp:lastModifiedBy>Sophie McKenna</cp:lastModifiedBy>
  <dcterms:created xsi:type="dcterms:W3CDTF">2024-07-18T03:04:56Z</dcterms:created>
  <dcterms:modified xsi:type="dcterms:W3CDTF">2024-12-19T12:08:32Z</dcterms:modified>
</cp:coreProperties>
</file>