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harts/chart1.xml" ContentType="application/vnd.openxmlformats-officedocument.drawingml.chart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H:\Publikationen\PUBLISHED\Rh152-151 Rh173 paper (Nat Comms)\submission\Nat Comms\Final Revision\files to submit\"/>
    </mc:Choice>
  </mc:AlternateContent>
  <bookViews>
    <workbookView xWindow="30615" yWindow="-105" windowWidth="30930" windowHeight="16770" activeTab="7"/>
  </bookViews>
  <sheets>
    <sheet name="Fig. 1B" sheetId="10" r:id="rId1"/>
    <sheet name="Fig. 1C" sheetId="11" r:id="rId2"/>
    <sheet name="Fig. 2A" sheetId="9" r:id="rId3"/>
    <sheet name="Fig. 2B" sheetId="8" r:id="rId4"/>
    <sheet name="Fig. 3B" sheetId="14" r:id="rId5"/>
    <sheet name="Fig. 3C" sheetId="13" r:id="rId6"/>
    <sheet name="Fig. 3D" sheetId="15" r:id="rId7"/>
    <sheet name="Fig. 3E" sheetId="12" r:id="rId8"/>
    <sheet name="Fig. 3H" sheetId="16" r:id="rId9"/>
    <sheet name="Fig. 4B" sheetId="6" r:id="rId10"/>
    <sheet name="Fig. 4D" sheetId="1" r:id="rId11"/>
    <sheet name="Fig. 4E" sheetId="7" r:id="rId12"/>
    <sheet name="Fig. 5A" sheetId="2" r:id="rId13"/>
    <sheet name="Fig. 5C" sheetId="3" r:id="rId14"/>
    <sheet name="Fig. 5D" sheetId="4" r:id="rId15"/>
    <sheet name="Fig. 5E" sheetId="5" r:id="rId16"/>
    <sheet name="Fig. S2" sheetId="20" r:id="rId17"/>
    <sheet name="Fig. S3A" sheetId="17" r:id="rId18"/>
    <sheet name="Fig. S3B" sheetId="18" r:id="rId19"/>
    <sheet name="Fig. S9" sheetId="19" r:id="rId20"/>
  </sheets>
  <externalReferences>
    <externalReference r:id="rId21"/>
  </externalReferenc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D75" i="2" l="1"/>
  <c r="AD74" i="2"/>
  <c r="AD73" i="2"/>
  <c r="AD72" i="2"/>
  <c r="AD71" i="2"/>
  <c r="AD70" i="2"/>
  <c r="AD69" i="2"/>
  <c r="AD68" i="2"/>
  <c r="AD67" i="2"/>
  <c r="AD66" i="2"/>
  <c r="AD65" i="2"/>
  <c r="AD64" i="2"/>
  <c r="AD63" i="2"/>
  <c r="AD62" i="2"/>
  <c r="AD61" i="2"/>
  <c r="AD60" i="2"/>
  <c r="AD59" i="2"/>
  <c r="AD58" i="2"/>
  <c r="AD57" i="2"/>
  <c r="AD56" i="2"/>
  <c r="AD55" i="2"/>
  <c r="AD54" i="2"/>
  <c r="AD53" i="2"/>
  <c r="AD52" i="2"/>
  <c r="AD51" i="2"/>
  <c r="AD50" i="2"/>
  <c r="AD49" i="2"/>
  <c r="AD48" i="2"/>
  <c r="AD47" i="2"/>
  <c r="AD46" i="2"/>
  <c r="AD45" i="2"/>
  <c r="AD44" i="2"/>
  <c r="AD43" i="2"/>
  <c r="AD42" i="2"/>
  <c r="AD41" i="2"/>
  <c r="AD40" i="2"/>
  <c r="AD39" i="2"/>
  <c r="AD38" i="2"/>
  <c r="AD37" i="2"/>
  <c r="AD36" i="2"/>
  <c r="AD35" i="2"/>
  <c r="AD34" i="2"/>
  <c r="AD33" i="2"/>
  <c r="AD32" i="2"/>
  <c r="AD31" i="2"/>
  <c r="AD30" i="2"/>
  <c r="AD29" i="2"/>
  <c r="AD28" i="2"/>
  <c r="AD27" i="2"/>
  <c r="AD26" i="2"/>
  <c r="AD25" i="2"/>
  <c r="AD24" i="2"/>
  <c r="AD23" i="2"/>
  <c r="AD22" i="2"/>
  <c r="AD21" i="2"/>
  <c r="AD20" i="2"/>
  <c r="AD19" i="2"/>
  <c r="AD18" i="2"/>
  <c r="AD17" i="2"/>
  <c r="AD16" i="2"/>
  <c r="AD15" i="2"/>
  <c r="AD14" i="2"/>
  <c r="AD13" i="2"/>
  <c r="AD12" i="2"/>
  <c r="AD11" i="2"/>
  <c r="AD10" i="2"/>
  <c r="AD9" i="2"/>
  <c r="AD8" i="2"/>
  <c r="AD7" i="2"/>
  <c r="AD6" i="2"/>
  <c r="S20" i="15" l="1"/>
  <c r="R20" i="15"/>
  <c r="Q20" i="15"/>
  <c r="S19" i="15"/>
  <c r="R19" i="15"/>
  <c r="R21" i="15" s="1"/>
  <c r="Q19" i="15"/>
  <c r="Q21" i="15" s="1"/>
  <c r="S18" i="15"/>
  <c r="S21" i="15" s="1"/>
  <c r="R18" i="15"/>
  <c r="Q18" i="15"/>
  <c r="S12" i="15"/>
  <c r="R12" i="15"/>
  <c r="Q12" i="15"/>
  <c r="S11" i="15"/>
  <c r="R11" i="15"/>
  <c r="Q11" i="15"/>
  <c r="Q13" i="15" s="1"/>
  <c r="S10" i="15"/>
  <c r="S13" i="15" s="1"/>
  <c r="R10" i="15"/>
  <c r="Q10" i="15"/>
  <c r="S5" i="15"/>
  <c r="R5" i="15"/>
  <c r="Q5" i="15"/>
  <c r="S4" i="15"/>
  <c r="R4" i="15"/>
  <c r="R6" i="15" s="1"/>
  <c r="Q4" i="15"/>
  <c r="Q6" i="15" s="1"/>
  <c r="S3" i="15"/>
  <c r="S6" i="15" s="1"/>
  <c r="R3" i="15"/>
  <c r="Q3" i="15"/>
  <c r="R13" i="15" l="1"/>
  <c r="T61" i="13"/>
  <c r="N61" i="13"/>
  <c r="M61" i="13"/>
  <c r="L61" i="13"/>
  <c r="J61" i="13"/>
  <c r="I61" i="13"/>
  <c r="H61" i="13"/>
  <c r="G61" i="13"/>
  <c r="T60" i="13"/>
  <c r="N60" i="13"/>
  <c r="M60" i="13"/>
  <c r="L60" i="13"/>
  <c r="J60" i="13"/>
  <c r="I60" i="13"/>
  <c r="H60" i="13"/>
  <c r="G60" i="13"/>
  <c r="O59" i="13"/>
  <c r="N59" i="13"/>
  <c r="M59" i="13"/>
  <c r="L59" i="13"/>
  <c r="K59" i="13"/>
  <c r="J59" i="13"/>
  <c r="I59" i="13"/>
  <c r="H59" i="13"/>
  <c r="G59" i="13"/>
  <c r="O58" i="13"/>
  <c r="N58" i="13"/>
  <c r="M58" i="13"/>
  <c r="L58" i="13"/>
  <c r="K58" i="13"/>
  <c r="J58" i="13"/>
  <c r="I58" i="13"/>
  <c r="H58" i="13"/>
  <c r="G58" i="13"/>
  <c r="O57" i="13"/>
  <c r="N57" i="13"/>
  <c r="M57" i="13"/>
  <c r="L57" i="13"/>
  <c r="K57" i="13"/>
  <c r="J57" i="13"/>
  <c r="I57" i="13"/>
  <c r="H57" i="13"/>
  <c r="G57" i="13"/>
  <c r="O56" i="13"/>
  <c r="N56" i="13"/>
  <c r="M56" i="13"/>
  <c r="L56" i="13"/>
  <c r="K56" i="13"/>
  <c r="J56" i="13"/>
  <c r="I56" i="13"/>
  <c r="H56" i="13"/>
  <c r="G56" i="13"/>
  <c r="O55" i="13"/>
  <c r="N55" i="13"/>
  <c r="M55" i="13"/>
  <c r="L55" i="13"/>
  <c r="K55" i="13"/>
  <c r="J55" i="13"/>
  <c r="I55" i="13"/>
  <c r="H55" i="13"/>
  <c r="G55" i="13"/>
  <c r="O54" i="13"/>
  <c r="N54" i="13"/>
  <c r="M54" i="13"/>
  <c r="L54" i="13"/>
  <c r="K54" i="13"/>
  <c r="J54" i="13"/>
  <c r="I54" i="13"/>
  <c r="H54" i="13"/>
  <c r="G54" i="13"/>
  <c r="T53" i="13"/>
  <c r="S53" i="13"/>
  <c r="R53" i="13"/>
  <c r="Q53" i="13"/>
  <c r="V53" i="13" s="1"/>
  <c r="G53" i="13"/>
  <c r="T52" i="13"/>
  <c r="N52" i="13"/>
  <c r="M52" i="13"/>
  <c r="L52" i="13"/>
  <c r="J52" i="13"/>
  <c r="I52" i="13"/>
  <c r="H52" i="13"/>
  <c r="G52" i="13"/>
  <c r="T51" i="13"/>
  <c r="N51" i="13"/>
  <c r="M51" i="13"/>
  <c r="L51" i="13"/>
  <c r="J51" i="13"/>
  <c r="I51" i="13"/>
  <c r="H51" i="13"/>
  <c r="G51" i="13"/>
  <c r="O50" i="13"/>
  <c r="N50" i="13"/>
  <c r="M50" i="13"/>
  <c r="L50" i="13"/>
  <c r="K50" i="13"/>
  <c r="J50" i="13"/>
  <c r="I50" i="13"/>
  <c r="H50" i="13"/>
  <c r="G50" i="13"/>
  <c r="O49" i="13"/>
  <c r="N49" i="13"/>
  <c r="M49" i="13"/>
  <c r="L49" i="13"/>
  <c r="K49" i="13"/>
  <c r="J49" i="13"/>
  <c r="I49" i="13"/>
  <c r="H49" i="13"/>
  <c r="G49" i="13"/>
  <c r="O48" i="13"/>
  <c r="N48" i="13"/>
  <c r="M48" i="13"/>
  <c r="L48" i="13"/>
  <c r="K48" i="13"/>
  <c r="J48" i="13"/>
  <c r="I48" i="13"/>
  <c r="H48" i="13"/>
  <c r="G48" i="13"/>
  <c r="O47" i="13"/>
  <c r="N47" i="13"/>
  <c r="M47" i="13"/>
  <c r="L47" i="13"/>
  <c r="K47" i="13"/>
  <c r="J47" i="13"/>
  <c r="I47" i="13"/>
  <c r="H47" i="13"/>
  <c r="G47" i="13"/>
  <c r="O46" i="13"/>
  <c r="N46" i="13"/>
  <c r="M46" i="13"/>
  <c r="L46" i="13"/>
  <c r="K46" i="13"/>
  <c r="J46" i="13"/>
  <c r="I46" i="13"/>
  <c r="H46" i="13"/>
  <c r="G46" i="13"/>
  <c r="O45" i="13"/>
  <c r="N45" i="13"/>
  <c r="M45" i="13"/>
  <c r="L45" i="13"/>
  <c r="K45" i="13"/>
  <c r="J45" i="13"/>
  <c r="I45" i="13"/>
  <c r="H45" i="13"/>
  <c r="G45" i="13"/>
  <c r="V44" i="13"/>
  <c r="U44" i="13"/>
  <c r="T44" i="13"/>
  <c r="S44" i="13"/>
  <c r="R44" i="13"/>
  <c r="Q44" i="13"/>
  <c r="G44" i="13"/>
  <c r="T43" i="13"/>
  <c r="N43" i="13"/>
  <c r="M43" i="13"/>
  <c r="L43" i="13"/>
  <c r="J43" i="13"/>
  <c r="I43" i="13"/>
  <c r="H43" i="13"/>
  <c r="G43" i="13"/>
  <c r="T42" i="13"/>
  <c r="N42" i="13"/>
  <c r="M42" i="13"/>
  <c r="L42" i="13"/>
  <c r="J42" i="13"/>
  <c r="I42" i="13"/>
  <c r="H42" i="13"/>
  <c r="G42" i="13"/>
  <c r="O41" i="13"/>
  <c r="N41" i="13"/>
  <c r="M41" i="13"/>
  <c r="L41" i="13"/>
  <c r="K41" i="13"/>
  <c r="J41" i="13"/>
  <c r="I41" i="13"/>
  <c r="H41" i="13"/>
  <c r="G41" i="13"/>
  <c r="O40" i="13"/>
  <c r="N40" i="13"/>
  <c r="M40" i="13"/>
  <c r="L40" i="13"/>
  <c r="K40" i="13"/>
  <c r="J40" i="13"/>
  <c r="I40" i="13"/>
  <c r="H40" i="13"/>
  <c r="G40" i="13"/>
  <c r="O39" i="13"/>
  <c r="N39" i="13"/>
  <c r="M39" i="13"/>
  <c r="L39" i="13"/>
  <c r="K39" i="13"/>
  <c r="J39" i="13"/>
  <c r="I39" i="13"/>
  <c r="H39" i="13"/>
  <c r="G39" i="13"/>
  <c r="O38" i="13"/>
  <c r="N38" i="13"/>
  <c r="M38" i="13"/>
  <c r="L38" i="13"/>
  <c r="K38" i="13"/>
  <c r="J38" i="13"/>
  <c r="I38" i="13"/>
  <c r="H38" i="13"/>
  <c r="G38" i="13"/>
  <c r="O37" i="13"/>
  <c r="N37" i="13"/>
  <c r="M37" i="13"/>
  <c r="L37" i="13"/>
  <c r="K37" i="13"/>
  <c r="J37" i="13"/>
  <c r="I37" i="13"/>
  <c r="H37" i="13"/>
  <c r="G37" i="13"/>
  <c r="O36" i="13"/>
  <c r="N36" i="13"/>
  <c r="M36" i="13"/>
  <c r="L36" i="13"/>
  <c r="K36" i="13"/>
  <c r="J36" i="13"/>
  <c r="I36" i="13"/>
  <c r="H36" i="13"/>
  <c r="G36" i="13"/>
  <c r="V35" i="13"/>
  <c r="U35" i="13"/>
  <c r="T35" i="13"/>
  <c r="S35" i="13"/>
  <c r="R35" i="13"/>
  <c r="Q35" i="13"/>
  <c r="G35" i="13"/>
  <c r="T34" i="13"/>
  <c r="N34" i="13"/>
  <c r="M34" i="13"/>
  <c r="L34" i="13"/>
  <c r="J34" i="13"/>
  <c r="I34" i="13"/>
  <c r="H34" i="13"/>
  <c r="G34" i="13"/>
  <c r="T33" i="13"/>
  <c r="N33" i="13"/>
  <c r="M33" i="13"/>
  <c r="L33" i="13"/>
  <c r="J33" i="13"/>
  <c r="I33" i="13"/>
  <c r="H33" i="13"/>
  <c r="G33" i="13"/>
  <c r="O32" i="13"/>
  <c r="N32" i="13"/>
  <c r="M32" i="13"/>
  <c r="L32" i="13"/>
  <c r="K32" i="13"/>
  <c r="J32" i="13"/>
  <c r="I32" i="13"/>
  <c r="H32" i="13"/>
  <c r="G32" i="13"/>
  <c r="O31" i="13"/>
  <c r="N31" i="13"/>
  <c r="M31" i="13"/>
  <c r="L31" i="13"/>
  <c r="K31" i="13"/>
  <c r="J31" i="13"/>
  <c r="I31" i="13"/>
  <c r="H31" i="13"/>
  <c r="G31" i="13"/>
  <c r="O30" i="13"/>
  <c r="N30" i="13"/>
  <c r="M30" i="13"/>
  <c r="L30" i="13"/>
  <c r="K30" i="13"/>
  <c r="J30" i="13"/>
  <c r="I30" i="13"/>
  <c r="H30" i="13"/>
  <c r="G30" i="13"/>
  <c r="O29" i="13"/>
  <c r="N29" i="13"/>
  <c r="M29" i="13"/>
  <c r="L29" i="13"/>
  <c r="K29" i="13"/>
  <c r="J29" i="13"/>
  <c r="I29" i="13"/>
  <c r="H29" i="13"/>
  <c r="G29" i="13"/>
  <c r="O28" i="13"/>
  <c r="N28" i="13"/>
  <c r="M28" i="13"/>
  <c r="L28" i="13"/>
  <c r="K28" i="13"/>
  <c r="J28" i="13"/>
  <c r="I28" i="13"/>
  <c r="H28" i="13"/>
  <c r="G28" i="13"/>
  <c r="O27" i="13"/>
  <c r="N27" i="13"/>
  <c r="M27" i="13"/>
  <c r="L27" i="13"/>
  <c r="K27" i="13"/>
  <c r="J27" i="13"/>
  <c r="I27" i="13"/>
  <c r="H27" i="13"/>
  <c r="G27" i="13"/>
  <c r="T26" i="13"/>
  <c r="S26" i="13"/>
  <c r="R26" i="13"/>
  <c r="Q26" i="13"/>
  <c r="V26" i="13" s="1"/>
  <c r="G26" i="13"/>
  <c r="T25" i="13"/>
  <c r="N25" i="13"/>
  <c r="M25" i="13"/>
  <c r="L25" i="13"/>
  <c r="J25" i="13"/>
  <c r="I25" i="13"/>
  <c r="H25" i="13"/>
  <c r="G25" i="13"/>
  <c r="T24" i="13"/>
  <c r="N24" i="13"/>
  <c r="M24" i="13"/>
  <c r="L24" i="13"/>
  <c r="J24" i="13"/>
  <c r="I24" i="13"/>
  <c r="H24" i="13"/>
  <c r="G24" i="13"/>
  <c r="O23" i="13"/>
  <c r="N23" i="13"/>
  <c r="M23" i="13"/>
  <c r="L23" i="13"/>
  <c r="K23" i="13"/>
  <c r="J23" i="13"/>
  <c r="I23" i="13"/>
  <c r="H23" i="13"/>
  <c r="G23" i="13"/>
  <c r="O22" i="13"/>
  <c r="N22" i="13"/>
  <c r="M22" i="13"/>
  <c r="L22" i="13"/>
  <c r="K22" i="13"/>
  <c r="J22" i="13"/>
  <c r="I22" i="13"/>
  <c r="H22" i="13"/>
  <c r="G22" i="13"/>
  <c r="O21" i="13"/>
  <c r="N21" i="13"/>
  <c r="M21" i="13"/>
  <c r="L21" i="13"/>
  <c r="K21" i="13"/>
  <c r="J21" i="13"/>
  <c r="I21" i="13"/>
  <c r="H21" i="13"/>
  <c r="G21" i="13"/>
  <c r="O20" i="13"/>
  <c r="N20" i="13"/>
  <c r="M20" i="13"/>
  <c r="L20" i="13"/>
  <c r="K20" i="13"/>
  <c r="J20" i="13"/>
  <c r="I20" i="13"/>
  <c r="H20" i="13"/>
  <c r="G20" i="13"/>
  <c r="O19" i="13"/>
  <c r="N19" i="13"/>
  <c r="M19" i="13"/>
  <c r="L19" i="13"/>
  <c r="K19" i="13"/>
  <c r="J19" i="13"/>
  <c r="I19" i="13"/>
  <c r="H19" i="13"/>
  <c r="G19" i="13"/>
  <c r="O18" i="13"/>
  <c r="N18" i="13"/>
  <c r="M18" i="13"/>
  <c r="L18" i="13"/>
  <c r="K18" i="13"/>
  <c r="J18" i="13"/>
  <c r="I18" i="13"/>
  <c r="H18" i="13"/>
  <c r="G18" i="13"/>
  <c r="V17" i="13"/>
  <c r="T17" i="13"/>
  <c r="S17" i="13"/>
  <c r="R17" i="13"/>
  <c r="Q17" i="13"/>
  <c r="U17" i="13" s="1"/>
  <c r="G17" i="13"/>
  <c r="T16" i="13"/>
  <c r="N16" i="13"/>
  <c r="M16" i="13"/>
  <c r="L16" i="13"/>
  <c r="J16" i="13"/>
  <c r="I16" i="13"/>
  <c r="H16" i="13"/>
  <c r="G16" i="13"/>
  <c r="T15" i="13"/>
  <c r="N15" i="13"/>
  <c r="M15" i="13"/>
  <c r="L15" i="13"/>
  <c r="J15" i="13"/>
  <c r="I15" i="13"/>
  <c r="H15" i="13"/>
  <c r="G15" i="13"/>
  <c r="O14" i="13"/>
  <c r="N14" i="13"/>
  <c r="M14" i="13"/>
  <c r="L14" i="13"/>
  <c r="K14" i="13"/>
  <c r="J14" i="13"/>
  <c r="I14" i="13"/>
  <c r="H14" i="13"/>
  <c r="G14" i="13"/>
  <c r="O13" i="13"/>
  <c r="N13" i="13"/>
  <c r="M13" i="13"/>
  <c r="L13" i="13"/>
  <c r="K13" i="13"/>
  <c r="J13" i="13"/>
  <c r="I13" i="13"/>
  <c r="H13" i="13"/>
  <c r="G13" i="13"/>
  <c r="O12" i="13"/>
  <c r="N12" i="13"/>
  <c r="M12" i="13"/>
  <c r="L12" i="13"/>
  <c r="K12" i="13"/>
  <c r="J12" i="13"/>
  <c r="I12" i="13"/>
  <c r="H12" i="13"/>
  <c r="G12" i="13"/>
  <c r="O11" i="13"/>
  <c r="N11" i="13"/>
  <c r="M11" i="13"/>
  <c r="L11" i="13"/>
  <c r="K11" i="13"/>
  <c r="J11" i="13"/>
  <c r="I11" i="13"/>
  <c r="H11" i="13"/>
  <c r="G11" i="13"/>
  <c r="O10" i="13"/>
  <c r="N10" i="13"/>
  <c r="M10" i="13"/>
  <c r="L10" i="13"/>
  <c r="K10" i="13"/>
  <c r="J10" i="13"/>
  <c r="I10" i="13"/>
  <c r="H10" i="13"/>
  <c r="G10" i="13"/>
  <c r="O9" i="13"/>
  <c r="N9" i="13"/>
  <c r="M9" i="13"/>
  <c r="L9" i="13"/>
  <c r="K9" i="13"/>
  <c r="J9" i="13"/>
  <c r="I9" i="13"/>
  <c r="H9" i="13"/>
  <c r="G9" i="13"/>
  <c r="U8" i="13"/>
  <c r="T8" i="13"/>
  <c r="S8" i="13"/>
  <c r="R8" i="13"/>
  <c r="Q8" i="13"/>
  <c r="V8" i="13" s="1"/>
  <c r="G8" i="13"/>
  <c r="Y5" i="13"/>
  <c r="T5" i="13"/>
  <c r="Z5" i="13" s="1"/>
  <c r="S5" i="13"/>
  <c r="R5" i="13"/>
  <c r="Q5" i="13"/>
  <c r="G5" i="13"/>
  <c r="T4" i="13"/>
  <c r="S4" i="13"/>
  <c r="R4" i="13"/>
  <c r="Q4" i="13"/>
  <c r="Y4" i="13" s="1"/>
  <c r="G4" i="13"/>
  <c r="Z3" i="13"/>
  <c r="Y3" i="13"/>
  <c r="T3" i="13"/>
  <c r="S3" i="13"/>
  <c r="R3" i="13"/>
  <c r="Q3" i="13"/>
  <c r="G3" i="13"/>
  <c r="O2" i="13"/>
  <c r="N2" i="13"/>
  <c r="M2" i="13"/>
  <c r="L2" i="13"/>
  <c r="K2" i="13"/>
  <c r="J2" i="13"/>
  <c r="I2" i="13"/>
  <c r="H2" i="13"/>
  <c r="G2" i="13"/>
  <c r="K144" i="12"/>
  <c r="J144" i="12"/>
  <c r="I144" i="12"/>
  <c r="K143" i="12"/>
  <c r="J143" i="12"/>
  <c r="I143" i="12"/>
  <c r="K142" i="12"/>
  <c r="J142" i="12"/>
  <c r="I142" i="12"/>
  <c r="K141" i="12"/>
  <c r="J141" i="12"/>
  <c r="I141" i="12"/>
  <c r="K140" i="12"/>
  <c r="J140" i="12"/>
  <c r="I140" i="12"/>
  <c r="K139" i="12"/>
  <c r="J139" i="12"/>
  <c r="I139" i="12"/>
  <c r="K138" i="12"/>
  <c r="J138" i="12"/>
  <c r="I138" i="12"/>
  <c r="K135" i="12"/>
  <c r="J135" i="12"/>
  <c r="I135" i="12"/>
  <c r="K134" i="12"/>
  <c r="J134" i="12"/>
  <c r="I134" i="12"/>
  <c r="K133" i="12"/>
  <c r="J133" i="12"/>
  <c r="I133" i="12"/>
  <c r="K132" i="12"/>
  <c r="J132" i="12"/>
  <c r="I132" i="12"/>
  <c r="K131" i="12"/>
  <c r="J131" i="12"/>
  <c r="I131" i="12"/>
  <c r="K130" i="12"/>
  <c r="J130" i="12"/>
  <c r="I130" i="12"/>
  <c r="K129" i="12"/>
  <c r="J129" i="12"/>
  <c r="I129" i="12"/>
  <c r="K123" i="12"/>
  <c r="J123" i="12"/>
  <c r="I123" i="12"/>
  <c r="K122" i="12"/>
  <c r="J122" i="12"/>
  <c r="I122" i="12"/>
  <c r="K121" i="12"/>
  <c r="J121" i="12"/>
  <c r="I121" i="12"/>
  <c r="K120" i="12"/>
  <c r="J120" i="12"/>
  <c r="I120" i="12"/>
  <c r="K119" i="12"/>
  <c r="J119" i="12"/>
  <c r="I119" i="12"/>
  <c r="K118" i="12"/>
  <c r="J118" i="12"/>
  <c r="I118" i="12"/>
  <c r="K117" i="12"/>
  <c r="J117" i="12"/>
  <c r="I117" i="12"/>
  <c r="K114" i="12"/>
  <c r="J114" i="12"/>
  <c r="I114" i="12"/>
  <c r="K113" i="12"/>
  <c r="J113" i="12"/>
  <c r="I113" i="12"/>
  <c r="K112" i="12"/>
  <c r="J112" i="12"/>
  <c r="I112" i="12"/>
  <c r="K111" i="12"/>
  <c r="J111" i="12"/>
  <c r="I111" i="12"/>
  <c r="K110" i="12"/>
  <c r="J110" i="12"/>
  <c r="I110" i="12"/>
  <c r="K109" i="12"/>
  <c r="J109" i="12"/>
  <c r="I109" i="12"/>
  <c r="K108" i="12"/>
  <c r="J108" i="12"/>
  <c r="I108" i="12"/>
  <c r="K102" i="12"/>
  <c r="J102" i="12"/>
  <c r="I102" i="12"/>
  <c r="K101" i="12"/>
  <c r="J101" i="12"/>
  <c r="I101" i="12"/>
  <c r="K100" i="12"/>
  <c r="J100" i="12"/>
  <c r="I100" i="12"/>
  <c r="K99" i="12"/>
  <c r="J99" i="12"/>
  <c r="I99" i="12"/>
  <c r="K98" i="12"/>
  <c r="J98" i="12"/>
  <c r="I98" i="12"/>
  <c r="K97" i="12"/>
  <c r="J97" i="12"/>
  <c r="I97" i="12"/>
  <c r="K96" i="12"/>
  <c r="J96" i="12"/>
  <c r="I96" i="12"/>
  <c r="K93" i="12"/>
  <c r="J93" i="12"/>
  <c r="I93" i="12"/>
  <c r="K92" i="12"/>
  <c r="J92" i="12"/>
  <c r="I92" i="12"/>
  <c r="K91" i="12"/>
  <c r="J91" i="12"/>
  <c r="I91" i="12"/>
  <c r="K90" i="12"/>
  <c r="J90" i="12"/>
  <c r="I90" i="12"/>
  <c r="K89" i="12"/>
  <c r="J89" i="12"/>
  <c r="I89" i="12"/>
  <c r="K88" i="12"/>
  <c r="J88" i="12"/>
  <c r="I88" i="12"/>
  <c r="K87" i="12"/>
  <c r="J87" i="12"/>
  <c r="I87" i="12"/>
  <c r="K81" i="12"/>
  <c r="J81" i="12"/>
  <c r="I81" i="12"/>
  <c r="K80" i="12"/>
  <c r="J80" i="12"/>
  <c r="I80" i="12"/>
  <c r="K79" i="12"/>
  <c r="J79" i="12"/>
  <c r="I79" i="12"/>
  <c r="K78" i="12"/>
  <c r="J78" i="12"/>
  <c r="I78" i="12"/>
  <c r="K77" i="12"/>
  <c r="J77" i="12"/>
  <c r="I77" i="12"/>
  <c r="K76" i="12"/>
  <c r="J76" i="12"/>
  <c r="I76" i="12"/>
  <c r="K75" i="12"/>
  <c r="J75" i="12"/>
  <c r="I75" i="12"/>
  <c r="K72" i="12"/>
  <c r="J72" i="12"/>
  <c r="I72" i="12"/>
  <c r="K71" i="12"/>
  <c r="J71" i="12"/>
  <c r="I71" i="12"/>
  <c r="K70" i="12"/>
  <c r="J70" i="12"/>
  <c r="I70" i="12"/>
  <c r="K69" i="12"/>
  <c r="J69" i="12"/>
  <c r="I69" i="12"/>
  <c r="K68" i="12"/>
  <c r="J68" i="12"/>
  <c r="I68" i="12"/>
  <c r="K67" i="12"/>
  <c r="J67" i="12"/>
  <c r="I67" i="12"/>
  <c r="K66" i="12"/>
  <c r="J66" i="12"/>
  <c r="I66" i="12"/>
  <c r="K60" i="12"/>
  <c r="J60" i="12"/>
  <c r="I60" i="12"/>
  <c r="K59" i="12"/>
  <c r="J59" i="12"/>
  <c r="I59" i="12"/>
  <c r="K58" i="12"/>
  <c r="J58" i="12"/>
  <c r="I58" i="12"/>
  <c r="K57" i="12"/>
  <c r="J57" i="12"/>
  <c r="I57" i="12"/>
  <c r="K56" i="12"/>
  <c r="J56" i="12"/>
  <c r="I56" i="12"/>
  <c r="K55" i="12"/>
  <c r="J55" i="12"/>
  <c r="I55" i="12"/>
  <c r="K54" i="12"/>
  <c r="J54" i="12"/>
  <c r="I54" i="12"/>
  <c r="K51" i="12"/>
  <c r="J51" i="12"/>
  <c r="I51" i="12"/>
  <c r="K50" i="12"/>
  <c r="J50" i="12"/>
  <c r="I50" i="12"/>
  <c r="K49" i="12"/>
  <c r="J49" i="12"/>
  <c r="I49" i="12"/>
  <c r="K48" i="12"/>
  <c r="J48" i="12"/>
  <c r="I48" i="12"/>
  <c r="K47" i="12"/>
  <c r="J47" i="12"/>
  <c r="I47" i="12"/>
  <c r="K46" i="12"/>
  <c r="J46" i="12"/>
  <c r="I46" i="12"/>
  <c r="K45" i="12"/>
  <c r="J45" i="12"/>
  <c r="I45" i="12"/>
  <c r="K39" i="12"/>
  <c r="J39" i="12"/>
  <c r="I39" i="12"/>
  <c r="K38" i="12"/>
  <c r="J38" i="12"/>
  <c r="I38" i="12"/>
  <c r="K37" i="12"/>
  <c r="J37" i="12"/>
  <c r="I37" i="12"/>
  <c r="K36" i="12"/>
  <c r="J36" i="12"/>
  <c r="I36" i="12"/>
  <c r="K35" i="12"/>
  <c r="J35" i="12"/>
  <c r="I35" i="12"/>
  <c r="K34" i="12"/>
  <c r="J34" i="12"/>
  <c r="I34" i="12"/>
  <c r="K33" i="12"/>
  <c r="J33" i="12"/>
  <c r="I33" i="12"/>
  <c r="K30" i="12"/>
  <c r="J30" i="12"/>
  <c r="I30" i="12"/>
  <c r="K29" i="12"/>
  <c r="J29" i="12"/>
  <c r="I29" i="12"/>
  <c r="K28" i="12"/>
  <c r="J28" i="12"/>
  <c r="I28" i="12"/>
  <c r="K27" i="12"/>
  <c r="J27" i="12"/>
  <c r="I27" i="12"/>
  <c r="K26" i="12"/>
  <c r="J26" i="12"/>
  <c r="I26" i="12"/>
  <c r="K25" i="12"/>
  <c r="J25" i="12"/>
  <c r="I25" i="12"/>
  <c r="K24" i="12"/>
  <c r="J24" i="12"/>
  <c r="I24" i="12"/>
  <c r="H18" i="12"/>
  <c r="H17" i="12"/>
  <c r="H16" i="12"/>
  <c r="H15" i="12"/>
  <c r="H14" i="12"/>
  <c r="H13" i="12"/>
  <c r="H12" i="12"/>
  <c r="H9" i="12"/>
  <c r="H8" i="12"/>
  <c r="H7" i="12"/>
  <c r="H6" i="12"/>
  <c r="H5" i="12"/>
  <c r="H4" i="12"/>
  <c r="H3" i="12"/>
  <c r="S12" i="13" l="1"/>
  <c r="S14" i="13"/>
  <c r="R30" i="13"/>
  <c r="S39" i="13"/>
  <c r="S41" i="13"/>
  <c r="Q18" i="13"/>
  <c r="T21" i="13"/>
  <c r="R24" i="13"/>
  <c r="R39" i="13"/>
  <c r="S42" i="13"/>
  <c r="S56" i="13"/>
  <c r="R31" i="13"/>
  <c r="T45" i="13"/>
  <c r="S61" i="13"/>
  <c r="Q9" i="13"/>
  <c r="T10" i="13"/>
  <c r="Q11" i="13"/>
  <c r="T12" i="13"/>
  <c r="T14" i="13"/>
  <c r="R49" i="13"/>
  <c r="R55" i="13"/>
  <c r="R59" i="13"/>
  <c r="R11" i="13"/>
  <c r="Q25" i="13"/>
  <c r="T27" i="13"/>
  <c r="T57" i="13"/>
  <c r="R60" i="13"/>
  <c r="R9" i="13"/>
  <c r="R13" i="13"/>
  <c r="T37" i="13"/>
  <c r="R56" i="13"/>
  <c r="Q2" i="13"/>
  <c r="S9" i="13"/>
  <c r="S11" i="13"/>
  <c r="R10" i="13"/>
  <c r="S29" i="13"/>
  <c r="S48" i="13"/>
  <c r="S54" i="13"/>
  <c r="S10" i="13"/>
  <c r="T9" i="13"/>
  <c r="S40" i="13"/>
  <c r="R47" i="13"/>
  <c r="Q48" i="13"/>
  <c r="Q54" i="13"/>
  <c r="S55" i="13"/>
  <c r="S59" i="13"/>
  <c r="R12" i="13"/>
  <c r="Q19" i="13"/>
  <c r="S19" i="13"/>
  <c r="R25" i="13"/>
  <c r="Q27" i="13"/>
  <c r="T28" i="13"/>
  <c r="Q31" i="13"/>
  <c r="R36" i="13"/>
  <c r="Q37" i="13"/>
  <c r="R42" i="13"/>
  <c r="S43" i="13"/>
  <c r="R46" i="13"/>
  <c r="R50" i="13"/>
  <c r="R54" i="13"/>
  <c r="R41" i="13"/>
  <c r="S46" i="13"/>
  <c r="Q47" i="13"/>
  <c r="T48" i="13"/>
  <c r="Q51" i="13"/>
  <c r="R52" i="13"/>
  <c r="T54" i="13"/>
  <c r="Q16" i="13"/>
  <c r="Q13" i="13"/>
  <c r="R16" i="13"/>
  <c r="T18" i="13"/>
  <c r="R20" i="13"/>
  <c r="Q21" i="13"/>
  <c r="T22" i="13"/>
  <c r="S25" i="13"/>
  <c r="T30" i="13"/>
  <c r="R33" i="13"/>
  <c r="S34" i="13"/>
  <c r="S37" i="13"/>
  <c r="Q38" i="13"/>
  <c r="T39" i="13"/>
  <c r="Q42" i="13"/>
  <c r="Q45" i="13"/>
  <c r="T49" i="13"/>
  <c r="S50" i="13"/>
  <c r="T55" i="13"/>
  <c r="Q58" i="13"/>
  <c r="Q10" i="13"/>
  <c r="T11" i="13"/>
  <c r="Q12" i="13"/>
  <c r="R19" i="13"/>
  <c r="R21" i="13"/>
  <c r="S22" i="13"/>
  <c r="S28" i="13"/>
  <c r="S32" i="13"/>
  <c r="S33" i="13"/>
  <c r="Q36" i="13"/>
  <c r="R40" i="13"/>
  <c r="R45" i="13"/>
  <c r="S31" i="13"/>
  <c r="R34" i="13"/>
  <c r="T36" i="13"/>
  <c r="S51" i="13"/>
  <c r="Q52" i="13"/>
  <c r="R61" i="13"/>
  <c r="Q28" i="13"/>
  <c r="Q30" i="13"/>
  <c r="T31" i="13"/>
  <c r="Q32" i="13"/>
  <c r="T38" i="13"/>
  <c r="T56" i="13"/>
  <c r="Q57" i="13"/>
  <c r="R14" i="13"/>
  <c r="S23" i="13"/>
  <c r="S45" i="13"/>
  <c r="S47" i="13"/>
  <c r="S2" i="13"/>
  <c r="T13" i="13"/>
  <c r="R15" i="13"/>
  <c r="S16" i="13"/>
  <c r="T19" i="13"/>
  <c r="S21" i="13"/>
  <c r="Q22" i="13"/>
  <c r="R28" i="13"/>
  <c r="S30" i="13"/>
  <c r="Q34" i="13"/>
  <c r="R38" i="13"/>
  <c r="T40" i="13"/>
  <c r="Q41" i="13"/>
  <c r="Q43" i="13"/>
  <c r="T46" i="13"/>
  <c r="R48" i="13"/>
  <c r="Q49" i="13"/>
  <c r="S49" i="13"/>
  <c r="R57" i="13"/>
  <c r="R58" i="13"/>
  <c r="T58" i="13"/>
  <c r="R2" i="13"/>
  <c r="T2" i="13"/>
  <c r="S15" i="13"/>
  <c r="Q20" i="13"/>
  <c r="S20" i="13"/>
  <c r="R22" i="13"/>
  <c r="S24" i="13"/>
  <c r="R32" i="13"/>
  <c r="T32" i="13"/>
  <c r="Q33" i="13"/>
  <c r="S38" i="13"/>
  <c r="Q40" i="13"/>
  <c r="R43" i="13"/>
  <c r="R51" i="13"/>
  <c r="S52" i="13"/>
  <c r="Q56" i="13"/>
  <c r="S57" i="13"/>
  <c r="Q59" i="13"/>
  <c r="S60" i="13"/>
  <c r="T20" i="13"/>
  <c r="R27" i="13"/>
  <c r="Q50" i="13"/>
  <c r="S13" i="13"/>
  <c r="Q15" i="13"/>
  <c r="Q24" i="13"/>
  <c r="S27" i="13"/>
  <c r="Q39" i="13"/>
  <c r="T41" i="13"/>
  <c r="Q46" i="13"/>
  <c r="Q55" i="13"/>
  <c r="Q60" i="13"/>
  <c r="Q61" i="13"/>
  <c r="Z4" i="13"/>
  <c r="R23" i="13"/>
  <c r="U26" i="13"/>
  <c r="R29" i="13"/>
  <c r="R37" i="13"/>
  <c r="T47" i="13"/>
  <c r="Q14" i="13"/>
  <c r="S18" i="13"/>
  <c r="T50" i="13"/>
  <c r="T23" i="13"/>
  <c r="T29" i="13"/>
  <c r="S36" i="13"/>
  <c r="U53" i="13"/>
  <c r="T59" i="13"/>
  <c r="R18" i="13"/>
  <c r="Q23" i="13"/>
  <c r="Q29" i="13"/>
  <c r="S58" i="13"/>
  <c r="C30" i="9"/>
  <c r="D30" i="9"/>
  <c r="H30" i="9"/>
  <c r="I30" i="9"/>
  <c r="N30" i="9"/>
  <c r="O30" i="9"/>
  <c r="T30" i="9"/>
  <c r="U30" i="9"/>
  <c r="Z30" i="9"/>
  <c r="AA30" i="9"/>
  <c r="AH30" i="9"/>
  <c r="AI30" i="9"/>
  <c r="AL30" i="9"/>
  <c r="AM30" i="9"/>
  <c r="AN30" i="9"/>
  <c r="AR30" i="9"/>
  <c r="AS30" i="9"/>
  <c r="AX30" i="9"/>
  <c r="AY30" i="9"/>
  <c r="BF30" i="9"/>
  <c r="BG30" i="9"/>
  <c r="BJ30" i="9"/>
  <c r="BK30" i="9"/>
  <c r="BP30" i="9"/>
  <c r="BQ30" i="9"/>
  <c r="BR30" i="9"/>
  <c r="BV30" i="9"/>
  <c r="BW30" i="9"/>
  <c r="CB30" i="9"/>
  <c r="CC30" i="9"/>
  <c r="CH30" i="9"/>
  <c r="CI30" i="9"/>
  <c r="CN30" i="9"/>
  <c r="CO30" i="9"/>
  <c r="CP30" i="9"/>
  <c r="CT30" i="9"/>
  <c r="CU30" i="9"/>
  <c r="CZ30" i="9"/>
  <c r="DA30" i="9"/>
  <c r="DH30" i="9"/>
  <c r="DI30" i="9"/>
  <c r="DJ30" i="9"/>
  <c r="B30" i="9"/>
  <c r="U41" i="13" l="1"/>
  <c r="U10" i="13"/>
  <c r="V9" i="13"/>
  <c r="U49" i="13"/>
  <c r="W49" i="13" s="1"/>
  <c r="U9" i="13"/>
  <c r="V25" i="13"/>
  <c r="V61" i="13"/>
  <c r="V51" i="13"/>
  <c r="U45" i="13"/>
  <c r="V54" i="13"/>
  <c r="U60" i="13"/>
  <c r="V34" i="13"/>
  <c r="V12" i="13"/>
  <c r="U34" i="13"/>
  <c r="V48" i="13"/>
  <c r="V57" i="13"/>
  <c r="V15" i="13"/>
  <c r="V28" i="13"/>
  <c r="U13" i="13"/>
  <c r="V52" i="13"/>
  <c r="U38" i="13"/>
  <c r="V16" i="13"/>
  <c r="U54" i="13"/>
  <c r="V27" i="13"/>
  <c r="U19" i="13"/>
  <c r="V21" i="13"/>
  <c r="V41" i="13"/>
  <c r="U48" i="13"/>
  <c r="V56" i="13"/>
  <c r="U21" i="13"/>
  <c r="U55" i="13"/>
  <c r="Z2" i="13"/>
  <c r="X8" i="13" s="1"/>
  <c r="U52" i="13"/>
  <c r="U47" i="13"/>
  <c r="V40" i="13"/>
  <c r="U22" i="13"/>
  <c r="V30" i="13"/>
  <c r="V11" i="13"/>
  <c r="V37" i="13"/>
  <c r="V45" i="13"/>
  <c r="V43" i="13"/>
  <c r="V31" i="13"/>
  <c r="V42" i="13"/>
  <c r="U50" i="13"/>
  <c r="U56" i="13"/>
  <c r="U25" i="13"/>
  <c r="U59" i="13"/>
  <c r="U12" i="13"/>
  <c r="Y2" i="13"/>
  <c r="V24" i="13"/>
  <c r="V47" i="13"/>
  <c r="U37" i="13"/>
  <c r="V36" i="13"/>
  <c r="U43" i="13"/>
  <c r="U42" i="13"/>
  <c r="W42" i="13" s="1"/>
  <c r="U51" i="13"/>
  <c r="W51" i="13" s="1"/>
  <c r="V49" i="13"/>
  <c r="V19" i="13"/>
  <c r="U36" i="13"/>
  <c r="U16" i="13"/>
  <c r="V13" i="13"/>
  <c r="V10" i="13"/>
  <c r="V60" i="13"/>
  <c r="V33" i="13"/>
  <c r="U61" i="13"/>
  <c r="U33" i="13"/>
  <c r="U31" i="13"/>
  <c r="W31" i="13" s="1"/>
  <c r="U11" i="13"/>
  <c r="U32" i="13"/>
  <c r="V38" i="13"/>
  <c r="V55" i="13"/>
  <c r="V39" i="13"/>
  <c r="U15" i="13"/>
  <c r="V22" i="13"/>
  <c r="U20" i="13"/>
  <c r="U57" i="13"/>
  <c r="V32" i="13"/>
  <c r="U46" i="13"/>
  <c r="V59" i="13"/>
  <c r="U40" i="13"/>
  <c r="U27" i="13"/>
  <c r="U24" i="13"/>
  <c r="V58" i="13"/>
  <c r="U39" i="13"/>
  <c r="V20" i="13"/>
  <c r="U30" i="13"/>
  <c r="W30" i="13" s="1"/>
  <c r="U18" i="13"/>
  <c r="U28" i="13"/>
  <c r="V50" i="13"/>
  <c r="V46" i="13"/>
  <c r="V18" i="13"/>
  <c r="U58" i="13"/>
  <c r="V29" i="13"/>
  <c r="U29" i="13"/>
  <c r="W29" i="13" s="1"/>
  <c r="U14" i="13"/>
  <c r="V14" i="13"/>
  <c r="U23" i="13"/>
  <c r="V23" i="13"/>
  <c r="W47" i="13" l="1"/>
  <c r="W53" i="13"/>
  <c r="X30" i="13"/>
  <c r="W33" i="13"/>
  <c r="W10" i="13"/>
  <c r="W57" i="13"/>
  <c r="X33" i="13"/>
  <c r="W20" i="13"/>
  <c r="W16" i="13"/>
  <c r="X31" i="13"/>
  <c r="X42" i="13"/>
  <c r="X12" i="13"/>
  <c r="X52" i="13"/>
  <c r="X18" i="13"/>
  <c r="X36" i="13"/>
  <c r="X14" i="13"/>
  <c r="W8" i="13"/>
  <c r="Y8" i="13" s="1"/>
  <c r="AA8" i="13" s="1"/>
  <c r="X25" i="13"/>
  <c r="W61" i="13"/>
  <c r="W23" i="13"/>
  <c r="W14" i="13"/>
  <c r="W44" i="13"/>
  <c r="X10" i="13"/>
  <c r="W58" i="13"/>
  <c r="X27" i="13"/>
  <c r="W56" i="13"/>
  <c r="X34" i="13"/>
  <c r="X61" i="13"/>
  <c r="W24" i="13"/>
  <c r="X59" i="13"/>
  <c r="X22" i="13"/>
  <c r="X38" i="13"/>
  <c r="X17" i="13"/>
  <c r="X11" i="13"/>
  <c r="X53" i="13"/>
  <c r="X13" i="13"/>
  <c r="X51" i="13"/>
  <c r="X60" i="13"/>
  <c r="X23" i="13"/>
  <c r="X57" i="13"/>
  <c r="W18" i="13"/>
  <c r="X45" i="13"/>
  <c r="W9" i="13"/>
  <c r="W37" i="13"/>
  <c r="X56" i="13"/>
  <c r="X15" i="13"/>
  <c r="W35" i="13"/>
  <c r="Y35" i="13" s="1"/>
  <c r="AA35" i="13" s="1"/>
  <c r="X40" i="13"/>
  <c r="W60" i="13"/>
  <c r="Y42" i="13" s="1"/>
  <c r="X26" i="13"/>
  <c r="X21" i="13"/>
  <c r="X20" i="13"/>
  <c r="X54" i="13"/>
  <c r="X39" i="13"/>
  <c r="X24" i="13"/>
  <c r="X44" i="13"/>
  <c r="X46" i="13"/>
  <c r="X16" i="13"/>
  <c r="X37" i="13"/>
  <c r="W38" i="13"/>
  <c r="X58" i="13"/>
  <c r="X19" i="13"/>
  <c r="X43" i="13"/>
  <c r="X28" i="13"/>
  <c r="X9" i="13"/>
  <c r="W17" i="13"/>
  <c r="X35" i="13"/>
  <c r="X50" i="13"/>
  <c r="X41" i="13"/>
  <c r="X32" i="13"/>
  <c r="X49" i="13"/>
  <c r="X47" i="13"/>
  <c r="X55" i="13"/>
  <c r="X29" i="13"/>
  <c r="W25" i="13"/>
  <c r="X48" i="13"/>
  <c r="W22" i="13"/>
  <c r="W12" i="13"/>
  <c r="W59" i="13"/>
  <c r="W41" i="13"/>
  <c r="W19" i="13"/>
  <c r="W13" i="13"/>
  <c r="W46" i="13"/>
  <c r="W34" i="13"/>
  <c r="W43" i="13"/>
  <c r="W50" i="13"/>
  <c r="W36" i="13"/>
  <c r="W45" i="13"/>
  <c r="W21" i="13"/>
  <c r="W27" i="13"/>
  <c r="W15" i="13"/>
  <c r="W32" i="13"/>
  <c r="W48" i="13"/>
  <c r="W52" i="13"/>
  <c r="W26" i="13"/>
  <c r="W55" i="13"/>
  <c r="W54" i="13"/>
  <c r="W28" i="13"/>
  <c r="W39" i="13"/>
  <c r="W40" i="13"/>
  <c r="W11" i="13"/>
  <c r="Y13" i="13" l="1"/>
  <c r="AA13" i="13" s="1"/>
  <c r="Y12" i="13"/>
  <c r="AA12" i="13" s="1"/>
  <c r="Z36" i="13"/>
  <c r="Y14" i="13"/>
  <c r="AA14" i="13" s="1"/>
  <c r="Y16" i="13"/>
  <c r="AA16" i="13" s="1"/>
  <c r="Z37" i="13"/>
  <c r="Z43" i="13"/>
  <c r="Z14" i="13"/>
  <c r="Z38" i="13"/>
  <c r="Y38" i="13"/>
  <c r="AA38" i="13" s="1"/>
  <c r="Y11" i="13"/>
  <c r="AA11" i="13" s="1"/>
  <c r="Y40" i="13"/>
  <c r="AA40" i="13" s="1"/>
  <c r="AD40" i="13" s="1"/>
  <c r="AG40" i="13" s="1"/>
  <c r="Z41" i="13"/>
  <c r="Y15" i="13"/>
  <c r="AA15" i="13" s="1"/>
  <c r="Z11" i="13"/>
  <c r="Z10" i="13"/>
  <c r="Y37" i="13"/>
  <c r="AA37" i="13" s="1"/>
  <c r="Z40" i="13"/>
  <c r="AB40" i="13" s="1"/>
  <c r="AE40" i="13" s="1"/>
  <c r="Z35" i="13"/>
  <c r="AB35" i="13" s="1"/>
  <c r="AE35" i="13" s="1"/>
  <c r="Z15" i="13"/>
  <c r="Y9" i="13"/>
  <c r="AA9" i="13" s="1"/>
  <c r="Z9" i="13"/>
  <c r="Z39" i="13"/>
  <c r="Y10" i="13"/>
  <c r="AA10" i="13" s="1"/>
  <c r="Z42" i="13"/>
  <c r="Y41" i="13"/>
  <c r="AA41" i="13" s="1"/>
  <c r="Z13" i="13"/>
  <c r="Y39" i="13"/>
  <c r="AA39" i="13" s="1"/>
  <c r="Z16" i="13"/>
  <c r="Y36" i="13"/>
  <c r="AA36" i="13" s="1"/>
  <c r="Z8" i="13"/>
  <c r="AC8" i="13" s="1"/>
  <c r="AF8" i="13" s="1"/>
  <c r="AI8" i="13" s="1"/>
  <c r="Z12" i="13"/>
  <c r="Y43" i="13"/>
  <c r="AA43" i="13" s="1"/>
  <c r="AD8" i="13"/>
  <c r="AG8" i="13" s="1"/>
  <c r="AD35" i="13"/>
  <c r="AG35" i="13" s="1"/>
  <c r="AA42" i="13"/>
  <c r="AB37" i="13" l="1"/>
  <c r="AE37" i="13" s="1"/>
  <c r="AB11" i="13"/>
  <c r="AE11" i="13" s="1"/>
  <c r="AB43" i="13"/>
  <c r="AE43" i="13" s="1"/>
  <c r="AC41" i="13"/>
  <c r="AF41" i="13" s="1"/>
  <c r="AI41" i="13" s="1"/>
  <c r="AC40" i="13"/>
  <c r="AF40" i="13" s="1"/>
  <c r="AI40" i="13" s="1"/>
  <c r="AC16" i="13"/>
  <c r="AF16" i="13" s="1"/>
  <c r="AI16" i="13" s="1"/>
  <c r="AC36" i="13"/>
  <c r="AF36" i="13" s="1"/>
  <c r="AI36" i="13" s="1"/>
  <c r="AC15" i="13"/>
  <c r="AF15" i="13" s="1"/>
  <c r="AI15" i="13" s="1"/>
  <c r="AB39" i="13"/>
  <c r="AE39" i="13" s="1"/>
  <c r="AD11" i="13"/>
  <c r="AG11" i="13" s="1"/>
  <c r="AD37" i="13"/>
  <c r="AG37" i="13" s="1"/>
  <c r="AC37" i="13"/>
  <c r="AF37" i="13" s="1"/>
  <c r="AI37" i="13" s="1"/>
  <c r="AC13" i="13"/>
  <c r="AF13" i="13" s="1"/>
  <c r="AI13" i="13" s="1"/>
  <c r="AC35" i="13"/>
  <c r="AF35" i="13" s="1"/>
  <c r="AI35" i="13" s="1"/>
  <c r="AC11" i="13"/>
  <c r="AF11" i="13" s="1"/>
  <c r="AI11" i="13" s="1"/>
  <c r="AC10" i="13"/>
  <c r="AF10" i="13" s="1"/>
  <c r="AI10" i="13" s="1"/>
  <c r="AC42" i="13"/>
  <c r="AF42" i="13" s="1"/>
  <c r="AI42" i="13" s="1"/>
  <c r="AD39" i="13"/>
  <c r="AG39" i="13" s="1"/>
  <c r="AC43" i="13"/>
  <c r="AF43" i="13" s="1"/>
  <c r="AI43" i="13" s="1"/>
  <c r="AC39" i="13"/>
  <c r="AF39" i="13" s="1"/>
  <c r="AI39" i="13" s="1"/>
  <c r="AD43" i="13"/>
  <c r="AG43" i="13" s="1"/>
  <c r="AH43" i="13" s="1"/>
  <c r="AB8" i="13"/>
  <c r="AE8" i="13" s="1"/>
  <c r="AH8" i="13" s="1"/>
  <c r="AB16" i="13"/>
  <c r="AE16" i="13" s="1"/>
  <c r="AD16" i="13"/>
  <c r="AG16" i="13" s="1"/>
  <c r="AH40" i="13"/>
  <c r="AH35" i="13"/>
  <c r="AB9" i="13"/>
  <c r="AE9" i="13" s="1"/>
  <c r="AD9" i="13"/>
  <c r="AG9" i="13" s="1"/>
  <c r="AB36" i="13"/>
  <c r="AE36" i="13" s="1"/>
  <c r="AD36" i="13"/>
  <c r="AG36" i="13" s="1"/>
  <c r="AD13" i="13"/>
  <c r="AG13" i="13" s="1"/>
  <c r="AB13" i="13"/>
  <c r="AE13" i="13" s="1"/>
  <c r="AD10" i="13"/>
  <c r="AG10" i="13" s="1"/>
  <c r="AB10" i="13"/>
  <c r="AE10" i="13" s="1"/>
  <c r="AC9" i="13"/>
  <c r="AF9" i="13" s="1"/>
  <c r="AI9" i="13" s="1"/>
  <c r="AB14" i="13"/>
  <c r="AE14" i="13" s="1"/>
  <c r="AD14" i="13"/>
  <c r="AG14" i="13" s="1"/>
  <c r="AD42" i="13"/>
  <c r="AG42" i="13" s="1"/>
  <c r="AB42" i="13"/>
  <c r="AE42" i="13" s="1"/>
  <c r="AD38" i="13"/>
  <c r="AG38" i="13" s="1"/>
  <c r="AB38" i="13"/>
  <c r="AE38" i="13" s="1"/>
  <c r="AC14" i="13"/>
  <c r="AF14" i="13" s="1"/>
  <c r="AI14" i="13" s="1"/>
  <c r="AB15" i="13"/>
  <c r="AE15" i="13" s="1"/>
  <c r="AD15" i="13"/>
  <c r="AG15" i="13" s="1"/>
  <c r="AB12" i="13"/>
  <c r="AE12" i="13" s="1"/>
  <c r="AD12" i="13"/>
  <c r="AG12" i="13" s="1"/>
  <c r="AH11" i="13"/>
  <c r="AC38" i="13"/>
  <c r="AF38" i="13" s="1"/>
  <c r="AI38" i="13" s="1"/>
  <c r="AC12" i="13"/>
  <c r="AF12" i="13" s="1"/>
  <c r="AI12" i="13" s="1"/>
  <c r="AB41" i="13"/>
  <c r="AE41" i="13" s="1"/>
  <c r="AD41" i="13"/>
  <c r="AG41" i="13" s="1"/>
  <c r="AH37" i="13" l="1"/>
  <c r="AH39" i="13"/>
  <c r="AH13" i="13"/>
  <c r="AH10" i="13"/>
  <c r="AH42" i="13"/>
  <c r="AH16" i="13"/>
  <c r="AH14" i="13"/>
  <c r="AH38" i="13"/>
  <c r="AH36" i="13"/>
  <c r="AH12" i="13"/>
  <c r="AH9" i="13"/>
  <c r="AH41" i="13"/>
  <c r="AH15" i="13"/>
</calcChain>
</file>

<file path=xl/sharedStrings.xml><?xml version="1.0" encoding="utf-8"?>
<sst xmlns="http://schemas.openxmlformats.org/spreadsheetml/2006/main" count="2519" uniqueCount="348">
  <si>
    <t>Days post infection</t>
  </si>
  <si>
    <t>ME72</t>
  </si>
  <si>
    <t>MH81</t>
  </si>
  <si>
    <t>MI64</t>
  </si>
  <si>
    <t>LL93</t>
  </si>
  <si>
    <t>LE45</t>
  </si>
  <si>
    <t>MM25</t>
  </si>
  <si>
    <t>NA98</t>
  </si>
  <si>
    <t>Fibroblast neutralization</t>
  </si>
  <si>
    <t>IgG WVE</t>
  </si>
  <si>
    <t>gB ELISA endpt</t>
  </si>
  <si>
    <t>PC ELISA</t>
  </si>
  <si>
    <t>45796</t>
  </si>
  <si>
    <t>46149</t>
  </si>
  <si>
    <t>46384</t>
  </si>
  <si>
    <t>ADCP</t>
  </si>
  <si>
    <t>KH14</t>
  </si>
  <si>
    <t>KM61</t>
  </si>
  <si>
    <t>KT47</t>
  </si>
  <si>
    <t>KV61</t>
  </si>
  <si>
    <t>KV62</t>
  </si>
  <si>
    <t>LG94</t>
  </si>
  <si>
    <t>LJ07</t>
  </si>
  <si>
    <t>LJ28</t>
  </si>
  <si>
    <t>LN75</t>
  </si>
  <si>
    <t>LV43</t>
  </si>
  <si>
    <t>MD59</t>
  </si>
  <si>
    <t>MM18</t>
  </si>
  <si>
    <t>34795</t>
  </si>
  <si>
    <t>40690</t>
  </si>
  <si>
    <t>45010</t>
  </si>
  <si>
    <t>ADCC</t>
  </si>
  <si>
    <t>FL RhCMV</t>
  </si>
  <si>
    <t>vFcR deleted</t>
  </si>
  <si>
    <t>Plasma Viral Load</t>
  </si>
  <si>
    <t>raw blot as shown in manuscript</t>
  </si>
  <si>
    <t>Repeat experiment</t>
  </si>
  <si>
    <t>no PNGaseF digest was performed</t>
  </si>
  <si>
    <t>Plasma DNA copies/ml</t>
  </si>
  <si>
    <t>CD99</t>
  </si>
  <si>
    <t>RH05</t>
  </si>
  <si>
    <t>RH152/151</t>
  </si>
  <si>
    <t>RH173</t>
  </si>
  <si>
    <t>gp68</t>
  </si>
  <si>
    <t>gp34</t>
  </si>
  <si>
    <t>gp95</t>
  </si>
  <si>
    <t>2,5</t>
  </si>
  <si>
    <t>0,25</t>
  </si>
  <si>
    <t>ng IgG</t>
  </si>
  <si>
    <t>raw data</t>
  </si>
  <si>
    <t>hCD16</t>
  </si>
  <si>
    <t>RhCD16</t>
  </si>
  <si>
    <t>hCD32A(R)</t>
  </si>
  <si>
    <t>RhCD32A</t>
  </si>
  <si>
    <t>hCD64</t>
  </si>
  <si>
    <t>RhCD64</t>
  </si>
  <si>
    <t>VID-1256</t>
  </si>
  <si>
    <t>VID-1257 (dRh05)</t>
  </si>
  <si>
    <t>VID-1258 (dRh152-151)</t>
  </si>
  <si>
    <t>VID-1270 (dRh173)</t>
  </si>
  <si>
    <t>VID-1271 (ddd)</t>
  </si>
  <si>
    <t>mock</t>
  </si>
  <si>
    <t>normalized to ddd mean</t>
  </si>
  <si>
    <t>RhCMV 68-1(FL)</t>
  </si>
  <si>
    <t>RhCMV UCD52</t>
  </si>
  <si>
    <t>RhCMV UCD59</t>
  </si>
  <si>
    <t>RhCMV KF03</t>
  </si>
  <si>
    <t>RhCMV 24514</t>
  </si>
  <si>
    <t>RhCMV 19936</t>
  </si>
  <si>
    <t>RhCMV 19269</t>
  </si>
  <si>
    <t>raw data (3 exp in technical duplicates)</t>
  </si>
  <si>
    <t>Rh06</t>
  </si>
  <si>
    <t>Rh07</t>
  </si>
  <si>
    <t>Rh08</t>
  </si>
  <si>
    <t>Rh08.1</t>
  </si>
  <si>
    <t>Rh12</t>
  </si>
  <si>
    <t>Rh17</t>
  </si>
  <si>
    <t>Rh19</t>
  </si>
  <si>
    <t>Rh20</t>
  </si>
  <si>
    <t>Rh22</t>
  </si>
  <si>
    <t>Rh23</t>
  </si>
  <si>
    <t>Rh24</t>
  </si>
  <si>
    <t>Rh25</t>
  </si>
  <si>
    <t>Rh26</t>
  </si>
  <si>
    <t>Rh27</t>
  </si>
  <si>
    <t>Rh28</t>
  </si>
  <si>
    <t>Rh29</t>
  </si>
  <si>
    <t>Rh13.1</t>
  </si>
  <si>
    <t>Rh21</t>
  </si>
  <si>
    <t>Rh173</t>
  </si>
  <si>
    <t>given as fractions</t>
  </si>
  <si>
    <t>raw data normalized to UL119/118 mean</t>
  </si>
  <si>
    <t>given in %</t>
  </si>
  <si>
    <t>CD99 hCD16</t>
  </si>
  <si>
    <t>CD99 RhCD16</t>
  </si>
  <si>
    <r>
      <t xml:space="preserve">HCMV gp68 CD4-tail </t>
    </r>
    <r>
      <rPr>
        <i/>
        <sz val="10"/>
        <rFont val="Arial"/>
        <family val="2"/>
      </rPr>
      <t>(UL119/118) hCD16</t>
    </r>
  </si>
  <si>
    <r>
      <t xml:space="preserve">RhCMV Rh05 </t>
    </r>
    <r>
      <rPr>
        <i/>
        <sz val="10"/>
        <rFont val="Arial"/>
        <family val="2"/>
      </rPr>
      <t>(RL11A) RhCD16</t>
    </r>
  </si>
  <si>
    <r>
      <t xml:space="preserve">RhCMV Rh152/151 CD4-tail </t>
    </r>
    <r>
      <rPr>
        <i/>
        <sz val="10"/>
        <rFont val="Arial"/>
        <family val="2"/>
      </rPr>
      <t>(UL119/118) RhCD16</t>
    </r>
  </si>
  <si>
    <t>n.d.</t>
  </si>
  <si>
    <t>AUC normalized to CD99</t>
  </si>
  <si>
    <t>GAPDH</t>
  </si>
  <si>
    <t>GAPDH (mean)</t>
  </si>
  <si>
    <t>dpi (h)</t>
  </si>
  <si>
    <t>VID554R_FL_ (1)</t>
  </si>
  <si>
    <t>VID554R_FL_ (2)</t>
  </si>
  <si>
    <t>VID554R_FL_ (3)</t>
  </si>
  <si>
    <t>VID554R_FL</t>
  </si>
  <si>
    <t>VID1277_3d_ (1)</t>
  </si>
  <si>
    <t>VID1277_3d_ (2)</t>
  </si>
  <si>
    <t>VID1277_3d_ (3)</t>
  </si>
  <si>
    <t>VID1277_3d</t>
  </si>
  <si>
    <t>Rh05</t>
  </si>
  <si>
    <t>Rh05/GAPDH</t>
  </si>
  <si>
    <t>Rh152/Rh151</t>
  </si>
  <si>
    <t>Rh152/Rh151/GAPDH</t>
  </si>
  <si>
    <t>Rh173/GAPDH</t>
  </si>
  <si>
    <t>Rh156 (IE1)</t>
  </si>
  <si>
    <t>Rh156 (IE1)/GAPDH</t>
  </si>
  <si>
    <t>Rh189 (E)</t>
  </si>
  <si>
    <t>Rh189 (E)/GAPDH</t>
  </si>
  <si>
    <t>Rh137 (L)</t>
  </si>
  <si>
    <t>Rh137 (L)/GAPDH</t>
  </si>
  <si>
    <t>PFU/mL 95% CI+</t>
  </si>
  <si>
    <t>Series Name</t>
  </si>
  <si>
    <t>VID 554R</t>
  </si>
  <si>
    <t>RhCMV FL/gag</t>
  </si>
  <si>
    <t>*only includes 3 technical replicate wells, not 4</t>
  </si>
  <si>
    <t>Highlighted cells are the final calculated data points for the graph</t>
  </si>
  <si>
    <t>Error bars represent 95% confidence intervals (1.96 * standard error)</t>
  </si>
  <si>
    <t>Each data point represents three biological replicates.</t>
  </si>
  <si>
    <t>Each biological replicate had four technical replicates each (except for the later timepoints, which only had three, since more volume was needed per techinical replicate when the titer was low).</t>
  </si>
  <si>
    <t>VID 1277</t>
  </si>
  <si>
    <t>RhCMV FL/gag ΔΔΔFcγR</t>
  </si>
  <si>
    <t>Virus (VID)</t>
  </si>
  <si>
    <t>Growth-curve type</t>
  </si>
  <si>
    <t>Repeat</t>
  </si>
  <si>
    <t>Timepoint (days)</t>
  </si>
  <si>
    <t>Starting Volume (uL)</t>
  </si>
  <si>
    <t>Dilution</t>
  </si>
  <si>
    <t>Volume (mL)</t>
  </si>
  <si>
    <t>DAPI_1</t>
  </si>
  <si>
    <t>DAPI_2</t>
  </si>
  <si>
    <t>DAPI_3</t>
  </si>
  <si>
    <t>DAPI_4</t>
  </si>
  <si>
    <t>GFP_1</t>
  </si>
  <si>
    <t>GFP_2</t>
  </si>
  <si>
    <t>GFP_3</t>
  </si>
  <si>
    <t>GFP_4</t>
  </si>
  <si>
    <t>Sample mock #</t>
  </si>
  <si>
    <t>Well 1 ratio</t>
  </si>
  <si>
    <t>Well 2 ratio</t>
  </si>
  <si>
    <t>Well 3 ratio</t>
  </si>
  <si>
    <t>Well 4 ratio</t>
  </si>
  <si>
    <t>Infected ratio</t>
  </si>
  <si>
    <t>Infected ratio 95% CI</t>
  </si>
  <si>
    <t>Normalized Infected ratio</t>
  </si>
  <si>
    <t>Normalized Infected ratio 95% CI</t>
  </si>
  <si>
    <t>Averaged Normalized Infected ratio</t>
  </si>
  <si>
    <t>Averaged Normalized Infected ratio 95% CI</t>
  </si>
  <si>
    <t>MOI</t>
  </si>
  <si>
    <t>MOI 95% CI -</t>
  </si>
  <si>
    <t>MOI 95% CI +</t>
  </si>
  <si>
    <t>PFU</t>
  </si>
  <si>
    <t>PFU 95% CI-</t>
  </si>
  <si>
    <t>PFU 95% CI+</t>
  </si>
  <si>
    <t>PFU/mL</t>
  </si>
  <si>
    <t>PFU/mL 95% CI-</t>
  </si>
  <si>
    <t>Mock</t>
  </si>
  <si>
    <t>Multi-step</t>
  </si>
  <si>
    <t>In Fibros (FFU/mL)</t>
  </si>
  <si>
    <t>In Epis (FFU/mL)</t>
  </si>
  <si>
    <t>Epis/Fibros</t>
  </si>
  <si>
    <t>#Replicate</t>
  </si>
  <si>
    <t>FL</t>
  </si>
  <si>
    <t>FL-dPC</t>
  </si>
  <si>
    <t>FL-dddFcgRs</t>
  </si>
  <si>
    <t>1st biological replicate</t>
  </si>
  <si>
    <t>Avarage1</t>
  </si>
  <si>
    <t>2nd biological replicate</t>
  </si>
  <si>
    <t>Avarage2</t>
  </si>
  <si>
    <t>3rd biological replicate</t>
  </si>
  <si>
    <t>Avarage3</t>
  </si>
  <si>
    <t>MFI (4 experiments)</t>
  </si>
  <si>
    <t>ng IgG/well</t>
  </si>
  <si>
    <t>empty vector</t>
  </si>
  <si>
    <r>
      <t>OD A450</t>
    </r>
    <r>
      <rPr>
        <b/>
        <vertAlign val="subscript"/>
        <sz val="10"/>
        <color theme="1"/>
        <rFont val="Arial"/>
        <family val="2"/>
      </rPr>
      <t>nm</t>
    </r>
    <r>
      <rPr>
        <b/>
        <sz val="10"/>
        <color theme="1"/>
        <rFont val="Arial"/>
        <family val="2"/>
      </rPr>
      <t xml:space="preserve"> (averages from technical triplicates for each of the 3 independent experiments)</t>
    </r>
  </si>
  <si>
    <t>RhCD4</t>
  </si>
  <si>
    <t>CYN152/151</t>
  </si>
  <si>
    <t>raw MFI (3 experiments)</t>
  </si>
  <si>
    <t>Rh152/151</t>
  </si>
  <si>
    <t>RhCMV Rh06 (HA-RL11B)</t>
  </si>
  <si>
    <t>RhCMV Rh07 (HA-RL11C)</t>
  </si>
  <si>
    <t>RhCMV Rh08 (HA-RL11D)</t>
  </si>
  <si>
    <t>RhCMV Rh08.1 (HA-RL11E)</t>
  </si>
  <si>
    <t>RhCMV Rh12(HA-RL11F)</t>
  </si>
  <si>
    <t>RhCMV Rh13.1(HA-RL11G)</t>
  </si>
  <si>
    <t>RhCMV Rh17 (His-RL11H)</t>
  </si>
  <si>
    <t>RhCMV Rh19 (HA-RL11I)</t>
  </si>
  <si>
    <t>RhCMV Rh20 (HA-RL11J)</t>
  </si>
  <si>
    <t>RhCMV Rh21(HA-RL11K)</t>
  </si>
  <si>
    <t>RhCMV Rh22 (HA-RL11L)</t>
  </si>
  <si>
    <t>RhCMV Rh23 (HA-RL11M)</t>
  </si>
  <si>
    <t>RhCMV Rh24 (HA-RL11N)</t>
  </si>
  <si>
    <t>RhCMV Rh25 (HA-RL11O)</t>
  </si>
  <si>
    <t>RhCMV Rh26 (HA-RL11P)</t>
  </si>
  <si>
    <t>RhCMV Rh27 (HA-RL11Q)</t>
  </si>
  <si>
    <t>RhCMV Rh28 (HA-RL11R)</t>
  </si>
  <si>
    <t>RhCMV Rh29 (HA-RL11S)</t>
  </si>
  <si>
    <t>RhCMV Rh173(HA-RL11T)</t>
  </si>
  <si>
    <t>Fc binding</t>
  </si>
  <si>
    <t>HA-tag detection</t>
  </si>
  <si>
    <t>Exp# (n=5)</t>
  </si>
  <si>
    <t>Exp# (n=6)</t>
  </si>
  <si>
    <t>Exp (n=4)</t>
  </si>
  <si>
    <t>96well plates</t>
  </si>
  <si>
    <t>Group</t>
  </si>
  <si>
    <t>Animal #</t>
  </si>
  <si>
    <t>Weeks Post-CD4 depletion*</t>
  </si>
  <si>
    <t>CD4+/µl</t>
  </si>
  <si>
    <t>AVI</t>
  </si>
  <si>
    <t>Pre-CD4 depletion (0 time point)</t>
  </si>
  <si>
    <t>1 week post</t>
  </si>
  <si>
    <t>2 weeks post</t>
  </si>
  <si>
    <t>3 weeks post</t>
  </si>
  <si>
    <t>4 weeks post</t>
  </si>
  <si>
    <t>5 weeks post</t>
  </si>
  <si>
    <t>6 weeks post</t>
  </si>
  <si>
    <t>7 weeks post</t>
  </si>
  <si>
    <t>vFcR triple deletion</t>
  </si>
  <si>
    <t>8 weeks post</t>
  </si>
  <si>
    <t>9 weeks post</t>
  </si>
  <si>
    <t>10 weeks post</t>
  </si>
  <si>
    <t>11 weeks post</t>
  </si>
  <si>
    <t>12 weeks post</t>
  </si>
  <si>
    <t>13 weeks post</t>
  </si>
  <si>
    <t>*CD4 depletion ~1 week prior to RhCMV inoculation IV</t>
  </si>
  <si>
    <t>CD4+ Cell Counts Pre- and Post-CD4 Depletion</t>
  </si>
  <si>
    <t>CD4 depleted</t>
  </si>
  <si>
    <t>Immunocompetent</t>
  </si>
  <si>
    <t>Average</t>
  </si>
  <si>
    <t>UCD52 + 965</t>
  </si>
  <si>
    <t>n=12</t>
  </si>
  <si>
    <t>Pub_ID</t>
  </si>
  <si>
    <t>Animal ID</t>
  </si>
  <si>
    <t>Immune manipulation</t>
  </si>
  <si>
    <t>Virus</t>
  </si>
  <si>
    <t>vFcR</t>
  </si>
  <si>
    <t>Sample date</t>
  </si>
  <si>
    <t>Time point (days)</t>
  </si>
  <si>
    <t>Time point (wk)</t>
  </si>
  <si>
    <t>Plasma VL</t>
  </si>
  <si>
    <t>004-101</t>
  </si>
  <si>
    <t>VID1269</t>
  </si>
  <si>
    <t>Deleted</t>
  </si>
  <si>
    <t>004-102</t>
  </si>
  <si>
    <t>002-101</t>
  </si>
  <si>
    <t>VID965</t>
  </si>
  <si>
    <t>Intact</t>
  </si>
  <si>
    <t>&lt;LOD</t>
  </si>
  <si>
    <t>002-102</t>
  </si>
  <si>
    <t>002-103</t>
  </si>
  <si>
    <t>004-103</t>
  </si>
  <si>
    <t>004-104</t>
  </si>
  <si>
    <t>001-101</t>
  </si>
  <si>
    <t xml:space="preserve"> 2/3/2022</t>
  </si>
  <si>
    <t xml:space="preserve"> 2/4/2022</t>
  </si>
  <si>
    <t xml:space="preserve"> 2/7/2022</t>
  </si>
  <si>
    <t xml:space="preserve"> 2/10/2022</t>
  </si>
  <si>
    <t xml:space="preserve"> 2/17/2022</t>
  </si>
  <si>
    <t xml:space="preserve"> 2/24/2022</t>
  </si>
  <si>
    <t xml:space="preserve"> 3/3/2022</t>
  </si>
  <si>
    <t xml:space="preserve"> 3/11/2022</t>
  </si>
  <si>
    <t xml:space="preserve"> 3/17/2022</t>
  </si>
  <si>
    <t xml:space="preserve"> 3/24/2022</t>
  </si>
  <si>
    <t xml:space="preserve"> 3/31/2022</t>
  </si>
  <si>
    <t xml:space="preserve"> 4/6/2022</t>
  </si>
  <si>
    <t xml:space="preserve"> 4/14/2022</t>
  </si>
  <si>
    <t xml:space="preserve"> 4/21/2022</t>
  </si>
  <si>
    <t>001-102</t>
  </si>
  <si>
    <t xml:space="preserve"> 1/6/2022</t>
  </si>
  <si>
    <t xml:space="preserve"> 1/7/2022</t>
  </si>
  <si>
    <t xml:space="preserve"> 1/10/2022</t>
  </si>
  <si>
    <t xml:space="preserve"> 1/13/2022</t>
  </si>
  <si>
    <t xml:space="preserve"> 1/20/2022</t>
  </si>
  <si>
    <t xml:space="preserve"> 1/27/2022</t>
  </si>
  <si>
    <t xml:space="preserve"> 4/1/2022</t>
  </si>
  <si>
    <t>001-103</t>
  </si>
  <si>
    <t xml:space="preserve">KT47 </t>
  </si>
  <si>
    <t>001-104</t>
  </si>
  <si>
    <t>001-105</t>
  </si>
  <si>
    <t xml:space="preserve"> 3/4/2022</t>
  </si>
  <si>
    <t xml:space="preserve"> 3/7/2022</t>
  </si>
  <si>
    <t>001-106</t>
  </si>
  <si>
    <t xml:space="preserve">LG94 </t>
  </si>
  <si>
    <t>001-107</t>
  </si>
  <si>
    <t xml:space="preserve"> 4/4/2022</t>
  </si>
  <si>
    <t>001-108</t>
  </si>
  <si>
    <t xml:space="preserve"> 4/5/2022</t>
  </si>
  <si>
    <t>001-109</t>
  </si>
  <si>
    <t>001-110</t>
  </si>
  <si>
    <t xml:space="preserve">LV43 </t>
  </si>
  <si>
    <t>001-111</t>
  </si>
  <si>
    <t>001-112</t>
  </si>
  <si>
    <t>vFcR-intact RhCMV (n = 15)</t>
  </si>
  <si>
    <t>vFcR-deleted RhCMV (n = 4)</t>
  </si>
  <si>
    <t>011-101</t>
  </si>
  <si>
    <t>011-102</t>
  </si>
  <si>
    <t>013-101</t>
  </si>
  <si>
    <t>017-101</t>
  </si>
  <si>
    <t>017-102</t>
  </si>
  <si>
    <t>017-103</t>
  </si>
  <si>
    <t>As in Figure 3H</t>
  </si>
  <si>
    <t>Repeat Experiment</t>
  </si>
  <si>
    <t>Reproduction</t>
  </si>
  <si>
    <t>UCD59</t>
  </si>
  <si>
    <t>KF03</t>
  </si>
  <si>
    <t>19936</t>
  </si>
  <si>
    <t>24514</t>
  </si>
  <si>
    <t>19269</t>
  </si>
  <si>
    <t>UCD52</t>
  </si>
  <si>
    <t>Exp 1</t>
  </si>
  <si>
    <t>Exp 2</t>
  </si>
  <si>
    <t xml:space="preserve">AUC </t>
  </si>
  <si>
    <t>e.v.</t>
  </si>
  <si>
    <t>Rh152</t>
  </si>
  <si>
    <t>RL11</t>
  </si>
  <si>
    <t>UL119</t>
  </si>
  <si>
    <t>RL12</t>
  </si>
  <si>
    <t>full membranes</t>
  </si>
  <si>
    <t>Raw Data from 3 Experiments</t>
  </si>
  <si>
    <t>CD99 +IgG</t>
  </si>
  <si>
    <t>Rh152/151 + IgG</t>
  </si>
  <si>
    <t>Rh05 + IgG</t>
  </si>
  <si>
    <t>Technical Replicate</t>
  </si>
  <si>
    <r>
      <t xml:space="preserve">HCMV gp68-CD4 </t>
    </r>
    <r>
      <rPr>
        <i/>
        <sz val="10"/>
        <rFont val="Arial"/>
      </rPr>
      <t>(UL119/118)</t>
    </r>
  </si>
  <si>
    <r>
      <t xml:space="preserve">HCMV gp68 </t>
    </r>
    <r>
      <rPr>
        <i/>
        <sz val="10"/>
        <rFont val="Arial"/>
      </rPr>
      <t>(UL119/118)</t>
    </r>
  </si>
  <si>
    <t>[ng] anti Rh-CD4 IgG</t>
  </si>
  <si>
    <r>
      <t>RhCMV Rh152/151 (</t>
    </r>
    <r>
      <rPr>
        <i/>
        <sz val="10"/>
        <rFont val="Arial"/>
      </rPr>
      <t>FL</t>
    </r>
    <r>
      <rPr>
        <sz val="10"/>
        <rFont val="Arial"/>
      </rPr>
      <t>)</t>
    </r>
  </si>
  <si>
    <t>Exp1</t>
  </si>
  <si>
    <t>Exp2</t>
  </si>
  <si>
    <t>Exp3</t>
  </si>
  <si>
    <r>
      <t>RhCMV Rh152/151</t>
    </r>
    <r>
      <rPr>
        <i/>
        <sz val="10"/>
        <rFont val="Arial"/>
      </rPr>
      <t>(68-1</t>
    </r>
    <r>
      <rPr>
        <sz val="10"/>
        <rFont val="Arial"/>
      </rPr>
      <t>)</t>
    </r>
  </si>
  <si>
    <t>RhCMV Rh152/151-CD4</t>
  </si>
  <si>
    <t>Full Gel</t>
  </si>
  <si>
    <t>Exp4</t>
  </si>
  <si>
    <t>Exp5</t>
  </si>
  <si>
    <t>Exp6</t>
  </si>
  <si>
    <t>n.d. = not detected due to lack of data or failed acquisition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</si>
</sst>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164" formatCode="#,##0.000"/>
    <numFmt numFmtId="165" formatCode="0.000"/>
    <numFmt numFmtId="166" formatCode="0.0E+00"/>
    <numFmt numFmtId="167" formatCode="0.0000"/>
    <numFmt numFmtId="168" formatCode="mm/dd/yy;@"/>
  </numFmts>
  <fonts count="19" x14ac:knownFonts="1">
    <font>
      <sz val="10"/>
      <color theme="1"/>
      <name val="Arial"/>
      <family val="2"/>
    </font>
    <font>
      <b/>
      <sz val="10"/>
      <color theme="1"/>
      <name val="Arial"/>
      <family val="2"/>
    </font>
    <font>
      <sz val="10"/>
      <name val="Arial"/>
    </font>
    <font>
      <sz val="10"/>
      <name val="Arial"/>
      <family val="2"/>
    </font>
    <font>
      <i/>
      <sz val="10"/>
      <name val="Arial"/>
      <family val="2"/>
    </font>
    <font>
      <b/>
      <sz val="14"/>
      <color theme="1"/>
      <name val="Calibri"/>
      <family val="2"/>
      <scheme val="minor"/>
    </font>
    <font>
      <b/>
      <vertAlign val="subscript"/>
      <sz val="10"/>
      <color theme="1"/>
      <name val="Arial"/>
      <family val="2"/>
    </font>
    <font>
      <sz val="10"/>
      <color theme="1"/>
      <name val="Arial"/>
      <family val="2"/>
    </font>
    <font>
      <i/>
      <sz val="10"/>
      <color rgb="FFFF0000"/>
      <name val="Arial"/>
      <family val="2"/>
    </font>
    <font>
      <i/>
      <sz val="10"/>
      <color theme="1"/>
      <name val="Arial"/>
      <family val="2"/>
    </font>
    <font>
      <sz val="10"/>
      <color rgb="FF000000"/>
      <name val="Arial"/>
      <family val="2"/>
    </font>
    <font>
      <b/>
      <sz val="11"/>
      <color theme="1"/>
      <name val="Arial"/>
      <family val="2"/>
    </font>
    <font>
      <b/>
      <sz val="11"/>
      <color theme="1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4"/>
      <color theme="1"/>
      <name val="Arial"/>
      <family val="2"/>
    </font>
    <font>
      <i/>
      <sz val="10"/>
      <name val="Arial"/>
    </font>
    <font>
      <b/>
      <sz val="16"/>
      <color theme="1"/>
      <name val="Arial"/>
      <family val="2"/>
    </font>
    <font>
      <sz val="16"/>
      <color theme="1"/>
      <name val="Arial"/>
      <family val="2"/>
    </font>
    <font>
      <b/>
      <sz val="18"/>
      <color theme="1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00"/>
        <bgColor rgb="FFFFFF00"/>
      </patternFill>
    </fill>
  </fills>
  <borders count="10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</borders>
  <cellStyleXfs count="1">
    <xf numFmtId="0" fontId="0" fillId="0" borderId="0"/>
  </cellStyleXfs>
  <cellXfs count="76">
    <xf numFmtId="0" fontId="0" fillId="0" borderId="0" xfId="0"/>
    <xf numFmtId="0" fontId="2" fillId="0" borderId="0" xfId="0" applyFont="1"/>
    <xf numFmtId="0" fontId="2" fillId="0" borderId="0" xfId="0" applyFont="1" applyAlignment="1">
      <alignment horizontal="center"/>
    </xf>
    <xf numFmtId="0" fontId="1" fillId="0" borderId="0" xfId="0" applyFont="1"/>
    <xf numFmtId="0" fontId="2" fillId="0" borderId="0" xfId="0" applyFont="1" applyAlignment="1">
      <alignment horizontal="left"/>
    </xf>
    <xf numFmtId="0" fontId="3" fillId="0" borderId="0" xfId="0" applyFont="1"/>
    <xf numFmtId="0" fontId="3" fillId="0" borderId="0" xfId="0" applyFont="1" applyAlignment="1">
      <alignment horizontal="center"/>
    </xf>
    <xf numFmtId="0" fontId="3" fillId="0" borderId="0" xfId="0" applyFont="1" applyAlignment="1">
      <alignment horizontal="left"/>
    </xf>
    <xf numFmtId="164" fontId="0" fillId="0" borderId="0" xfId="0" applyNumberFormat="1"/>
    <xf numFmtId="0" fontId="0" fillId="2" borderId="0" xfId="0" applyFill="1"/>
    <xf numFmtId="164" fontId="0" fillId="2" borderId="0" xfId="0" applyNumberFormat="1" applyFill="1"/>
    <xf numFmtId="2" fontId="0" fillId="0" borderId="0" xfId="0" applyNumberFormat="1"/>
    <xf numFmtId="0" fontId="5" fillId="0" borderId="0" xfId="0" applyFont="1"/>
    <xf numFmtId="0" fontId="5" fillId="2" borderId="0" xfId="0" applyFont="1" applyFill="1"/>
    <xf numFmtId="0" fontId="0" fillId="3" borderId="0" xfId="0" applyFill="1"/>
    <xf numFmtId="1" fontId="0" fillId="0" borderId="0" xfId="0" applyNumberFormat="1"/>
    <xf numFmtId="165" fontId="0" fillId="0" borderId="0" xfId="0" applyNumberFormat="1"/>
    <xf numFmtId="11" fontId="0" fillId="3" borderId="0" xfId="0" applyNumberFormat="1" applyFill="1"/>
    <xf numFmtId="11" fontId="0" fillId="0" borderId="0" xfId="0" applyNumberFormat="1"/>
    <xf numFmtId="0" fontId="0" fillId="0" borderId="0" xfId="0" applyAlignment="1">
      <alignment horizontal="right" vertical="center"/>
    </xf>
    <xf numFmtId="0" fontId="0" fillId="0" borderId="0" xfId="0" applyAlignment="1">
      <alignment horizontal="center" vertical="center"/>
    </xf>
    <xf numFmtId="166" fontId="0" fillId="0" borderId="0" xfId="0" applyNumberFormat="1" applyAlignment="1">
      <alignment horizontal="center" vertical="center"/>
    </xf>
    <xf numFmtId="167" fontId="0" fillId="0" borderId="0" xfId="0" applyNumberFormat="1"/>
    <xf numFmtId="0" fontId="2" fillId="0" borderId="0" xfId="0" applyFont="1" applyAlignment="1">
      <alignment horizontal="center"/>
    </xf>
    <xf numFmtId="0" fontId="0" fillId="0" borderId="0" xfId="0"/>
    <xf numFmtId="0" fontId="1" fillId="0" borderId="1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 wrapText="1"/>
    </xf>
    <xf numFmtId="0" fontId="8" fillId="0" borderId="5" xfId="0" applyFont="1" applyBorder="1" applyAlignment="1">
      <alignment horizontal="center" vertical="center" wrapText="1"/>
    </xf>
    <xf numFmtId="0" fontId="0" fillId="0" borderId="5" xfId="0" applyBorder="1" applyAlignment="1">
      <alignment vertical="top" wrapText="1"/>
    </xf>
    <xf numFmtId="0" fontId="0" fillId="0" borderId="4" xfId="0" applyBorder="1" applyAlignment="1">
      <alignment vertical="top" wrapText="1"/>
    </xf>
    <xf numFmtId="0" fontId="9" fillId="0" borderId="5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7" fillId="0" borderId="4" xfId="0" applyFont="1" applyBorder="1" applyAlignment="1">
      <alignment horizontal="center" vertical="center" wrapText="1"/>
    </xf>
    <xf numFmtId="0" fontId="7" fillId="0" borderId="0" xfId="0" applyFont="1" applyAlignment="1">
      <alignment vertical="center"/>
    </xf>
    <xf numFmtId="0" fontId="11" fillId="0" borderId="0" xfId="0" applyFont="1"/>
    <xf numFmtId="0" fontId="2" fillId="0" borderId="0" xfId="0" applyFont="1" applyAlignment="1">
      <alignment horizontal="center"/>
    </xf>
    <xf numFmtId="0" fontId="0" fillId="0" borderId="0" xfId="0"/>
    <xf numFmtId="0" fontId="2" fillId="0" borderId="0" xfId="0" applyFont="1" applyAlignment="1"/>
    <xf numFmtId="0" fontId="12" fillId="0" borderId="0" xfId="0" applyFont="1" applyFill="1" applyBorder="1" applyAlignment="1">
      <alignment horizontal="center"/>
    </xf>
    <xf numFmtId="0" fontId="12" fillId="0" borderId="0" xfId="0" applyNumberFormat="1" applyFont="1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14" fontId="0" fillId="0" borderId="0" xfId="0" applyNumberFormat="1" applyFill="1" applyBorder="1" applyAlignment="1">
      <alignment horizontal="center"/>
    </xf>
    <xf numFmtId="0" fontId="0" fillId="0" borderId="0" xfId="0" applyNumberFormat="1" applyFill="1" applyBorder="1" applyAlignment="1">
      <alignment horizontal="center"/>
    </xf>
    <xf numFmtId="166" fontId="0" fillId="0" borderId="0" xfId="0" applyNumberFormat="1" applyFill="1" applyBorder="1" applyAlignment="1">
      <alignment horizontal="center"/>
    </xf>
    <xf numFmtId="0" fontId="3" fillId="0" borderId="0" xfId="0" applyFont="1" applyFill="1" applyBorder="1" applyAlignment="1">
      <alignment horizontal="center"/>
    </xf>
    <xf numFmtId="0" fontId="13" fillId="0" borderId="0" xfId="0" applyFont="1" applyFill="1" applyBorder="1" applyAlignment="1">
      <alignment horizontal="center"/>
    </xf>
    <xf numFmtId="0" fontId="3" fillId="0" borderId="0" xfId="0" applyNumberFormat="1" applyFont="1" applyFill="1" applyBorder="1" applyAlignment="1">
      <alignment horizontal="center"/>
    </xf>
    <xf numFmtId="0" fontId="0" fillId="0" borderId="0" xfId="0" applyFill="1" applyBorder="1" applyAlignment="1">
      <alignment horizontal="center" vertical="center"/>
    </xf>
    <xf numFmtId="168" fontId="0" fillId="0" borderId="0" xfId="0" applyNumberFormat="1" applyFill="1" applyBorder="1" applyAlignment="1">
      <alignment horizontal="center" vertical="center"/>
    </xf>
    <xf numFmtId="0" fontId="0" fillId="0" borderId="0" xfId="0" applyFill="1" applyBorder="1" applyAlignment="1">
      <alignment horizontal="center" vertical="center" wrapText="1"/>
    </xf>
    <xf numFmtId="0" fontId="0" fillId="0" borderId="8" xfId="0" applyBorder="1"/>
    <xf numFmtId="0" fontId="0" fillId="0" borderId="9" xfId="0" applyBorder="1"/>
    <xf numFmtId="0" fontId="0" fillId="0" borderId="0" xfId="0"/>
    <xf numFmtId="0" fontId="0" fillId="0" borderId="0" xfId="0" applyAlignment="1">
      <alignment horizontal="left"/>
    </xf>
    <xf numFmtId="0" fontId="0" fillId="0" borderId="0" xfId="0"/>
    <xf numFmtId="0" fontId="14" fillId="0" borderId="0" xfId="0" applyFont="1"/>
    <xf numFmtId="0" fontId="2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0" xfId="0"/>
    <xf numFmtId="0" fontId="3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center"/>
    </xf>
    <xf numFmtId="0" fontId="5" fillId="0" borderId="0" xfId="0" applyFont="1" applyAlignment="1">
      <alignment horizontal="center"/>
    </xf>
    <xf numFmtId="0" fontId="0" fillId="0" borderId="0" xfId="0"/>
    <xf numFmtId="0" fontId="7" fillId="0" borderId="3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10" fillId="0" borderId="7" xfId="0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 vertical="center" wrapText="1"/>
    </xf>
    <xf numFmtId="0" fontId="16" fillId="0" borderId="0" xfId="0" applyFont="1"/>
    <xf numFmtId="0" fontId="17" fillId="0" borderId="0" xfId="0" applyFont="1"/>
    <xf numFmtId="0" fontId="18" fillId="0" borderId="0" xfId="0" applyFont="1"/>
  </cellXfs>
  <cellStyles count="1">
    <cellStyle name="Standard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theme" Target="theme/them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de-DE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/>
          <a:lstStyle/>
          <a:p>
            <a:pPr>
              <a:defRPr sz="1200" b="0" strike="noStrike" spc="-1">
                <a:latin typeface="Arial"/>
              </a:defRPr>
            </a:pPr>
            <a:r>
              <a:rPr lang="en-US" sz="1200" b="0" strike="noStrike" spc="-1">
                <a:latin typeface="Arial"/>
              </a:rPr>
              <a:t>Multi-step growth curve</a:t>
            </a:r>
          </a:p>
        </c:rich>
      </c:tx>
      <c:layout/>
      <c:overlay val="0"/>
      <c:spPr>
        <a:noFill/>
        <a:ln w="0">
          <a:noFill/>
        </a:ln>
      </c:sp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[1]Analysis!$AJ$8</c:f>
              <c:strCache>
                <c:ptCount val="1"/>
                <c:pt idx="0">
                  <c:v>RhCMV FL/gag</c:v>
                </c:pt>
              </c:strCache>
            </c:strRef>
          </c:tx>
          <c:spPr>
            <a:ln w="28800">
              <a:solidFill>
                <a:srgbClr val="FF0000"/>
              </a:solidFill>
              <a:round/>
            </a:ln>
          </c:spPr>
          <c:marker>
            <c:symbol val="square"/>
            <c:size val="8"/>
            <c:spPr>
              <a:solidFill>
                <a:srgbClr val="FF0000"/>
              </a:solidFill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wrap="none"/>
              <a:lstStyle/>
              <a:p>
                <a:pPr>
                  <a:defRPr sz="1000" b="0" strike="noStrike" spc="-1">
                    <a:latin typeface="Arial"/>
                  </a:defRPr>
                </a:pPr>
                <a:endParaRPr lang="en-US"/>
              </a:p>
            </c:txPr>
            <c:showLegendKey val="0"/>
            <c:showVal val="0"/>
            <c:showCatName val="0"/>
            <c:showSerName val="0"/>
            <c:showPercent val="0"/>
            <c:showBubbleSize val="1"/>
            <c:separator> </c:separator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errBars>
            <c:errDir val="y"/>
            <c:errBarType val="both"/>
            <c:errValType val="cust"/>
            <c:noEndCap val="0"/>
            <c:plus>
              <c:numRef>
                <c:f>[1]Analysis!$AI$9:$AI$16</c:f>
                <c:numCache>
                  <c:formatCode>General</c:formatCode>
                  <c:ptCount val="8"/>
                  <c:pt idx="0">
                    <c:v>10230.784401060901</c:v>
                  </c:pt>
                  <c:pt idx="1">
                    <c:v>6822.6751858902398</c:v>
                  </c:pt>
                  <c:pt idx="2">
                    <c:v>637785.84066709504</c:v>
                  </c:pt>
                  <c:pt idx="3">
                    <c:v>262404.95131702401</c:v>
                  </c:pt>
                  <c:pt idx="4">
                    <c:v>267962.58417527803</c:v>
                  </c:pt>
                  <c:pt idx="5">
                    <c:v>73638.196971808298</c:v>
                  </c:pt>
                  <c:pt idx="6">
                    <c:v>3136.3146892059899</c:v>
                  </c:pt>
                  <c:pt idx="7">
                    <c:v>72.822094881590502</c:v>
                  </c:pt>
                </c:numCache>
              </c:numRef>
            </c:plus>
            <c:minus>
              <c:numRef>
                <c:f>[1]Analysis!$AH$9:$AH$16</c:f>
                <c:numCache>
                  <c:formatCode>General</c:formatCode>
                  <c:ptCount val="8"/>
                  <c:pt idx="0">
                    <c:v>4918.3041628952597</c:v>
                  </c:pt>
                  <c:pt idx="1">
                    <c:v>6730.8292564816302</c:v>
                  </c:pt>
                  <c:pt idx="2">
                    <c:v>631343.19729493803</c:v>
                  </c:pt>
                  <c:pt idx="3">
                    <c:v>261307.85411639401</c:v>
                  </c:pt>
                  <c:pt idx="4">
                    <c:v>262338.61859459698</c:v>
                  </c:pt>
                  <c:pt idx="5">
                    <c:v>73206.929627581194</c:v>
                  </c:pt>
                  <c:pt idx="6">
                    <c:v>3116.7643180763898</c:v>
                  </c:pt>
                  <c:pt idx="7">
                    <c:v>62.468863499004598</c:v>
                  </c:pt>
                </c:numCache>
              </c:numRef>
            </c:minus>
            <c:spPr>
              <a:ln w="12600">
                <a:solidFill>
                  <a:srgbClr val="000000"/>
                </a:solidFill>
                <a:round/>
              </a:ln>
            </c:spPr>
          </c:errBars>
          <c:xVal>
            <c:numRef>
              <c:f>[1]Analysis!$AK$9:$AK$16</c:f>
              <c:numCache>
                <c:formatCode>General</c:formatCode>
                <c:ptCount val="8"/>
                <c:pt idx="0">
                  <c:v>3</c:v>
                </c:pt>
                <c:pt idx="1">
                  <c:v>6</c:v>
                </c:pt>
                <c:pt idx="2">
                  <c:v>9</c:v>
                </c:pt>
                <c:pt idx="3">
                  <c:v>12</c:v>
                </c:pt>
                <c:pt idx="4">
                  <c:v>15</c:v>
                </c:pt>
                <c:pt idx="5">
                  <c:v>18</c:v>
                </c:pt>
                <c:pt idx="6">
                  <c:v>21</c:v>
                </c:pt>
                <c:pt idx="7">
                  <c:v>24</c:v>
                </c:pt>
              </c:numCache>
            </c:numRef>
          </c:xVal>
          <c:yVal>
            <c:numRef>
              <c:f>[1]Analysis!$AG$9:$AG$16</c:f>
              <c:numCache>
                <c:formatCode>General</c:formatCode>
                <c:ptCount val="8"/>
                <c:pt idx="0">
                  <c:v>4919.3041628952597</c:v>
                </c:pt>
                <c:pt idx="1">
                  <c:v>59400.480461715997</c:v>
                </c:pt>
                <c:pt idx="2">
                  <c:v>2417957.1694271201</c:v>
                </c:pt>
                <c:pt idx="3">
                  <c:v>903823.03830354905</c:v>
                </c:pt>
                <c:pt idx="4">
                  <c:v>505374.03535339201</c:v>
                </c:pt>
                <c:pt idx="5">
                  <c:v>308749.32698022103</c:v>
                </c:pt>
                <c:pt idx="6">
                  <c:v>7357.3125552438596</c:v>
                </c:pt>
                <c:pt idx="7">
                  <c:v>63.468863499004598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138-4633-A709-133B4289A06F}"/>
            </c:ext>
          </c:extLst>
        </c:ser>
        <c:ser>
          <c:idx val="1"/>
          <c:order val="1"/>
          <c:tx>
            <c:strRef>
              <c:f>[1]Analysis!$AJ$35</c:f>
              <c:strCache>
                <c:ptCount val="1"/>
                <c:pt idx="0">
                  <c:v>RhCMV FL/gag ΔΔΔFcγR</c:v>
                </c:pt>
              </c:strCache>
            </c:strRef>
          </c:tx>
          <c:spPr>
            <a:ln w="28800">
              <a:solidFill>
                <a:srgbClr val="00FF00"/>
              </a:solidFill>
              <a:round/>
            </a:ln>
          </c:spPr>
          <c:marker>
            <c:symbol val="circle"/>
            <c:size val="8"/>
            <c:spPr>
              <a:solidFill>
                <a:srgbClr val="00FF00"/>
              </a:solidFill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wrap="none"/>
              <a:lstStyle/>
              <a:p>
                <a:pPr>
                  <a:defRPr sz="1000" b="0" strike="noStrike" spc="-1">
                    <a:latin typeface="Arial"/>
                  </a:defRPr>
                </a:pPr>
                <a:endParaRPr lang="en-US"/>
              </a:p>
            </c:txPr>
            <c:showLegendKey val="0"/>
            <c:showVal val="0"/>
            <c:showCatName val="0"/>
            <c:showSerName val="0"/>
            <c:showPercent val="0"/>
            <c:showBubbleSize val="1"/>
            <c:separator> </c:separator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errBars>
            <c:errDir val="y"/>
            <c:errBarType val="both"/>
            <c:errValType val="cust"/>
            <c:noEndCap val="0"/>
            <c:plus>
              <c:numRef>
                <c:f>[1]Analysis!$AI$36:$AI$43</c:f>
                <c:numCache>
                  <c:formatCode>General</c:formatCode>
                  <c:ptCount val="8"/>
                  <c:pt idx="0">
                    <c:v>10417.598370407301</c:v>
                  </c:pt>
                  <c:pt idx="1">
                    <c:v>23602.784848171301</c:v>
                  </c:pt>
                  <c:pt idx="2">
                    <c:v>497776.84354880598</c:v>
                  </c:pt>
                  <c:pt idx="3">
                    <c:v>297227.96466544498</c:v>
                  </c:pt>
                  <c:pt idx="4">
                    <c:v>314082.58444993797</c:v>
                  </c:pt>
                  <c:pt idx="5">
                    <c:v>77959.221905864702</c:v>
                  </c:pt>
                  <c:pt idx="6">
                    <c:v>1202.65047532575</c:v>
                  </c:pt>
                  <c:pt idx="7">
                    <c:v>119.160414945239</c:v>
                  </c:pt>
                </c:numCache>
              </c:numRef>
            </c:plus>
            <c:minus>
              <c:numRef>
                <c:f>[1]Analysis!$AH$36:$AH$43</c:f>
                <c:numCache>
                  <c:formatCode>General</c:formatCode>
                  <c:ptCount val="8"/>
                  <c:pt idx="0">
                    <c:v>9433.9972569154306</c:v>
                  </c:pt>
                  <c:pt idx="1">
                    <c:v>22538.646520795101</c:v>
                  </c:pt>
                  <c:pt idx="2">
                    <c:v>493843.640068434</c:v>
                  </c:pt>
                  <c:pt idx="3">
                    <c:v>295821.14097638399</c:v>
                  </c:pt>
                  <c:pt idx="4">
                    <c:v>306383.803981859</c:v>
                  </c:pt>
                  <c:pt idx="5">
                    <c:v>77476.022713560902</c:v>
                  </c:pt>
                  <c:pt idx="6">
                    <c:v>1199.7646788153199</c:v>
                  </c:pt>
                  <c:pt idx="7">
                    <c:v>44.769770019809798</c:v>
                  </c:pt>
                </c:numCache>
              </c:numRef>
            </c:minus>
            <c:spPr>
              <a:ln w="12600">
                <a:solidFill>
                  <a:srgbClr val="000000"/>
                </a:solidFill>
                <a:round/>
              </a:ln>
            </c:spPr>
          </c:errBars>
          <c:xVal>
            <c:numRef>
              <c:f>[1]Analysis!$AK$36:$AK$43</c:f>
              <c:numCache>
                <c:formatCode>General</c:formatCode>
                <c:ptCount val="8"/>
                <c:pt idx="0">
                  <c:v>3</c:v>
                </c:pt>
                <c:pt idx="1">
                  <c:v>6</c:v>
                </c:pt>
                <c:pt idx="2">
                  <c:v>9</c:v>
                </c:pt>
                <c:pt idx="3">
                  <c:v>12</c:v>
                </c:pt>
                <c:pt idx="4">
                  <c:v>15</c:v>
                </c:pt>
                <c:pt idx="5">
                  <c:v>18</c:v>
                </c:pt>
                <c:pt idx="6">
                  <c:v>21</c:v>
                </c:pt>
                <c:pt idx="7">
                  <c:v>24</c:v>
                </c:pt>
              </c:numCache>
            </c:numRef>
          </c:xVal>
          <c:yVal>
            <c:numRef>
              <c:f>[1]Analysis!$AG$36:$AG$43</c:f>
              <c:numCache>
                <c:formatCode>General</c:formatCode>
                <c:ptCount val="8"/>
                <c:pt idx="0">
                  <c:v>10085.441053465</c:v>
                </c:pt>
                <c:pt idx="1">
                  <c:v>104870.541639314</c:v>
                </c:pt>
                <c:pt idx="2">
                  <c:v>1878163.06200978</c:v>
                </c:pt>
                <c:pt idx="3">
                  <c:v>853029.97372786398</c:v>
                </c:pt>
                <c:pt idx="4">
                  <c:v>715730.81669254601</c:v>
                </c:pt>
                <c:pt idx="5">
                  <c:v>269975.68355006102</c:v>
                </c:pt>
                <c:pt idx="6">
                  <c:v>1246.3075666643299</c:v>
                </c:pt>
                <c:pt idx="7">
                  <c:v>45.769770019809798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6138-4633-A709-133B4289A06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8707242"/>
        <c:axId val="14361310"/>
      </c:scatterChart>
      <c:valAx>
        <c:axId val="68707242"/>
        <c:scaling>
          <c:orientation val="minMax"/>
          <c:max val="24"/>
          <c:min val="0"/>
        </c:scaling>
        <c:delete val="0"/>
        <c:axPos val="b"/>
        <c:title>
          <c:tx>
            <c:rich>
              <a:bodyPr rot="0"/>
              <a:lstStyle/>
              <a:p>
                <a:pPr>
                  <a:defRPr sz="1000" b="0" strike="noStrike" spc="-1">
                    <a:latin typeface="Arial"/>
                  </a:defRPr>
                </a:pPr>
                <a:r>
                  <a:rPr lang="en-US" sz="1000" b="0" strike="noStrike" spc="-1">
                    <a:latin typeface="Arial"/>
                  </a:rPr>
                  <a:t>Days post infection</a:t>
                </a:r>
              </a:p>
            </c:rich>
          </c:tx>
          <c:layout/>
          <c:overlay val="0"/>
          <c:spPr>
            <a:noFill/>
            <a:ln w="0">
              <a:noFill/>
            </a:ln>
          </c:spPr>
        </c:title>
        <c:numFmt formatCode="General" sourceLinked="1"/>
        <c:majorTickMark val="out"/>
        <c:minorTickMark val="none"/>
        <c:tickLblPos val="nextTo"/>
        <c:spPr>
          <a:ln w="12600">
            <a:solidFill>
              <a:srgbClr val="000000"/>
            </a:solidFill>
            <a:round/>
          </a:ln>
        </c:spPr>
        <c:txPr>
          <a:bodyPr/>
          <a:lstStyle/>
          <a:p>
            <a:pPr>
              <a:defRPr sz="1000" b="0" strike="noStrike" spc="-1">
                <a:latin typeface="Arial"/>
              </a:defRPr>
            </a:pPr>
            <a:endParaRPr lang="en-US"/>
          </a:p>
        </c:txPr>
        <c:crossAx val="14361310"/>
        <c:crosses val="autoZero"/>
        <c:crossBetween val="between"/>
        <c:majorUnit val="6"/>
      </c:valAx>
      <c:valAx>
        <c:axId val="14361310"/>
        <c:scaling>
          <c:logBase val="10"/>
          <c:orientation val="minMax"/>
          <c:max val="10000000"/>
          <c:min val="10"/>
        </c:scaling>
        <c:delete val="0"/>
        <c:axPos val="l"/>
        <c:title>
          <c:tx>
            <c:rich>
              <a:bodyPr rot="-5400000"/>
              <a:lstStyle/>
              <a:p>
                <a:pPr>
                  <a:defRPr sz="1000" b="0" strike="noStrike" spc="-1">
                    <a:latin typeface="Arial"/>
                  </a:defRPr>
                </a:pPr>
                <a:r>
                  <a:rPr lang="en-US" sz="1000" b="0" strike="noStrike" spc="-1">
                    <a:latin typeface="Arial"/>
                  </a:rPr>
                  <a:t>PFU/mL</a:t>
                </a:r>
              </a:p>
            </c:rich>
          </c:tx>
          <c:layout/>
          <c:overlay val="0"/>
          <c:spPr>
            <a:noFill/>
            <a:ln w="0">
              <a:noFill/>
            </a:ln>
          </c:spPr>
        </c:title>
        <c:numFmt formatCode="0.0E+00" sourceLinked="0"/>
        <c:majorTickMark val="out"/>
        <c:minorTickMark val="none"/>
        <c:tickLblPos val="nextTo"/>
        <c:spPr>
          <a:ln w="12600">
            <a:solidFill>
              <a:srgbClr val="000000"/>
            </a:solidFill>
            <a:round/>
          </a:ln>
        </c:spPr>
        <c:txPr>
          <a:bodyPr/>
          <a:lstStyle/>
          <a:p>
            <a:pPr>
              <a:defRPr sz="1000" b="0" strike="noStrike" spc="-1">
                <a:latin typeface="Arial"/>
              </a:defRPr>
            </a:pPr>
            <a:endParaRPr lang="en-US"/>
          </a:p>
        </c:txPr>
        <c:crossAx val="68707242"/>
        <c:crosses val="autoZero"/>
        <c:crossBetween val="between"/>
      </c:valAx>
      <c:spPr>
        <a:noFill/>
        <a:ln w="0">
          <a:noFill/>
        </a:ln>
      </c:spPr>
    </c:plotArea>
    <c:legend>
      <c:legendPos val="r"/>
      <c:layout>
        <c:manualLayout>
          <c:xMode val="edge"/>
          <c:yMode val="edge"/>
          <c:x val="0.76224188790560499"/>
          <c:y val="0.36588888888888899"/>
          <c:w val="0.21731648556959501"/>
          <c:h val="0.25547283031447898"/>
        </c:manualLayout>
      </c:layout>
      <c:overlay val="0"/>
      <c:spPr>
        <a:noFill/>
        <a:ln w="0">
          <a:noFill/>
        </a:ln>
      </c:spPr>
      <c:txPr>
        <a:bodyPr/>
        <a:lstStyle/>
        <a:p>
          <a:pPr>
            <a:defRPr sz="1000" b="0" strike="noStrike" spc="-1">
              <a:latin typeface="Arial"/>
            </a:defRPr>
          </a:pPr>
          <a:endParaRPr lang="en-US"/>
        </a:p>
      </c:txPr>
    </c:legend>
    <c:plotVisOnly val="1"/>
    <c:dispBlanksAs val="span"/>
    <c:showDLblsOverMax val="1"/>
  </c:chart>
  <c:spPr>
    <a:solidFill>
      <a:srgbClr val="FFFFFF"/>
    </a:solidFill>
    <a:ln w="0">
      <a:noFill/>
    </a:ln>
  </c:spPr>
  <c:printSettings>
    <c:headerFooter/>
    <c:pageMargins b="0.78740157499999996" l="0.7" r="0.7" t="0.78740157499999996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10" Type="http://schemas.openxmlformats.org/officeDocument/2006/relationships/image" Target="../media/image1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emf"/><Relationship Id="rId1" Type="http://schemas.openxmlformats.org/officeDocument/2006/relationships/image" Target="../media/image20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emf"/><Relationship Id="rId1" Type="http://schemas.openxmlformats.org/officeDocument/2006/relationships/image" Target="../media/image2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0</xdr:rowOff>
    </xdr:from>
    <xdr:to>
      <xdr:col>10</xdr:col>
      <xdr:colOff>333375</xdr:colOff>
      <xdr:row>54</xdr:row>
      <xdr:rowOff>47625</xdr:rowOff>
    </xdr:to>
    <xdr:pic>
      <xdr:nvPicPr>
        <xdr:cNvPr id="4" name="Grafik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485775"/>
          <a:ext cx="7191375" cy="8305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41</xdr:col>
      <xdr:colOff>148815</xdr:colOff>
      <xdr:row>0</xdr:row>
      <xdr:rowOff>139710</xdr:rowOff>
    </xdr:from>
    <xdr:to>
      <xdr:col>50</xdr:col>
      <xdr:colOff>241380</xdr:colOff>
      <xdr:row>20</xdr:row>
      <xdr:rowOff>128190</xdr:rowOff>
    </xdr:to>
    <xdr:graphicFrame macro="">
      <xdr:nvGraphicFramePr>
        <xdr:cNvPr id="3" name="Diagramm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307213</xdr:colOff>
      <xdr:row>11</xdr:row>
      <xdr:rowOff>150117</xdr:rowOff>
    </xdr:from>
    <xdr:to>
      <xdr:col>18</xdr:col>
      <xdr:colOff>250062</xdr:colOff>
      <xdr:row>26</xdr:row>
      <xdr:rowOff>7242</xdr:rowOff>
    </xdr:to>
    <xdr:pic>
      <xdr:nvPicPr>
        <xdr:cNvPr id="4" name="Picture 3"/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0190" t="5680" r="29706" b="16141"/>
        <a:stretch/>
      </xdr:blipFill>
      <xdr:spPr>
        <a:xfrm>
          <a:off x="12499213" y="1997967"/>
          <a:ext cx="1466849" cy="2286000"/>
        </a:xfrm>
        <a:prstGeom prst="rect">
          <a:avLst/>
        </a:prstGeom>
      </xdr:spPr>
    </xdr:pic>
    <xdr:clientData/>
  </xdr:twoCellAnchor>
  <xdr:twoCellAnchor editAs="oneCell">
    <xdr:from>
      <xdr:col>18</xdr:col>
      <xdr:colOff>288162</xdr:colOff>
      <xdr:row>11</xdr:row>
      <xdr:rowOff>159642</xdr:rowOff>
    </xdr:from>
    <xdr:to>
      <xdr:col>20</xdr:col>
      <xdr:colOff>231012</xdr:colOff>
      <xdr:row>26</xdr:row>
      <xdr:rowOff>16766</xdr:rowOff>
    </xdr:to>
    <xdr:pic>
      <xdr:nvPicPr>
        <xdr:cNvPr id="5" name="Picture 4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2509" t="4705" r="37387" b="17118"/>
        <a:stretch/>
      </xdr:blipFill>
      <xdr:spPr>
        <a:xfrm>
          <a:off x="14004162" y="2007492"/>
          <a:ext cx="1466850" cy="2285999"/>
        </a:xfrm>
        <a:prstGeom prst="rect">
          <a:avLst/>
        </a:prstGeom>
      </xdr:spPr>
    </xdr:pic>
    <xdr:clientData/>
  </xdr:twoCellAnchor>
  <xdr:twoCellAnchor editAs="oneCell">
    <xdr:from>
      <xdr:col>22</xdr:col>
      <xdr:colOff>250060</xdr:colOff>
      <xdr:row>11</xdr:row>
      <xdr:rowOff>159641</xdr:rowOff>
    </xdr:from>
    <xdr:to>
      <xdr:col>24</xdr:col>
      <xdr:colOff>192910</xdr:colOff>
      <xdr:row>26</xdr:row>
      <xdr:rowOff>16766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6129" t="12525" r="43767" b="9298"/>
        <a:stretch/>
      </xdr:blipFill>
      <xdr:spPr>
        <a:xfrm>
          <a:off x="17014060" y="2007491"/>
          <a:ext cx="1466850" cy="2286000"/>
        </a:xfrm>
        <a:prstGeom prst="rect">
          <a:avLst/>
        </a:prstGeom>
      </xdr:spPr>
    </xdr:pic>
    <xdr:clientData/>
  </xdr:twoCellAnchor>
  <xdr:twoCellAnchor editAs="oneCell">
    <xdr:from>
      <xdr:col>20</xdr:col>
      <xdr:colOff>269112</xdr:colOff>
      <xdr:row>11</xdr:row>
      <xdr:rowOff>159640</xdr:rowOff>
    </xdr:from>
    <xdr:to>
      <xdr:col>22</xdr:col>
      <xdr:colOff>211960</xdr:colOff>
      <xdr:row>26</xdr:row>
      <xdr:rowOff>16766</xdr:rowOff>
    </xdr:to>
    <xdr:pic>
      <xdr:nvPicPr>
        <xdr:cNvPr id="7" name="Picture 6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22899" t="15456" r="36994" b="6367"/>
        <a:stretch/>
      </xdr:blipFill>
      <xdr:spPr>
        <a:xfrm>
          <a:off x="15509112" y="2007490"/>
          <a:ext cx="1466848" cy="2286001"/>
        </a:xfrm>
        <a:prstGeom prst="rect">
          <a:avLst/>
        </a:prstGeom>
      </xdr:spPr>
    </xdr:pic>
    <xdr:clientData/>
  </xdr:twoCellAnchor>
  <xdr:twoCellAnchor>
    <xdr:from>
      <xdr:col>16</xdr:col>
      <xdr:colOff>760752</xdr:colOff>
      <xdr:row>26</xdr:row>
      <xdr:rowOff>7241</xdr:rowOff>
    </xdr:from>
    <xdr:to>
      <xdr:col>17</xdr:col>
      <xdr:colOff>558521</xdr:colOff>
      <xdr:row>27</xdr:row>
      <xdr:rowOff>122315</xdr:rowOff>
    </xdr:to>
    <xdr:sp macro="" textlink="">
      <xdr:nvSpPr>
        <xdr:cNvPr id="8" name="TextBox 29"/>
        <xdr:cNvSpPr txBox="1"/>
      </xdr:nvSpPr>
      <xdr:spPr>
        <a:xfrm>
          <a:off x="12952752" y="4283966"/>
          <a:ext cx="55976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Rh05</a:t>
          </a:r>
        </a:p>
      </xdr:txBody>
    </xdr:sp>
    <xdr:clientData/>
  </xdr:twoCellAnchor>
  <xdr:twoCellAnchor>
    <xdr:from>
      <xdr:col>18</xdr:col>
      <xdr:colOff>693090</xdr:colOff>
      <xdr:row>26</xdr:row>
      <xdr:rowOff>16766</xdr:rowOff>
    </xdr:from>
    <xdr:to>
      <xdr:col>19</xdr:col>
      <xdr:colOff>575818</xdr:colOff>
      <xdr:row>27</xdr:row>
      <xdr:rowOff>131840</xdr:rowOff>
    </xdr:to>
    <xdr:sp macro="" textlink="">
      <xdr:nvSpPr>
        <xdr:cNvPr id="9" name="TextBox 30"/>
        <xdr:cNvSpPr txBox="1"/>
      </xdr:nvSpPr>
      <xdr:spPr>
        <a:xfrm>
          <a:off x="14409090" y="4293491"/>
          <a:ext cx="64472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Rh173</a:t>
          </a:r>
        </a:p>
      </xdr:txBody>
    </xdr:sp>
    <xdr:clientData/>
  </xdr:twoCellAnchor>
  <xdr:twoCellAnchor>
    <xdr:from>
      <xdr:col>20</xdr:col>
      <xdr:colOff>531092</xdr:colOff>
      <xdr:row>26</xdr:row>
      <xdr:rowOff>16766</xdr:rowOff>
    </xdr:from>
    <xdr:to>
      <xdr:col>21</xdr:col>
      <xdr:colOff>711979</xdr:colOff>
      <xdr:row>27</xdr:row>
      <xdr:rowOff>131840</xdr:rowOff>
    </xdr:to>
    <xdr:sp macro="" textlink="">
      <xdr:nvSpPr>
        <xdr:cNvPr id="10" name="TextBox 31"/>
        <xdr:cNvSpPr txBox="1"/>
      </xdr:nvSpPr>
      <xdr:spPr>
        <a:xfrm>
          <a:off x="15771092" y="4293491"/>
          <a:ext cx="94288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Rh152/151</a:t>
          </a:r>
        </a:p>
      </xdr:txBody>
    </xdr:sp>
    <xdr:clientData/>
  </xdr:twoCellAnchor>
  <xdr:twoCellAnchor>
    <xdr:from>
      <xdr:col>22</xdr:col>
      <xdr:colOff>561734</xdr:colOff>
      <xdr:row>26</xdr:row>
      <xdr:rowOff>16766</xdr:rowOff>
    </xdr:from>
    <xdr:to>
      <xdr:col>23</xdr:col>
      <xdr:colOff>643235</xdr:colOff>
      <xdr:row>27</xdr:row>
      <xdr:rowOff>131840</xdr:rowOff>
    </xdr:to>
    <xdr:sp macro="" textlink="">
      <xdr:nvSpPr>
        <xdr:cNvPr id="11" name="TextBox 32"/>
        <xdr:cNvSpPr txBox="1"/>
      </xdr:nvSpPr>
      <xdr:spPr>
        <a:xfrm>
          <a:off x="17325734" y="4293491"/>
          <a:ext cx="8435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Rhpp65b</a:t>
          </a:r>
        </a:p>
      </xdr:txBody>
    </xdr:sp>
    <xdr:clientData/>
  </xdr:twoCellAnchor>
  <xdr:twoCellAnchor>
    <xdr:from>
      <xdr:col>16</xdr:col>
      <xdr:colOff>17842</xdr:colOff>
      <xdr:row>12</xdr:row>
      <xdr:rowOff>136961</xdr:rowOff>
    </xdr:from>
    <xdr:to>
      <xdr:col>16</xdr:col>
      <xdr:colOff>375632</xdr:colOff>
      <xdr:row>14</xdr:row>
      <xdr:rowOff>28555</xdr:rowOff>
    </xdr:to>
    <xdr:sp macro="" textlink="">
      <xdr:nvSpPr>
        <xdr:cNvPr id="12" name="TextBox 33"/>
        <xdr:cNvSpPr txBox="1"/>
      </xdr:nvSpPr>
      <xdr:spPr>
        <a:xfrm>
          <a:off x="12209842" y="2146736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170</a:t>
          </a:r>
        </a:p>
      </xdr:txBody>
    </xdr:sp>
    <xdr:clientData/>
  </xdr:twoCellAnchor>
  <xdr:twoCellAnchor>
    <xdr:from>
      <xdr:col>16</xdr:col>
      <xdr:colOff>9525</xdr:colOff>
      <xdr:row>11</xdr:row>
      <xdr:rowOff>19754</xdr:rowOff>
    </xdr:from>
    <xdr:to>
      <xdr:col>16</xdr:col>
      <xdr:colOff>383345</xdr:colOff>
      <xdr:row>12</xdr:row>
      <xdr:rowOff>73273</xdr:rowOff>
    </xdr:to>
    <xdr:sp macro="" textlink="">
      <xdr:nvSpPr>
        <xdr:cNvPr id="13" name="TextBox 34"/>
        <xdr:cNvSpPr txBox="1"/>
      </xdr:nvSpPr>
      <xdr:spPr>
        <a:xfrm>
          <a:off x="12201525" y="1867604"/>
          <a:ext cx="37382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16</xdr:col>
      <xdr:colOff>17842</xdr:colOff>
      <xdr:row>13</xdr:row>
      <xdr:rowOff>89336</xdr:rowOff>
    </xdr:from>
    <xdr:to>
      <xdr:col>16</xdr:col>
      <xdr:colOff>375632</xdr:colOff>
      <xdr:row>14</xdr:row>
      <xdr:rowOff>142855</xdr:rowOff>
    </xdr:to>
    <xdr:sp macro="" textlink="">
      <xdr:nvSpPr>
        <xdr:cNvPr id="14" name="TextBox 35"/>
        <xdr:cNvSpPr txBox="1"/>
      </xdr:nvSpPr>
      <xdr:spPr>
        <a:xfrm>
          <a:off x="12209842" y="2261036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130</a:t>
          </a:r>
        </a:p>
      </xdr:txBody>
    </xdr:sp>
    <xdr:clientData/>
  </xdr:twoCellAnchor>
  <xdr:twoCellAnchor>
    <xdr:from>
      <xdr:col>16</xdr:col>
      <xdr:colOff>65467</xdr:colOff>
      <xdr:row>14</xdr:row>
      <xdr:rowOff>117911</xdr:rowOff>
    </xdr:from>
    <xdr:to>
      <xdr:col>16</xdr:col>
      <xdr:colOff>365549</xdr:colOff>
      <xdr:row>16</xdr:row>
      <xdr:rowOff>9505</xdr:rowOff>
    </xdr:to>
    <xdr:sp macro="" textlink="">
      <xdr:nvSpPr>
        <xdr:cNvPr id="15" name="TextBox 36"/>
        <xdr:cNvSpPr txBox="1"/>
      </xdr:nvSpPr>
      <xdr:spPr>
        <a:xfrm>
          <a:off x="12257467" y="2451536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95</a:t>
          </a:r>
        </a:p>
      </xdr:txBody>
    </xdr:sp>
    <xdr:clientData/>
  </xdr:twoCellAnchor>
  <xdr:twoCellAnchor>
    <xdr:from>
      <xdr:col>16</xdr:col>
      <xdr:colOff>65467</xdr:colOff>
      <xdr:row>15</xdr:row>
      <xdr:rowOff>136961</xdr:rowOff>
    </xdr:from>
    <xdr:to>
      <xdr:col>16</xdr:col>
      <xdr:colOff>365549</xdr:colOff>
      <xdr:row>17</xdr:row>
      <xdr:rowOff>28555</xdr:rowOff>
    </xdr:to>
    <xdr:sp macro="" textlink="">
      <xdr:nvSpPr>
        <xdr:cNvPr id="16" name="TextBox 37"/>
        <xdr:cNvSpPr txBox="1"/>
      </xdr:nvSpPr>
      <xdr:spPr>
        <a:xfrm>
          <a:off x="12257467" y="2632511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72</a:t>
          </a:r>
        </a:p>
      </xdr:txBody>
    </xdr:sp>
    <xdr:clientData/>
  </xdr:twoCellAnchor>
  <xdr:twoCellAnchor>
    <xdr:from>
      <xdr:col>16</xdr:col>
      <xdr:colOff>65467</xdr:colOff>
      <xdr:row>18</xdr:row>
      <xdr:rowOff>3611</xdr:rowOff>
    </xdr:from>
    <xdr:to>
      <xdr:col>16</xdr:col>
      <xdr:colOff>365549</xdr:colOff>
      <xdr:row>19</xdr:row>
      <xdr:rowOff>57130</xdr:rowOff>
    </xdr:to>
    <xdr:sp macro="" textlink="">
      <xdr:nvSpPr>
        <xdr:cNvPr id="17" name="TextBox 38"/>
        <xdr:cNvSpPr txBox="1"/>
      </xdr:nvSpPr>
      <xdr:spPr>
        <a:xfrm>
          <a:off x="12257467" y="2984936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55</a:t>
          </a:r>
        </a:p>
      </xdr:txBody>
    </xdr:sp>
    <xdr:clientData/>
  </xdr:twoCellAnchor>
  <xdr:twoCellAnchor>
    <xdr:from>
      <xdr:col>16</xdr:col>
      <xdr:colOff>65467</xdr:colOff>
      <xdr:row>19</xdr:row>
      <xdr:rowOff>156011</xdr:rowOff>
    </xdr:from>
    <xdr:to>
      <xdr:col>16</xdr:col>
      <xdr:colOff>365549</xdr:colOff>
      <xdr:row>21</xdr:row>
      <xdr:rowOff>47605</xdr:rowOff>
    </xdr:to>
    <xdr:sp macro="" textlink="">
      <xdr:nvSpPr>
        <xdr:cNvPr id="18" name="TextBox 39"/>
        <xdr:cNvSpPr txBox="1"/>
      </xdr:nvSpPr>
      <xdr:spPr>
        <a:xfrm>
          <a:off x="12257467" y="3299261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43</a:t>
          </a:r>
        </a:p>
      </xdr:txBody>
    </xdr:sp>
    <xdr:clientData/>
  </xdr:twoCellAnchor>
  <xdr:twoCellAnchor>
    <xdr:from>
      <xdr:col>16</xdr:col>
      <xdr:colOff>65467</xdr:colOff>
      <xdr:row>22</xdr:row>
      <xdr:rowOff>70286</xdr:rowOff>
    </xdr:from>
    <xdr:to>
      <xdr:col>16</xdr:col>
      <xdr:colOff>365549</xdr:colOff>
      <xdr:row>23</xdr:row>
      <xdr:rowOff>123805</xdr:rowOff>
    </xdr:to>
    <xdr:sp macro="" textlink="">
      <xdr:nvSpPr>
        <xdr:cNvPr id="19" name="TextBox 40"/>
        <xdr:cNvSpPr txBox="1"/>
      </xdr:nvSpPr>
      <xdr:spPr>
        <a:xfrm>
          <a:off x="12257467" y="3699311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34</a:t>
          </a:r>
        </a:p>
      </xdr:txBody>
    </xdr:sp>
    <xdr:clientData/>
  </xdr:twoCellAnchor>
  <xdr:twoCellAnchor>
    <xdr:from>
      <xdr:col>16</xdr:col>
      <xdr:colOff>65467</xdr:colOff>
      <xdr:row>24</xdr:row>
      <xdr:rowOff>41711</xdr:rowOff>
    </xdr:from>
    <xdr:to>
      <xdr:col>16</xdr:col>
      <xdr:colOff>365549</xdr:colOff>
      <xdr:row>25</xdr:row>
      <xdr:rowOff>95230</xdr:rowOff>
    </xdr:to>
    <xdr:sp macro="" textlink="">
      <xdr:nvSpPr>
        <xdr:cNvPr id="20" name="TextBox 41"/>
        <xdr:cNvSpPr txBox="1"/>
      </xdr:nvSpPr>
      <xdr:spPr>
        <a:xfrm>
          <a:off x="12257467" y="3994586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26</a:t>
          </a:r>
        </a:p>
      </xdr:txBody>
    </xdr:sp>
    <xdr:clientData/>
  </xdr:twoCellAnchor>
  <xdr:twoCellAnchor>
    <xdr:from>
      <xdr:col>17</xdr:col>
      <xdr:colOff>123761</xdr:colOff>
      <xdr:row>6</xdr:row>
      <xdr:rowOff>122805</xdr:rowOff>
    </xdr:from>
    <xdr:to>
      <xdr:col>17</xdr:col>
      <xdr:colOff>400760</xdr:colOff>
      <xdr:row>12</xdr:row>
      <xdr:rowOff>95744</xdr:rowOff>
    </xdr:to>
    <xdr:sp macro="" textlink="">
      <xdr:nvSpPr>
        <xdr:cNvPr id="21" name="TextBox 58"/>
        <xdr:cNvSpPr txBox="1"/>
      </xdr:nvSpPr>
      <xdr:spPr>
        <a:xfrm rot="18594908">
          <a:off x="12744016" y="1494775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17</xdr:col>
      <xdr:colOff>573957</xdr:colOff>
      <xdr:row>3</xdr:row>
      <xdr:rowOff>38337</xdr:rowOff>
    </xdr:from>
    <xdr:to>
      <xdr:col>18</xdr:col>
      <xdr:colOff>88956</xdr:colOff>
      <xdr:row>13</xdr:row>
      <xdr:rowOff>8240</xdr:rowOff>
    </xdr:to>
    <xdr:sp macro="" textlink="">
      <xdr:nvSpPr>
        <xdr:cNvPr id="22" name="TextBox 59"/>
        <xdr:cNvSpPr txBox="1"/>
      </xdr:nvSpPr>
      <xdr:spPr>
        <a:xfrm rot="18594908">
          <a:off x="12871880" y="1246864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18</xdr:col>
      <xdr:colOff>208595</xdr:colOff>
      <xdr:row>0</xdr:row>
      <xdr:rowOff>209550</xdr:rowOff>
    </xdr:from>
    <xdr:to>
      <xdr:col>18</xdr:col>
      <xdr:colOff>485594</xdr:colOff>
      <xdr:row>13</xdr:row>
      <xdr:rowOff>52248</xdr:rowOff>
    </xdr:to>
    <xdr:sp macro="" textlink="">
      <xdr:nvSpPr>
        <xdr:cNvPr id="23" name="TextBox 60"/>
        <xdr:cNvSpPr txBox="1"/>
      </xdr:nvSpPr>
      <xdr:spPr>
        <a:xfrm rot="18594908">
          <a:off x="13055896" y="1078249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19</xdr:col>
      <xdr:colOff>199961</xdr:colOff>
      <xdr:row>6</xdr:row>
      <xdr:rowOff>122805</xdr:rowOff>
    </xdr:from>
    <xdr:to>
      <xdr:col>19</xdr:col>
      <xdr:colOff>476960</xdr:colOff>
      <xdr:row>12</xdr:row>
      <xdr:rowOff>95744</xdr:rowOff>
    </xdr:to>
    <xdr:sp macro="" textlink="">
      <xdr:nvSpPr>
        <xdr:cNvPr id="24" name="TextBox 61"/>
        <xdr:cNvSpPr txBox="1"/>
      </xdr:nvSpPr>
      <xdr:spPr>
        <a:xfrm rot="18594908">
          <a:off x="14344216" y="1494775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19</xdr:col>
      <xdr:colOff>650157</xdr:colOff>
      <xdr:row>3</xdr:row>
      <xdr:rowOff>38337</xdr:rowOff>
    </xdr:from>
    <xdr:to>
      <xdr:col>20</xdr:col>
      <xdr:colOff>165156</xdr:colOff>
      <xdr:row>13</xdr:row>
      <xdr:rowOff>8240</xdr:rowOff>
    </xdr:to>
    <xdr:sp macro="" textlink="">
      <xdr:nvSpPr>
        <xdr:cNvPr id="25" name="TextBox 62"/>
        <xdr:cNvSpPr txBox="1"/>
      </xdr:nvSpPr>
      <xdr:spPr>
        <a:xfrm rot="18594908">
          <a:off x="14472080" y="1246864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20</xdr:col>
      <xdr:colOff>284795</xdr:colOff>
      <xdr:row>0</xdr:row>
      <xdr:rowOff>209550</xdr:rowOff>
    </xdr:from>
    <xdr:to>
      <xdr:col>20</xdr:col>
      <xdr:colOff>561794</xdr:colOff>
      <xdr:row>13</xdr:row>
      <xdr:rowOff>52248</xdr:rowOff>
    </xdr:to>
    <xdr:sp macro="" textlink="">
      <xdr:nvSpPr>
        <xdr:cNvPr id="26" name="TextBox 63"/>
        <xdr:cNvSpPr txBox="1"/>
      </xdr:nvSpPr>
      <xdr:spPr>
        <a:xfrm rot="18594908">
          <a:off x="14656096" y="1078249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21</xdr:col>
      <xdr:colOff>180911</xdr:colOff>
      <xdr:row>6</xdr:row>
      <xdr:rowOff>122805</xdr:rowOff>
    </xdr:from>
    <xdr:to>
      <xdr:col>21</xdr:col>
      <xdr:colOff>457910</xdr:colOff>
      <xdr:row>12</xdr:row>
      <xdr:rowOff>95744</xdr:rowOff>
    </xdr:to>
    <xdr:sp macro="" textlink="">
      <xdr:nvSpPr>
        <xdr:cNvPr id="27" name="TextBox 64"/>
        <xdr:cNvSpPr txBox="1"/>
      </xdr:nvSpPr>
      <xdr:spPr>
        <a:xfrm rot="18594908">
          <a:off x="15849166" y="1494775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21</xdr:col>
      <xdr:colOff>631107</xdr:colOff>
      <xdr:row>3</xdr:row>
      <xdr:rowOff>38337</xdr:rowOff>
    </xdr:from>
    <xdr:to>
      <xdr:col>22</xdr:col>
      <xdr:colOff>146106</xdr:colOff>
      <xdr:row>13</xdr:row>
      <xdr:rowOff>8240</xdr:rowOff>
    </xdr:to>
    <xdr:sp macro="" textlink="">
      <xdr:nvSpPr>
        <xdr:cNvPr id="28" name="TextBox 65"/>
        <xdr:cNvSpPr txBox="1"/>
      </xdr:nvSpPr>
      <xdr:spPr>
        <a:xfrm rot="18594908">
          <a:off x="15977030" y="1246864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22</xdr:col>
      <xdr:colOff>265745</xdr:colOff>
      <xdr:row>0</xdr:row>
      <xdr:rowOff>209550</xdr:rowOff>
    </xdr:from>
    <xdr:to>
      <xdr:col>22</xdr:col>
      <xdr:colOff>542744</xdr:colOff>
      <xdr:row>13</xdr:row>
      <xdr:rowOff>52248</xdr:rowOff>
    </xdr:to>
    <xdr:sp macro="" textlink="">
      <xdr:nvSpPr>
        <xdr:cNvPr id="29" name="TextBox 66"/>
        <xdr:cNvSpPr txBox="1"/>
      </xdr:nvSpPr>
      <xdr:spPr>
        <a:xfrm rot="18594908">
          <a:off x="16161046" y="1078249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23</xdr:col>
      <xdr:colOff>114236</xdr:colOff>
      <xdr:row>6</xdr:row>
      <xdr:rowOff>132330</xdr:rowOff>
    </xdr:from>
    <xdr:to>
      <xdr:col>23</xdr:col>
      <xdr:colOff>391235</xdr:colOff>
      <xdr:row>12</xdr:row>
      <xdr:rowOff>105269</xdr:rowOff>
    </xdr:to>
    <xdr:sp macro="" textlink="">
      <xdr:nvSpPr>
        <xdr:cNvPr id="30" name="TextBox 67"/>
        <xdr:cNvSpPr txBox="1"/>
      </xdr:nvSpPr>
      <xdr:spPr>
        <a:xfrm rot="18594908">
          <a:off x="17306491" y="1504300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23</xdr:col>
      <xdr:colOff>564432</xdr:colOff>
      <xdr:row>3</xdr:row>
      <xdr:rowOff>47862</xdr:rowOff>
    </xdr:from>
    <xdr:to>
      <xdr:col>24</xdr:col>
      <xdr:colOff>79431</xdr:colOff>
      <xdr:row>13</xdr:row>
      <xdr:rowOff>17765</xdr:rowOff>
    </xdr:to>
    <xdr:sp macro="" textlink="">
      <xdr:nvSpPr>
        <xdr:cNvPr id="31" name="TextBox 68"/>
        <xdr:cNvSpPr txBox="1"/>
      </xdr:nvSpPr>
      <xdr:spPr>
        <a:xfrm rot="18594908">
          <a:off x="17434355" y="1256389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24</xdr:col>
      <xdr:colOff>199070</xdr:colOff>
      <xdr:row>0</xdr:row>
      <xdr:rowOff>219075</xdr:rowOff>
    </xdr:from>
    <xdr:to>
      <xdr:col>24</xdr:col>
      <xdr:colOff>476069</xdr:colOff>
      <xdr:row>13</xdr:row>
      <xdr:rowOff>61773</xdr:rowOff>
    </xdr:to>
    <xdr:sp macro="" textlink="">
      <xdr:nvSpPr>
        <xdr:cNvPr id="32" name="TextBox 69"/>
        <xdr:cNvSpPr txBox="1"/>
      </xdr:nvSpPr>
      <xdr:spPr>
        <a:xfrm rot="18594908">
          <a:off x="17618371" y="1087774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17</xdr:col>
      <xdr:colOff>341652</xdr:colOff>
      <xdr:row>56</xdr:row>
      <xdr:rowOff>45341</xdr:rowOff>
    </xdr:from>
    <xdr:to>
      <xdr:col>18</xdr:col>
      <xdr:colOff>139421</xdr:colOff>
      <xdr:row>57</xdr:row>
      <xdr:rowOff>160415</xdr:rowOff>
    </xdr:to>
    <xdr:sp macro="" textlink="">
      <xdr:nvSpPr>
        <xdr:cNvPr id="33" name="TextBox 29"/>
        <xdr:cNvSpPr txBox="1"/>
      </xdr:nvSpPr>
      <xdr:spPr>
        <a:xfrm>
          <a:off x="13295652" y="9179816"/>
          <a:ext cx="55976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Rh05</a:t>
          </a:r>
        </a:p>
      </xdr:txBody>
    </xdr:sp>
    <xdr:clientData/>
  </xdr:twoCellAnchor>
  <xdr:twoCellAnchor>
    <xdr:from>
      <xdr:col>19</xdr:col>
      <xdr:colOff>300762</xdr:colOff>
      <xdr:row>56</xdr:row>
      <xdr:rowOff>45341</xdr:rowOff>
    </xdr:from>
    <xdr:to>
      <xdr:col>20</xdr:col>
      <xdr:colOff>183490</xdr:colOff>
      <xdr:row>57</xdr:row>
      <xdr:rowOff>160415</xdr:rowOff>
    </xdr:to>
    <xdr:sp macro="" textlink="">
      <xdr:nvSpPr>
        <xdr:cNvPr id="34" name="TextBox 30"/>
        <xdr:cNvSpPr txBox="1"/>
      </xdr:nvSpPr>
      <xdr:spPr>
        <a:xfrm>
          <a:off x="14778762" y="9179816"/>
          <a:ext cx="64472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Rh173</a:t>
          </a:r>
        </a:p>
      </xdr:txBody>
    </xdr:sp>
    <xdr:clientData/>
  </xdr:twoCellAnchor>
  <xdr:twoCellAnchor>
    <xdr:from>
      <xdr:col>21</xdr:col>
      <xdr:colOff>173003</xdr:colOff>
      <xdr:row>56</xdr:row>
      <xdr:rowOff>45341</xdr:rowOff>
    </xdr:from>
    <xdr:to>
      <xdr:col>22</xdr:col>
      <xdr:colOff>353890</xdr:colOff>
      <xdr:row>57</xdr:row>
      <xdr:rowOff>160415</xdr:rowOff>
    </xdr:to>
    <xdr:sp macro="" textlink="">
      <xdr:nvSpPr>
        <xdr:cNvPr id="35" name="TextBox 31"/>
        <xdr:cNvSpPr txBox="1"/>
      </xdr:nvSpPr>
      <xdr:spPr>
        <a:xfrm>
          <a:off x="16175003" y="9179816"/>
          <a:ext cx="94288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Rh152/151</a:t>
          </a:r>
        </a:p>
      </xdr:txBody>
    </xdr:sp>
    <xdr:clientData/>
  </xdr:twoCellAnchor>
  <xdr:twoCellAnchor>
    <xdr:from>
      <xdr:col>23</xdr:col>
      <xdr:colOff>218834</xdr:colOff>
      <xdr:row>56</xdr:row>
      <xdr:rowOff>45341</xdr:rowOff>
    </xdr:from>
    <xdr:to>
      <xdr:col>24</xdr:col>
      <xdr:colOff>300335</xdr:colOff>
      <xdr:row>57</xdr:row>
      <xdr:rowOff>160415</xdr:rowOff>
    </xdr:to>
    <xdr:sp macro="" textlink="">
      <xdr:nvSpPr>
        <xdr:cNvPr id="36" name="TextBox 32"/>
        <xdr:cNvSpPr txBox="1"/>
      </xdr:nvSpPr>
      <xdr:spPr>
        <a:xfrm>
          <a:off x="17744834" y="9179816"/>
          <a:ext cx="8435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Rhpp65b</a:t>
          </a:r>
        </a:p>
      </xdr:txBody>
    </xdr:sp>
    <xdr:clientData/>
  </xdr:twoCellAnchor>
  <xdr:twoCellAnchor>
    <xdr:from>
      <xdr:col>16</xdr:col>
      <xdr:colOff>360742</xdr:colOff>
      <xdr:row>43</xdr:row>
      <xdr:rowOff>13136</xdr:rowOff>
    </xdr:from>
    <xdr:to>
      <xdr:col>16</xdr:col>
      <xdr:colOff>718532</xdr:colOff>
      <xdr:row>44</xdr:row>
      <xdr:rowOff>66655</xdr:rowOff>
    </xdr:to>
    <xdr:sp macro="" textlink="">
      <xdr:nvSpPr>
        <xdr:cNvPr id="37" name="TextBox 33"/>
        <xdr:cNvSpPr txBox="1"/>
      </xdr:nvSpPr>
      <xdr:spPr>
        <a:xfrm>
          <a:off x="12552742" y="7042586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170</a:t>
          </a:r>
        </a:p>
      </xdr:txBody>
    </xdr:sp>
    <xdr:clientData/>
  </xdr:twoCellAnchor>
  <xdr:twoCellAnchor>
    <xdr:from>
      <xdr:col>16</xdr:col>
      <xdr:colOff>352425</xdr:colOff>
      <xdr:row>41</xdr:row>
      <xdr:rowOff>57854</xdr:rowOff>
    </xdr:from>
    <xdr:to>
      <xdr:col>16</xdr:col>
      <xdr:colOff>726245</xdr:colOff>
      <xdr:row>42</xdr:row>
      <xdr:rowOff>111373</xdr:rowOff>
    </xdr:to>
    <xdr:sp macro="" textlink="">
      <xdr:nvSpPr>
        <xdr:cNvPr id="38" name="TextBox 34"/>
        <xdr:cNvSpPr txBox="1"/>
      </xdr:nvSpPr>
      <xdr:spPr>
        <a:xfrm>
          <a:off x="12544425" y="6763454"/>
          <a:ext cx="37382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16</xdr:col>
      <xdr:colOff>360742</xdr:colOff>
      <xdr:row>43</xdr:row>
      <xdr:rowOff>127436</xdr:rowOff>
    </xdr:from>
    <xdr:to>
      <xdr:col>16</xdr:col>
      <xdr:colOff>718532</xdr:colOff>
      <xdr:row>45</xdr:row>
      <xdr:rowOff>19030</xdr:rowOff>
    </xdr:to>
    <xdr:sp macro="" textlink="">
      <xdr:nvSpPr>
        <xdr:cNvPr id="39" name="TextBox 35"/>
        <xdr:cNvSpPr txBox="1"/>
      </xdr:nvSpPr>
      <xdr:spPr>
        <a:xfrm>
          <a:off x="12552742" y="7156886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130</a:t>
          </a:r>
        </a:p>
      </xdr:txBody>
    </xdr:sp>
    <xdr:clientData/>
  </xdr:twoCellAnchor>
  <xdr:twoCellAnchor>
    <xdr:from>
      <xdr:col>16</xdr:col>
      <xdr:colOff>408367</xdr:colOff>
      <xdr:row>44</xdr:row>
      <xdr:rowOff>156011</xdr:rowOff>
    </xdr:from>
    <xdr:to>
      <xdr:col>16</xdr:col>
      <xdr:colOff>708449</xdr:colOff>
      <xdr:row>46</xdr:row>
      <xdr:rowOff>47605</xdr:rowOff>
    </xdr:to>
    <xdr:sp macro="" textlink="">
      <xdr:nvSpPr>
        <xdr:cNvPr id="40" name="TextBox 36"/>
        <xdr:cNvSpPr txBox="1"/>
      </xdr:nvSpPr>
      <xdr:spPr>
        <a:xfrm>
          <a:off x="12600367" y="7347386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95</a:t>
          </a:r>
        </a:p>
      </xdr:txBody>
    </xdr:sp>
    <xdr:clientData/>
  </xdr:twoCellAnchor>
  <xdr:twoCellAnchor>
    <xdr:from>
      <xdr:col>16</xdr:col>
      <xdr:colOff>408367</xdr:colOff>
      <xdr:row>46</xdr:row>
      <xdr:rowOff>13136</xdr:rowOff>
    </xdr:from>
    <xdr:to>
      <xdr:col>16</xdr:col>
      <xdr:colOff>708449</xdr:colOff>
      <xdr:row>47</xdr:row>
      <xdr:rowOff>66655</xdr:rowOff>
    </xdr:to>
    <xdr:sp macro="" textlink="">
      <xdr:nvSpPr>
        <xdr:cNvPr id="41" name="TextBox 37"/>
        <xdr:cNvSpPr txBox="1"/>
      </xdr:nvSpPr>
      <xdr:spPr>
        <a:xfrm>
          <a:off x="12600367" y="7528361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72</a:t>
          </a:r>
        </a:p>
      </xdr:txBody>
    </xdr:sp>
    <xdr:clientData/>
  </xdr:twoCellAnchor>
  <xdr:twoCellAnchor>
    <xdr:from>
      <xdr:col>16</xdr:col>
      <xdr:colOff>408367</xdr:colOff>
      <xdr:row>48</xdr:row>
      <xdr:rowOff>41711</xdr:rowOff>
    </xdr:from>
    <xdr:to>
      <xdr:col>16</xdr:col>
      <xdr:colOff>708449</xdr:colOff>
      <xdr:row>49</xdr:row>
      <xdr:rowOff>95230</xdr:rowOff>
    </xdr:to>
    <xdr:sp macro="" textlink="">
      <xdr:nvSpPr>
        <xdr:cNvPr id="42" name="TextBox 38"/>
        <xdr:cNvSpPr txBox="1"/>
      </xdr:nvSpPr>
      <xdr:spPr>
        <a:xfrm>
          <a:off x="12600367" y="7880786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55</a:t>
          </a:r>
        </a:p>
      </xdr:txBody>
    </xdr:sp>
    <xdr:clientData/>
  </xdr:twoCellAnchor>
  <xdr:twoCellAnchor>
    <xdr:from>
      <xdr:col>16</xdr:col>
      <xdr:colOff>408367</xdr:colOff>
      <xdr:row>50</xdr:row>
      <xdr:rowOff>32186</xdr:rowOff>
    </xdr:from>
    <xdr:to>
      <xdr:col>16</xdr:col>
      <xdr:colOff>708449</xdr:colOff>
      <xdr:row>51</xdr:row>
      <xdr:rowOff>85705</xdr:rowOff>
    </xdr:to>
    <xdr:sp macro="" textlink="">
      <xdr:nvSpPr>
        <xdr:cNvPr id="43" name="TextBox 39"/>
        <xdr:cNvSpPr txBox="1"/>
      </xdr:nvSpPr>
      <xdr:spPr>
        <a:xfrm>
          <a:off x="12600367" y="8195111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43</a:t>
          </a:r>
        </a:p>
      </xdr:txBody>
    </xdr:sp>
    <xdr:clientData/>
  </xdr:twoCellAnchor>
  <xdr:twoCellAnchor>
    <xdr:from>
      <xdr:col>16</xdr:col>
      <xdr:colOff>408367</xdr:colOff>
      <xdr:row>52</xdr:row>
      <xdr:rowOff>108386</xdr:rowOff>
    </xdr:from>
    <xdr:to>
      <xdr:col>16</xdr:col>
      <xdr:colOff>708449</xdr:colOff>
      <xdr:row>53</xdr:row>
      <xdr:rowOff>161905</xdr:rowOff>
    </xdr:to>
    <xdr:sp macro="" textlink="">
      <xdr:nvSpPr>
        <xdr:cNvPr id="44" name="TextBox 40"/>
        <xdr:cNvSpPr txBox="1"/>
      </xdr:nvSpPr>
      <xdr:spPr>
        <a:xfrm>
          <a:off x="12600367" y="8595161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34</a:t>
          </a:r>
        </a:p>
      </xdr:txBody>
    </xdr:sp>
    <xdr:clientData/>
  </xdr:twoCellAnchor>
  <xdr:twoCellAnchor>
    <xdr:from>
      <xdr:col>16</xdr:col>
      <xdr:colOff>408367</xdr:colOff>
      <xdr:row>54</xdr:row>
      <xdr:rowOff>79811</xdr:rowOff>
    </xdr:from>
    <xdr:to>
      <xdr:col>16</xdr:col>
      <xdr:colOff>708449</xdr:colOff>
      <xdr:row>55</xdr:row>
      <xdr:rowOff>133330</xdr:rowOff>
    </xdr:to>
    <xdr:sp macro="" textlink="">
      <xdr:nvSpPr>
        <xdr:cNvPr id="45" name="TextBox 41"/>
        <xdr:cNvSpPr txBox="1"/>
      </xdr:nvSpPr>
      <xdr:spPr>
        <a:xfrm>
          <a:off x="12600367" y="8890436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26</a:t>
          </a:r>
        </a:p>
      </xdr:txBody>
    </xdr:sp>
    <xdr:clientData/>
  </xdr:twoCellAnchor>
  <xdr:twoCellAnchor editAs="oneCell">
    <xdr:from>
      <xdr:col>18</xdr:col>
      <xdr:colOff>672423</xdr:colOff>
      <xdr:row>42</xdr:row>
      <xdr:rowOff>26290</xdr:rowOff>
    </xdr:from>
    <xdr:to>
      <xdr:col>20</xdr:col>
      <xdr:colOff>615273</xdr:colOff>
      <xdr:row>56</xdr:row>
      <xdr:rowOff>45340</xdr:rowOff>
    </xdr:to>
    <xdr:pic>
      <xdr:nvPicPr>
        <xdr:cNvPr id="46" name="Picture 42"/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2412" t="3966" r="37483" b="17859"/>
        <a:stretch/>
      </xdr:blipFill>
      <xdr:spPr>
        <a:xfrm>
          <a:off x="14388423" y="6893815"/>
          <a:ext cx="1466850" cy="2286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22</xdr:col>
      <xdr:colOff>666868</xdr:colOff>
      <xdr:row>42</xdr:row>
      <xdr:rowOff>26290</xdr:rowOff>
    </xdr:from>
    <xdr:to>
      <xdr:col>24</xdr:col>
      <xdr:colOff>609718</xdr:colOff>
      <xdr:row>56</xdr:row>
      <xdr:rowOff>45340</xdr:rowOff>
    </xdr:to>
    <xdr:pic>
      <xdr:nvPicPr>
        <xdr:cNvPr id="47" name="Picture 43"/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6289" t="11672" r="43607" b="10151"/>
        <a:stretch/>
      </xdr:blipFill>
      <xdr:spPr>
        <a:xfrm>
          <a:off x="17430868" y="6893815"/>
          <a:ext cx="1466850" cy="2286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20</xdr:col>
      <xdr:colOff>666868</xdr:colOff>
      <xdr:row>42</xdr:row>
      <xdr:rowOff>26290</xdr:rowOff>
    </xdr:from>
    <xdr:to>
      <xdr:col>22</xdr:col>
      <xdr:colOff>609718</xdr:colOff>
      <xdr:row>56</xdr:row>
      <xdr:rowOff>45340</xdr:rowOff>
    </xdr:to>
    <xdr:pic>
      <xdr:nvPicPr>
        <xdr:cNvPr id="48" name="Picture 44"/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2495" t="14591" r="37401" b="7233"/>
        <a:stretch/>
      </xdr:blipFill>
      <xdr:spPr>
        <a:xfrm>
          <a:off x="15906868" y="6893815"/>
          <a:ext cx="1466850" cy="2286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16</xdr:col>
      <xdr:colOff>670719</xdr:colOff>
      <xdr:row>42</xdr:row>
      <xdr:rowOff>26290</xdr:rowOff>
    </xdr:from>
    <xdr:to>
      <xdr:col>18</xdr:col>
      <xdr:colOff>613570</xdr:colOff>
      <xdr:row>56</xdr:row>
      <xdr:rowOff>45340</xdr:rowOff>
    </xdr:to>
    <xdr:pic>
      <xdr:nvPicPr>
        <xdr:cNvPr id="49" name="Picture 45"/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0360" t="5499" r="29535" b="16322"/>
        <a:stretch/>
      </xdr:blipFill>
      <xdr:spPr>
        <a:xfrm>
          <a:off x="12862719" y="6893815"/>
          <a:ext cx="1466851" cy="2286000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17</xdr:col>
      <xdr:colOff>466661</xdr:colOff>
      <xdr:row>37</xdr:row>
      <xdr:rowOff>8505</xdr:rowOff>
    </xdr:from>
    <xdr:to>
      <xdr:col>17</xdr:col>
      <xdr:colOff>743660</xdr:colOff>
      <xdr:row>42</xdr:row>
      <xdr:rowOff>143369</xdr:rowOff>
    </xdr:to>
    <xdr:sp macro="" textlink="">
      <xdr:nvSpPr>
        <xdr:cNvPr id="50" name="TextBox 46"/>
        <xdr:cNvSpPr txBox="1"/>
      </xdr:nvSpPr>
      <xdr:spPr>
        <a:xfrm rot="18594908">
          <a:off x="13086916" y="6400150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18</xdr:col>
      <xdr:colOff>154857</xdr:colOff>
      <xdr:row>33</xdr:row>
      <xdr:rowOff>85962</xdr:rowOff>
    </xdr:from>
    <xdr:to>
      <xdr:col>18</xdr:col>
      <xdr:colOff>431856</xdr:colOff>
      <xdr:row>43</xdr:row>
      <xdr:rowOff>55865</xdr:rowOff>
    </xdr:to>
    <xdr:sp macro="" textlink="">
      <xdr:nvSpPr>
        <xdr:cNvPr id="51" name="TextBox 47"/>
        <xdr:cNvSpPr txBox="1"/>
      </xdr:nvSpPr>
      <xdr:spPr>
        <a:xfrm rot="18594908">
          <a:off x="13214780" y="6152239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18</xdr:col>
      <xdr:colOff>551495</xdr:colOff>
      <xdr:row>31</xdr:row>
      <xdr:rowOff>28575</xdr:rowOff>
    </xdr:from>
    <xdr:to>
      <xdr:col>19</xdr:col>
      <xdr:colOff>66494</xdr:colOff>
      <xdr:row>43</xdr:row>
      <xdr:rowOff>99873</xdr:rowOff>
    </xdr:to>
    <xdr:sp macro="" textlink="">
      <xdr:nvSpPr>
        <xdr:cNvPr id="52" name="TextBox 48"/>
        <xdr:cNvSpPr txBox="1"/>
      </xdr:nvSpPr>
      <xdr:spPr>
        <a:xfrm rot="18594908">
          <a:off x="13398796" y="5983624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19</xdr:col>
      <xdr:colOff>590486</xdr:colOff>
      <xdr:row>37</xdr:row>
      <xdr:rowOff>8505</xdr:rowOff>
    </xdr:from>
    <xdr:to>
      <xdr:col>20</xdr:col>
      <xdr:colOff>105485</xdr:colOff>
      <xdr:row>42</xdr:row>
      <xdr:rowOff>143369</xdr:rowOff>
    </xdr:to>
    <xdr:sp macro="" textlink="">
      <xdr:nvSpPr>
        <xdr:cNvPr id="53" name="TextBox 58"/>
        <xdr:cNvSpPr txBox="1"/>
      </xdr:nvSpPr>
      <xdr:spPr>
        <a:xfrm rot="18594908">
          <a:off x="14734741" y="6400150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20</xdr:col>
      <xdr:colOff>278682</xdr:colOff>
      <xdr:row>33</xdr:row>
      <xdr:rowOff>85962</xdr:rowOff>
    </xdr:from>
    <xdr:to>
      <xdr:col>20</xdr:col>
      <xdr:colOff>555681</xdr:colOff>
      <xdr:row>43</xdr:row>
      <xdr:rowOff>55865</xdr:rowOff>
    </xdr:to>
    <xdr:sp macro="" textlink="">
      <xdr:nvSpPr>
        <xdr:cNvPr id="54" name="TextBox 59"/>
        <xdr:cNvSpPr txBox="1"/>
      </xdr:nvSpPr>
      <xdr:spPr>
        <a:xfrm rot="18594908">
          <a:off x="14862605" y="6152239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20</xdr:col>
      <xdr:colOff>675320</xdr:colOff>
      <xdr:row>31</xdr:row>
      <xdr:rowOff>28575</xdr:rowOff>
    </xdr:from>
    <xdr:to>
      <xdr:col>21</xdr:col>
      <xdr:colOff>190319</xdr:colOff>
      <xdr:row>43</xdr:row>
      <xdr:rowOff>99873</xdr:rowOff>
    </xdr:to>
    <xdr:sp macro="" textlink="">
      <xdr:nvSpPr>
        <xdr:cNvPr id="55" name="TextBox 60"/>
        <xdr:cNvSpPr txBox="1"/>
      </xdr:nvSpPr>
      <xdr:spPr>
        <a:xfrm rot="18594908">
          <a:off x="15046621" y="5983624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21</xdr:col>
      <xdr:colOff>580961</xdr:colOff>
      <xdr:row>37</xdr:row>
      <xdr:rowOff>8505</xdr:rowOff>
    </xdr:from>
    <xdr:to>
      <xdr:col>22</xdr:col>
      <xdr:colOff>95960</xdr:colOff>
      <xdr:row>42</xdr:row>
      <xdr:rowOff>143369</xdr:rowOff>
    </xdr:to>
    <xdr:sp macro="" textlink="">
      <xdr:nvSpPr>
        <xdr:cNvPr id="56" name="TextBox 61"/>
        <xdr:cNvSpPr txBox="1"/>
      </xdr:nvSpPr>
      <xdr:spPr>
        <a:xfrm rot="18594908">
          <a:off x="16249216" y="6400150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22</xdr:col>
      <xdr:colOff>269157</xdr:colOff>
      <xdr:row>33</xdr:row>
      <xdr:rowOff>85962</xdr:rowOff>
    </xdr:from>
    <xdr:to>
      <xdr:col>22</xdr:col>
      <xdr:colOff>546156</xdr:colOff>
      <xdr:row>43</xdr:row>
      <xdr:rowOff>55865</xdr:rowOff>
    </xdr:to>
    <xdr:sp macro="" textlink="">
      <xdr:nvSpPr>
        <xdr:cNvPr id="57" name="TextBox 62"/>
        <xdr:cNvSpPr txBox="1"/>
      </xdr:nvSpPr>
      <xdr:spPr>
        <a:xfrm rot="18594908">
          <a:off x="16377080" y="6152239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22</xdr:col>
      <xdr:colOff>665795</xdr:colOff>
      <xdr:row>31</xdr:row>
      <xdr:rowOff>28575</xdr:rowOff>
    </xdr:from>
    <xdr:to>
      <xdr:col>23</xdr:col>
      <xdr:colOff>180794</xdr:colOff>
      <xdr:row>43</xdr:row>
      <xdr:rowOff>99873</xdr:rowOff>
    </xdr:to>
    <xdr:sp macro="" textlink="">
      <xdr:nvSpPr>
        <xdr:cNvPr id="58" name="TextBox 63"/>
        <xdr:cNvSpPr txBox="1"/>
      </xdr:nvSpPr>
      <xdr:spPr>
        <a:xfrm rot="18594908">
          <a:off x="16561096" y="5983624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23</xdr:col>
      <xdr:colOff>504761</xdr:colOff>
      <xdr:row>37</xdr:row>
      <xdr:rowOff>18030</xdr:rowOff>
    </xdr:from>
    <xdr:to>
      <xdr:col>24</xdr:col>
      <xdr:colOff>19760</xdr:colOff>
      <xdr:row>42</xdr:row>
      <xdr:rowOff>152894</xdr:rowOff>
    </xdr:to>
    <xdr:sp macro="" textlink="">
      <xdr:nvSpPr>
        <xdr:cNvPr id="59" name="TextBox 64"/>
        <xdr:cNvSpPr txBox="1"/>
      </xdr:nvSpPr>
      <xdr:spPr>
        <a:xfrm rot="18594908">
          <a:off x="17697016" y="6409675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24</xdr:col>
      <xdr:colOff>192957</xdr:colOff>
      <xdr:row>33</xdr:row>
      <xdr:rowOff>95487</xdr:rowOff>
    </xdr:from>
    <xdr:to>
      <xdr:col>24</xdr:col>
      <xdr:colOff>469956</xdr:colOff>
      <xdr:row>43</xdr:row>
      <xdr:rowOff>65390</xdr:rowOff>
    </xdr:to>
    <xdr:sp macro="" textlink="">
      <xdr:nvSpPr>
        <xdr:cNvPr id="60" name="TextBox 65"/>
        <xdr:cNvSpPr txBox="1"/>
      </xdr:nvSpPr>
      <xdr:spPr>
        <a:xfrm rot="18594908">
          <a:off x="17824880" y="6161764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24</xdr:col>
      <xdr:colOff>589595</xdr:colOff>
      <xdr:row>31</xdr:row>
      <xdr:rowOff>38100</xdr:rowOff>
    </xdr:from>
    <xdr:to>
      <xdr:col>25</xdr:col>
      <xdr:colOff>104594</xdr:colOff>
      <xdr:row>43</xdr:row>
      <xdr:rowOff>109398</xdr:rowOff>
    </xdr:to>
    <xdr:sp macro="" textlink="">
      <xdr:nvSpPr>
        <xdr:cNvPr id="61" name="TextBox 66"/>
        <xdr:cNvSpPr txBox="1"/>
      </xdr:nvSpPr>
      <xdr:spPr>
        <a:xfrm rot="18594908">
          <a:off x="18008896" y="5993149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24</xdr:col>
      <xdr:colOff>316737</xdr:colOff>
      <xdr:row>47</xdr:row>
      <xdr:rowOff>28555</xdr:rowOff>
    </xdr:from>
    <xdr:to>
      <xdr:col>24</xdr:col>
      <xdr:colOff>469137</xdr:colOff>
      <xdr:row>47</xdr:row>
      <xdr:rowOff>28555</xdr:rowOff>
    </xdr:to>
    <xdr:cxnSp macro="">
      <xdr:nvCxnSpPr>
        <xdr:cNvPr id="62" name="Straight Arrow Connector 2"/>
        <xdr:cNvCxnSpPr/>
      </xdr:nvCxnSpPr>
      <xdr:spPr>
        <a:xfrm flipH="1">
          <a:off x="18604737" y="7705705"/>
          <a:ext cx="152400" cy="0"/>
        </a:xfrm>
        <a:prstGeom prst="straightConnector1">
          <a:avLst/>
        </a:prstGeom>
        <a:ln w="25400">
          <a:solidFill>
            <a:schemeClr val="accent5">
              <a:lumMod val="75000"/>
            </a:scheme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402462</xdr:colOff>
      <xdr:row>44</xdr:row>
      <xdr:rowOff>9505</xdr:rowOff>
    </xdr:from>
    <xdr:to>
      <xdr:col>22</xdr:col>
      <xdr:colOff>554862</xdr:colOff>
      <xdr:row>44</xdr:row>
      <xdr:rowOff>9505</xdr:rowOff>
    </xdr:to>
    <xdr:cxnSp macro="">
      <xdr:nvCxnSpPr>
        <xdr:cNvPr id="63" name="Straight Arrow Connector 67"/>
        <xdr:cNvCxnSpPr/>
      </xdr:nvCxnSpPr>
      <xdr:spPr>
        <a:xfrm flipH="1">
          <a:off x="17166462" y="7200880"/>
          <a:ext cx="152400" cy="0"/>
        </a:xfrm>
        <a:prstGeom prst="straightConnector1">
          <a:avLst/>
        </a:prstGeom>
        <a:ln w="25400">
          <a:solidFill>
            <a:schemeClr val="accent5">
              <a:lumMod val="75000"/>
            </a:scheme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411987</xdr:colOff>
      <xdr:row>43</xdr:row>
      <xdr:rowOff>152380</xdr:rowOff>
    </xdr:from>
    <xdr:to>
      <xdr:col>20</xdr:col>
      <xdr:colOff>564387</xdr:colOff>
      <xdr:row>43</xdr:row>
      <xdr:rowOff>152380</xdr:rowOff>
    </xdr:to>
    <xdr:cxnSp macro="">
      <xdr:nvCxnSpPr>
        <xdr:cNvPr id="64" name="Straight Arrow Connector 68"/>
        <xdr:cNvCxnSpPr/>
      </xdr:nvCxnSpPr>
      <xdr:spPr>
        <a:xfrm flipH="1">
          <a:off x="15651987" y="7181830"/>
          <a:ext cx="152400" cy="0"/>
        </a:xfrm>
        <a:prstGeom prst="straightConnector1">
          <a:avLst/>
        </a:prstGeom>
        <a:ln w="25400">
          <a:solidFill>
            <a:schemeClr val="accent5">
              <a:lumMod val="75000"/>
            </a:scheme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297687</xdr:colOff>
      <xdr:row>47</xdr:row>
      <xdr:rowOff>85705</xdr:rowOff>
    </xdr:from>
    <xdr:to>
      <xdr:col>18</xdr:col>
      <xdr:colOff>450087</xdr:colOff>
      <xdr:row>47</xdr:row>
      <xdr:rowOff>85705</xdr:rowOff>
    </xdr:to>
    <xdr:cxnSp macro="">
      <xdr:nvCxnSpPr>
        <xdr:cNvPr id="65" name="Straight Arrow Connector 69"/>
        <xdr:cNvCxnSpPr/>
      </xdr:nvCxnSpPr>
      <xdr:spPr>
        <a:xfrm flipH="1">
          <a:off x="14013687" y="7762855"/>
          <a:ext cx="152400" cy="0"/>
        </a:xfrm>
        <a:prstGeom prst="straightConnector1">
          <a:avLst/>
        </a:prstGeom>
        <a:ln w="25400">
          <a:solidFill>
            <a:schemeClr val="accent5">
              <a:lumMod val="75000"/>
            </a:scheme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677085</xdr:colOff>
      <xdr:row>26</xdr:row>
      <xdr:rowOff>155264</xdr:rowOff>
    </xdr:from>
    <xdr:to>
      <xdr:col>1</xdr:col>
      <xdr:colOff>474854</xdr:colOff>
      <xdr:row>28</xdr:row>
      <xdr:rowOff>108413</xdr:rowOff>
    </xdr:to>
    <xdr:sp macro="" textlink="">
      <xdr:nvSpPr>
        <xdr:cNvPr id="66" name="TextBox 29"/>
        <xdr:cNvSpPr txBox="1"/>
      </xdr:nvSpPr>
      <xdr:spPr>
        <a:xfrm>
          <a:off x="677085" y="4431989"/>
          <a:ext cx="55976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Rh05</a:t>
          </a:r>
        </a:p>
      </xdr:txBody>
    </xdr:sp>
    <xdr:clientData/>
  </xdr:twoCellAnchor>
  <xdr:twoCellAnchor>
    <xdr:from>
      <xdr:col>2</xdr:col>
      <xdr:colOff>495856</xdr:colOff>
      <xdr:row>26</xdr:row>
      <xdr:rowOff>155264</xdr:rowOff>
    </xdr:from>
    <xdr:to>
      <xdr:col>3</xdr:col>
      <xdr:colOff>378584</xdr:colOff>
      <xdr:row>28</xdr:row>
      <xdr:rowOff>108413</xdr:rowOff>
    </xdr:to>
    <xdr:sp macro="" textlink="">
      <xdr:nvSpPr>
        <xdr:cNvPr id="67" name="TextBox 30"/>
        <xdr:cNvSpPr txBox="1"/>
      </xdr:nvSpPr>
      <xdr:spPr>
        <a:xfrm>
          <a:off x="2019856" y="4431989"/>
          <a:ext cx="64472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Rh173</a:t>
          </a:r>
        </a:p>
      </xdr:txBody>
    </xdr:sp>
    <xdr:clientData/>
  </xdr:twoCellAnchor>
  <xdr:twoCellAnchor>
    <xdr:from>
      <xdr:col>4</xdr:col>
      <xdr:colOff>188146</xdr:colOff>
      <xdr:row>26</xdr:row>
      <xdr:rowOff>155264</xdr:rowOff>
    </xdr:from>
    <xdr:to>
      <xdr:col>5</xdr:col>
      <xdr:colOff>369033</xdr:colOff>
      <xdr:row>28</xdr:row>
      <xdr:rowOff>108413</xdr:rowOff>
    </xdr:to>
    <xdr:sp macro="" textlink="">
      <xdr:nvSpPr>
        <xdr:cNvPr id="68" name="TextBox 31"/>
        <xdr:cNvSpPr txBox="1"/>
      </xdr:nvSpPr>
      <xdr:spPr>
        <a:xfrm>
          <a:off x="3236146" y="4431989"/>
          <a:ext cx="94288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Rh152/151</a:t>
          </a:r>
        </a:p>
      </xdr:txBody>
    </xdr:sp>
    <xdr:clientData/>
  </xdr:twoCellAnchor>
  <xdr:twoCellAnchor>
    <xdr:from>
      <xdr:col>6</xdr:col>
      <xdr:colOff>129458</xdr:colOff>
      <xdr:row>26</xdr:row>
      <xdr:rowOff>155264</xdr:rowOff>
    </xdr:from>
    <xdr:to>
      <xdr:col>7</xdr:col>
      <xdr:colOff>210959</xdr:colOff>
      <xdr:row>28</xdr:row>
      <xdr:rowOff>108413</xdr:rowOff>
    </xdr:to>
    <xdr:sp macro="" textlink="">
      <xdr:nvSpPr>
        <xdr:cNvPr id="69" name="TextBox 32"/>
        <xdr:cNvSpPr txBox="1"/>
      </xdr:nvSpPr>
      <xdr:spPr>
        <a:xfrm>
          <a:off x="4701458" y="4431989"/>
          <a:ext cx="8435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Rhpp65b</a:t>
          </a:r>
        </a:p>
      </xdr:txBody>
    </xdr:sp>
    <xdr:clientData/>
  </xdr:twoCellAnchor>
  <xdr:twoCellAnchor>
    <xdr:from>
      <xdr:col>0</xdr:col>
      <xdr:colOff>8317</xdr:colOff>
      <xdr:row>14</xdr:row>
      <xdr:rowOff>114821</xdr:rowOff>
    </xdr:from>
    <xdr:to>
      <xdr:col>0</xdr:col>
      <xdr:colOff>366107</xdr:colOff>
      <xdr:row>16</xdr:row>
      <xdr:rowOff>6415</xdr:rowOff>
    </xdr:to>
    <xdr:sp macro="" textlink="">
      <xdr:nvSpPr>
        <xdr:cNvPr id="70" name="TextBox 33"/>
        <xdr:cNvSpPr txBox="1"/>
      </xdr:nvSpPr>
      <xdr:spPr>
        <a:xfrm>
          <a:off x="8317" y="2448446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170</a:t>
          </a:r>
        </a:p>
      </xdr:txBody>
    </xdr:sp>
    <xdr:clientData/>
  </xdr:twoCellAnchor>
  <xdr:twoCellAnchor>
    <xdr:from>
      <xdr:col>0</xdr:col>
      <xdr:colOff>0</xdr:colOff>
      <xdr:row>13</xdr:row>
      <xdr:rowOff>63518</xdr:rowOff>
    </xdr:from>
    <xdr:to>
      <xdr:col>0</xdr:col>
      <xdr:colOff>373820</xdr:colOff>
      <xdr:row>14</xdr:row>
      <xdr:rowOff>117037</xdr:rowOff>
    </xdr:to>
    <xdr:sp macro="" textlink="">
      <xdr:nvSpPr>
        <xdr:cNvPr id="71" name="TextBox 34"/>
        <xdr:cNvSpPr txBox="1"/>
      </xdr:nvSpPr>
      <xdr:spPr>
        <a:xfrm>
          <a:off x="0" y="2235218"/>
          <a:ext cx="37382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0</xdr:col>
      <xdr:colOff>8317</xdr:colOff>
      <xdr:row>15</xdr:row>
      <xdr:rowOff>58958</xdr:rowOff>
    </xdr:from>
    <xdr:to>
      <xdr:col>0</xdr:col>
      <xdr:colOff>366107</xdr:colOff>
      <xdr:row>16</xdr:row>
      <xdr:rowOff>112477</xdr:rowOff>
    </xdr:to>
    <xdr:sp macro="" textlink="">
      <xdr:nvSpPr>
        <xdr:cNvPr id="72" name="TextBox 35"/>
        <xdr:cNvSpPr txBox="1"/>
      </xdr:nvSpPr>
      <xdr:spPr>
        <a:xfrm>
          <a:off x="8317" y="2554508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130</a:t>
          </a:r>
        </a:p>
      </xdr:txBody>
    </xdr:sp>
    <xdr:clientData/>
  </xdr:twoCellAnchor>
  <xdr:twoCellAnchor>
    <xdr:from>
      <xdr:col>0</xdr:col>
      <xdr:colOff>55942</xdr:colOff>
      <xdr:row>16</xdr:row>
      <xdr:rowOff>79295</xdr:rowOff>
    </xdr:from>
    <xdr:to>
      <xdr:col>0</xdr:col>
      <xdr:colOff>356024</xdr:colOff>
      <xdr:row>17</xdr:row>
      <xdr:rowOff>132814</xdr:rowOff>
    </xdr:to>
    <xdr:sp macro="" textlink="">
      <xdr:nvSpPr>
        <xdr:cNvPr id="73" name="TextBox 36"/>
        <xdr:cNvSpPr txBox="1"/>
      </xdr:nvSpPr>
      <xdr:spPr>
        <a:xfrm>
          <a:off x="55942" y="273677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95</a:t>
          </a:r>
        </a:p>
      </xdr:txBody>
    </xdr:sp>
    <xdr:clientData/>
  </xdr:twoCellAnchor>
  <xdr:twoCellAnchor>
    <xdr:from>
      <xdr:col>0</xdr:col>
      <xdr:colOff>55942</xdr:colOff>
      <xdr:row>17</xdr:row>
      <xdr:rowOff>81869</xdr:rowOff>
    </xdr:from>
    <xdr:to>
      <xdr:col>0</xdr:col>
      <xdr:colOff>356024</xdr:colOff>
      <xdr:row>18</xdr:row>
      <xdr:rowOff>135388</xdr:rowOff>
    </xdr:to>
    <xdr:sp macro="" textlink="">
      <xdr:nvSpPr>
        <xdr:cNvPr id="74" name="TextBox 37"/>
        <xdr:cNvSpPr txBox="1"/>
      </xdr:nvSpPr>
      <xdr:spPr>
        <a:xfrm>
          <a:off x="55942" y="2901269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72</a:t>
          </a:r>
        </a:p>
      </xdr:txBody>
    </xdr:sp>
    <xdr:clientData/>
  </xdr:twoCellAnchor>
  <xdr:twoCellAnchor>
    <xdr:from>
      <xdr:col>0</xdr:col>
      <xdr:colOff>55942</xdr:colOff>
      <xdr:row>19</xdr:row>
      <xdr:rowOff>85730</xdr:rowOff>
    </xdr:from>
    <xdr:to>
      <xdr:col>0</xdr:col>
      <xdr:colOff>356024</xdr:colOff>
      <xdr:row>20</xdr:row>
      <xdr:rowOff>139249</xdr:rowOff>
    </xdr:to>
    <xdr:sp macro="" textlink="">
      <xdr:nvSpPr>
        <xdr:cNvPr id="75" name="TextBox 38"/>
        <xdr:cNvSpPr txBox="1"/>
      </xdr:nvSpPr>
      <xdr:spPr>
        <a:xfrm>
          <a:off x="55942" y="322898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55</a:t>
          </a:r>
        </a:p>
      </xdr:txBody>
    </xdr:sp>
    <xdr:clientData/>
  </xdr:twoCellAnchor>
  <xdr:twoCellAnchor>
    <xdr:from>
      <xdr:col>0</xdr:col>
      <xdr:colOff>55942</xdr:colOff>
      <xdr:row>21</xdr:row>
      <xdr:rowOff>67967</xdr:rowOff>
    </xdr:from>
    <xdr:to>
      <xdr:col>0</xdr:col>
      <xdr:colOff>356024</xdr:colOff>
      <xdr:row>22</xdr:row>
      <xdr:rowOff>121486</xdr:rowOff>
    </xdr:to>
    <xdr:sp macro="" textlink="">
      <xdr:nvSpPr>
        <xdr:cNvPr id="76" name="TextBox 39"/>
        <xdr:cNvSpPr txBox="1"/>
      </xdr:nvSpPr>
      <xdr:spPr>
        <a:xfrm>
          <a:off x="55942" y="3535067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43</a:t>
          </a:r>
        </a:p>
      </xdr:txBody>
    </xdr:sp>
    <xdr:clientData/>
  </xdr:twoCellAnchor>
  <xdr:twoCellAnchor>
    <xdr:from>
      <xdr:col>0</xdr:col>
      <xdr:colOff>55942</xdr:colOff>
      <xdr:row>23</xdr:row>
      <xdr:rowOff>119453</xdr:rowOff>
    </xdr:from>
    <xdr:to>
      <xdr:col>0</xdr:col>
      <xdr:colOff>356024</xdr:colOff>
      <xdr:row>25</xdr:row>
      <xdr:rowOff>11047</xdr:rowOff>
    </xdr:to>
    <xdr:sp macro="" textlink="">
      <xdr:nvSpPr>
        <xdr:cNvPr id="77" name="TextBox 40"/>
        <xdr:cNvSpPr txBox="1"/>
      </xdr:nvSpPr>
      <xdr:spPr>
        <a:xfrm>
          <a:off x="55942" y="3910403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34</a:t>
          </a:r>
        </a:p>
      </xdr:txBody>
    </xdr:sp>
    <xdr:clientData/>
  </xdr:twoCellAnchor>
  <xdr:twoCellAnchor>
    <xdr:from>
      <xdr:col>0</xdr:col>
      <xdr:colOff>55942</xdr:colOff>
      <xdr:row>25</xdr:row>
      <xdr:rowOff>74402</xdr:rowOff>
    </xdr:from>
    <xdr:to>
      <xdr:col>0</xdr:col>
      <xdr:colOff>356024</xdr:colOff>
      <xdr:row>26</xdr:row>
      <xdr:rowOff>127921</xdr:rowOff>
    </xdr:to>
    <xdr:sp macro="" textlink="">
      <xdr:nvSpPr>
        <xdr:cNvPr id="78" name="TextBox 41"/>
        <xdr:cNvSpPr txBox="1"/>
      </xdr:nvSpPr>
      <xdr:spPr>
        <a:xfrm>
          <a:off x="55942" y="4189202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26</a:t>
          </a:r>
        </a:p>
      </xdr:txBody>
    </xdr:sp>
    <xdr:clientData/>
  </xdr:twoCellAnchor>
  <xdr:twoCellAnchor>
    <xdr:from>
      <xdr:col>1</xdr:col>
      <xdr:colOff>155426</xdr:colOff>
      <xdr:row>8</xdr:row>
      <xdr:rowOff>158331</xdr:rowOff>
    </xdr:from>
    <xdr:to>
      <xdr:col>1</xdr:col>
      <xdr:colOff>432425</xdr:colOff>
      <xdr:row>14</xdr:row>
      <xdr:rowOff>131270</xdr:rowOff>
    </xdr:to>
    <xdr:sp macro="" textlink="">
      <xdr:nvSpPr>
        <xdr:cNvPr id="79" name="TextBox 58"/>
        <xdr:cNvSpPr txBox="1"/>
      </xdr:nvSpPr>
      <xdr:spPr>
        <a:xfrm rot="18594908">
          <a:off x="583681" y="1854151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1</xdr:col>
      <xdr:colOff>630336</xdr:colOff>
      <xdr:row>5</xdr:row>
      <xdr:rowOff>73863</xdr:rowOff>
    </xdr:from>
    <xdr:to>
      <xdr:col>2</xdr:col>
      <xdr:colOff>145335</xdr:colOff>
      <xdr:row>15</xdr:row>
      <xdr:rowOff>43766</xdr:rowOff>
    </xdr:to>
    <xdr:sp macro="" textlink="">
      <xdr:nvSpPr>
        <xdr:cNvPr id="80" name="TextBox 59"/>
        <xdr:cNvSpPr txBox="1"/>
      </xdr:nvSpPr>
      <xdr:spPr>
        <a:xfrm rot="18594908">
          <a:off x="736259" y="1606240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2</xdr:col>
      <xdr:colOff>281450</xdr:colOff>
      <xdr:row>3</xdr:row>
      <xdr:rowOff>16476</xdr:rowOff>
    </xdr:from>
    <xdr:to>
      <xdr:col>2</xdr:col>
      <xdr:colOff>558449</xdr:colOff>
      <xdr:row>15</xdr:row>
      <xdr:rowOff>87774</xdr:rowOff>
    </xdr:to>
    <xdr:sp macro="" textlink="">
      <xdr:nvSpPr>
        <xdr:cNvPr id="81" name="TextBox 60"/>
        <xdr:cNvSpPr txBox="1"/>
      </xdr:nvSpPr>
      <xdr:spPr>
        <a:xfrm rot="18594908">
          <a:off x="936751" y="1437625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2</xdr:col>
      <xdr:colOff>707870</xdr:colOff>
      <xdr:row>8</xdr:row>
      <xdr:rowOff>141855</xdr:rowOff>
    </xdr:from>
    <xdr:to>
      <xdr:col>3</xdr:col>
      <xdr:colOff>222869</xdr:colOff>
      <xdr:row>14</xdr:row>
      <xdr:rowOff>114794</xdr:rowOff>
    </xdr:to>
    <xdr:sp macro="" textlink="">
      <xdr:nvSpPr>
        <xdr:cNvPr id="82" name="TextBox 61"/>
        <xdr:cNvSpPr txBox="1"/>
      </xdr:nvSpPr>
      <xdr:spPr>
        <a:xfrm rot="18594908">
          <a:off x="1898125" y="1837675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3</xdr:col>
      <xdr:colOff>396066</xdr:colOff>
      <xdr:row>5</xdr:row>
      <xdr:rowOff>57387</xdr:rowOff>
    </xdr:from>
    <xdr:to>
      <xdr:col>3</xdr:col>
      <xdr:colOff>673065</xdr:colOff>
      <xdr:row>15</xdr:row>
      <xdr:rowOff>27290</xdr:rowOff>
    </xdr:to>
    <xdr:sp macro="" textlink="">
      <xdr:nvSpPr>
        <xdr:cNvPr id="83" name="TextBox 62"/>
        <xdr:cNvSpPr txBox="1"/>
      </xdr:nvSpPr>
      <xdr:spPr>
        <a:xfrm rot="18594908">
          <a:off x="2025989" y="1589764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4</xdr:col>
      <xdr:colOff>30704</xdr:colOff>
      <xdr:row>3</xdr:row>
      <xdr:rowOff>0</xdr:rowOff>
    </xdr:from>
    <xdr:to>
      <xdr:col>4</xdr:col>
      <xdr:colOff>307703</xdr:colOff>
      <xdr:row>15</xdr:row>
      <xdr:rowOff>71298</xdr:rowOff>
    </xdr:to>
    <xdr:sp macro="" textlink="">
      <xdr:nvSpPr>
        <xdr:cNvPr id="84" name="TextBox 63"/>
        <xdr:cNvSpPr txBox="1"/>
      </xdr:nvSpPr>
      <xdr:spPr>
        <a:xfrm rot="18594908">
          <a:off x="2210005" y="1421149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4</xdr:col>
      <xdr:colOff>584299</xdr:colOff>
      <xdr:row>8</xdr:row>
      <xdr:rowOff>141855</xdr:rowOff>
    </xdr:from>
    <xdr:to>
      <xdr:col>5</xdr:col>
      <xdr:colOff>99298</xdr:colOff>
      <xdr:row>14</xdr:row>
      <xdr:rowOff>114794</xdr:rowOff>
    </xdr:to>
    <xdr:sp macro="" textlink="">
      <xdr:nvSpPr>
        <xdr:cNvPr id="85" name="TextBox 64"/>
        <xdr:cNvSpPr txBox="1"/>
      </xdr:nvSpPr>
      <xdr:spPr>
        <a:xfrm rot="18594908">
          <a:off x="3298554" y="1837675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5</xdr:col>
      <xdr:colOff>272495</xdr:colOff>
      <xdr:row>5</xdr:row>
      <xdr:rowOff>57387</xdr:rowOff>
    </xdr:from>
    <xdr:to>
      <xdr:col>5</xdr:col>
      <xdr:colOff>549494</xdr:colOff>
      <xdr:row>15</xdr:row>
      <xdr:rowOff>27290</xdr:rowOff>
    </xdr:to>
    <xdr:sp macro="" textlink="">
      <xdr:nvSpPr>
        <xdr:cNvPr id="86" name="TextBox 65"/>
        <xdr:cNvSpPr txBox="1"/>
      </xdr:nvSpPr>
      <xdr:spPr>
        <a:xfrm rot="18594908">
          <a:off x="3426418" y="1589764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5</xdr:col>
      <xdr:colOff>688183</xdr:colOff>
      <xdr:row>3</xdr:row>
      <xdr:rowOff>0</xdr:rowOff>
    </xdr:from>
    <xdr:to>
      <xdr:col>6</xdr:col>
      <xdr:colOff>203182</xdr:colOff>
      <xdr:row>15</xdr:row>
      <xdr:rowOff>71298</xdr:rowOff>
    </xdr:to>
    <xdr:sp macro="" textlink="">
      <xdr:nvSpPr>
        <xdr:cNvPr id="87" name="TextBox 66"/>
        <xdr:cNvSpPr txBox="1"/>
      </xdr:nvSpPr>
      <xdr:spPr>
        <a:xfrm rot="18594908">
          <a:off x="3629484" y="1421149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6</xdr:col>
      <xdr:colOff>403580</xdr:colOff>
      <xdr:row>8</xdr:row>
      <xdr:rowOff>151380</xdr:rowOff>
    </xdr:from>
    <xdr:to>
      <xdr:col>6</xdr:col>
      <xdr:colOff>680579</xdr:colOff>
      <xdr:row>14</xdr:row>
      <xdr:rowOff>124319</xdr:rowOff>
    </xdr:to>
    <xdr:sp macro="" textlink="">
      <xdr:nvSpPr>
        <xdr:cNvPr id="88" name="TextBox 67"/>
        <xdr:cNvSpPr txBox="1"/>
      </xdr:nvSpPr>
      <xdr:spPr>
        <a:xfrm rot="18594908">
          <a:off x="4641835" y="1847200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7</xdr:col>
      <xdr:colOff>91776</xdr:colOff>
      <xdr:row>5</xdr:row>
      <xdr:rowOff>66912</xdr:rowOff>
    </xdr:from>
    <xdr:to>
      <xdr:col>7</xdr:col>
      <xdr:colOff>368775</xdr:colOff>
      <xdr:row>15</xdr:row>
      <xdr:rowOff>36815</xdr:rowOff>
    </xdr:to>
    <xdr:sp macro="" textlink="">
      <xdr:nvSpPr>
        <xdr:cNvPr id="89" name="TextBox 68"/>
        <xdr:cNvSpPr txBox="1"/>
      </xdr:nvSpPr>
      <xdr:spPr>
        <a:xfrm rot="18594908">
          <a:off x="4769699" y="1599289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7</xdr:col>
      <xdr:colOff>488414</xdr:colOff>
      <xdr:row>3</xdr:row>
      <xdr:rowOff>9525</xdr:rowOff>
    </xdr:from>
    <xdr:to>
      <xdr:col>8</xdr:col>
      <xdr:colOff>3413</xdr:colOff>
      <xdr:row>15</xdr:row>
      <xdr:rowOff>80823</xdr:rowOff>
    </xdr:to>
    <xdr:sp macro="" textlink="">
      <xdr:nvSpPr>
        <xdr:cNvPr id="90" name="TextBox 69"/>
        <xdr:cNvSpPr txBox="1"/>
      </xdr:nvSpPr>
      <xdr:spPr>
        <a:xfrm rot="18594908">
          <a:off x="4953715" y="1430674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 editAs="oneCell">
    <xdr:from>
      <xdr:col>0</xdr:col>
      <xdr:colOff>288590</xdr:colOff>
      <xdr:row>13</xdr:row>
      <xdr:rowOff>151919</xdr:rowOff>
    </xdr:from>
    <xdr:to>
      <xdr:col>2</xdr:col>
      <xdr:colOff>90882</xdr:colOff>
      <xdr:row>26</xdr:row>
      <xdr:rowOff>147543</xdr:rowOff>
    </xdr:to>
    <xdr:pic>
      <xdr:nvPicPr>
        <xdr:cNvPr id="91" name="Picture 1"/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0859" t="5884" r="42879" b="22275"/>
        <a:stretch/>
      </xdr:blipFill>
      <xdr:spPr>
        <a:xfrm>
          <a:off x="288590" y="2323619"/>
          <a:ext cx="1326292" cy="2100649"/>
        </a:xfrm>
        <a:prstGeom prst="rect">
          <a:avLst/>
        </a:prstGeom>
      </xdr:spPr>
    </xdr:pic>
    <xdr:clientData/>
  </xdr:twoCellAnchor>
  <xdr:twoCellAnchor editAs="oneCell">
    <xdr:from>
      <xdr:col>2</xdr:col>
      <xdr:colOff>139190</xdr:colOff>
      <xdr:row>13</xdr:row>
      <xdr:rowOff>145739</xdr:rowOff>
    </xdr:from>
    <xdr:to>
      <xdr:col>3</xdr:col>
      <xdr:colOff>703482</xdr:colOff>
      <xdr:row>26</xdr:row>
      <xdr:rowOff>147543</xdr:rowOff>
    </xdr:to>
    <xdr:pic>
      <xdr:nvPicPr>
        <xdr:cNvPr id="92" name="Picture 2"/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l="24543" t="10631" r="39197" b="17319"/>
        <a:stretch/>
      </xdr:blipFill>
      <xdr:spPr>
        <a:xfrm>
          <a:off x="1663190" y="2317439"/>
          <a:ext cx="1326292" cy="2106829"/>
        </a:xfrm>
        <a:prstGeom prst="rect">
          <a:avLst/>
        </a:prstGeom>
      </xdr:spPr>
    </xdr:pic>
    <xdr:clientData/>
  </xdr:twoCellAnchor>
  <xdr:twoCellAnchor editAs="oneCell">
    <xdr:from>
      <xdr:col>5</xdr:col>
      <xdr:colOff>581296</xdr:colOff>
      <xdr:row>13</xdr:row>
      <xdr:rowOff>145739</xdr:rowOff>
    </xdr:from>
    <xdr:to>
      <xdr:col>7</xdr:col>
      <xdr:colOff>383588</xdr:colOff>
      <xdr:row>26</xdr:row>
      <xdr:rowOff>141362</xdr:rowOff>
    </xdr:to>
    <xdr:pic>
      <xdr:nvPicPr>
        <xdr:cNvPr id="93" name="Picture 7"/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13523" t="9414" r="50216" b="18747"/>
        <a:stretch/>
      </xdr:blipFill>
      <xdr:spPr>
        <a:xfrm>
          <a:off x="4391296" y="2317439"/>
          <a:ext cx="1326292" cy="2100648"/>
        </a:xfrm>
        <a:prstGeom prst="rect">
          <a:avLst/>
        </a:prstGeom>
      </xdr:spPr>
    </xdr:pic>
    <xdr:clientData/>
  </xdr:twoCellAnchor>
  <xdr:twoCellAnchor editAs="oneCell">
    <xdr:from>
      <xdr:col>3</xdr:col>
      <xdr:colOff>741340</xdr:colOff>
      <xdr:row>13</xdr:row>
      <xdr:rowOff>145738</xdr:rowOff>
    </xdr:from>
    <xdr:to>
      <xdr:col>5</xdr:col>
      <xdr:colOff>543632</xdr:colOff>
      <xdr:row>26</xdr:row>
      <xdr:rowOff>141362</xdr:rowOff>
    </xdr:to>
    <xdr:pic>
      <xdr:nvPicPr>
        <xdr:cNvPr id="94" name="Picture 8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21160" t="11478" r="42580" b="16683"/>
        <a:stretch/>
      </xdr:blipFill>
      <xdr:spPr>
        <a:xfrm>
          <a:off x="3027340" y="2317438"/>
          <a:ext cx="1326292" cy="2100649"/>
        </a:xfrm>
        <a:prstGeom prst="rect">
          <a:avLst/>
        </a:prstGeom>
      </xdr:spPr>
    </xdr:pic>
    <xdr:clientData/>
  </xdr:twoCellAnchor>
  <xdr:twoCellAnchor editAs="oneCell">
    <xdr:from>
      <xdr:col>7</xdr:col>
      <xdr:colOff>428654</xdr:colOff>
      <xdr:row>13</xdr:row>
      <xdr:rowOff>141334</xdr:rowOff>
    </xdr:from>
    <xdr:to>
      <xdr:col>9</xdr:col>
      <xdr:colOff>230946</xdr:colOff>
      <xdr:row>26</xdr:row>
      <xdr:rowOff>141362</xdr:rowOff>
    </xdr:to>
    <xdr:pic>
      <xdr:nvPicPr>
        <xdr:cNvPr id="95" name="Picture 9"/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l="28154" r="35586" b="28011"/>
        <a:stretch/>
      </xdr:blipFill>
      <xdr:spPr>
        <a:xfrm>
          <a:off x="5762654" y="2313034"/>
          <a:ext cx="1326292" cy="2105053"/>
        </a:xfrm>
        <a:prstGeom prst="rect">
          <a:avLst/>
        </a:prstGeom>
      </xdr:spPr>
    </xdr:pic>
    <xdr:clientData/>
  </xdr:twoCellAnchor>
  <xdr:twoCellAnchor>
    <xdr:from>
      <xdr:col>8</xdr:col>
      <xdr:colOff>270234</xdr:colOff>
      <xdr:row>8</xdr:row>
      <xdr:rowOff>147258</xdr:rowOff>
    </xdr:from>
    <xdr:to>
      <xdr:col>8</xdr:col>
      <xdr:colOff>547233</xdr:colOff>
      <xdr:row>14</xdr:row>
      <xdr:rowOff>120197</xdr:rowOff>
    </xdr:to>
    <xdr:sp macro="" textlink="">
      <xdr:nvSpPr>
        <xdr:cNvPr id="96" name="TextBox 43"/>
        <xdr:cNvSpPr txBox="1"/>
      </xdr:nvSpPr>
      <xdr:spPr>
        <a:xfrm rot="18594908">
          <a:off x="6032489" y="1843078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8</xdr:col>
      <xdr:colOff>720430</xdr:colOff>
      <xdr:row>5</xdr:row>
      <xdr:rowOff>62790</xdr:rowOff>
    </xdr:from>
    <xdr:to>
      <xdr:col>9</xdr:col>
      <xdr:colOff>235429</xdr:colOff>
      <xdr:row>15</xdr:row>
      <xdr:rowOff>32693</xdr:rowOff>
    </xdr:to>
    <xdr:sp macro="" textlink="">
      <xdr:nvSpPr>
        <xdr:cNvPr id="97" name="TextBox 44"/>
        <xdr:cNvSpPr txBox="1"/>
      </xdr:nvSpPr>
      <xdr:spPr>
        <a:xfrm rot="18594908">
          <a:off x="6160353" y="1595167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9</xdr:col>
      <xdr:colOff>355068</xdr:colOff>
      <xdr:row>3</xdr:row>
      <xdr:rowOff>5403</xdr:rowOff>
    </xdr:from>
    <xdr:to>
      <xdr:col>9</xdr:col>
      <xdr:colOff>632067</xdr:colOff>
      <xdr:row>15</xdr:row>
      <xdr:rowOff>76701</xdr:rowOff>
    </xdr:to>
    <xdr:sp macro="" textlink="">
      <xdr:nvSpPr>
        <xdr:cNvPr id="98" name="TextBox 45"/>
        <xdr:cNvSpPr txBox="1"/>
      </xdr:nvSpPr>
      <xdr:spPr>
        <a:xfrm rot="18594908">
          <a:off x="6344369" y="1426552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7</xdr:col>
      <xdr:colOff>719940</xdr:colOff>
      <xdr:row>26</xdr:row>
      <xdr:rowOff>155264</xdr:rowOff>
    </xdr:from>
    <xdr:to>
      <xdr:col>8</xdr:col>
      <xdr:colOff>724497</xdr:colOff>
      <xdr:row>28</xdr:row>
      <xdr:rowOff>108413</xdr:rowOff>
    </xdr:to>
    <xdr:sp macro="" textlink="">
      <xdr:nvSpPr>
        <xdr:cNvPr id="99" name="TextBox 46"/>
        <xdr:cNvSpPr txBox="1"/>
      </xdr:nvSpPr>
      <xdr:spPr>
        <a:xfrm>
          <a:off x="6053940" y="4431989"/>
          <a:ext cx="76655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 (IE1)</a:t>
          </a:r>
        </a:p>
      </xdr:txBody>
    </xdr:sp>
    <xdr:clientData/>
  </xdr:twoCellAnchor>
  <xdr:twoCellAnchor>
    <xdr:from>
      <xdr:col>0</xdr:col>
      <xdr:colOff>677085</xdr:colOff>
      <xdr:row>59</xdr:row>
      <xdr:rowOff>155264</xdr:rowOff>
    </xdr:from>
    <xdr:to>
      <xdr:col>1</xdr:col>
      <xdr:colOff>474854</xdr:colOff>
      <xdr:row>61</xdr:row>
      <xdr:rowOff>108413</xdr:rowOff>
    </xdr:to>
    <xdr:sp macro="" textlink="">
      <xdr:nvSpPr>
        <xdr:cNvPr id="100" name="TextBox 29"/>
        <xdr:cNvSpPr txBox="1"/>
      </xdr:nvSpPr>
      <xdr:spPr>
        <a:xfrm>
          <a:off x="677085" y="9775514"/>
          <a:ext cx="55976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Rh05</a:t>
          </a:r>
        </a:p>
      </xdr:txBody>
    </xdr:sp>
    <xdr:clientData/>
  </xdr:twoCellAnchor>
  <xdr:twoCellAnchor>
    <xdr:from>
      <xdr:col>2</xdr:col>
      <xdr:colOff>495856</xdr:colOff>
      <xdr:row>59</xdr:row>
      <xdr:rowOff>155264</xdr:rowOff>
    </xdr:from>
    <xdr:to>
      <xdr:col>3</xdr:col>
      <xdr:colOff>378584</xdr:colOff>
      <xdr:row>61</xdr:row>
      <xdr:rowOff>108413</xdr:rowOff>
    </xdr:to>
    <xdr:sp macro="" textlink="">
      <xdr:nvSpPr>
        <xdr:cNvPr id="101" name="TextBox 30"/>
        <xdr:cNvSpPr txBox="1"/>
      </xdr:nvSpPr>
      <xdr:spPr>
        <a:xfrm>
          <a:off x="2019856" y="9775514"/>
          <a:ext cx="64472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Rh173</a:t>
          </a:r>
        </a:p>
      </xdr:txBody>
    </xdr:sp>
    <xdr:clientData/>
  </xdr:twoCellAnchor>
  <xdr:twoCellAnchor>
    <xdr:from>
      <xdr:col>4</xdr:col>
      <xdr:colOff>178621</xdr:colOff>
      <xdr:row>59</xdr:row>
      <xdr:rowOff>155264</xdr:rowOff>
    </xdr:from>
    <xdr:to>
      <xdr:col>5</xdr:col>
      <xdr:colOff>359508</xdr:colOff>
      <xdr:row>61</xdr:row>
      <xdr:rowOff>108413</xdr:rowOff>
    </xdr:to>
    <xdr:sp macro="" textlink="">
      <xdr:nvSpPr>
        <xdr:cNvPr id="102" name="TextBox 31"/>
        <xdr:cNvSpPr txBox="1"/>
      </xdr:nvSpPr>
      <xdr:spPr>
        <a:xfrm>
          <a:off x="3226621" y="9775514"/>
          <a:ext cx="94288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Rh152/151</a:t>
          </a:r>
        </a:p>
      </xdr:txBody>
    </xdr:sp>
    <xdr:clientData/>
  </xdr:twoCellAnchor>
  <xdr:twoCellAnchor>
    <xdr:from>
      <xdr:col>6</xdr:col>
      <xdr:colOff>110408</xdr:colOff>
      <xdr:row>59</xdr:row>
      <xdr:rowOff>155264</xdr:rowOff>
    </xdr:from>
    <xdr:to>
      <xdr:col>7</xdr:col>
      <xdr:colOff>191909</xdr:colOff>
      <xdr:row>61</xdr:row>
      <xdr:rowOff>108413</xdr:rowOff>
    </xdr:to>
    <xdr:sp macro="" textlink="">
      <xdr:nvSpPr>
        <xdr:cNvPr id="103" name="TextBox 32"/>
        <xdr:cNvSpPr txBox="1"/>
      </xdr:nvSpPr>
      <xdr:spPr>
        <a:xfrm>
          <a:off x="4682408" y="9775514"/>
          <a:ext cx="84350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Rhpp65b</a:t>
          </a:r>
        </a:p>
      </xdr:txBody>
    </xdr:sp>
    <xdr:clientData/>
  </xdr:twoCellAnchor>
  <xdr:twoCellAnchor>
    <xdr:from>
      <xdr:col>0</xdr:col>
      <xdr:colOff>8317</xdr:colOff>
      <xdr:row>47</xdr:row>
      <xdr:rowOff>114821</xdr:rowOff>
    </xdr:from>
    <xdr:to>
      <xdr:col>0</xdr:col>
      <xdr:colOff>366107</xdr:colOff>
      <xdr:row>49</xdr:row>
      <xdr:rowOff>6415</xdr:rowOff>
    </xdr:to>
    <xdr:sp macro="" textlink="">
      <xdr:nvSpPr>
        <xdr:cNvPr id="104" name="TextBox 33"/>
        <xdr:cNvSpPr txBox="1"/>
      </xdr:nvSpPr>
      <xdr:spPr>
        <a:xfrm>
          <a:off x="8317" y="7791971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170</a:t>
          </a:r>
        </a:p>
      </xdr:txBody>
    </xdr:sp>
    <xdr:clientData/>
  </xdr:twoCellAnchor>
  <xdr:twoCellAnchor>
    <xdr:from>
      <xdr:col>0</xdr:col>
      <xdr:colOff>0</xdr:colOff>
      <xdr:row>46</xdr:row>
      <xdr:rowOff>63518</xdr:rowOff>
    </xdr:from>
    <xdr:to>
      <xdr:col>0</xdr:col>
      <xdr:colOff>373820</xdr:colOff>
      <xdr:row>47</xdr:row>
      <xdr:rowOff>117037</xdr:rowOff>
    </xdr:to>
    <xdr:sp macro="" textlink="">
      <xdr:nvSpPr>
        <xdr:cNvPr id="105" name="TextBox 34"/>
        <xdr:cNvSpPr txBox="1"/>
      </xdr:nvSpPr>
      <xdr:spPr>
        <a:xfrm>
          <a:off x="0" y="7578743"/>
          <a:ext cx="37382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0</xdr:col>
      <xdr:colOff>8317</xdr:colOff>
      <xdr:row>48</xdr:row>
      <xdr:rowOff>58958</xdr:rowOff>
    </xdr:from>
    <xdr:to>
      <xdr:col>0</xdr:col>
      <xdr:colOff>366107</xdr:colOff>
      <xdr:row>49</xdr:row>
      <xdr:rowOff>112477</xdr:rowOff>
    </xdr:to>
    <xdr:sp macro="" textlink="">
      <xdr:nvSpPr>
        <xdr:cNvPr id="106" name="TextBox 35"/>
        <xdr:cNvSpPr txBox="1"/>
      </xdr:nvSpPr>
      <xdr:spPr>
        <a:xfrm>
          <a:off x="8317" y="7898033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130</a:t>
          </a:r>
        </a:p>
      </xdr:txBody>
    </xdr:sp>
    <xdr:clientData/>
  </xdr:twoCellAnchor>
  <xdr:twoCellAnchor>
    <xdr:from>
      <xdr:col>0</xdr:col>
      <xdr:colOff>55942</xdr:colOff>
      <xdr:row>49</xdr:row>
      <xdr:rowOff>79295</xdr:rowOff>
    </xdr:from>
    <xdr:to>
      <xdr:col>0</xdr:col>
      <xdr:colOff>356024</xdr:colOff>
      <xdr:row>50</xdr:row>
      <xdr:rowOff>132814</xdr:rowOff>
    </xdr:to>
    <xdr:sp macro="" textlink="">
      <xdr:nvSpPr>
        <xdr:cNvPr id="107" name="TextBox 36"/>
        <xdr:cNvSpPr txBox="1"/>
      </xdr:nvSpPr>
      <xdr:spPr>
        <a:xfrm>
          <a:off x="55942" y="808029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95</a:t>
          </a:r>
        </a:p>
      </xdr:txBody>
    </xdr:sp>
    <xdr:clientData/>
  </xdr:twoCellAnchor>
  <xdr:twoCellAnchor>
    <xdr:from>
      <xdr:col>0</xdr:col>
      <xdr:colOff>55942</xdr:colOff>
      <xdr:row>50</xdr:row>
      <xdr:rowOff>81869</xdr:rowOff>
    </xdr:from>
    <xdr:to>
      <xdr:col>0</xdr:col>
      <xdr:colOff>356024</xdr:colOff>
      <xdr:row>51</xdr:row>
      <xdr:rowOff>135388</xdr:rowOff>
    </xdr:to>
    <xdr:sp macro="" textlink="">
      <xdr:nvSpPr>
        <xdr:cNvPr id="108" name="TextBox 37"/>
        <xdr:cNvSpPr txBox="1"/>
      </xdr:nvSpPr>
      <xdr:spPr>
        <a:xfrm>
          <a:off x="55942" y="8244794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72</a:t>
          </a:r>
        </a:p>
      </xdr:txBody>
    </xdr:sp>
    <xdr:clientData/>
  </xdr:twoCellAnchor>
  <xdr:twoCellAnchor>
    <xdr:from>
      <xdr:col>0</xdr:col>
      <xdr:colOff>55942</xdr:colOff>
      <xdr:row>52</xdr:row>
      <xdr:rowOff>85730</xdr:rowOff>
    </xdr:from>
    <xdr:to>
      <xdr:col>0</xdr:col>
      <xdr:colOff>356024</xdr:colOff>
      <xdr:row>53</xdr:row>
      <xdr:rowOff>139249</xdr:rowOff>
    </xdr:to>
    <xdr:sp macro="" textlink="">
      <xdr:nvSpPr>
        <xdr:cNvPr id="109" name="TextBox 38"/>
        <xdr:cNvSpPr txBox="1"/>
      </xdr:nvSpPr>
      <xdr:spPr>
        <a:xfrm>
          <a:off x="55942" y="857250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55</a:t>
          </a:r>
        </a:p>
      </xdr:txBody>
    </xdr:sp>
    <xdr:clientData/>
  </xdr:twoCellAnchor>
  <xdr:twoCellAnchor>
    <xdr:from>
      <xdr:col>0</xdr:col>
      <xdr:colOff>55942</xdr:colOff>
      <xdr:row>54</xdr:row>
      <xdr:rowOff>67967</xdr:rowOff>
    </xdr:from>
    <xdr:to>
      <xdr:col>0</xdr:col>
      <xdr:colOff>356024</xdr:colOff>
      <xdr:row>55</xdr:row>
      <xdr:rowOff>121486</xdr:rowOff>
    </xdr:to>
    <xdr:sp macro="" textlink="">
      <xdr:nvSpPr>
        <xdr:cNvPr id="110" name="TextBox 39"/>
        <xdr:cNvSpPr txBox="1"/>
      </xdr:nvSpPr>
      <xdr:spPr>
        <a:xfrm>
          <a:off x="55942" y="8878592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43</a:t>
          </a:r>
        </a:p>
      </xdr:txBody>
    </xdr:sp>
    <xdr:clientData/>
  </xdr:twoCellAnchor>
  <xdr:twoCellAnchor>
    <xdr:from>
      <xdr:col>0</xdr:col>
      <xdr:colOff>55942</xdr:colOff>
      <xdr:row>56</xdr:row>
      <xdr:rowOff>119453</xdr:rowOff>
    </xdr:from>
    <xdr:to>
      <xdr:col>0</xdr:col>
      <xdr:colOff>356024</xdr:colOff>
      <xdr:row>58</xdr:row>
      <xdr:rowOff>11047</xdr:rowOff>
    </xdr:to>
    <xdr:sp macro="" textlink="">
      <xdr:nvSpPr>
        <xdr:cNvPr id="111" name="TextBox 40"/>
        <xdr:cNvSpPr txBox="1"/>
      </xdr:nvSpPr>
      <xdr:spPr>
        <a:xfrm>
          <a:off x="55942" y="9253928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34</a:t>
          </a:r>
        </a:p>
      </xdr:txBody>
    </xdr:sp>
    <xdr:clientData/>
  </xdr:twoCellAnchor>
  <xdr:twoCellAnchor>
    <xdr:from>
      <xdr:col>0</xdr:col>
      <xdr:colOff>55942</xdr:colOff>
      <xdr:row>58</xdr:row>
      <xdr:rowOff>74402</xdr:rowOff>
    </xdr:from>
    <xdr:to>
      <xdr:col>0</xdr:col>
      <xdr:colOff>356024</xdr:colOff>
      <xdr:row>59</xdr:row>
      <xdr:rowOff>127921</xdr:rowOff>
    </xdr:to>
    <xdr:sp macro="" textlink="">
      <xdr:nvSpPr>
        <xdr:cNvPr id="112" name="TextBox 41"/>
        <xdr:cNvSpPr txBox="1"/>
      </xdr:nvSpPr>
      <xdr:spPr>
        <a:xfrm>
          <a:off x="55942" y="9532727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r"/>
          <a:r>
            <a:rPr lang="en-US" sz="800" b="1">
              <a:latin typeface="Arial" panose="020B0604020202020204" pitchFamily="34" charset="0"/>
              <a:cs typeface="Arial" panose="020B0604020202020204" pitchFamily="34" charset="0"/>
            </a:rPr>
            <a:t>26</a:t>
          </a:r>
        </a:p>
      </xdr:txBody>
    </xdr:sp>
    <xdr:clientData/>
  </xdr:twoCellAnchor>
  <xdr:twoCellAnchor>
    <xdr:from>
      <xdr:col>1</xdr:col>
      <xdr:colOff>155426</xdr:colOff>
      <xdr:row>41</xdr:row>
      <xdr:rowOff>158331</xdr:rowOff>
    </xdr:from>
    <xdr:to>
      <xdr:col>1</xdr:col>
      <xdr:colOff>432425</xdr:colOff>
      <xdr:row>47</xdr:row>
      <xdr:rowOff>131270</xdr:rowOff>
    </xdr:to>
    <xdr:sp macro="" textlink="">
      <xdr:nvSpPr>
        <xdr:cNvPr id="113" name="TextBox 58"/>
        <xdr:cNvSpPr txBox="1"/>
      </xdr:nvSpPr>
      <xdr:spPr>
        <a:xfrm rot="18594908">
          <a:off x="583681" y="7197676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1</xdr:col>
      <xdr:colOff>630336</xdr:colOff>
      <xdr:row>38</xdr:row>
      <xdr:rowOff>73863</xdr:rowOff>
    </xdr:from>
    <xdr:to>
      <xdr:col>2</xdr:col>
      <xdr:colOff>145335</xdr:colOff>
      <xdr:row>48</xdr:row>
      <xdr:rowOff>43766</xdr:rowOff>
    </xdr:to>
    <xdr:sp macro="" textlink="">
      <xdr:nvSpPr>
        <xdr:cNvPr id="114" name="TextBox 59"/>
        <xdr:cNvSpPr txBox="1"/>
      </xdr:nvSpPr>
      <xdr:spPr>
        <a:xfrm rot="18594908">
          <a:off x="736259" y="6949765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2</xdr:col>
      <xdr:colOff>281450</xdr:colOff>
      <xdr:row>36</xdr:row>
      <xdr:rowOff>16476</xdr:rowOff>
    </xdr:from>
    <xdr:to>
      <xdr:col>2</xdr:col>
      <xdr:colOff>558449</xdr:colOff>
      <xdr:row>48</xdr:row>
      <xdr:rowOff>87774</xdr:rowOff>
    </xdr:to>
    <xdr:sp macro="" textlink="">
      <xdr:nvSpPr>
        <xdr:cNvPr id="115" name="TextBox 60"/>
        <xdr:cNvSpPr txBox="1"/>
      </xdr:nvSpPr>
      <xdr:spPr>
        <a:xfrm rot="18594908">
          <a:off x="936751" y="6781150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2</xdr:col>
      <xdr:colOff>707870</xdr:colOff>
      <xdr:row>41</xdr:row>
      <xdr:rowOff>141855</xdr:rowOff>
    </xdr:from>
    <xdr:to>
      <xdr:col>3</xdr:col>
      <xdr:colOff>222869</xdr:colOff>
      <xdr:row>47</xdr:row>
      <xdr:rowOff>114794</xdr:rowOff>
    </xdr:to>
    <xdr:sp macro="" textlink="">
      <xdr:nvSpPr>
        <xdr:cNvPr id="116" name="TextBox 61"/>
        <xdr:cNvSpPr txBox="1"/>
      </xdr:nvSpPr>
      <xdr:spPr>
        <a:xfrm rot="18594908">
          <a:off x="1898125" y="7181200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3</xdr:col>
      <xdr:colOff>396066</xdr:colOff>
      <xdr:row>38</xdr:row>
      <xdr:rowOff>57387</xdr:rowOff>
    </xdr:from>
    <xdr:to>
      <xdr:col>3</xdr:col>
      <xdr:colOff>673065</xdr:colOff>
      <xdr:row>48</xdr:row>
      <xdr:rowOff>27290</xdr:rowOff>
    </xdr:to>
    <xdr:sp macro="" textlink="">
      <xdr:nvSpPr>
        <xdr:cNvPr id="117" name="TextBox 62"/>
        <xdr:cNvSpPr txBox="1"/>
      </xdr:nvSpPr>
      <xdr:spPr>
        <a:xfrm rot="18594908">
          <a:off x="2025989" y="6933289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4</xdr:col>
      <xdr:colOff>30704</xdr:colOff>
      <xdr:row>36</xdr:row>
      <xdr:rowOff>0</xdr:rowOff>
    </xdr:from>
    <xdr:to>
      <xdr:col>4</xdr:col>
      <xdr:colOff>307703</xdr:colOff>
      <xdr:row>48</xdr:row>
      <xdr:rowOff>71298</xdr:rowOff>
    </xdr:to>
    <xdr:sp macro="" textlink="">
      <xdr:nvSpPr>
        <xdr:cNvPr id="118" name="TextBox 63"/>
        <xdr:cNvSpPr txBox="1"/>
      </xdr:nvSpPr>
      <xdr:spPr>
        <a:xfrm rot="18594908">
          <a:off x="2210005" y="6764674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4</xdr:col>
      <xdr:colOff>574774</xdr:colOff>
      <xdr:row>41</xdr:row>
      <xdr:rowOff>141855</xdr:rowOff>
    </xdr:from>
    <xdr:to>
      <xdr:col>5</xdr:col>
      <xdr:colOff>89773</xdr:colOff>
      <xdr:row>47</xdr:row>
      <xdr:rowOff>114794</xdr:rowOff>
    </xdr:to>
    <xdr:sp macro="" textlink="">
      <xdr:nvSpPr>
        <xdr:cNvPr id="119" name="TextBox 64"/>
        <xdr:cNvSpPr txBox="1"/>
      </xdr:nvSpPr>
      <xdr:spPr>
        <a:xfrm rot="18594908">
          <a:off x="3289029" y="7181200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5</xdr:col>
      <xdr:colOff>262970</xdr:colOff>
      <xdr:row>38</xdr:row>
      <xdr:rowOff>57387</xdr:rowOff>
    </xdr:from>
    <xdr:to>
      <xdr:col>5</xdr:col>
      <xdr:colOff>539969</xdr:colOff>
      <xdr:row>48</xdr:row>
      <xdr:rowOff>27290</xdr:rowOff>
    </xdr:to>
    <xdr:sp macro="" textlink="">
      <xdr:nvSpPr>
        <xdr:cNvPr id="120" name="TextBox 65"/>
        <xdr:cNvSpPr txBox="1"/>
      </xdr:nvSpPr>
      <xdr:spPr>
        <a:xfrm rot="18594908">
          <a:off x="3416893" y="6933289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5</xdr:col>
      <xdr:colOff>659608</xdr:colOff>
      <xdr:row>36</xdr:row>
      <xdr:rowOff>0</xdr:rowOff>
    </xdr:from>
    <xdr:to>
      <xdr:col>6</xdr:col>
      <xdr:colOff>174607</xdr:colOff>
      <xdr:row>48</xdr:row>
      <xdr:rowOff>71298</xdr:rowOff>
    </xdr:to>
    <xdr:sp macro="" textlink="">
      <xdr:nvSpPr>
        <xdr:cNvPr id="121" name="TextBox 66"/>
        <xdr:cNvSpPr txBox="1"/>
      </xdr:nvSpPr>
      <xdr:spPr>
        <a:xfrm rot="18594908">
          <a:off x="3600909" y="6764674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6</xdr:col>
      <xdr:colOff>384530</xdr:colOff>
      <xdr:row>41</xdr:row>
      <xdr:rowOff>151380</xdr:rowOff>
    </xdr:from>
    <xdr:to>
      <xdr:col>6</xdr:col>
      <xdr:colOff>661529</xdr:colOff>
      <xdr:row>47</xdr:row>
      <xdr:rowOff>124319</xdr:rowOff>
    </xdr:to>
    <xdr:sp macro="" textlink="">
      <xdr:nvSpPr>
        <xdr:cNvPr id="122" name="TextBox 67"/>
        <xdr:cNvSpPr txBox="1"/>
      </xdr:nvSpPr>
      <xdr:spPr>
        <a:xfrm rot="18594908">
          <a:off x="4622785" y="7190725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7</xdr:col>
      <xdr:colOff>72726</xdr:colOff>
      <xdr:row>38</xdr:row>
      <xdr:rowOff>66912</xdr:rowOff>
    </xdr:from>
    <xdr:to>
      <xdr:col>7</xdr:col>
      <xdr:colOff>349725</xdr:colOff>
      <xdr:row>48</xdr:row>
      <xdr:rowOff>36815</xdr:rowOff>
    </xdr:to>
    <xdr:sp macro="" textlink="">
      <xdr:nvSpPr>
        <xdr:cNvPr id="123" name="TextBox 68"/>
        <xdr:cNvSpPr txBox="1"/>
      </xdr:nvSpPr>
      <xdr:spPr>
        <a:xfrm rot="18594908">
          <a:off x="4750649" y="6942814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7</xdr:col>
      <xdr:colOff>469364</xdr:colOff>
      <xdr:row>36</xdr:row>
      <xdr:rowOff>9525</xdr:rowOff>
    </xdr:from>
    <xdr:to>
      <xdr:col>7</xdr:col>
      <xdr:colOff>746363</xdr:colOff>
      <xdr:row>48</xdr:row>
      <xdr:rowOff>80823</xdr:rowOff>
    </xdr:to>
    <xdr:sp macro="" textlink="">
      <xdr:nvSpPr>
        <xdr:cNvPr id="124" name="TextBox 69"/>
        <xdr:cNvSpPr txBox="1"/>
      </xdr:nvSpPr>
      <xdr:spPr>
        <a:xfrm rot="18594908">
          <a:off x="4934665" y="6774199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8</xdr:col>
      <xdr:colOff>251184</xdr:colOff>
      <xdr:row>41</xdr:row>
      <xdr:rowOff>147258</xdr:rowOff>
    </xdr:from>
    <xdr:to>
      <xdr:col>8</xdr:col>
      <xdr:colOff>528183</xdr:colOff>
      <xdr:row>47</xdr:row>
      <xdr:rowOff>120197</xdr:rowOff>
    </xdr:to>
    <xdr:sp macro="" textlink="">
      <xdr:nvSpPr>
        <xdr:cNvPr id="125" name="TextBox 43"/>
        <xdr:cNvSpPr txBox="1"/>
      </xdr:nvSpPr>
      <xdr:spPr>
        <a:xfrm rot="18594908">
          <a:off x="6013439" y="7186603"/>
          <a:ext cx="9444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</a:t>
          </a:r>
        </a:p>
      </xdr:txBody>
    </xdr:sp>
    <xdr:clientData/>
  </xdr:twoCellAnchor>
  <xdr:twoCellAnchor>
    <xdr:from>
      <xdr:col>8</xdr:col>
      <xdr:colOff>701380</xdr:colOff>
      <xdr:row>38</xdr:row>
      <xdr:rowOff>62790</xdr:rowOff>
    </xdr:from>
    <xdr:to>
      <xdr:col>9</xdr:col>
      <xdr:colOff>216379</xdr:colOff>
      <xdr:row>48</xdr:row>
      <xdr:rowOff>32693</xdr:rowOff>
    </xdr:to>
    <xdr:sp macro="" textlink="">
      <xdr:nvSpPr>
        <xdr:cNvPr id="126" name="TextBox 44"/>
        <xdr:cNvSpPr txBox="1"/>
      </xdr:nvSpPr>
      <xdr:spPr>
        <a:xfrm rot="18594908">
          <a:off x="6141303" y="6938692"/>
          <a:ext cx="158915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Δ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</a:t>
          </a:r>
        </a:p>
      </xdr:txBody>
    </xdr:sp>
    <xdr:clientData/>
  </xdr:twoCellAnchor>
  <xdr:twoCellAnchor>
    <xdr:from>
      <xdr:col>9</xdr:col>
      <xdr:colOff>336018</xdr:colOff>
      <xdr:row>36</xdr:row>
      <xdr:rowOff>5403</xdr:rowOff>
    </xdr:from>
    <xdr:to>
      <xdr:col>9</xdr:col>
      <xdr:colOff>613017</xdr:colOff>
      <xdr:row>48</xdr:row>
      <xdr:rowOff>76701</xdr:rowOff>
    </xdr:to>
    <xdr:sp macro="" textlink="">
      <xdr:nvSpPr>
        <xdr:cNvPr id="127" name="TextBox 45"/>
        <xdr:cNvSpPr txBox="1"/>
      </xdr:nvSpPr>
      <xdr:spPr>
        <a:xfrm rot="18594908">
          <a:off x="6325319" y="6770077"/>
          <a:ext cx="201439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RhCMV FL vFc</a:t>
          </a:r>
          <a:r>
            <a:rPr lang="el-GR" sz="1200">
              <a:latin typeface="Arial" panose="020B0604020202020204" pitchFamily="34" charset="0"/>
              <a:cs typeface="Arial" panose="020B0604020202020204" pitchFamily="34" charset="0"/>
            </a:rPr>
            <a:t>γ</a:t>
          </a:r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Rs-tagged</a:t>
          </a:r>
        </a:p>
      </xdr:txBody>
    </xdr:sp>
    <xdr:clientData/>
  </xdr:twoCellAnchor>
  <xdr:twoCellAnchor>
    <xdr:from>
      <xdr:col>7</xdr:col>
      <xdr:colOff>700890</xdr:colOff>
      <xdr:row>59</xdr:row>
      <xdr:rowOff>155264</xdr:rowOff>
    </xdr:from>
    <xdr:to>
      <xdr:col>8</xdr:col>
      <xdr:colOff>705447</xdr:colOff>
      <xdr:row>61</xdr:row>
      <xdr:rowOff>108413</xdr:rowOff>
    </xdr:to>
    <xdr:sp macro="" textlink="">
      <xdr:nvSpPr>
        <xdr:cNvPr id="128" name="TextBox 46"/>
        <xdr:cNvSpPr txBox="1"/>
      </xdr:nvSpPr>
      <xdr:spPr>
        <a:xfrm>
          <a:off x="6034890" y="9775514"/>
          <a:ext cx="76655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200" b="1">
              <a:latin typeface="Arial" panose="020B0604020202020204" pitchFamily="34" charset="0"/>
              <a:cs typeface="Arial" panose="020B0604020202020204" pitchFamily="34" charset="0"/>
            </a:rPr>
            <a:t>Rh (IE1)</a:t>
          </a:r>
        </a:p>
      </xdr:txBody>
    </xdr:sp>
    <xdr:clientData/>
  </xdr:twoCellAnchor>
  <xdr:twoCellAnchor editAs="oneCell">
    <xdr:from>
      <xdr:col>7</xdr:col>
      <xdr:colOff>408902</xdr:colOff>
      <xdr:row>46</xdr:row>
      <xdr:rowOff>141334</xdr:rowOff>
    </xdr:from>
    <xdr:to>
      <xdr:col>9</xdr:col>
      <xdr:colOff>211193</xdr:colOff>
      <xdr:row>59</xdr:row>
      <xdr:rowOff>139305</xdr:rowOff>
    </xdr:to>
    <xdr:pic>
      <xdr:nvPicPr>
        <xdr:cNvPr id="129" name="Picture 3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26951" r="36787" b="28081"/>
        <a:stretch/>
      </xdr:blipFill>
      <xdr:spPr>
        <a:xfrm>
          <a:off x="5742902" y="7656559"/>
          <a:ext cx="1326291" cy="210299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735578</xdr:colOff>
      <xdr:row>46</xdr:row>
      <xdr:rowOff>140593</xdr:rowOff>
    </xdr:from>
    <xdr:to>
      <xdr:col>5</xdr:col>
      <xdr:colOff>535552</xdr:colOff>
      <xdr:row>59</xdr:row>
      <xdr:rowOff>140592</xdr:rowOff>
    </xdr:to>
    <xdr:pic>
      <xdr:nvPicPr>
        <xdr:cNvPr id="130" name="Picture 4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21046" t="11256" r="42757" b="16757"/>
        <a:stretch/>
      </xdr:blipFill>
      <xdr:spPr>
        <a:xfrm>
          <a:off x="3021578" y="7655818"/>
          <a:ext cx="1323974" cy="2105024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5</xdr:col>
      <xdr:colOff>573652</xdr:colOff>
      <xdr:row>46</xdr:row>
      <xdr:rowOff>140591</xdr:rowOff>
    </xdr:from>
    <xdr:to>
      <xdr:col>7</xdr:col>
      <xdr:colOff>373627</xdr:colOff>
      <xdr:row>59</xdr:row>
      <xdr:rowOff>140591</xdr:rowOff>
    </xdr:to>
    <xdr:pic>
      <xdr:nvPicPr>
        <xdr:cNvPr id="131" name="Picture 5"/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13983" t="8976" r="49819" b="19035"/>
        <a:stretch/>
      </xdr:blipFill>
      <xdr:spPr>
        <a:xfrm>
          <a:off x="4383652" y="7655816"/>
          <a:ext cx="1323975" cy="21050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2</xdr:col>
      <xdr:colOff>135504</xdr:colOff>
      <xdr:row>46</xdr:row>
      <xdr:rowOff>150116</xdr:rowOff>
    </xdr:from>
    <xdr:to>
      <xdr:col>3</xdr:col>
      <xdr:colOff>697478</xdr:colOff>
      <xdr:row>59</xdr:row>
      <xdr:rowOff>150116</xdr:rowOff>
    </xdr:to>
    <xdr:pic>
      <xdr:nvPicPr>
        <xdr:cNvPr id="132" name="Picture 6"/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l="24512" t="10713" r="39290" b="17299"/>
        <a:stretch/>
      </xdr:blipFill>
      <xdr:spPr>
        <a:xfrm>
          <a:off x="1659504" y="7665341"/>
          <a:ext cx="1323974" cy="2105025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297428</xdr:colOff>
      <xdr:row>46</xdr:row>
      <xdr:rowOff>150116</xdr:rowOff>
    </xdr:from>
    <xdr:to>
      <xdr:col>2</xdr:col>
      <xdr:colOff>97402</xdr:colOff>
      <xdr:row>59</xdr:row>
      <xdr:rowOff>150117</xdr:rowOff>
    </xdr:to>
    <xdr:pic>
      <xdr:nvPicPr>
        <xdr:cNvPr id="133" name="Picture 10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1070" t="5537" r="42730" b="22475"/>
        <a:stretch/>
      </xdr:blipFill>
      <xdr:spPr>
        <a:xfrm>
          <a:off x="297428" y="7665341"/>
          <a:ext cx="1323974" cy="2105026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14288</xdr:colOff>
      <xdr:row>71</xdr:row>
      <xdr:rowOff>126051</xdr:rowOff>
    </xdr:from>
    <xdr:to>
      <xdr:col>12</xdr:col>
      <xdr:colOff>300038</xdr:colOff>
      <xdr:row>103</xdr:row>
      <xdr:rowOff>75664</xdr:rowOff>
    </xdr:to>
    <xdr:pic>
      <xdr:nvPicPr>
        <xdr:cNvPr id="3" name="Grafik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6288" y="11960864"/>
          <a:ext cx="8667750" cy="5283613"/>
        </a:xfrm>
        <a:prstGeom prst="rect">
          <a:avLst/>
        </a:prstGeom>
      </xdr:spPr>
    </xdr:pic>
    <xdr:clientData/>
  </xdr:twoCellAnchor>
  <xdr:twoCellAnchor editAs="oneCell">
    <xdr:from>
      <xdr:col>0</xdr:col>
      <xdr:colOff>710973</xdr:colOff>
      <xdr:row>7</xdr:row>
      <xdr:rowOff>124506</xdr:rowOff>
    </xdr:from>
    <xdr:to>
      <xdr:col>14</xdr:col>
      <xdr:colOff>358548</xdr:colOff>
      <xdr:row>64</xdr:row>
      <xdr:rowOff>46945</xdr:rowOff>
    </xdr:to>
    <xdr:pic>
      <xdr:nvPicPr>
        <xdr:cNvPr id="5" name="Grafik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973" y="1291319"/>
          <a:ext cx="10315575" cy="94236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40820</xdr:colOff>
      <xdr:row>71</xdr:row>
      <xdr:rowOff>122463</xdr:rowOff>
    </xdr:from>
    <xdr:to>
      <xdr:col>14</xdr:col>
      <xdr:colOff>500062</xdr:colOff>
      <xdr:row>110</xdr:row>
      <xdr:rowOff>13644</xdr:rowOff>
    </xdr:to>
    <xdr:pic>
      <xdr:nvPicPr>
        <xdr:cNvPr id="2" name="Grafik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2820" y="11957276"/>
          <a:ext cx="10365242" cy="63919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40821</xdr:colOff>
      <xdr:row>4</xdr:row>
      <xdr:rowOff>126547</xdr:rowOff>
    </xdr:from>
    <xdr:to>
      <xdr:col>27</xdr:col>
      <xdr:colOff>83781</xdr:colOff>
      <xdr:row>62</xdr:row>
      <xdr:rowOff>20411</xdr:rowOff>
    </xdr:to>
    <xdr:pic>
      <xdr:nvPicPr>
        <xdr:cNvPr id="10" name="Grafik 9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2821" y="779690"/>
          <a:ext cx="19854960" cy="9364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Publikationen/PUBLISHED/Rh152-151%20Rh173%20paper%20(Nat%20Comms)/Fig%203/Multi-step%20growth%20curve%20for%20dddFc&#947;R%20analysis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nalysis"/>
      <sheetName val="DAPI_Summary"/>
      <sheetName val="GFP_Summary"/>
    </sheetNames>
    <sheetDataSet>
      <sheetData sheetId="0">
        <row r="8">
          <cell r="AJ8" t="str">
            <v>RhCMV FL/gag</v>
          </cell>
        </row>
        <row r="9">
          <cell r="AG9">
            <v>4919.3041628952597</v>
          </cell>
          <cell r="AH9">
            <v>4918.3041628952597</v>
          </cell>
          <cell r="AI9">
            <v>10230.784401060901</v>
          </cell>
          <cell r="AK9">
            <v>3</v>
          </cell>
        </row>
        <row r="10">
          <cell r="AG10">
            <v>59400.480461715997</v>
          </cell>
          <cell r="AH10">
            <v>6730.8292564816302</v>
          </cell>
          <cell r="AI10">
            <v>6822.6751858902398</v>
          </cell>
          <cell r="AK10">
            <v>6</v>
          </cell>
        </row>
        <row r="11">
          <cell r="AG11">
            <v>2417957.1694271201</v>
          </cell>
          <cell r="AH11">
            <v>631343.19729493803</v>
          </cell>
          <cell r="AI11">
            <v>637785.84066709504</v>
          </cell>
          <cell r="AK11">
            <v>9</v>
          </cell>
        </row>
        <row r="12">
          <cell r="AG12">
            <v>903823.03830354905</v>
          </cell>
          <cell r="AH12">
            <v>261307.85411639401</v>
          </cell>
          <cell r="AI12">
            <v>262404.95131702401</v>
          </cell>
          <cell r="AK12">
            <v>12</v>
          </cell>
        </row>
        <row r="13">
          <cell r="AG13">
            <v>505374.03535339201</v>
          </cell>
          <cell r="AH13">
            <v>262338.61859459698</v>
          </cell>
          <cell r="AI13">
            <v>267962.58417527803</v>
          </cell>
          <cell r="AK13">
            <v>15</v>
          </cell>
        </row>
        <row r="14">
          <cell r="AG14">
            <v>308749.32698022103</v>
          </cell>
          <cell r="AH14">
            <v>73206.929627581194</v>
          </cell>
          <cell r="AI14">
            <v>73638.196971808298</v>
          </cell>
          <cell r="AK14">
            <v>18</v>
          </cell>
        </row>
        <row r="15">
          <cell r="AG15">
            <v>7357.3125552438596</v>
          </cell>
          <cell r="AH15">
            <v>3116.7643180763898</v>
          </cell>
          <cell r="AI15">
            <v>3136.3146892059899</v>
          </cell>
          <cell r="AK15">
            <v>21</v>
          </cell>
        </row>
        <row r="16">
          <cell r="AG16">
            <v>63.468863499004598</v>
          </cell>
          <cell r="AH16">
            <v>62.468863499004598</v>
          </cell>
          <cell r="AI16">
            <v>72.822094881590502</v>
          </cell>
          <cell r="AK16">
            <v>24</v>
          </cell>
        </row>
        <row r="35">
          <cell r="AJ35" t="str">
            <v>RhCMV FL/gag ΔΔΔFcγR</v>
          </cell>
        </row>
        <row r="36">
          <cell r="AG36">
            <v>10085.441053465</v>
          </cell>
          <cell r="AH36">
            <v>9433.9972569154306</v>
          </cell>
          <cell r="AI36">
            <v>10417.598370407301</v>
          </cell>
          <cell r="AK36">
            <v>3</v>
          </cell>
        </row>
        <row r="37">
          <cell r="AG37">
            <v>104870.541639314</v>
          </cell>
          <cell r="AH37">
            <v>22538.646520795101</v>
          </cell>
          <cell r="AI37">
            <v>23602.784848171301</v>
          </cell>
          <cell r="AK37">
            <v>6</v>
          </cell>
        </row>
        <row r="38">
          <cell r="AG38">
            <v>1878163.06200978</v>
          </cell>
          <cell r="AH38">
            <v>493843.640068434</v>
          </cell>
          <cell r="AI38">
            <v>497776.84354880598</v>
          </cell>
          <cell r="AK38">
            <v>9</v>
          </cell>
        </row>
        <row r="39">
          <cell r="AG39">
            <v>853029.97372786398</v>
          </cell>
          <cell r="AH39">
            <v>295821.14097638399</v>
          </cell>
          <cell r="AI39">
            <v>297227.96466544498</v>
          </cell>
          <cell r="AK39">
            <v>12</v>
          </cell>
        </row>
        <row r="40">
          <cell r="AG40">
            <v>715730.81669254601</v>
          </cell>
          <cell r="AH40">
            <v>306383.803981859</v>
          </cell>
          <cell r="AI40">
            <v>314082.58444993797</v>
          </cell>
          <cell r="AK40">
            <v>15</v>
          </cell>
        </row>
        <row r="41">
          <cell r="AG41">
            <v>269975.68355006102</v>
          </cell>
          <cell r="AH41">
            <v>77476.022713560902</v>
          </cell>
          <cell r="AI41">
            <v>77959.221905864702</v>
          </cell>
          <cell r="AK41">
            <v>18</v>
          </cell>
        </row>
        <row r="42">
          <cell r="AG42">
            <v>1246.3075666643299</v>
          </cell>
          <cell r="AH42">
            <v>1199.7646788153199</v>
          </cell>
          <cell r="AI42">
            <v>1202.65047532575</v>
          </cell>
          <cell r="AK42">
            <v>21</v>
          </cell>
        </row>
        <row r="43">
          <cell r="AG43">
            <v>45.769770019809798</v>
          </cell>
          <cell r="AH43">
            <v>44.769770019809798</v>
          </cell>
          <cell r="AI43">
            <v>119.160414945239</v>
          </cell>
          <cell r="AK43">
            <v>24</v>
          </cell>
        </row>
      </sheetData>
      <sheetData sheetId="1">
        <row r="2">
          <cell r="C2">
            <v>2021</v>
          </cell>
        </row>
        <row r="3">
          <cell r="C3">
            <v>89</v>
          </cell>
        </row>
        <row r="4">
          <cell r="C4">
            <v>2190</v>
          </cell>
        </row>
        <row r="5">
          <cell r="C5">
            <v>2914</v>
          </cell>
        </row>
        <row r="6">
          <cell r="C6">
            <v>2733</v>
          </cell>
        </row>
        <row r="7">
          <cell r="C7">
            <v>2263</v>
          </cell>
        </row>
        <row r="8">
          <cell r="C8">
            <v>2145</v>
          </cell>
        </row>
        <row r="9">
          <cell r="C9">
            <v>45</v>
          </cell>
        </row>
        <row r="11">
          <cell r="C11">
            <v>3005</v>
          </cell>
        </row>
        <row r="12">
          <cell r="C12">
            <v>2999</v>
          </cell>
        </row>
        <row r="13">
          <cell r="C13">
            <v>2634</v>
          </cell>
        </row>
        <row r="14">
          <cell r="C14">
            <v>2090</v>
          </cell>
        </row>
        <row r="15">
          <cell r="C15">
            <v>79</v>
          </cell>
        </row>
        <row r="17">
          <cell r="C17">
            <v>2914</v>
          </cell>
        </row>
        <row r="18">
          <cell r="C18">
            <v>3013</v>
          </cell>
        </row>
        <row r="19">
          <cell r="C19">
            <v>2451</v>
          </cell>
        </row>
        <row r="20">
          <cell r="C20">
            <v>1178</v>
          </cell>
        </row>
        <row r="21">
          <cell r="C21">
            <v>1387</v>
          </cell>
        </row>
        <row r="23">
          <cell r="C23">
            <v>2946</v>
          </cell>
        </row>
        <row r="24">
          <cell r="C24">
            <v>3015</v>
          </cell>
        </row>
        <row r="25">
          <cell r="C25">
            <v>2478</v>
          </cell>
        </row>
        <row r="26">
          <cell r="C26">
            <v>2129</v>
          </cell>
        </row>
        <row r="27">
          <cell r="C27">
            <v>68</v>
          </cell>
        </row>
        <row r="29">
          <cell r="C29">
            <v>2880</v>
          </cell>
        </row>
        <row r="30">
          <cell r="C30">
            <v>2423</v>
          </cell>
        </row>
        <row r="31">
          <cell r="C31">
            <v>2682</v>
          </cell>
        </row>
        <row r="32">
          <cell r="C32">
            <v>2111</v>
          </cell>
        </row>
        <row r="33">
          <cell r="C33">
            <v>71</v>
          </cell>
        </row>
        <row r="35">
          <cell r="C35">
            <v>3001</v>
          </cell>
        </row>
        <row r="36">
          <cell r="C36">
            <v>2670</v>
          </cell>
        </row>
        <row r="37">
          <cell r="C37">
            <v>2535</v>
          </cell>
        </row>
        <row r="38">
          <cell r="C38">
            <v>2109</v>
          </cell>
        </row>
        <row r="39">
          <cell r="C39">
            <v>231</v>
          </cell>
        </row>
        <row r="41">
          <cell r="C41">
            <v>2816</v>
          </cell>
        </row>
        <row r="42">
          <cell r="C42">
            <v>2289</v>
          </cell>
        </row>
        <row r="43">
          <cell r="C43">
            <v>2517</v>
          </cell>
        </row>
        <row r="44">
          <cell r="C44">
            <v>181</v>
          </cell>
        </row>
        <row r="45">
          <cell r="C45">
            <v>796</v>
          </cell>
        </row>
        <row r="47">
          <cell r="C47">
            <v>2550</v>
          </cell>
        </row>
        <row r="48">
          <cell r="C48">
            <v>1839</v>
          </cell>
        </row>
        <row r="49">
          <cell r="C49">
            <v>1990</v>
          </cell>
        </row>
        <row r="74">
          <cell r="C74">
            <v>2633</v>
          </cell>
        </row>
        <row r="75">
          <cell r="C75">
            <v>3009</v>
          </cell>
        </row>
        <row r="76">
          <cell r="C76">
            <v>2909</v>
          </cell>
        </row>
        <row r="80">
          <cell r="C80">
            <v>3069</v>
          </cell>
        </row>
        <row r="81">
          <cell r="C81">
            <v>3242</v>
          </cell>
        </row>
        <row r="82">
          <cell r="C82">
            <v>2900</v>
          </cell>
        </row>
        <row r="83">
          <cell r="C83">
            <v>2886</v>
          </cell>
        </row>
        <row r="84">
          <cell r="C84">
            <v>3126</v>
          </cell>
        </row>
        <row r="85">
          <cell r="C85">
            <v>3295</v>
          </cell>
        </row>
        <row r="89">
          <cell r="C89">
            <v>3157</v>
          </cell>
        </row>
        <row r="90">
          <cell r="C90">
            <v>3257</v>
          </cell>
        </row>
        <row r="91">
          <cell r="C91">
            <v>3327</v>
          </cell>
        </row>
        <row r="92">
          <cell r="C92">
            <v>2819</v>
          </cell>
        </row>
        <row r="93">
          <cell r="C93">
            <v>3081</v>
          </cell>
        </row>
        <row r="94">
          <cell r="C94">
            <v>3435</v>
          </cell>
        </row>
        <row r="98">
          <cell r="C98">
            <v>2943</v>
          </cell>
        </row>
        <row r="99">
          <cell r="C99">
            <v>2633</v>
          </cell>
        </row>
        <row r="100">
          <cell r="C100">
            <v>3241</v>
          </cell>
        </row>
        <row r="101">
          <cell r="C101">
            <v>2933</v>
          </cell>
        </row>
        <row r="102">
          <cell r="C102">
            <v>3136</v>
          </cell>
        </row>
        <row r="103">
          <cell r="C103">
            <v>3291</v>
          </cell>
        </row>
        <row r="107">
          <cell r="C107">
            <v>2687</v>
          </cell>
        </row>
        <row r="108">
          <cell r="C108">
            <v>2765</v>
          </cell>
        </row>
        <row r="109">
          <cell r="C109">
            <v>3215</v>
          </cell>
        </row>
        <row r="110">
          <cell r="C110">
            <v>2933</v>
          </cell>
        </row>
        <row r="111">
          <cell r="C111">
            <v>3044</v>
          </cell>
        </row>
        <row r="112">
          <cell r="C112">
            <v>3255</v>
          </cell>
        </row>
        <row r="116">
          <cell r="C116">
            <v>2860</v>
          </cell>
        </row>
        <row r="117">
          <cell r="C117">
            <v>2958</v>
          </cell>
        </row>
        <row r="118">
          <cell r="C118">
            <v>3094</v>
          </cell>
        </row>
        <row r="119">
          <cell r="C119">
            <v>2924</v>
          </cell>
        </row>
        <row r="120">
          <cell r="C120">
            <v>3160</v>
          </cell>
        </row>
        <row r="121">
          <cell r="C121">
            <v>3239</v>
          </cell>
        </row>
        <row r="125">
          <cell r="C125">
            <v>2837</v>
          </cell>
        </row>
        <row r="126">
          <cell r="C126">
            <v>3037</v>
          </cell>
        </row>
        <row r="127">
          <cell r="C127">
            <v>3068</v>
          </cell>
        </row>
        <row r="128">
          <cell r="C128">
            <v>2856</v>
          </cell>
        </row>
        <row r="129">
          <cell r="C129">
            <v>3070</v>
          </cell>
        </row>
        <row r="130">
          <cell r="C130">
            <v>3194</v>
          </cell>
        </row>
        <row r="134">
          <cell r="C134">
            <v>3173</v>
          </cell>
        </row>
        <row r="135">
          <cell r="C135">
            <v>3143</v>
          </cell>
        </row>
        <row r="136">
          <cell r="C136">
            <v>3078</v>
          </cell>
        </row>
        <row r="137">
          <cell r="C137">
            <v>2766</v>
          </cell>
        </row>
        <row r="138">
          <cell r="C138">
            <v>2759</v>
          </cell>
        </row>
        <row r="139">
          <cell r="C139">
            <v>3184</v>
          </cell>
        </row>
        <row r="143">
          <cell r="C143">
            <v>2975</v>
          </cell>
        </row>
        <row r="144">
          <cell r="C144">
            <v>2941</v>
          </cell>
        </row>
        <row r="145">
          <cell r="C145">
            <v>3071</v>
          </cell>
        </row>
        <row r="146">
          <cell r="C146">
            <v>2611</v>
          </cell>
        </row>
        <row r="147">
          <cell r="C147">
            <v>1530</v>
          </cell>
        </row>
        <row r="152">
          <cell r="C152">
            <v>2914</v>
          </cell>
        </row>
        <row r="153">
          <cell r="C153">
            <v>3016</v>
          </cell>
        </row>
        <row r="154">
          <cell r="C154">
            <v>2775</v>
          </cell>
        </row>
        <row r="155">
          <cell r="C155">
            <v>2749</v>
          </cell>
        </row>
        <row r="156">
          <cell r="C156">
            <v>2883</v>
          </cell>
        </row>
        <row r="161">
          <cell r="C161">
            <v>3176</v>
          </cell>
        </row>
        <row r="162">
          <cell r="C162">
            <v>3195</v>
          </cell>
        </row>
        <row r="163">
          <cell r="C163">
            <v>2853</v>
          </cell>
        </row>
        <row r="164">
          <cell r="C164">
            <v>2821</v>
          </cell>
        </row>
        <row r="165">
          <cell r="C165">
            <v>3072</v>
          </cell>
        </row>
        <row r="170">
          <cell r="C170">
            <v>3155</v>
          </cell>
        </row>
        <row r="171">
          <cell r="C171">
            <v>3198</v>
          </cell>
        </row>
        <row r="172">
          <cell r="C172">
            <v>2932</v>
          </cell>
        </row>
        <row r="173">
          <cell r="C173">
            <v>2804</v>
          </cell>
        </row>
        <row r="174">
          <cell r="C174">
            <v>3211</v>
          </cell>
        </row>
        <row r="179">
          <cell r="C179">
            <v>3124</v>
          </cell>
        </row>
        <row r="180">
          <cell r="C180">
            <v>3168</v>
          </cell>
        </row>
        <row r="181">
          <cell r="C181">
            <v>2970</v>
          </cell>
        </row>
        <row r="182">
          <cell r="C182">
            <v>2769</v>
          </cell>
        </row>
        <row r="183">
          <cell r="C183">
            <v>3052</v>
          </cell>
        </row>
        <row r="188">
          <cell r="C188">
            <v>3212</v>
          </cell>
        </row>
        <row r="189">
          <cell r="C189">
            <v>3334</v>
          </cell>
        </row>
        <row r="190">
          <cell r="C190">
            <v>2847</v>
          </cell>
        </row>
        <row r="191">
          <cell r="C191">
            <v>2740</v>
          </cell>
        </row>
        <row r="192">
          <cell r="C192">
            <v>3200</v>
          </cell>
        </row>
        <row r="197">
          <cell r="C197">
            <v>3283</v>
          </cell>
        </row>
        <row r="198">
          <cell r="C198">
            <v>3152</v>
          </cell>
        </row>
        <row r="199">
          <cell r="C199">
            <v>2927</v>
          </cell>
        </row>
        <row r="200">
          <cell r="C200">
            <v>2841</v>
          </cell>
        </row>
        <row r="201">
          <cell r="C201">
            <v>3018</v>
          </cell>
        </row>
        <row r="206">
          <cell r="C206">
            <v>3072</v>
          </cell>
        </row>
        <row r="207">
          <cell r="C207">
            <v>3306</v>
          </cell>
        </row>
        <row r="208">
          <cell r="C208">
            <v>2923</v>
          </cell>
        </row>
        <row r="209">
          <cell r="C209">
            <v>2714</v>
          </cell>
        </row>
        <row r="210">
          <cell r="C210">
            <v>423</v>
          </cell>
        </row>
        <row r="215">
          <cell r="C215">
            <v>2854</v>
          </cell>
        </row>
        <row r="216">
          <cell r="C216">
            <v>2771</v>
          </cell>
        </row>
        <row r="217">
          <cell r="C217">
            <v>2756</v>
          </cell>
        </row>
        <row r="221">
          <cell r="C221">
            <v>3212</v>
          </cell>
        </row>
        <row r="222">
          <cell r="C222">
            <v>3289</v>
          </cell>
        </row>
        <row r="223">
          <cell r="C223">
            <v>3406</v>
          </cell>
        </row>
        <row r="224">
          <cell r="C224">
            <v>2660</v>
          </cell>
        </row>
        <row r="225">
          <cell r="C225">
            <v>2097</v>
          </cell>
        </row>
        <row r="226">
          <cell r="C226">
            <v>2072</v>
          </cell>
        </row>
        <row r="230">
          <cell r="C230">
            <v>3555</v>
          </cell>
        </row>
        <row r="231">
          <cell r="C231">
            <v>3537</v>
          </cell>
        </row>
        <row r="232">
          <cell r="C232">
            <v>3497</v>
          </cell>
        </row>
        <row r="233">
          <cell r="C233">
            <v>2613</v>
          </cell>
        </row>
        <row r="234">
          <cell r="C234">
            <v>2475</v>
          </cell>
        </row>
        <row r="235">
          <cell r="C235">
            <v>2195</v>
          </cell>
        </row>
        <row r="239">
          <cell r="C239">
            <v>3367</v>
          </cell>
        </row>
        <row r="240">
          <cell r="C240">
            <v>3366</v>
          </cell>
        </row>
        <row r="241">
          <cell r="C241">
            <v>3525</v>
          </cell>
        </row>
        <row r="242">
          <cell r="C242">
            <v>2702</v>
          </cell>
        </row>
        <row r="243">
          <cell r="C243">
            <v>2488</v>
          </cell>
        </row>
        <row r="244">
          <cell r="C244">
            <v>2275</v>
          </cell>
        </row>
        <row r="248">
          <cell r="C248">
            <v>3370</v>
          </cell>
        </row>
        <row r="249">
          <cell r="C249">
            <v>3174</v>
          </cell>
        </row>
        <row r="250">
          <cell r="C250">
            <v>2661</v>
          </cell>
        </row>
        <row r="251">
          <cell r="C251">
            <v>2666</v>
          </cell>
        </row>
        <row r="252">
          <cell r="C252">
            <v>2549</v>
          </cell>
        </row>
        <row r="253">
          <cell r="C253">
            <v>2157</v>
          </cell>
        </row>
        <row r="257">
          <cell r="C257">
            <v>3121</v>
          </cell>
        </row>
        <row r="258">
          <cell r="C258">
            <v>3297</v>
          </cell>
        </row>
        <row r="259">
          <cell r="C259">
            <v>3105</v>
          </cell>
        </row>
        <row r="260">
          <cell r="C260">
            <v>2685</v>
          </cell>
        </row>
        <row r="261">
          <cell r="C261">
            <v>2699</v>
          </cell>
        </row>
        <row r="262">
          <cell r="C262">
            <v>2123</v>
          </cell>
        </row>
        <row r="266">
          <cell r="C266">
            <v>3294</v>
          </cell>
        </row>
        <row r="267">
          <cell r="C267">
            <v>3250</v>
          </cell>
        </row>
        <row r="268">
          <cell r="C268">
            <v>2923</v>
          </cell>
        </row>
        <row r="269">
          <cell r="C269">
            <v>2687</v>
          </cell>
        </row>
        <row r="270">
          <cell r="C270">
            <v>2657</v>
          </cell>
        </row>
        <row r="271">
          <cell r="C271">
            <v>2147</v>
          </cell>
        </row>
        <row r="272">
          <cell r="C272">
            <v>2700</v>
          </cell>
        </row>
        <row r="273">
          <cell r="C273">
            <v>3322</v>
          </cell>
        </row>
        <row r="274">
          <cell r="C274">
            <v>3206</v>
          </cell>
        </row>
        <row r="275">
          <cell r="C275">
            <v>2795</v>
          </cell>
        </row>
        <row r="276">
          <cell r="C276">
            <v>2889</v>
          </cell>
        </row>
        <row r="277">
          <cell r="C277">
            <v>2963</v>
          </cell>
        </row>
        <row r="278">
          <cell r="C278">
            <v>2904</v>
          </cell>
        </row>
        <row r="279">
          <cell r="C279">
            <v>2396</v>
          </cell>
        </row>
      </sheetData>
      <sheetData sheetId="2">
        <row r="2">
          <cell r="C2">
            <v>17</v>
          </cell>
        </row>
        <row r="3">
          <cell r="C3">
            <v>9</v>
          </cell>
        </row>
        <row r="4">
          <cell r="C4">
            <v>10</v>
          </cell>
        </row>
        <row r="5">
          <cell r="C5">
            <v>287</v>
          </cell>
        </row>
        <row r="6">
          <cell r="C6">
            <v>280</v>
          </cell>
        </row>
        <row r="7">
          <cell r="C7">
            <v>374</v>
          </cell>
        </row>
        <row r="8">
          <cell r="C8">
            <v>9</v>
          </cell>
        </row>
        <row r="9">
          <cell r="C9">
            <v>7</v>
          </cell>
        </row>
        <row r="11">
          <cell r="C11">
            <v>288</v>
          </cell>
        </row>
        <row r="12">
          <cell r="C12">
            <v>323</v>
          </cell>
        </row>
        <row r="13">
          <cell r="C13">
            <v>459</v>
          </cell>
        </row>
        <row r="14">
          <cell r="C14">
            <v>35</v>
          </cell>
        </row>
        <row r="15">
          <cell r="C15">
            <v>7</v>
          </cell>
        </row>
        <row r="17">
          <cell r="C17">
            <v>265</v>
          </cell>
        </row>
        <row r="18">
          <cell r="C18">
            <v>284</v>
          </cell>
        </row>
        <row r="19">
          <cell r="C19">
            <v>422</v>
          </cell>
        </row>
        <row r="20">
          <cell r="C20">
            <v>34</v>
          </cell>
        </row>
        <row r="21">
          <cell r="C21">
            <v>16</v>
          </cell>
        </row>
        <row r="23">
          <cell r="C23">
            <v>293</v>
          </cell>
        </row>
        <row r="24">
          <cell r="C24">
            <v>332</v>
          </cell>
        </row>
        <row r="25">
          <cell r="C25">
            <v>461</v>
          </cell>
        </row>
        <row r="26">
          <cell r="C26">
            <v>7</v>
          </cell>
        </row>
        <row r="27">
          <cell r="C27">
            <v>14</v>
          </cell>
        </row>
        <row r="29">
          <cell r="C29">
            <v>361</v>
          </cell>
        </row>
        <row r="30">
          <cell r="C30">
            <v>498</v>
          </cell>
        </row>
        <row r="31">
          <cell r="C31">
            <v>470</v>
          </cell>
        </row>
        <row r="32">
          <cell r="C32">
            <v>2</v>
          </cell>
        </row>
        <row r="33">
          <cell r="C33">
            <v>4</v>
          </cell>
        </row>
        <row r="35">
          <cell r="C35">
            <v>402</v>
          </cell>
        </row>
        <row r="36">
          <cell r="C36">
            <v>557</v>
          </cell>
        </row>
        <row r="37">
          <cell r="C37">
            <v>423</v>
          </cell>
        </row>
        <row r="38">
          <cell r="C38">
            <v>16</v>
          </cell>
        </row>
        <row r="39">
          <cell r="C39">
            <v>15</v>
          </cell>
        </row>
        <row r="41">
          <cell r="C41">
            <v>388</v>
          </cell>
        </row>
        <row r="42">
          <cell r="C42">
            <v>468</v>
          </cell>
        </row>
        <row r="43">
          <cell r="C43">
            <v>370</v>
          </cell>
        </row>
        <row r="44">
          <cell r="C44">
            <v>27</v>
          </cell>
        </row>
        <row r="45">
          <cell r="C45">
            <v>30</v>
          </cell>
        </row>
        <row r="47">
          <cell r="C47">
            <v>377</v>
          </cell>
        </row>
        <row r="48">
          <cell r="C48">
            <v>492</v>
          </cell>
        </row>
        <row r="49">
          <cell r="C49">
            <v>393</v>
          </cell>
        </row>
        <row r="74">
          <cell r="C74">
            <v>116</v>
          </cell>
        </row>
        <row r="75">
          <cell r="C75">
            <v>116</v>
          </cell>
        </row>
        <row r="76">
          <cell r="C76">
            <v>32</v>
          </cell>
        </row>
        <row r="80">
          <cell r="C80">
            <v>70</v>
          </cell>
        </row>
        <row r="81">
          <cell r="C81">
            <v>21</v>
          </cell>
        </row>
        <row r="82">
          <cell r="C82">
            <v>46</v>
          </cell>
        </row>
        <row r="83">
          <cell r="C83">
            <v>140</v>
          </cell>
        </row>
        <row r="84">
          <cell r="C84">
            <v>77</v>
          </cell>
        </row>
        <row r="85">
          <cell r="C85">
            <v>46</v>
          </cell>
        </row>
        <row r="89">
          <cell r="C89">
            <v>73</v>
          </cell>
        </row>
        <row r="90">
          <cell r="C90">
            <v>16</v>
          </cell>
        </row>
        <row r="91">
          <cell r="C91">
            <v>47</v>
          </cell>
        </row>
        <row r="92">
          <cell r="C92">
            <v>111</v>
          </cell>
        </row>
        <row r="93">
          <cell r="C93">
            <v>68</v>
          </cell>
        </row>
        <row r="94">
          <cell r="C94">
            <v>36</v>
          </cell>
        </row>
        <row r="98">
          <cell r="C98">
            <v>67</v>
          </cell>
        </row>
        <row r="99">
          <cell r="C99">
            <v>18</v>
          </cell>
        </row>
        <row r="100">
          <cell r="C100">
            <v>40</v>
          </cell>
        </row>
        <row r="101">
          <cell r="C101">
            <v>126</v>
          </cell>
        </row>
        <row r="102">
          <cell r="C102">
            <v>114</v>
          </cell>
        </row>
        <row r="103">
          <cell r="C103">
            <v>39</v>
          </cell>
        </row>
        <row r="107">
          <cell r="C107">
            <v>47</v>
          </cell>
        </row>
        <row r="108">
          <cell r="C108">
            <v>18</v>
          </cell>
        </row>
        <row r="109">
          <cell r="C109">
            <v>34</v>
          </cell>
        </row>
        <row r="110">
          <cell r="C110">
            <v>110</v>
          </cell>
        </row>
        <row r="111">
          <cell r="C111">
            <v>88</v>
          </cell>
        </row>
        <row r="112">
          <cell r="C112">
            <v>135</v>
          </cell>
        </row>
        <row r="116">
          <cell r="C116">
            <v>31</v>
          </cell>
        </row>
        <row r="117">
          <cell r="C117">
            <v>48</v>
          </cell>
        </row>
        <row r="118">
          <cell r="C118">
            <v>28</v>
          </cell>
        </row>
        <row r="119">
          <cell r="C119">
            <v>106</v>
          </cell>
        </row>
        <row r="120">
          <cell r="C120">
            <v>88</v>
          </cell>
        </row>
        <row r="121">
          <cell r="C121">
            <v>140</v>
          </cell>
        </row>
        <row r="125">
          <cell r="C125">
            <v>51</v>
          </cell>
        </row>
        <row r="126">
          <cell r="C126">
            <v>61</v>
          </cell>
        </row>
        <row r="127">
          <cell r="C127">
            <v>16</v>
          </cell>
        </row>
        <row r="128">
          <cell r="C128">
            <v>113</v>
          </cell>
        </row>
        <row r="129">
          <cell r="C129">
            <v>99</v>
          </cell>
        </row>
        <row r="130">
          <cell r="C130">
            <v>134</v>
          </cell>
        </row>
        <row r="134">
          <cell r="C134">
            <v>51</v>
          </cell>
        </row>
        <row r="135">
          <cell r="C135">
            <v>51</v>
          </cell>
        </row>
        <row r="136">
          <cell r="C136">
            <v>35</v>
          </cell>
        </row>
        <row r="137">
          <cell r="C137">
            <v>126</v>
          </cell>
        </row>
        <row r="138">
          <cell r="C138">
            <v>103</v>
          </cell>
        </row>
        <row r="139">
          <cell r="C139">
            <v>175</v>
          </cell>
        </row>
        <row r="143">
          <cell r="C143">
            <v>49</v>
          </cell>
        </row>
        <row r="144">
          <cell r="C144">
            <v>68</v>
          </cell>
        </row>
        <row r="145">
          <cell r="C145">
            <v>26</v>
          </cell>
        </row>
        <row r="146">
          <cell r="C146">
            <v>106</v>
          </cell>
        </row>
        <row r="147">
          <cell r="C147">
            <v>15</v>
          </cell>
        </row>
        <row r="152">
          <cell r="C152">
            <v>99</v>
          </cell>
        </row>
        <row r="153">
          <cell r="C153">
            <v>40</v>
          </cell>
        </row>
        <row r="154">
          <cell r="C154">
            <v>69</v>
          </cell>
        </row>
        <row r="155">
          <cell r="C155">
            <v>78</v>
          </cell>
        </row>
        <row r="156">
          <cell r="C156">
            <v>98</v>
          </cell>
        </row>
        <row r="161">
          <cell r="C161">
            <v>104</v>
          </cell>
        </row>
        <row r="162">
          <cell r="C162">
            <v>52</v>
          </cell>
        </row>
        <row r="163">
          <cell r="C163">
            <v>87</v>
          </cell>
        </row>
        <row r="164">
          <cell r="C164">
            <v>104</v>
          </cell>
        </row>
        <row r="165">
          <cell r="C165">
            <v>112</v>
          </cell>
        </row>
        <row r="170">
          <cell r="C170">
            <v>105</v>
          </cell>
        </row>
        <row r="171">
          <cell r="C171">
            <v>42</v>
          </cell>
        </row>
        <row r="172">
          <cell r="C172">
            <v>57</v>
          </cell>
        </row>
        <row r="173">
          <cell r="C173">
            <v>68</v>
          </cell>
        </row>
        <row r="174">
          <cell r="C174">
            <v>171</v>
          </cell>
        </row>
        <row r="179">
          <cell r="C179">
            <v>121</v>
          </cell>
        </row>
        <row r="180">
          <cell r="C180">
            <v>32</v>
          </cell>
        </row>
        <row r="181">
          <cell r="C181">
            <v>72</v>
          </cell>
        </row>
        <row r="182">
          <cell r="C182">
            <v>148</v>
          </cell>
        </row>
        <row r="183">
          <cell r="C183">
            <v>136</v>
          </cell>
        </row>
        <row r="188">
          <cell r="C188">
            <v>99</v>
          </cell>
        </row>
        <row r="189">
          <cell r="C189">
            <v>75</v>
          </cell>
        </row>
        <row r="190">
          <cell r="C190">
            <v>62</v>
          </cell>
        </row>
        <row r="191">
          <cell r="C191">
            <v>140</v>
          </cell>
        </row>
        <row r="192">
          <cell r="C192">
            <v>168</v>
          </cell>
        </row>
        <row r="197">
          <cell r="C197">
            <v>65</v>
          </cell>
        </row>
        <row r="198">
          <cell r="C198">
            <v>65</v>
          </cell>
        </row>
        <row r="199">
          <cell r="C199">
            <v>37</v>
          </cell>
        </row>
        <row r="200">
          <cell r="C200">
            <v>127</v>
          </cell>
        </row>
        <row r="201">
          <cell r="C201">
            <v>153</v>
          </cell>
        </row>
        <row r="206">
          <cell r="C206">
            <v>77</v>
          </cell>
        </row>
        <row r="207">
          <cell r="C207">
            <v>76</v>
          </cell>
        </row>
        <row r="208">
          <cell r="C208">
            <v>54</v>
          </cell>
        </row>
        <row r="209">
          <cell r="C209">
            <v>170</v>
          </cell>
        </row>
        <row r="210">
          <cell r="C210">
            <v>3</v>
          </cell>
        </row>
        <row r="215">
          <cell r="C215">
            <v>73</v>
          </cell>
        </row>
        <row r="216">
          <cell r="C216">
            <v>53</v>
          </cell>
        </row>
        <row r="217">
          <cell r="C217">
            <v>53</v>
          </cell>
        </row>
        <row r="221">
          <cell r="C221">
            <v>5</v>
          </cell>
        </row>
        <row r="222">
          <cell r="C222">
            <v>139</v>
          </cell>
        </row>
        <row r="223">
          <cell r="C223">
            <v>11</v>
          </cell>
        </row>
        <row r="224">
          <cell r="C224">
            <v>3</v>
          </cell>
        </row>
        <row r="225">
          <cell r="C225">
            <v>0</v>
          </cell>
        </row>
        <row r="226">
          <cell r="C226">
            <v>5</v>
          </cell>
        </row>
        <row r="230">
          <cell r="C230">
            <v>3</v>
          </cell>
        </row>
        <row r="231">
          <cell r="C231">
            <v>122</v>
          </cell>
        </row>
        <row r="232">
          <cell r="C232">
            <v>3</v>
          </cell>
        </row>
        <row r="233">
          <cell r="C233">
            <v>6</v>
          </cell>
        </row>
        <row r="234">
          <cell r="C234">
            <v>1</v>
          </cell>
        </row>
        <row r="235">
          <cell r="C235">
            <v>1</v>
          </cell>
        </row>
        <row r="239">
          <cell r="C239">
            <v>4</v>
          </cell>
        </row>
        <row r="240">
          <cell r="C240">
            <v>111</v>
          </cell>
        </row>
        <row r="241">
          <cell r="C241">
            <v>13</v>
          </cell>
        </row>
        <row r="242">
          <cell r="C242">
            <v>4</v>
          </cell>
        </row>
        <row r="243">
          <cell r="C243">
            <v>1</v>
          </cell>
        </row>
        <row r="244">
          <cell r="C244">
            <v>2</v>
          </cell>
        </row>
        <row r="248">
          <cell r="C248">
            <v>13</v>
          </cell>
        </row>
        <row r="249">
          <cell r="C249">
            <v>2</v>
          </cell>
        </row>
        <row r="250">
          <cell r="C250">
            <v>8</v>
          </cell>
        </row>
        <row r="251">
          <cell r="C251">
            <v>0</v>
          </cell>
        </row>
        <row r="252">
          <cell r="C252">
            <v>0</v>
          </cell>
        </row>
        <row r="253">
          <cell r="C253">
            <v>0</v>
          </cell>
        </row>
        <row r="257">
          <cell r="C257">
            <v>19</v>
          </cell>
        </row>
        <row r="258">
          <cell r="C258">
            <v>5</v>
          </cell>
        </row>
        <row r="259">
          <cell r="C259">
            <v>17</v>
          </cell>
        </row>
        <row r="260">
          <cell r="C260">
            <v>0</v>
          </cell>
        </row>
        <row r="261">
          <cell r="C261">
            <v>1</v>
          </cell>
        </row>
        <row r="262">
          <cell r="C262">
            <v>0</v>
          </cell>
        </row>
        <row r="266">
          <cell r="C266">
            <v>27</v>
          </cell>
        </row>
        <row r="267">
          <cell r="C267">
            <v>3</v>
          </cell>
        </row>
        <row r="268">
          <cell r="C268">
            <v>9</v>
          </cell>
        </row>
        <row r="269">
          <cell r="C269">
            <v>0</v>
          </cell>
        </row>
        <row r="270">
          <cell r="C270">
            <v>0</v>
          </cell>
        </row>
        <row r="271">
          <cell r="C271">
            <v>0</v>
          </cell>
        </row>
        <row r="272">
          <cell r="C272">
            <v>234</v>
          </cell>
        </row>
        <row r="273">
          <cell r="C273">
            <v>266</v>
          </cell>
        </row>
        <row r="274">
          <cell r="C274">
            <v>296</v>
          </cell>
        </row>
        <row r="275">
          <cell r="C275">
            <v>202</v>
          </cell>
        </row>
        <row r="276">
          <cell r="C276">
            <v>0</v>
          </cell>
        </row>
        <row r="277">
          <cell r="C277">
            <v>0</v>
          </cell>
        </row>
        <row r="278">
          <cell r="C278">
            <v>0</v>
          </cell>
        </row>
        <row r="279">
          <cell r="C279">
            <v>0</v>
          </cell>
        </row>
      </sheetData>
    </sheetDataSet>
  </externalBook>
</externalLink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9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5:Y24"/>
  <sheetViews>
    <sheetView zoomScale="85" zoomScaleNormal="85" workbookViewId="0">
      <selection activeCell="D19" sqref="D19"/>
    </sheetView>
  </sheetViews>
  <sheetFormatPr baseColWidth="10" defaultRowHeight="12.75" x14ac:dyDescent="0.2"/>
  <cols>
    <col min="1" max="1" width="24.28515625" customWidth="1"/>
  </cols>
  <sheetData>
    <row r="5" spans="1:25" x14ac:dyDescent="0.2">
      <c r="B5" s="62" t="s">
        <v>335</v>
      </c>
      <c r="C5" s="63"/>
      <c r="D5" s="63"/>
      <c r="E5" s="62" t="s">
        <v>334</v>
      </c>
      <c r="F5" s="63"/>
      <c r="G5" s="63"/>
      <c r="H5" s="62" t="s">
        <v>337</v>
      </c>
      <c r="I5" s="63"/>
      <c r="J5" s="63"/>
      <c r="K5" s="62" t="s">
        <v>341</v>
      </c>
      <c r="L5" s="63"/>
      <c r="M5" s="63"/>
      <c r="N5" s="62" t="s">
        <v>342</v>
      </c>
      <c r="O5" s="62"/>
      <c r="P5" s="62"/>
      <c r="Q5" s="62"/>
      <c r="R5" s="63" t="s">
        <v>39</v>
      </c>
      <c r="S5" s="63"/>
      <c r="T5" s="63"/>
    </row>
    <row r="6" spans="1:25" x14ac:dyDescent="0.2">
      <c r="A6" s="7" t="s">
        <v>336</v>
      </c>
      <c r="B6" s="58" t="s">
        <v>338</v>
      </c>
      <c r="C6" s="58" t="s">
        <v>339</v>
      </c>
      <c r="D6" s="58" t="s">
        <v>340</v>
      </c>
      <c r="E6" s="58" t="s">
        <v>338</v>
      </c>
      <c r="F6" s="58" t="s">
        <v>339</v>
      </c>
      <c r="G6" s="58" t="s">
        <v>340</v>
      </c>
      <c r="H6" s="58" t="s">
        <v>338</v>
      </c>
      <c r="I6" s="58" t="s">
        <v>339</v>
      </c>
      <c r="J6" s="58" t="s">
        <v>340</v>
      </c>
      <c r="K6" s="58" t="s">
        <v>338</v>
      </c>
      <c r="L6" s="58" t="s">
        <v>339</v>
      </c>
      <c r="M6" s="58" t="s">
        <v>340</v>
      </c>
      <c r="N6" s="58" t="s">
        <v>338</v>
      </c>
      <c r="O6" s="58" t="s">
        <v>339</v>
      </c>
      <c r="P6" s="58" t="s">
        <v>340</v>
      </c>
      <c r="R6" s="58" t="s">
        <v>338</v>
      </c>
      <c r="S6" s="58" t="s">
        <v>339</v>
      </c>
      <c r="T6" s="58" t="s">
        <v>340</v>
      </c>
    </row>
    <row r="7" spans="1:25" x14ac:dyDescent="0.2">
      <c r="A7" s="4">
        <v>2500</v>
      </c>
      <c r="B7" s="1">
        <v>1.67004997</v>
      </c>
      <c r="C7" s="1">
        <v>1.92354995</v>
      </c>
      <c r="D7" s="1">
        <v>2.08820009</v>
      </c>
      <c r="E7" s="1">
        <v>1.41444999</v>
      </c>
      <c r="F7" s="1">
        <v>1.3174999999999999</v>
      </c>
      <c r="G7" s="1">
        <v>1.86735005</v>
      </c>
      <c r="H7" s="1">
        <v>1.4183999899999999</v>
      </c>
      <c r="I7" s="1">
        <v>1.83105004</v>
      </c>
      <c r="J7" s="1">
        <v>1.9028000199999999</v>
      </c>
      <c r="K7" s="1">
        <v>0.59430000000000005</v>
      </c>
      <c r="L7" s="1">
        <v>0.54444999000000005</v>
      </c>
      <c r="M7" s="1">
        <v>0.39910001000000001</v>
      </c>
      <c r="N7" s="1">
        <v>1.1604000299999999</v>
      </c>
      <c r="O7" s="1">
        <v>1.02389997</v>
      </c>
      <c r="P7" s="1">
        <v>1.23169997</v>
      </c>
      <c r="R7" s="1">
        <v>1.8317499800000001</v>
      </c>
      <c r="S7" s="1">
        <v>1.94549996</v>
      </c>
      <c r="T7" s="1">
        <v>2.1528999799999999</v>
      </c>
    </row>
    <row r="8" spans="1:25" x14ac:dyDescent="0.2">
      <c r="A8" s="4">
        <v>250</v>
      </c>
      <c r="B8" s="1">
        <v>1.33060003</v>
      </c>
      <c r="C8" s="1">
        <v>1.39785004</v>
      </c>
      <c r="D8" s="1">
        <v>1.4193000200000001</v>
      </c>
      <c r="E8" s="1">
        <v>0.73629999999999995</v>
      </c>
      <c r="F8" s="1">
        <v>0.52489998999999998</v>
      </c>
      <c r="G8" s="1">
        <v>0.78400000999999997</v>
      </c>
      <c r="H8" s="1">
        <v>1.1088500100000001</v>
      </c>
      <c r="I8" s="1">
        <v>1.2128000299999999</v>
      </c>
      <c r="J8" s="1">
        <v>1.2762</v>
      </c>
      <c r="K8" s="1">
        <v>0.1123</v>
      </c>
      <c r="L8" s="1">
        <v>0.2747</v>
      </c>
      <c r="M8" s="1">
        <v>0.13980000000000001</v>
      </c>
      <c r="N8" s="1">
        <v>0.34960000000000002</v>
      </c>
      <c r="O8" s="1">
        <v>0.36215000000000003</v>
      </c>
      <c r="P8" s="1">
        <v>0.34634999999999999</v>
      </c>
      <c r="R8" s="1">
        <v>1.7023500199999999</v>
      </c>
      <c r="S8" s="1">
        <v>1.98269999</v>
      </c>
      <c r="T8" s="1">
        <v>1.7425500199999999</v>
      </c>
    </row>
    <row r="9" spans="1:25" x14ac:dyDescent="0.2">
      <c r="A9" s="4">
        <v>25</v>
      </c>
      <c r="B9" s="1">
        <v>0.65095002000000002</v>
      </c>
      <c r="C9" s="1">
        <v>0.65605000000000002</v>
      </c>
      <c r="D9" s="1">
        <v>0.68344998000000001</v>
      </c>
      <c r="E9" s="1">
        <v>0.24224999999999999</v>
      </c>
      <c r="F9" s="1">
        <v>0.25575001000000003</v>
      </c>
      <c r="G9" s="1">
        <v>0.21440001</v>
      </c>
      <c r="H9" s="1">
        <v>0.58785001000000003</v>
      </c>
      <c r="I9" s="1">
        <v>0.61085001000000005</v>
      </c>
      <c r="J9" s="1">
        <v>0.67575001999999995</v>
      </c>
      <c r="K9" s="1">
        <v>9.1399999999999995E-2</v>
      </c>
      <c r="L9" s="1">
        <v>0.22324999000000001</v>
      </c>
      <c r="M9" s="1">
        <v>0.1173</v>
      </c>
      <c r="N9" s="1">
        <v>0.13975000000000001</v>
      </c>
      <c r="O9" s="1">
        <v>0.29925001000000001</v>
      </c>
      <c r="P9" s="1">
        <v>0.17645</v>
      </c>
      <c r="R9" s="1">
        <v>1.4145000000000001</v>
      </c>
      <c r="S9" s="1">
        <v>1.78815002</v>
      </c>
      <c r="T9" s="1">
        <v>1.4701500000000001</v>
      </c>
    </row>
    <row r="10" spans="1:25" x14ac:dyDescent="0.2">
      <c r="A10" s="4">
        <v>2.5</v>
      </c>
      <c r="B10" s="1">
        <v>7.2999999999999995E-2</v>
      </c>
      <c r="C10" s="1">
        <v>0.21659998999999999</v>
      </c>
      <c r="D10" s="1">
        <v>0.13055000999999999</v>
      </c>
      <c r="E10" s="1">
        <v>7.8899999999999998E-2</v>
      </c>
      <c r="F10" s="1">
        <v>0.16425000000000001</v>
      </c>
      <c r="G10" s="1">
        <v>0.11509999999999999</v>
      </c>
      <c r="H10" s="1">
        <v>8.4699999999999998E-2</v>
      </c>
      <c r="I10" s="1">
        <v>0.18304999999999999</v>
      </c>
      <c r="J10" s="1">
        <v>0.12934999999999999</v>
      </c>
      <c r="K10" s="1">
        <v>8.5849999999999996E-2</v>
      </c>
      <c r="L10" s="1">
        <v>0.22500001</v>
      </c>
      <c r="M10" s="1">
        <v>0.121</v>
      </c>
      <c r="N10" s="1">
        <v>0.08</v>
      </c>
      <c r="O10" s="1">
        <v>0.26845001000000002</v>
      </c>
      <c r="P10" s="1">
        <v>0.16545000000000001</v>
      </c>
      <c r="R10" s="1">
        <v>0.20444999999999999</v>
      </c>
      <c r="S10" s="1">
        <v>0.60190001999999998</v>
      </c>
      <c r="T10" s="1">
        <v>0.23795000999999999</v>
      </c>
    </row>
    <row r="11" spans="1:25" x14ac:dyDescent="0.2">
      <c r="A11" s="4">
        <v>0</v>
      </c>
      <c r="B11" s="1">
        <v>7.7600000000000002E-2</v>
      </c>
      <c r="C11" s="1">
        <v>0.50695000999999995</v>
      </c>
      <c r="D11" s="1">
        <v>0.12235</v>
      </c>
      <c r="E11" s="1">
        <v>7.1749999999999994E-2</v>
      </c>
      <c r="F11" s="1">
        <v>0.1988</v>
      </c>
      <c r="G11" s="1">
        <v>0.11085</v>
      </c>
      <c r="H11" s="1">
        <v>6.615E-2</v>
      </c>
      <c r="I11" s="1">
        <v>0.18720001</v>
      </c>
      <c r="J11" s="1">
        <v>0.12939999999999999</v>
      </c>
      <c r="K11" s="1">
        <v>7.1050000000000002E-2</v>
      </c>
      <c r="L11" s="1">
        <v>0.24715000000000001</v>
      </c>
      <c r="M11" s="1">
        <v>0.12634999999999999</v>
      </c>
      <c r="N11" s="1">
        <v>7.6499999999999999E-2</v>
      </c>
      <c r="O11" s="1">
        <v>0.29044999999999999</v>
      </c>
      <c r="P11" s="1">
        <v>0.15875</v>
      </c>
      <c r="R11" s="1">
        <v>8.5500000000000007E-2</v>
      </c>
      <c r="S11" s="1">
        <v>0.35704999999999998</v>
      </c>
      <c r="T11" s="1">
        <v>0.12745000000000001</v>
      </c>
    </row>
    <row r="14" spans="1:25" x14ac:dyDescent="0.2">
      <c r="A14" s="3" t="s">
        <v>99</v>
      </c>
      <c r="B14" s="5">
        <v>0.68411214953271005</v>
      </c>
      <c r="C14" s="5">
        <v>0.63106444605358403</v>
      </c>
      <c r="D14" s="5">
        <v>0.72729252886081497</v>
      </c>
      <c r="E14" s="5">
        <v>0.42079439252336398</v>
      </c>
      <c r="F14" s="5">
        <v>0.30829109341057198</v>
      </c>
      <c r="G14" s="5">
        <v>0.458070137225005</v>
      </c>
      <c r="H14" s="5">
        <v>0.58971962616822404</v>
      </c>
      <c r="I14" s="5">
        <v>0.54598117306299798</v>
      </c>
      <c r="J14" s="5">
        <v>0.67458070137225001</v>
      </c>
      <c r="K14" s="5">
        <v>0.14537383177570101</v>
      </c>
      <c r="L14" s="5">
        <v>0.20257060101375801</v>
      </c>
      <c r="M14" s="5">
        <v>0.139577434110216</v>
      </c>
      <c r="N14" s="5">
        <v>0.27757009345794398</v>
      </c>
      <c r="O14" s="5">
        <v>0.287291817523534</v>
      </c>
      <c r="P14" s="5">
        <v>0.30124155957307802</v>
      </c>
    </row>
    <row r="16" spans="1:25" x14ac:dyDescent="0.2">
      <c r="W16" s="63"/>
      <c r="X16" s="63"/>
      <c r="Y16" s="63"/>
    </row>
    <row r="17" spans="2:25" x14ac:dyDescent="0.2">
      <c r="H17" s="59"/>
      <c r="I17" s="59"/>
      <c r="J17" s="59"/>
      <c r="K17" s="59"/>
      <c r="L17" s="59"/>
      <c r="M17" s="59"/>
      <c r="W17" s="59"/>
      <c r="X17" s="59"/>
      <c r="Y17" s="59"/>
    </row>
    <row r="18" spans="2:25" x14ac:dyDescent="0.2">
      <c r="H18" s="1"/>
      <c r="I18" s="1"/>
      <c r="J18" s="1"/>
      <c r="W18" s="1"/>
      <c r="X18" s="1"/>
      <c r="Y18" s="1"/>
    </row>
    <row r="19" spans="2:25" x14ac:dyDescent="0.2">
      <c r="H19" s="1"/>
      <c r="I19" s="1"/>
      <c r="J19" s="1"/>
      <c r="W19" s="1"/>
      <c r="X19" s="1"/>
      <c r="Y19" s="1"/>
    </row>
    <row r="20" spans="2:25" x14ac:dyDescent="0.2">
      <c r="H20" s="1"/>
      <c r="I20" s="1"/>
      <c r="J20" s="1"/>
      <c r="W20" s="1"/>
      <c r="X20" s="1"/>
      <c r="Y20" s="1"/>
    </row>
    <row r="21" spans="2:25" x14ac:dyDescent="0.2">
      <c r="H21" s="1"/>
      <c r="I21" s="1"/>
      <c r="J21" s="1"/>
      <c r="W21" s="1"/>
      <c r="X21" s="1"/>
      <c r="Y21" s="1"/>
    </row>
    <row r="22" spans="2:25" x14ac:dyDescent="0.2">
      <c r="H22" s="1"/>
      <c r="I22" s="1"/>
      <c r="J22" s="1"/>
      <c r="W22" s="1"/>
      <c r="X22" s="1"/>
      <c r="Y22" s="1"/>
    </row>
    <row r="24" spans="2:25" x14ac:dyDescent="0.2">
      <c r="B24" s="62"/>
      <c r="C24" s="62"/>
      <c r="D24" s="62"/>
      <c r="E24" s="62"/>
      <c r="F24" s="62"/>
      <c r="G24" s="62"/>
      <c r="H24" s="62"/>
      <c r="I24" s="62"/>
      <c r="J24" s="62"/>
      <c r="K24" s="62"/>
      <c r="L24" s="62"/>
      <c r="M24" s="62"/>
      <c r="N24" s="62"/>
      <c r="O24" s="62"/>
      <c r="P24" s="62"/>
      <c r="Q24" s="62"/>
      <c r="R24" s="62"/>
      <c r="S24" s="62"/>
      <c r="T24" s="62"/>
      <c r="U24" s="62"/>
    </row>
  </sheetData>
  <mergeCells count="12">
    <mergeCell ref="K5:M5"/>
    <mergeCell ref="R5:T5"/>
    <mergeCell ref="W16:Y16"/>
    <mergeCell ref="B24:E24"/>
    <mergeCell ref="F24:I24"/>
    <mergeCell ref="J24:M24"/>
    <mergeCell ref="N24:Q24"/>
    <mergeCell ref="R24:U24"/>
    <mergeCell ref="N5:Q5"/>
    <mergeCell ref="E5:G5"/>
    <mergeCell ref="B5:D5"/>
    <mergeCell ref="H5:J5"/>
  </mergeCells>
  <pageMargins left="0.7" right="0.7" top="0.78740157499999996" bottom="0.78740157499999996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U8"/>
  <sheetViews>
    <sheetView zoomScale="85" zoomScaleNormal="85" workbookViewId="0">
      <selection activeCell="B8" sqref="B8"/>
    </sheetView>
  </sheetViews>
  <sheetFormatPr baseColWidth="10" defaultRowHeight="12.75" x14ac:dyDescent="0.2"/>
  <sheetData>
    <row r="2" spans="1:21" x14ac:dyDescent="0.2">
      <c r="B2" s="3" t="s">
        <v>182</v>
      </c>
    </row>
    <row r="4" spans="1:21" x14ac:dyDescent="0.2">
      <c r="B4" s="62" t="s">
        <v>95</v>
      </c>
      <c r="C4" s="62"/>
      <c r="D4" s="62"/>
      <c r="E4" s="62"/>
      <c r="F4" s="62" t="s">
        <v>96</v>
      </c>
      <c r="G4" s="62"/>
      <c r="H4" s="62"/>
      <c r="I4" s="62"/>
      <c r="J4" s="62" t="s">
        <v>97</v>
      </c>
      <c r="K4" s="62"/>
      <c r="L4" s="62"/>
      <c r="M4" s="62"/>
      <c r="N4" s="62" t="s">
        <v>94</v>
      </c>
      <c r="O4" s="62"/>
      <c r="P4" s="62"/>
      <c r="Q4" s="62"/>
      <c r="R4" s="62" t="s">
        <v>93</v>
      </c>
      <c r="S4" s="62"/>
      <c r="T4" s="62"/>
      <c r="U4" s="62"/>
    </row>
    <row r="5" spans="1:21" x14ac:dyDescent="0.2">
      <c r="A5" t="s">
        <v>213</v>
      </c>
      <c r="B5" s="5" t="s">
        <v>98</v>
      </c>
      <c r="C5" s="5">
        <v>1442.7323699999999</v>
      </c>
      <c r="D5" s="5">
        <v>1791.10698</v>
      </c>
      <c r="E5" s="5">
        <v>1252.05897</v>
      </c>
      <c r="F5" s="5">
        <v>4515.7527499999997</v>
      </c>
      <c r="G5" s="5">
        <v>2649.4509800000001</v>
      </c>
      <c r="H5" s="5">
        <v>3646.4488799999999</v>
      </c>
      <c r="I5" s="5">
        <v>2887.22469</v>
      </c>
      <c r="J5" s="5">
        <v>1746.2466099999999</v>
      </c>
      <c r="K5" s="5">
        <v>1545.4475600000001</v>
      </c>
      <c r="L5" s="5">
        <v>1826.87159</v>
      </c>
      <c r="M5" s="5">
        <v>1616.08438</v>
      </c>
      <c r="N5" s="5">
        <v>5562.5794400000004</v>
      </c>
      <c r="O5" s="5">
        <v>4110.0873799999999</v>
      </c>
      <c r="P5" s="5">
        <v>3676.8759399999999</v>
      </c>
      <c r="Q5" s="5">
        <v>3430.53647</v>
      </c>
      <c r="R5" s="5" t="s">
        <v>98</v>
      </c>
      <c r="S5" s="5">
        <v>3709.0679599999999</v>
      </c>
      <c r="T5" s="5">
        <v>3847.2631900000001</v>
      </c>
      <c r="U5" s="5">
        <v>3293.2198100000001</v>
      </c>
    </row>
    <row r="8" spans="1:21" x14ac:dyDescent="0.2">
      <c r="B8" t="s">
        <v>347</v>
      </c>
    </row>
  </sheetData>
  <mergeCells count="5">
    <mergeCell ref="B4:E4"/>
    <mergeCell ref="F4:I4"/>
    <mergeCell ref="J4:M4"/>
    <mergeCell ref="N4:Q4"/>
    <mergeCell ref="R4:U4"/>
  </mergeCells>
  <pageMargins left="0.7" right="0.7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EC34"/>
  <sheetViews>
    <sheetView zoomScale="85" zoomScaleNormal="85" workbookViewId="0">
      <selection activeCell="B34" sqref="B34"/>
    </sheetView>
  </sheetViews>
  <sheetFormatPr baseColWidth="10" defaultRowHeight="12.75" x14ac:dyDescent="0.2"/>
  <cols>
    <col min="1" max="1" width="19.85546875" customWidth="1"/>
  </cols>
  <sheetData>
    <row r="2" spans="1:133" x14ac:dyDescent="0.2">
      <c r="A2" s="3"/>
    </row>
    <row r="5" spans="1:133" x14ac:dyDescent="0.2">
      <c r="DL5" s="62"/>
      <c r="DM5" s="62"/>
      <c r="DN5" s="62"/>
      <c r="DO5" s="62"/>
      <c r="DP5" s="62"/>
      <c r="DQ5" s="62"/>
      <c r="DR5" s="62"/>
      <c r="DS5" s="62"/>
      <c r="DT5" s="62"/>
      <c r="DU5" s="62"/>
      <c r="DV5" s="62"/>
      <c r="DW5" s="62"/>
      <c r="DX5" s="62"/>
      <c r="DY5" s="62"/>
      <c r="DZ5" s="62"/>
      <c r="EA5" s="62"/>
      <c r="EB5" s="62"/>
      <c r="EC5" s="62"/>
    </row>
    <row r="6" spans="1:133" x14ac:dyDescent="0.2">
      <c r="DL6" s="6"/>
      <c r="DM6" s="6"/>
      <c r="DN6" s="6"/>
      <c r="DO6" s="6"/>
      <c r="DP6" s="6"/>
      <c r="DQ6" s="6"/>
      <c r="DR6" s="6"/>
      <c r="DS6" s="6"/>
      <c r="DT6" s="6"/>
      <c r="DU6" s="6"/>
      <c r="DV6" s="6"/>
      <c r="DW6" s="6"/>
      <c r="DX6" s="6"/>
      <c r="DY6" s="6"/>
      <c r="DZ6" s="6"/>
      <c r="EA6" s="6"/>
      <c r="EB6" s="6"/>
      <c r="EC6" s="6"/>
    </row>
    <row r="7" spans="1:133" x14ac:dyDescent="0.2">
      <c r="DL7" s="5"/>
      <c r="DM7" s="5"/>
      <c r="DN7" s="5"/>
      <c r="DO7" s="5"/>
      <c r="DP7" s="5"/>
      <c r="DQ7" s="5"/>
      <c r="DR7" s="5"/>
      <c r="DS7" s="5"/>
      <c r="DT7" s="5"/>
      <c r="DU7" s="5"/>
      <c r="DV7" s="5"/>
      <c r="DW7" s="5"/>
      <c r="DX7" s="5"/>
      <c r="DY7" s="5"/>
      <c r="DZ7" s="5"/>
      <c r="EA7" s="5"/>
      <c r="EB7" s="5"/>
      <c r="EC7" s="5"/>
    </row>
    <row r="13" spans="1:133" x14ac:dyDescent="0.2">
      <c r="A13" s="3"/>
      <c r="B13" s="3" t="s">
        <v>91</v>
      </c>
    </row>
    <row r="15" spans="1:133" x14ac:dyDescent="0.2">
      <c r="A15" s="3" t="s">
        <v>209</v>
      </c>
    </row>
    <row r="16" spans="1:133" x14ac:dyDescent="0.2">
      <c r="B16" s="63" t="s">
        <v>190</v>
      </c>
      <c r="C16" s="63"/>
      <c r="D16" s="63"/>
      <c r="E16" s="63"/>
      <c r="F16" s="63"/>
      <c r="G16" s="63" t="s">
        <v>191</v>
      </c>
      <c r="H16" s="63"/>
      <c r="I16" s="63"/>
      <c r="J16" s="63"/>
      <c r="K16" s="63"/>
      <c r="L16" s="63" t="s">
        <v>192</v>
      </c>
      <c r="M16" s="63"/>
      <c r="N16" s="63"/>
      <c r="O16" s="63"/>
      <c r="P16" s="63"/>
      <c r="Q16" s="63" t="s">
        <v>193</v>
      </c>
      <c r="R16" s="63"/>
      <c r="S16" s="63"/>
      <c r="T16" s="63"/>
      <c r="U16" s="63"/>
      <c r="V16" s="63" t="s">
        <v>194</v>
      </c>
      <c r="W16" s="63"/>
      <c r="X16" s="63"/>
      <c r="Y16" s="63"/>
      <c r="Z16" s="63"/>
      <c r="AA16" s="63" t="s">
        <v>195</v>
      </c>
      <c r="AB16" s="63"/>
      <c r="AC16" s="63"/>
      <c r="AD16" s="63"/>
      <c r="AE16" s="63"/>
      <c r="AF16" s="63" t="s">
        <v>196</v>
      </c>
      <c r="AG16" s="63"/>
      <c r="AH16" s="63"/>
      <c r="AI16" s="63"/>
      <c r="AJ16" s="63"/>
      <c r="AK16" s="63" t="s">
        <v>197</v>
      </c>
      <c r="AL16" s="63"/>
      <c r="AM16" s="63"/>
      <c r="AN16" s="63"/>
      <c r="AO16" s="63"/>
      <c r="AP16" s="63" t="s">
        <v>198</v>
      </c>
      <c r="AQ16" s="63"/>
      <c r="AR16" s="63"/>
      <c r="AS16" s="63"/>
      <c r="AT16" s="63"/>
      <c r="AU16" s="63" t="s">
        <v>199</v>
      </c>
      <c r="AV16" s="63"/>
      <c r="AW16" s="63"/>
      <c r="AX16" s="63"/>
      <c r="AY16" s="63"/>
      <c r="AZ16" s="63" t="s">
        <v>200</v>
      </c>
      <c r="BA16" s="63"/>
      <c r="BB16" s="63"/>
      <c r="BC16" s="63"/>
      <c r="BD16" s="63"/>
      <c r="BE16" s="63" t="s">
        <v>201</v>
      </c>
      <c r="BF16" s="63"/>
      <c r="BG16" s="63"/>
      <c r="BH16" s="63"/>
      <c r="BI16" s="63"/>
      <c r="BJ16" s="63" t="s">
        <v>202</v>
      </c>
      <c r="BK16" s="63"/>
      <c r="BL16" s="63"/>
      <c r="BM16" s="63"/>
      <c r="BN16" s="63"/>
      <c r="BO16" s="63" t="s">
        <v>203</v>
      </c>
      <c r="BP16" s="63"/>
      <c r="BQ16" s="63"/>
      <c r="BR16" s="63"/>
      <c r="BS16" s="63"/>
      <c r="BT16" s="63" t="s">
        <v>204</v>
      </c>
      <c r="BU16" s="63"/>
      <c r="BV16" s="63"/>
      <c r="BW16" s="63"/>
      <c r="BX16" s="63"/>
      <c r="BY16" s="63" t="s">
        <v>205</v>
      </c>
      <c r="BZ16" s="63"/>
      <c r="CA16" s="63"/>
      <c r="CB16" s="63"/>
      <c r="CC16" s="63"/>
      <c r="CD16" s="63" t="s">
        <v>206</v>
      </c>
      <c r="CE16" s="63"/>
      <c r="CF16" s="63"/>
      <c r="CG16" s="63"/>
      <c r="CH16" s="63"/>
      <c r="CI16" s="63" t="s">
        <v>207</v>
      </c>
      <c r="CJ16" s="63"/>
      <c r="CK16" s="63"/>
      <c r="CL16" s="63"/>
      <c r="CM16" s="63"/>
      <c r="CN16" s="63" t="s">
        <v>208</v>
      </c>
      <c r="CO16" s="63"/>
      <c r="CP16" s="63"/>
      <c r="CQ16" s="63"/>
      <c r="CR16" s="63"/>
    </row>
    <row r="17" spans="1:115" x14ac:dyDescent="0.2">
      <c r="A17" t="s">
        <v>211</v>
      </c>
      <c r="B17" s="60" t="s">
        <v>338</v>
      </c>
      <c r="C17" s="60" t="s">
        <v>339</v>
      </c>
      <c r="D17" s="60" t="s">
        <v>340</v>
      </c>
      <c r="E17" s="60" t="s">
        <v>344</v>
      </c>
      <c r="F17" s="60" t="s">
        <v>345</v>
      </c>
      <c r="G17" s="60" t="s">
        <v>338</v>
      </c>
      <c r="H17" s="60" t="s">
        <v>339</v>
      </c>
      <c r="I17" s="60" t="s">
        <v>340</v>
      </c>
      <c r="J17" s="60" t="s">
        <v>344</v>
      </c>
      <c r="K17" s="60" t="s">
        <v>345</v>
      </c>
      <c r="L17" s="60" t="s">
        <v>338</v>
      </c>
      <c r="M17" s="60" t="s">
        <v>339</v>
      </c>
      <c r="N17" s="60" t="s">
        <v>340</v>
      </c>
      <c r="O17" s="60" t="s">
        <v>344</v>
      </c>
      <c r="P17" s="60" t="s">
        <v>345</v>
      </c>
      <c r="Q17" s="60" t="s">
        <v>338</v>
      </c>
      <c r="R17" s="60" t="s">
        <v>339</v>
      </c>
      <c r="S17" s="60" t="s">
        <v>340</v>
      </c>
      <c r="T17" s="60" t="s">
        <v>344</v>
      </c>
      <c r="U17" s="60" t="s">
        <v>345</v>
      </c>
      <c r="V17" s="60" t="s">
        <v>338</v>
      </c>
      <c r="W17" s="60" t="s">
        <v>339</v>
      </c>
      <c r="X17" s="60" t="s">
        <v>340</v>
      </c>
      <c r="Y17" s="60" t="s">
        <v>344</v>
      </c>
      <c r="Z17" s="60" t="s">
        <v>345</v>
      </c>
      <c r="AA17" s="60" t="s">
        <v>338</v>
      </c>
      <c r="AB17" s="60" t="s">
        <v>339</v>
      </c>
      <c r="AC17" s="60" t="s">
        <v>340</v>
      </c>
      <c r="AD17" s="60" t="s">
        <v>344</v>
      </c>
      <c r="AE17" s="60" t="s">
        <v>345</v>
      </c>
      <c r="AF17" s="60" t="s">
        <v>338</v>
      </c>
      <c r="AG17" s="60" t="s">
        <v>339</v>
      </c>
      <c r="AH17" s="60" t="s">
        <v>340</v>
      </c>
      <c r="AI17" s="60" t="s">
        <v>344</v>
      </c>
      <c r="AJ17" s="60" t="s">
        <v>345</v>
      </c>
      <c r="AK17" s="60" t="s">
        <v>338</v>
      </c>
      <c r="AL17" s="60" t="s">
        <v>339</v>
      </c>
      <c r="AM17" s="60" t="s">
        <v>340</v>
      </c>
      <c r="AN17" s="60" t="s">
        <v>344</v>
      </c>
      <c r="AO17" s="60" t="s">
        <v>345</v>
      </c>
      <c r="AP17" s="60" t="s">
        <v>338</v>
      </c>
      <c r="AQ17" s="60" t="s">
        <v>339</v>
      </c>
      <c r="AR17" s="60" t="s">
        <v>340</v>
      </c>
      <c r="AS17" s="60" t="s">
        <v>344</v>
      </c>
      <c r="AT17" s="60" t="s">
        <v>345</v>
      </c>
      <c r="AU17" s="60" t="s">
        <v>338</v>
      </c>
      <c r="AV17" s="60" t="s">
        <v>339</v>
      </c>
      <c r="AW17" s="60" t="s">
        <v>340</v>
      </c>
      <c r="AX17" s="60" t="s">
        <v>344</v>
      </c>
      <c r="AY17" s="60" t="s">
        <v>345</v>
      </c>
      <c r="AZ17" s="60" t="s">
        <v>338</v>
      </c>
      <c r="BA17" s="60" t="s">
        <v>339</v>
      </c>
      <c r="BB17" s="60" t="s">
        <v>340</v>
      </c>
      <c r="BC17" s="60" t="s">
        <v>344</v>
      </c>
      <c r="BD17" s="60" t="s">
        <v>345</v>
      </c>
      <c r="BE17" s="60" t="s">
        <v>338</v>
      </c>
      <c r="BF17" s="60" t="s">
        <v>339</v>
      </c>
      <c r="BG17" s="60" t="s">
        <v>340</v>
      </c>
      <c r="BH17" s="60" t="s">
        <v>344</v>
      </c>
      <c r="BI17" s="60" t="s">
        <v>345</v>
      </c>
      <c r="BJ17" s="60" t="s">
        <v>338</v>
      </c>
      <c r="BK17" s="60" t="s">
        <v>339</v>
      </c>
      <c r="BL17" s="60" t="s">
        <v>340</v>
      </c>
      <c r="BM17" s="60" t="s">
        <v>344</v>
      </c>
      <c r="BN17" s="60" t="s">
        <v>345</v>
      </c>
      <c r="BO17" s="60" t="s">
        <v>338</v>
      </c>
      <c r="BP17" s="60" t="s">
        <v>339</v>
      </c>
      <c r="BQ17" s="60" t="s">
        <v>340</v>
      </c>
      <c r="BR17" s="60" t="s">
        <v>344</v>
      </c>
      <c r="BS17" s="60" t="s">
        <v>345</v>
      </c>
      <c r="BT17" s="60" t="s">
        <v>338</v>
      </c>
      <c r="BU17" s="60" t="s">
        <v>339</v>
      </c>
      <c r="BV17" s="60" t="s">
        <v>340</v>
      </c>
      <c r="BW17" s="60" t="s">
        <v>344</v>
      </c>
      <c r="BX17" s="60" t="s">
        <v>345</v>
      </c>
      <c r="BY17" s="60" t="s">
        <v>338</v>
      </c>
      <c r="BZ17" s="60" t="s">
        <v>339</v>
      </c>
      <c r="CA17" s="60" t="s">
        <v>340</v>
      </c>
      <c r="CB17" s="60" t="s">
        <v>344</v>
      </c>
      <c r="CC17" s="60" t="s">
        <v>345</v>
      </c>
      <c r="CD17" s="60" t="s">
        <v>338</v>
      </c>
      <c r="CE17" s="60" t="s">
        <v>339</v>
      </c>
      <c r="CF17" s="60" t="s">
        <v>340</v>
      </c>
      <c r="CG17" s="60" t="s">
        <v>344</v>
      </c>
      <c r="CH17" s="60" t="s">
        <v>345</v>
      </c>
      <c r="CI17" s="60" t="s">
        <v>338</v>
      </c>
      <c r="CJ17" s="60" t="s">
        <v>339</v>
      </c>
      <c r="CK17" s="60" t="s">
        <v>340</v>
      </c>
      <c r="CL17" s="60" t="s">
        <v>344</v>
      </c>
      <c r="CM17" s="60" t="s">
        <v>345</v>
      </c>
      <c r="CN17" s="60" t="s">
        <v>338</v>
      </c>
      <c r="CO17" s="60" t="s">
        <v>339</v>
      </c>
      <c r="CP17" s="60" t="s">
        <v>340</v>
      </c>
      <c r="CQ17" s="60" t="s">
        <v>344</v>
      </c>
      <c r="CR17" s="60" t="s">
        <v>345</v>
      </c>
    </row>
    <row r="18" spans="1:115" x14ac:dyDescent="0.2">
      <c r="A18" s="3" t="s">
        <v>90</v>
      </c>
      <c r="B18" s="1">
        <v>4.07977529852971E-2</v>
      </c>
      <c r="C18" s="1">
        <v>0.11270161880507</v>
      </c>
      <c r="D18" s="1">
        <v>3.3757648217174203E-2</v>
      </c>
      <c r="E18" s="1">
        <v>1.00425133063301E-2</v>
      </c>
      <c r="F18" s="5" t="s">
        <v>98</v>
      </c>
      <c r="G18" s="1">
        <v>3.4521175602943703E-2</v>
      </c>
      <c r="H18" s="1">
        <v>0.10391967448259699</v>
      </c>
      <c r="I18" s="1">
        <v>3.7977354244320999E-2</v>
      </c>
      <c r="J18" s="1">
        <v>1.0879389415190999E-2</v>
      </c>
      <c r="K18" s="5" t="s">
        <v>98</v>
      </c>
      <c r="L18" s="1">
        <v>0.120824114610303</v>
      </c>
      <c r="M18" s="1">
        <v>0.13465647961125299</v>
      </c>
      <c r="N18" s="1">
        <v>2.5318236162880699E-2</v>
      </c>
      <c r="O18" s="1">
        <v>1.17162655240518E-2</v>
      </c>
      <c r="P18" s="5" t="s">
        <v>98</v>
      </c>
      <c r="Q18" s="1">
        <v>5.96274851323573E-2</v>
      </c>
      <c r="R18" s="1">
        <v>7.3182869353941596E-2</v>
      </c>
      <c r="S18" s="1">
        <v>4.2197060271467801E-2</v>
      </c>
      <c r="T18" s="1">
        <v>1.44779566832926E-2</v>
      </c>
      <c r="U18" s="5" t="s">
        <v>98</v>
      </c>
      <c r="V18" s="1">
        <v>5.8058340786768997E-2</v>
      </c>
      <c r="W18" s="1">
        <v>0.11270161880507</v>
      </c>
      <c r="X18" s="1">
        <v>4.5010197622898901E-2</v>
      </c>
      <c r="Y18" s="1">
        <v>1.0879389415190999E-2</v>
      </c>
      <c r="Z18" s="5" t="s">
        <v>98</v>
      </c>
      <c r="AA18" s="1">
        <v>5.9779168717912702E-2</v>
      </c>
      <c r="AB18" s="1">
        <v>2.7616911592407901E-2</v>
      </c>
      <c r="AC18" s="1">
        <v>4.1568416800000001E-2</v>
      </c>
      <c r="AD18" s="5" t="s">
        <v>98</v>
      </c>
      <c r="AE18" s="5" t="s">
        <v>98</v>
      </c>
      <c r="AF18" s="1">
        <v>4.5739446766144901E-3</v>
      </c>
      <c r="AG18" s="1">
        <v>2.0005249604506101E-2</v>
      </c>
      <c r="AH18" s="1">
        <v>1.7287280019361799E-2</v>
      </c>
      <c r="AI18" s="1">
        <v>3.45110928512736E-2</v>
      </c>
      <c r="AJ18" s="5" t="s">
        <v>98</v>
      </c>
      <c r="AK18" s="1">
        <v>4.7074330367650498E-2</v>
      </c>
      <c r="AL18" s="1">
        <v>0.10538333186967599</v>
      </c>
      <c r="AM18" s="1">
        <v>4.2197060271467798E-3</v>
      </c>
      <c r="AN18" s="1">
        <v>1.0879389415190999E-2</v>
      </c>
      <c r="AO18" s="5" t="s">
        <v>98</v>
      </c>
      <c r="AP18" s="1">
        <v>3.7659464294120398E-2</v>
      </c>
      <c r="AQ18" s="1">
        <v>0.106846989256755</v>
      </c>
      <c r="AR18" s="1">
        <v>2.6724804838596201E-2</v>
      </c>
      <c r="AS18" s="1">
        <v>1.17162655240518E-2</v>
      </c>
      <c r="AT18" s="5" t="s">
        <v>98</v>
      </c>
      <c r="AU18" s="1">
        <v>3.8295778706457999E-2</v>
      </c>
      <c r="AV18" s="1">
        <v>4.7451387952867102E-2</v>
      </c>
      <c r="AW18" s="1">
        <v>0.171247914288223</v>
      </c>
      <c r="AX18" s="1">
        <v>4.7658175842235001E-2</v>
      </c>
      <c r="AY18" s="5" t="s">
        <v>98</v>
      </c>
      <c r="AZ18" s="1">
        <v>8.0026361625005898E-2</v>
      </c>
      <c r="BA18" s="5" t="s">
        <v>98</v>
      </c>
      <c r="BB18" s="1">
        <v>6.8285392784302706E-2</v>
      </c>
      <c r="BC18" s="1">
        <v>2.1507715997723699E-2</v>
      </c>
      <c r="BD18" s="5" t="s">
        <v>98</v>
      </c>
      <c r="BE18" s="1">
        <v>2.6675453875002E-2</v>
      </c>
      <c r="BF18" s="1">
        <v>0.14343842393372599</v>
      </c>
      <c r="BG18" s="1">
        <v>2.5318236162880699E-2</v>
      </c>
      <c r="BH18" s="1">
        <v>1.3390017741773501E-2</v>
      </c>
      <c r="BI18" s="5" t="s">
        <v>98</v>
      </c>
      <c r="BJ18" s="1">
        <v>2.6675453875002E-2</v>
      </c>
      <c r="BK18" s="1">
        <v>5.2691665934837997E-2</v>
      </c>
      <c r="BL18" s="1">
        <v>2.1098530135733901E-2</v>
      </c>
      <c r="BM18" s="1">
        <v>7.5318849797475999E-3</v>
      </c>
      <c r="BN18" s="5" t="s">
        <v>98</v>
      </c>
      <c r="BO18" s="5" t="s">
        <v>98</v>
      </c>
      <c r="BP18" s="1">
        <v>0.117092590966307</v>
      </c>
      <c r="BQ18" s="1">
        <v>8.6436400096808804E-3</v>
      </c>
      <c r="BR18" s="1">
        <v>3.7659424898737998E-2</v>
      </c>
      <c r="BS18" s="5" t="s">
        <v>98</v>
      </c>
      <c r="BT18" s="1">
        <v>8.9441227698536005E-2</v>
      </c>
      <c r="BU18" s="1">
        <v>0.14051110915956799</v>
      </c>
      <c r="BV18" s="1">
        <v>3.5164216892889802E-2</v>
      </c>
      <c r="BW18" s="1">
        <v>1.94992133364577E-2</v>
      </c>
      <c r="BX18" s="5" t="s">
        <v>98</v>
      </c>
      <c r="BY18" s="1">
        <v>3.2952031257355401E-2</v>
      </c>
      <c r="BZ18" s="1">
        <v>0.15807499780451401</v>
      </c>
      <c r="CA18" s="1">
        <v>1.40656867571559E-3</v>
      </c>
      <c r="CB18" s="1">
        <v>8.3687610886084402E-4</v>
      </c>
      <c r="CC18" s="5" t="s">
        <v>98</v>
      </c>
      <c r="CD18" s="1">
        <v>2.51063095294136E-2</v>
      </c>
      <c r="CE18" s="1">
        <v>0.11270161880507</v>
      </c>
      <c r="CF18" s="1">
        <v>3.5164216892889802E-2</v>
      </c>
      <c r="CG18" s="1">
        <v>1.50637699594952E-2</v>
      </c>
      <c r="CH18" s="5" t="s">
        <v>98</v>
      </c>
      <c r="CI18" s="1">
        <v>7.0611495551475806E-2</v>
      </c>
      <c r="CJ18" s="1">
        <v>0.149293053482041</v>
      </c>
      <c r="CK18" s="1">
        <v>2.3911667487165101E-2</v>
      </c>
      <c r="CL18" s="1">
        <v>1.25531416329127E-2</v>
      </c>
      <c r="CM18" s="5" t="s">
        <v>98</v>
      </c>
      <c r="CN18" s="1">
        <v>0.65904062514710704</v>
      </c>
      <c r="CO18" s="1">
        <v>0.63815462076637097</v>
      </c>
      <c r="CP18" s="1">
        <v>0.56994779241434201</v>
      </c>
      <c r="CQ18" s="1">
        <v>0.54708299096138002</v>
      </c>
      <c r="CR18" s="1">
        <v>0.40523616887927</v>
      </c>
    </row>
    <row r="24" spans="1:115" x14ac:dyDescent="0.2">
      <c r="A24" s="3" t="s">
        <v>210</v>
      </c>
    </row>
    <row r="26" spans="1:115" x14ac:dyDescent="0.2">
      <c r="B26" s="62" t="s">
        <v>71</v>
      </c>
      <c r="C26" s="62"/>
      <c r="D26" s="62"/>
      <c r="E26" s="62"/>
      <c r="F26" s="62"/>
      <c r="G26" s="62"/>
      <c r="H26" s="62" t="s">
        <v>72</v>
      </c>
      <c r="I26" s="62"/>
      <c r="J26" s="62"/>
      <c r="K26" s="62"/>
      <c r="L26" s="62"/>
      <c r="M26" s="62"/>
      <c r="N26" s="62" t="s">
        <v>73</v>
      </c>
      <c r="O26" s="62"/>
      <c r="P26" s="62"/>
      <c r="Q26" s="62"/>
      <c r="R26" s="62"/>
      <c r="S26" s="62"/>
      <c r="T26" s="62" t="s">
        <v>74</v>
      </c>
      <c r="U26" s="62"/>
      <c r="V26" s="62"/>
      <c r="W26" s="62"/>
      <c r="X26" s="62"/>
      <c r="Y26" s="62"/>
      <c r="Z26" s="62" t="s">
        <v>75</v>
      </c>
      <c r="AA26" s="62"/>
      <c r="AB26" s="62"/>
      <c r="AC26" s="62"/>
      <c r="AD26" s="62"/>
      <c r="AE26" s="62"/>
      <c r="AF26" s="62" t="s">
        <v>87</v>
      </c>
      <c r="AG26" s="62"/>
      <c r="AH26" s="62"/>
      <c r="AI26" s="62"/>
      <c r="AJ26" s="62"/>
      <c r="AK26" s="62"/>
      <c r="AL26" s="62" t="s">
        <v>76</v>
      </c>
      <c r="AM26" s="62"/>
      <c r="AN26" s="62"/>
      <c r="AO26" s="62"/>
      <c r="AP26" s="62"/>
      <c r="AQ26" s="62"/>
      <c r="AR26" s="62" t="s">
        <v>77</v>
      </c>
      <c r="AS26" s="62"/>
      <c r="AT26" s="62"/>
      <c r="AU26" s="62"/>
      <c r="AV26" s="62"/>
      <c r="AW26" s="62"/>
      <c r="AX26" s="62" t="s">
        <v>78</v>
      </c>
      <c r="AY26" s="62"/>
      <c r="AZ26" s="62"/>
      <c r="BA26" s="62"/>
      <c r="BB26" s="62"/>
      <c r="BC26" s="62"/>
      <c r="BD26" s="62" t="s">
        <v>88</v>
      </c>
      <c r="BE26" s="62"/>
      <c r="BF26" s="62"/>
      <c r="BG26" s="62"/>
      <c r="BH26" s="62"/>
      <c r="BI26" s="62"/>
      <c r="BJ26" s="62" t="s">
        <v>79</v>
      </c>
      <c r="BK26" s="62"/>
      <c r="BL26" s="62"/>
      <c r="BM26" s="62"/>
      <c r="BN26" s="62"/>
      <c r="BO26" s="62"/>
      <c r="BP26" s="62" t="s">
        <v>80</v>
      </c>
      <c r="BQ26" s="62"/>
      <c r="BR26" s="62"/>
      <c r="BS26" s="62"/>
      <c r="BT26" s="62"/>
      <c r="BU26" s="62"/>
      <c r="BV26" s="62" t="s">
        <v>81</v>
      </c>
      <c r="BW26" s="62"/>
      <c r="BX26" s="62"/>
      <c r="BY26" s="62"/>
      <c r="BZ26" s="62"/>
      <c r="CA26" s="62"/>
      <c r="CB26" s="62" t="s">
        <v>82</v>
      </c>
      <c r="CC26" s="62"/>
      <c r="CD26" s="62"/>
      <c r="CE26" s="62"/>
      <c r="CF26" s="62"/>
      <c r="CG26" s="62"/>
      <c r="CH26" s="62" t="s">
        <v>83</v>
      </c>
      <c r="CI26" s="62"/>
      <c r="CJ26" s="62"/>
      <c r="CK26" s="62"/>
      <c r="CL26" s="62"/>
      <c r="CM26" s="62"/>
      <c r="CN26" s="62" t="s">
        <v>84</v>
      </c>
      <c r="CO26" s="62"/>
      <c r="CP26" s="62"/>
      <c r="CQ26" s="62"/>
      <c r="CR26" s="62"/>
      <c r="CS26" s="62"/>
      <c r="CT26" s="62" t="s">
        <v>85</v>
      </c>
      <c r="CU26" s="62"/>
      <c r="CV26" s="62"/>
      <c r="CW26" s="62"/>
      <c r="CX26" s="62"/>
      <c r="CY26" s="62"/>
      <c r="CZ26" s="62" t="s">
        <v>86</v>
      </c>
      <c r="DA26" s="62"/>
      <c r="DB26" s="62"/>
      <c r="DC26" s="62"/>
      <c r="DD26" s="62"/>
      <c r="DE26" s="62"/>
      <c r="DF26" s="62" t="s">
        <v>89</v>
      </c>
      <c r="DG26" s="62"/>
      <c r="DH26" s="62"/>
      <c r="DI26" s="62"/>
      <c r="DJ26" s="62"/>
      <c r="DK26" s="62"/>
    </row>
    <row r="27" spans="1:115" x14ac:dyDescent="0.2">
      <c r="A27" t="s">
        <v>212</v>
      </c>
      <c r="B27" s="60" t="s">
        <v>338</v>
      </c>
      <c r="C27" s="60" t="s">
        <v>339</v>
      </c>
      <c r="D27" s="60" t="s">
        <v>340</v>
      </c>
      <c r="E27" s="60" t="s">
        <v>344</v>
      </c>
      <c r="F27" s="60" t="s">
        <v>345</v>
      </c>
      <c r="G27" s="6" t="s">
        <v>346</v>
      </c>
      <c r="H27" s="60" t="s">
        <v>338</v>
      </c>
      <c r="I27" s="60" t="s">
        <v>339</v>
      </c>
      <c r="J27" s="60" t="s">
        <v>340</v>
      </c>
      <c r="K27" s="60" t="s">
        <v>344</v>
      </c>
      <c r="L27" s="60" t="s">
        <v>345</v>
      </c>
      <c r="M27" s="60" t="s">
        <v>346</v>
      </c>
      <c r="N27" s="60" t="s">
        <v>338</v>
      </c>
      <c r="O27" s="60" t="s">
        <v>339</v>
      </c>
      <c r="P27" s="60" t="s">
        <v>340</v>
      </c>
      <c r="Q27" s="60" t="s">
        <v>344</v>
      </c>
      <c r="R27" s="60" t="s">
        <v>345</v>
      </c>
      <c r="S27" s="60" t="s">
        <v>346</v>
      </c>
      <c r="T27" s="60" t="s">
        <v>338</v>
      </c>
      <c r="U27" s="60" t="s">
        <v>339</v>
      </c>
      <c r="V27" s="60" t="s">
        <v>340</v>
      </c>
      <c r="W27" s="60" t="s">
        <v>344</v>
      </c>
      <c r="X27" s="60" t="s">
        <v>345</v>
      </c>
      <c r="Y27" s="60" t="s">
        <v>346</v>
      </c>
      <c r="Z27" s="60" t="s">
        <v>338</v>
      </c>
      <c r="AA27" s="60" t="s">
        <v>339</v>
      </c>
      <c r="AB27" s="60" t="s">
        <v>340</v>
      </c>
      <c r="AC27" s="60" t="s">
        <v>344</v>
      </c>
      <c r="AD27" s="60" t="s">
        <v>345</v>
      </c>
      <c r="AE27" s="60" t="s">
        <v>346</v>
      </c>
      <c r="AF27" s="60" t="s">
        <v>338</v>
      </c>
      <c r="AG27" s="60" t="s">
        <v>339</v>
      </c>
      <c r="AH27" s="60" t="s">
        <v>340</v>
      </c>
      <c r="AI27" s="60" t="s">
        <v>344</v>
      </c>
      <c r="AJ27" s="60" t="s">
        <v>345</v>
      </c>
      <c r="AK27" s="60" t="s">
        <v>346</v>
      </c>
      <c r="AL27" s="60" t="s">
        <v>338</v>
      </c>
      <c r="AM27" s="60" t="s">
        <v>339</v>
      </c>
      <c r="AN27" s="60" t="s">
        <v>340</v>
      </c>
      <c r="AO27" s="60" t="s">
        <v>344</v>
      </c>
      <c r="AP27" s="60" t="s">
        <v>345</v>
      </c>
      <c r="AQ27" s="60" t="s">
        <v>346</v>
      </c>
      <c r="AR27" s="60" t="s">
        <v>338</v>
      </c>
      <c r="AS27" s="60" t="s">
        <v>339</v>
      </c>
      <c r="AT27" s="60" t="s">
        <v>340</v>
      </c>
      <c r="AU27" s="60" t="s">
        <v>344</v>
      </c>
      <c r="AV27" s="60" t="s">
        <v>345</v>
      </c>
      <c r="AW27" s="60" t="s">
        <v>346</v>
      </c>
      <c r="AX27" s="60" t="s">
        <v>338</v>
      </c>
      <c r="AY27" s="60" t="s">
        <v>339</v>
      </c>
      <c r="AZ27" s="60" t="s">
        <v>340</v>
      </c>
      <c r="BA27" s="60" t="s">
        <v>344</v>
      </c>
      <c r="BB27" s="60" t="s">
        <v>345</v>
      </c>
      <c r="BC27" s="60" t="s">
        <v>346</v>
      </c>
      <c r="BD27" s="60" t="s">
        <v>338</v>
      </c>
      <c r="BE27" s="60" t="s">
        <v>339</v>
      </c>
      <c r="BF27" s="60" t="s">
        <v>340</v>
      </c>
      <c r="BG27" s="60" t="s">
        <v>344</v>
      </c>
      <c r="BH27" s="60" t="s">
        <v>345</v>
      </c>
      <c r="BI27" s="60" t="s">
        <v>346</v>
      </c>
      <c r="BJ27" s="60" t="s">
        <v>338</v>
      </c>
      <c r="BK27" s="60" t="s">
        <v>339</v>
      </c>
      <c r="BL27" s="60" t="s">
        <v>340</v>
      </c>
      <c r="BM27" s="60" t="s">
        <v>344</v>
      </c>
      <c r="BN27" s="60" t="s">
        <v>345</v>
      </c>
      <c r="BO27" s="60" t="s">
        <v>346</v>
      </c>
      <c r="BP27" s="60" t="s">
        <v>338</v>
      </c>
      <c r="BQ27" s="60" t="s">
        <v>339</v>
      </c>
      <c r="BR27" s="60" t="s">
        <v>340</v>
      </c>
      <c r="BS27" s="60" t="s">
        <v>344</v>
      </c>
      <c r="BT27" s="60" t="s">
        <v>345</v>
      </c>
      <c r="BU27" s="60" t="s">
        <v>346</v>
      </c>
      <c r="BV27" s="60" t="s">
        <v>338</v>
      </c>
      <c r="BW27" s="60" t="s">
        <v>339</v>
      </c>
      <c r="BX27" s="60" t="s">
        <v>340</v>
      </c>
      <c r="BY27" s="60" t="s">
        <v>344</v>
      </c>
      <c r="BZ27" s="60" t="s">
        <v>345</v>
      </c>
      <c r="CA27" s="60" t="s">
        <v>346</v>
      </c>
      <c r="CB27" s="60" t="s">
        <v>338</v>
      </c>
      <c r="CC27" s="60" t="s">
        <v>339</v>
      </c>
      <c r="CD27" s="60" t="s">
        <v>340</v>
      </c>
      <c r="CE27" s="60" t="s">
        <v>344</v>
      </c>
      <c r="CF27" s="60" t="s">
        <v>345</v>
      </c>
      <c r="CG27" s="60" t="s">
        <v>346</v>
      </c>
      <c r="CH27" s="60" t="s">
        <v>338</v>
      </c>
      <c r="CI27" s="60" t="s">
        <v>339</v>
      </c>
      <c r="CJ27" s="60" t="s">
        <v>340</v>
      </c>
      <c r="CK27" s="60" t="s">
        <v>344</v>
      </c>
      <c r="CL27" s="60" t="s">
        <v>345</v>
      </c>
      <c r="CM27" s="60" t="s">
        <v>346</v>
      </c>
      <c r="CN27" s="60" t="s">
        <v>338</v>
      </c>
      <c r="CO27" s="60" t="s">
        <v>339</v>
      </c>
      <c r="CP27" s="60" t="s">
        <v>340</v>
      </c>
      <c r="CQ27" s="60" t="s">
        <v>344</v>
      </c>
      <c r="CR27" s="60" t="s">
        <v>345</v>
      </c>
      <c r="CS27" s="60" t="s">
        <v>346</v>
      </c>
      <c r="CT27" s="60" t="s">
        <v>338</v>
      </c>
      <c r="CU27" s="60" t="s">
        <v>339</v>
      </c>
      <c r="CV27" s="60" t="s">
        <v>340</v>
      </c>
      <c r="CW27" s="60" t="s">
        <v>344</v>
      </c>
      <c r="CX27" s="60" t="s">
        <v>345</v>
      </c>
      <c r="CY27" s="60" t="s">
        <v>346</v>
      </c>
      <c r="CZ27" s="60" t="s">
        <v>338</v>
      </c>
      <c r="DA27" s="60" t="s">
        <v>339</v>
      </c>
      <c r="DB27" s="60" t="s">
        <v>340</v>
      </c>
      <c r="DC27" s="60" t="s">
        <v>344</v>
      </c>
      <c r="DD27" s="60" t="s">
        <v>345</v>
      </c>
      <c r="DE27" s="60" t="s">
        <v>346</v>
      </c>
      <c r="DF27" s="60" t="s">
        <v>338</v>
      </c>
      <c r="DG27" s="60" t="s">
        <v>339</v>
      </c>
      <c r="DH27" s="60" t="s">
        <v>340</v>
      </c>
      <c r="DI27" s="60" t="s">
        <v>344</v>
      </c>
      <c r="DJ27" s="60" t="s">
        <v>345</v>
      </c>
      <c r="DK27" s="60" t="s">
        <v>346</v>
      </c>
    </row>
    <row r="28" spans="1:115" x14ac:dyDescent="0.2">
      <c r="A28" s="3" t="s">
        <v>92</v>
      </c>
      <c r="B28" s="5">
        <v>0.56457564575645802</v>
      </c>
      <c r="C28" s="5">
        <v>1.00760456273764</v>
      </c>
      <c r="D28" s="5">
        <v>1.4242424242424201</v>
      </c>
      <c r="E28" s="5" t="s">
        <v>98</v>
      </c>
      <c r="F28" s="5" t="s">
        <v>98</v>
      </c>
      <c r="G28" s="5" t="s">
        <v>98</v>
      </c>
      <c r="H28" s="5">
        <v>8.1033210332103298</v>
      </c>
      <c r="I28" s="5">
        <v>20.7566539923954</v>
      </c>
      <c r="J28" s="5" t="s">
        <v>98</v>
      </c>
      <c r="K28" s="5" t="s">
        <v>98</v>
      </c>
      <c r="L28" s="5" t="s">
        <v>98</v>
      </c>
      <c r="M28" s="5" t="s">
        <v>98</v>
      </c>
      <c r="N28" s="5">
        <v>1.68265682656827</v>
      </c>
      <c r="O28" s="5">
        <v>3.5551330798479102</v>
      </c>
      <c r="P28" s="5" t="s">
        <v>98</v>
      </c>
      <c r="Q28" s="5" t="s">
        <v>98</v>
      </c>
      <c r="R28" s="5" t="s">
        <v>98</v>
      </c>
      <c r="S28" s="5" t="s">
        <v>98</v>
      </c>
      <c r="T28" s="5">
        <v>1.0221402214022099</v>
      </c>
      <c r="U28" s="5">
        <v>1.7148288973384</v>
      </c>
      <c r="V28" s="5" t="s">
        <v>98</v>
      </c>
      <c r="W28" s="5" t="s">
        <v>98</v>
      </c>
      <c r="X28" s="5" t="s">
        <v>98</v>
      </c>
      <c r="Y28" s="5" t="s">
        <v>98</v>
      </c>
      <c r="Z28" s="5">
        <v>30.166051660516601</v>
      </c>
      <c r="AA28" s="5">
        <v>28.106463878326998</v>
      </c>
      <c r="AB28" s="5" t="s">
        <v>98</v>
      </c>
      <c r="AC28" s="5" t="s">
        <v>98</v>
      </c>
      <c r="AD28" s="5" t="s">
        <v>98</v>
      </c>
      <c r="AE28" s="5" t="s">
        <v>98</v>
      </c>
      <c r="AF28" s="5" t="s">
        <v>98</v>
      </c>
      <c r="AG28" s="5" t="s">
        <v>98</v>
      </c>
      <c r="AH28" s="5">
        <v>66.527272727272702</v>
      </c>
      <c r="AI28" s="5">
        <v>39.367713004484301</v>
      </c>
      <c r="AJ28" s="5" t="s">
        <v>98</v>
      </c>
      <c r="AK28" s="5" t="s">
        <v>98</v>
      </c>
      <c r="AL28" s="5">
        <v>27.3284132841328</v>
      </c>
      <c r="AM28" s="5">
        <v>60.273764258555097</v>
      </c>
      <c r="AN28" s="5">
        <v>66.030303030303003</v>
      </c>
      <c r="AO28" s="5" t="s">
        <v>98</v>
      </c>
      <c r="AP28" s="5" t="s">
        <v>98</v>
      </c>
      <c r="AQ28" s="5" t="s">
        <v>98</v>
      </c>
      <c r="AR28" s="5">
        <v>1.77121771217712</v>
      </c>
      <c r="AS28" s="5">
        <v>1.84410646387833</v>
      </c>
      <c r="AT28" s="5" t="s">
        <v>98</v>
      </c>
      <c r="AU28" s="5" t="s">
        <v>98</v>
      </c>
      <c r="AV28" s="5" t="s">
        <v>98</v>
      </c>
      <c r="AW28" s="5" t="s">
        <v>98</v>
      </c>
      <c r="AX28" s="5">
        <v>7.6346863468634698</v>
      </c>
      <c r="AY28" s="5">
        <v>21.057034220532302</v>
      </c>
      <c r="AZ28" s="5" t="s">
        <v>98</v>
      </c>
      <c r="BA28" s="5" t="s">
        <v>98</v>
      </c>
      <c r="BB28" s="5" t="s">
        <v>98</v>
      </c>
      <c r="BC28" s="5" t="s">
        <v>98</v>
      </c>
      <c r="BD28" s="5" t="s">
        <v>98</v>
      </c>
      <c r="BE28" s="5" t="s">
        <v>98</v>
      </c>
      <c r="BF28" s="5">
        <v>28.448484848484799</v>
      </c>
      <c r="BG28" s="5">
        <v>18.874439461883401</v>
      </c>
      <c r="BH28" s="5" t="s">
        <v>98</v>
      </c>
      <c r="BI28" s="5" t="s">
        <v>98</v>
      </c>
      <c r="BJ28" s="5">
        <v>2.0073800738007401</v>
      </c>
      <c r="BK28" s="5">
        <v>1.8897338403041799</v>
      </c>
      <c r="BL28" s="5" t="s">
        <v>98</v>
      </c>
      <c r="BM28" s="5" t="s">
        <v>98</v>
      </c>
      <c r="BN28" s="5" t="s">
        <v>98</v>
      </c>
      <c r="BO28" s="5" t="s">
        <v>98</v>
      </c>
      <c r="BP28" s="5">
        <v>8.6715867158671607</v>
      </c>
      <c r="BQ28" s="5">
        <v>0.83269961977186302</v>
      </c>
      <c r="BR28" s="5">
        <v>0.92121212121212104</v>
      </c>
      <c r="BS28" s="5" t="s">
        <v>98</v>
      </c>
      <c r="BT28" s="5" t="s">
        <v>98</v>
      </c>
      <c r="BU28" s="5" t="s">
        <v>98</v>
      </c>
      <c r="BV28" s="5">
        <v>21.819188191881899</v>
      </c>
      <c r="BW28" s="5">
        <v>34.9391634980989</v>
      </c>
      <c r="BX28" s="5" t="s">
        <v>98</v>
      </c>
      <c r="BY28" s="5" t="s">
        <v>98</v>
      </c>
      <c r="BZ28" s="5" t="s">
        <v>98</v>
      </c>
      <c r="CA28" s="5" t="s">
        <v>98</v>
      </c>
      <c r="CB28" s="5">
        <v>35.793357933579301</v>
      </c>
      <c r="CC28" s="5">
        <v>52.692015209125501</v>
      </c>
      <c r="CD28" s="5" t="s">
        <v>98</v>
      </c>
      <c r="CE28" s="5" t="s">
        <v>98</v>
      </c>
      <c r="CF28" s="5" t="s">
        <v>98</v>
      </c>
      <c r="CG28" s="5" t="s">
        <v>98</v>
      </c>
      <c r="CH28" s="5">
        <v>9.4169741697416995</v>
      </c>
      <c r="CI28" s="5">
        <v>17.368821292775699</v>
      </c>
      <c r="CJ28" s="5" t="s">
        <v>98</v>
      </c>
      <c r="CK28" s="5" t="s">
        <v>98</v>
      </c>
      <c r="CL28" s="5" t="s">
        <v>98</v>
      </c>
      <c r="CM28" s="5" t="s">
        <v>98</v>
      </c>
      <c r="CN28" s="5">
        <v>23.3210332103321</v>
      </c>
      <c r="CO28" s="5">
        <v>62.7338403041825</v>
      </c>
      <c r="CP28" s="5">
        <v>107.781818181818</v>
      </c>
      <c r="CQ28" s="5" t="s">
        <v>98</v>
      </c>
      <c r="CR28" s="5" t="s">
        <v>98</v>
      </c>
      <c r="CS28" s="5" t="s">
        <v>98</v>
      </c>
      <c r="CT28" s="5">
        <v>19.3948339483395</v>
      </c>
      <c r="CU28" s="5">
        <v>31.444866920152101</v>
      </c>
      <c r="CV28" s="5" t="s">
        <v>98</v>
      </c>
      <c r="CW28" s="5" t="s">
        <v>98</v>
      </c>
      <c r="CX28" s="5" t="s">
        <v>98</v>
      </c>
      <c r="CY28" s="5" t="s">
        <v>98</v>
      </c>
      <c r="CZ28" s="5">
        <v>40.704797047970501</v>
      </c>
      <c r="DA28" s="5">
        <v>51.901140684410599</v>
      </c>
      <c r="DB28" s="5" t="s">
        <v>98</v>
      </c>
      <c r="DC28" s="5" t="s">
        <v>98</v>
      </c>
      <c r="DD28" s="5" t="s">
        <v>98</v>
      </c>
      <c r="DE28" s="5" t="s">
        <v>98</v>
      </c>
      <c r="DF28" s="5" t="s">
        <v>98</v>
      </c>
      <c r="DG28" s="5" t="s">
        <v>98</v>
      </c>
      <c r="DH28" s="5">
        <v>132.85454545454499</v>
      </c>
      <c r="DI28" s="5">
        <v>89.854260089686093</v>
      </c>
      <c r="DJ28" s="5">
        <v>132.44642857142901</v>
      </c>
      <c r="DK28" s="5" t="s">
        <v>98</v>
      </c>
    </row>
    <row r="30" spans="1:115" x14ac:dyDescent="0.2">
      <c r="A30" s="3" t="s">
        <v>90</v>
      </c>
      <c r="B30">
        <f>B28/100</f>
        <v>5.64575645756458E-3</v>
      </c>
      <c r="C30">
        <f>C28/100</f>
        <v>1.00760456273764E-2</v>
      </c>
      <c r="D30">
        <f>D28/100</f>
        <v>1.4242424242424201E-2</v>
      </c>
      <c r="E30" s="5" t="s">
        <v>98</v>
      </c>
      <c r="F30" s="5" t="s">
        <v>98</v>
      </c>
      <c r="G30" s="5" t="s">
        <v>98</v>
      </c>
      <c r="H30">
        <f>H28/100</f>
        <v>8.1033210332103298E-2</v>
      </c>
      <c r="I30">
        <f>I28/100</f>
        <v>0.20756653992395399</v>
      </c>
      <c r="J30" s="5" t="s">
        <v>98</v>
      </c>
      <c r="K30" s="5" t="s">
        <v>98</v>
      </c>
      <c r="L30" s="5" t="s">
        <v>98</v>
      </c>
      <c r="M30" s="5" t="s">
        <v>98</v>
      </c>
      <c r="N30">
        <f>N28/100</f>
        <v>1.6826568265682698E-2</v>
      </c>
      <c r="O30">
        <f>O28/100</f>
        <v>3.5551330798479101E-2</v>
      </c>
      <c r="P30" s="5" t="s">
        <v>98</v>
      </c>
      <c r="Q30" s="5" t="s">
        <v>98</v>
      </c>
      <c r="R30" s="5" t="s">
        <v>98</v>
      </c>
      <c r="S30" s="5" t="s">
        <v>98</v>
      </c>
      <c r="T30">
        <f>T28/100</f>
        <v>1.02214022140221E-2</v>
      </c>
      <c r="U30">
        <f>U28/100</f>
        <v>1.7148288973384E-2</v>
      </c>
      <c r="V30" s="5" t="s">
        <v>98</v>
      </c>
      <c r="W30" s="5" t="s">
        <v>98</v>
      </c>
      <c r="X30" s="5" t="s">
        <v>98</v>
      </c>
      <c r="Y30" s="5" t="s">
        <v>98</v>
      </c>
      <c r="Z30">
        <f>Z28/100</f>
        <v>0.30166051660516602</v>
      </c>
      <c r="AA30">
        <f>AA28/100</f>
        <v>0.28106463878326998</v>
      </c>
      <c r="AB30" s="5" t="s">
        <v>98</v>
      </c>
      <c r="AC30" s="5" t="s">
        <v>98</v>
      </c>
      <c r="AD30" s="5" t="s">
        <v>98</v>
      </c>
      <c r="AE30" s="5" t="s">
        <v>98</v>
      </c>
      <c r="AF30" s="5" t="s">
        <v>98</v>
      </c>
      <c r="AG30" s="5" t="s">
        <v>98</v>
      </c>
      <c r="AH30">
        <f>AH28/100</f>
        <v>0.66527272727272702</v>
      </c>
      <c r="AI30">
        <f>AI28/100</f>
        <v>0.393677130044843</v>
      </c>
      <c r="AJ30" s="5" t="s">
        <v>98</v>
      </c>
      <c r="AK30" s="5" t="s">
        <v>98</v>
      </c>
      <c r="AL30">
        <f>AL28/100</f>
        <v>0.27328413284132802</v>
      </c>
      <c r="AM30">
        <f>AM28/100</f>
        <v>0.60273764258555096</v>
      </c>
      <c r="AN30">
        <f>AN28/100</f>
        <v>0.66030303030303006</v>
      </c>
      <c r="AO30" s="5" t="s">
        <v>98</v>
      </c>
      <c r="AP30" s="5" t="s">
        <v>98</v>
      </c>
      <c r="AQ30" s="5" t="s">
        <v>98</v>
      </c>
      <c r="AR30">
        <f>AR28/100</f>
        <v>1.77121771217712E-2</v>
      </c>
      <c r="AS30">
        <f>AS28/100</f>
        <v>1.8441064638783301E-2</v>
      </c>
      <c r="AT30" s="5" t="s">
        <v>98</v>
      </c>
      <c r="AU30" s="5" t="s">
        <v>98</v>
      </c>
      <c r="AV30" s="5" t="s">
        <v>98</v>
      </c>
      <c r="AW30" s="5" t="s">
        <v>98</v>
      </c>
      <c r="AX30">
        <f>AX28/100</f>
        <v>7.6346863468634701E-2</v>
      </c>
      <c r="AY30">
        <f>AY28/100</f>
        <v>0.210570342205323</v>
      </c>
      <c r="AZ30" s="5" t="s">
        <v>98</v>
      </c>
      <c r="BA30" s="5" t="s">
        <v>98</v>
      </c>
      <c r="BB30" s="5" t="s">
        <v>98</v>
      </c>
      <c r="BC30" s="5" t="s">
        <v>98</v>
      </c>
      <c r="BD30" s="5" t="s">
        <v>98</v>
      </c>
      <c r="BE30" s="5" t="s">
        <v>98</v>
      </c>
      <c r="BF30">
        <f>BF28/100</f>
        <v>0.28448484848484801</v>
      </c>
      <c r="BG30">
        <f>BG28/100</f>
        <v>0.18874439461883402</v>
      </c>
      <c r="BH30" s="5" t="s">
        <v>98</v>
      </c>
      <c r="BI30" s="5" t="s">
        <v>98</v>
      </c>
      <c r="BJ30">
        <f>BJ28/100</f>
        <v>2.0073800738007401E-2</v>
      </c>
      <c r="BK30">
        <f>BK28/100</f>
        <v>1.8897338403041797E-2</v>
      </c>
      <c r="BL30" s="5" t="s">
        <v>98</v>
      </c>
      <c r="BM30" s="5" t="s">
        <v>98</v>
      </c>
      <c r="BN30" s="5" t="s">
        <v>98</v>
      </c>
      <c r="BO30" s="5" t="s">
        <v>98</v>
      </c>
      <c r="BP30">
        <f>BP28/100</f>
        <v>8.6715867158671606E-2</v>
      </c>
      <c r="BQ30">
        <f>BQ28/100</f>
        <v>8.3269961977186294E-3</v>
      </c>
      <c r="BR30">
        <f>BR28/100</f>
        <v>9.2121212121212097E-3</v>
      </c>
      <c r="BS30" s="5" t="s">
        <v>98</v>
      </c>
      <c r="BT30" s="5" t="s">
        <v>98</v>
      </c>
      <c r="BU30" s="5" t="s">
        <v>98</v>
      </c>
      <c r="BV30">
        <f>BV28/100</f>
        <v>0.218191881918819</v>
      </c>
      <c r="BW30">
        <f>BW28/100</f>
        <v>0.34939163498098902</v>
      </c>
      <c r="BX30" s="5" t="s">
        <v>98</v>
      </c>
      <c r="BY30" s="5" t="s">
        <v>98</v>
      </c>
      <c r="BZ30" s="5" t="s">
        <v>98</v>
      </c>
      <c r="CA30" s="5" t="s">
        <v>98</v>
      </c>
      <c r="CB30">
        <f>CB28/100</f>
        <v>0.35793357933579301</v>
      </c>
      <c r="CC30">
        <f>CC28/100</f>
        <v>0.52692015209125498</v>
      </c>
      <c r="CD30" s="5" t="s">
        <v>98</v>
      </c>
      <c r="CE30" s="5" t="s">
        <v>98</v>
      </c>
      <c r="CF30" s="5" t="s">
        <v>98</v>
      </c>
      <c r="CG30" s="5" t="s">
        <v>98</v>
      </c>
      <c r="CH30">
        <f>CH28/100</f>
        <v>9.4169741697417E-2</v>
      </c>
      <c r="CI30">
        <f>CI28/100</f>
        <v>0.17368821292775699</v>
      </c>
      <c r="CJ30" s="5" t="s">
        <v>98</v>
      </c>
      <c r="CK30" s="5" t="s">
        <v>98</v>
      </c>
      <c r="CL30" s="5" t="s">
        <v>98</v>
      </c>
      <c r="CM30" s="5" t="s">
        <v>98</v>
      </c>
      <c r="CN30">
        <f>CN28/100</f>
        <v>0.23321033210332101</v>
      </c>
      <c r="CO30">
        <f>CO28/100</f>
        <v>0.62733840304182498</v>
      </c>
      <c r="CP30">
        <f>CP28/100</f>
        <v>1.07781818181818</v>
      </c>
      <c r="CQ30" s="5" t="s">
        <v>98</v>
      </c>
      <c r="CR30" s="5" t="s">
        <v>98</v>
      </c>
      <c r="CS30" s="5" t="s">
        <v>98</v>
      </c>
      <c r="CT30">
        <f>CT28/100</f>
        <v>0.19394833948339499</v>
      </c>
      <c r="CU30">
        <f>CU28/100</f>
        <v>0.31444866920152104</v>
      </c>
      <c r="CV30" s="5" t="s">
        <v>98</v>
      </c>
      <c r="CW30" s="5" t="s">
        <v>98</v>
      </c>
      <c r="CX30" s="5" t="s">
        <v>98</v>
      </c>
      <c r="CY30" s="5" t="s">
        <v>98</v>
      </c>
      <c r="CZ30">
        <f>CZ28/100</f>
        <v>0.40704797047970503</v>
      </c>
      <c r="DA30">
        <f>DA28/100</f>
        <v>0.51901140684410596</v>
      </c>
      <c r="DB30" s="5" t="s">
        <v>98</v>
      </c>
      <c r="DC30" s="5" t="s">
        <v>98</v>
      </c>
      <c r="DD30" s="5" t="s">
        <v>98</v>
      </c>
      <c r="DE30" s="5" t="s">
        <v>98</v>
      </c>
      <c r="DF30" s="5" t="s">
        <v>98</v>
      </c>
      <c r="DG30" s="5" t="s">
        <v>98</v>
      </c>
      <c r="DH30">
        <f>DH28/100</f>
        <v>1.3285454545454498</v>
      </c>
      <c r="DI30">
        <f>DI28/100</f>
        <v>0.89854260089686089</v>
      </c>
      <c r="DJ30">
        <f>DJ28/100</f>
        <v>1.3244642857142901</v>
      </c>
      <c r="DK30" s="5" t="s">
        <v>98</v>
      </c>
    </row>
    <row r="33" spans="2:93" x14ac:dyDescent="0.2">
      <c r="CO33" s="61"/>
    </row>
    <row r="34" spans="2:93" x14ac:dyDescent="0.2">
      <c r="B34" s="61" t="s">
        <v>347</v>
      </c>
    </row>
  </sheetData>
  <mergeCells count="41">
    <mergeCell ref="DF26:DK26"/>
    <mergeCell ref="DL5:DQ5"/>
    <mergeCell ref="DR5:DW5"/>
    <mergeCell ref="DX5:EC5"/>
    <mergeCell ref="BV26:CA26"/>
    <mergeCell ref="CB26:CG26"/>
    <mergeCell ref="CH26:CM26"/>
    <mergeCell ref="CN26:CS26"/>
    <mergeCell ref="CT26:CY26"/>
    <mergeCell ref="CZ26:DE26"/>
    <mergeCell ref="BY16:CC16"/>
    <mergeCell ref="CD16:CH16"/>
    <mergeCell ref="CI16:CM16"/>
    <mergeCell ref="CN16:CR16"/>
    <mergeCell ref="BP26:BU26"/>
    <mergeCell ref="B26:G26"/>
    <mergeCell ref="H26:M26"/>
    <mergeCell ref="N26:S26"/>
    <mergeCell ref="T26:Y26"/>
    <mergeCell ref="Z26:AE26"/>
    <mergeCell ref="AF26:AK26"/>
    <mergeCell ref="AL26:AQ26"/>
    <mergeCell ref="AR26:AW26"/>
    <mergeCell ref="AX26:BC26"/>
    <mergeCell ref="BD26:BI26"/>
    <mergeCell ref="BJ26:BO26"/>
    <mergeCell ref="B16:F16"/>
    <mergeCell ref="G16:K16"/>
    <mergeCell ref="L16:P16"/>
    <mergeCell ref="Q16:U16"/>
    <mergeCell ref="V16:Z16"/>
    <mergeCell ref="AA16:AE16"/>
    <mergeCell ref="AF16:AJ16"/>
    <mergeCell ref="AK16:AO16"/>
    <mergeCell ref="AP16:AT16"/>
    <mergeCell ref="AU16:AY16"/>
    <mergeCell ref="AZ16:BD16"/>
    <mergeCell ref="BE16:BI16"/>
    <mergeCell ref="BJ16:BN16"/>
    <mergeCell ref="BO16:BS16"/>
    <mergeCell ref="BT16:BX16"/>
  </mergeCells>
  <pageMargins left="0.7" right="0.7" top="0.78740157499999996" bottom="0.78740157499999996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7:AW54"/>
  <sheetViews>
    <sheetView topLeftCell="A7" zoomScale="70" zoomScaleNormal="70" workbookViewId="0">
      <selection activeCell="B47" sqref="B47"/>
    </sheetView>
  </sheetViews>
  <sheetFormatPr baseColWidth="10" defaultRowHeight="12.75" x14ac:dyDescent="0.2"/>
  <sheetData>
    <row r="7" spans="2:7" x14ac:dyDescent="0.2">
      <c r="B7" s="62"/>
      <c r="C7" s="62"/>
      <c r="D7" s="62"/>
      <c r="E7" s="62"/>
      <c r="F7" s="62"/>
      <c r="G7" s="62"/>
    </row>
    <row r="8" spans="2:7" x14ac:dyDescent="0.2">
      <c r="B8" s="5"/>
      <c r="C8" s="5"/>
      <c r="D8" s="5"/>
      <c r="E8" s="5"/>
      <c r="F8" s="5"/>
      <c r="G8" s="5"/>
    </row>
    <row r="9" spans="2:7" x14ac:dyDescent="0.2">
      <c r="B9" s="5"/>
      <c r="C9" s="5"/>
      <c r="D9" s="5"/>
      <c r="E9" s="5"/>
      <c r="F9" s="5"/>
      <c r="G9" s="5"/>
    </row>
    <row r="10" spans="2:7" x14ac:dyDescent="0.2">
      <c r="B10" s="5"/>
      <c r="C10" s="5"/>
      <c r="D10" s="5"/>
      <c r="E10" s="5"/>
      <c r="F10" s="5"/>
      <c r="G10" s="5"/>
    </row>
    <row r="11" spans="2:7" x14ac:dyDescent="0.2">
      <c r="B11" s="5"/>
      <c r="C11" s="5"/>
      <c r="D11" s="5"/>
      <c r="E11" s="5"/>
      <c r="F11" s="5"/>
      <c r="G11" s="5"/>
    </row>
    <row r="12" spans="2:7" x14ac:dyDescent="0.2">
      <c r="B12" s="5"/>
      <c r="C12" s="5"/>
      <c r="D12" s="5"/>
      <c r="E12" s="5"/>
      <c r="F12" s="5"/>
      <c r="G12" s="5"/>
    </row>
    <row r="13" spans="2:7" x14ac:dyDescent="0.2">
      <c r="B13" s="5"/>
      <c r="C13" s="5"/>
      <c r="D13" s="5"/>
      <c r="E13" s="5"/>
      <c r="F13" s="5"/>
      <c r="G13" s="5"/>
    </row>
    <row r="14" spans="2:7" x14ac:dyDescent="0.2">
      <c r="B14" s="5"/>
      <c r="C14" s="5"/>
      <c r="D14" s="5"/>
      <c r="E14" s="5"/>
      <c r="F14" s="5"/>
      <c r="G14" s="5"/>
    </row>
    <row r="19" spans="1:49" x14ac:dyDescent="0.2">
      <c r="B19" s="62"/>
      <c r="C19" s="62"/>
      <c r="D19" s="62"/>
    </row>
    <row r="20" spans="1:49" x14ac:dyDescent="0.2">
      <c r="B20" s="5"/>
      <c r="C20" s="5"/>
      <c r="D20" s="5"/>
    </row>
    <row r="24" spans="1:49" x14ac:dyDescent="0.2">
      <c r="B24" s="3" t="s">
        <v>70</v>
      </c>
      <c r="F24" t="s">
        <v>214</v>
      </c>
    </row>
    <row r="26" spans="1:49" x14ac:dyDescent="0.2">
      <c r="A26" t="s">
        <v>183</v>
      </c>
      <c r="B26" s="62" t="s">
        <v>63</v>
      </c>
      <c r="C26" s="62"/>
      <c r="D26" s="62"/>
      <c r="E26" s="62"/>
      <c r="F26" s="62"/>
      <c r="G26" s="62"/>
      <c r="H26" s="62" t="s">
        <v>39</v>
      </c>
      <c r="I26" s="62"/>
      <c r="J26" s="62"/>
      <c r="K26" s="62"/>
      <c r="L26" s="62"/>
      <c r="M26" s="62"/>
      <c r="N26" s="62" t="s">
        <v>64</v>
      </c>
      <c r="O26" s="62"/>
      <c r="P26" s="62"/>
      <c r="Q26" s="62"/>
      <c r="R26" s="62"/>
      <c r="S26" s="62"/>
      <c r="T26" s="62" t="s">
        <v>65</v>
      </c>
      <c r="U26" s="62"/>
      <c r="V26" s="62"/>
      <c r="W26" s="62"/>
      <c r="X26" s="62"/>
      <c r="Y26" s="62"/>
      <c r="Z26" s="62" t="s">
        <v>66</v>
      </c>
      <c r="AA26" s="62"/>
      <c r="AB26" s="62"/>
      <c r="AC26" s="62"/>
      <c r="AD26" s="62"/>
      <c r="AE26" s="62"/>
      <c r="AF26" s="62" t="s">
        <v>67</v>
      </c>
      <c r="AG26" s="62"/>
      <c r="AH26" s="62"/>
      <c r="AI26" s="62"/>
      <c r="AJ26" s="62"/>
      <c r="AK26" s="62"/>
      <c r="AL26" s="62" t="s">
        <v>68</v>
      </c>
      <c r="AM26" s="62"/>
      <c r="AN26" s="62"/>
      <c r="AO26" s="62"/>
      <c r="AP26" s="62"/>
      <c r="AQ26" s="62"/>
      <c r="AR26" s="62" t="s">
        <v>69</v>
      </c>
      <c r="AS26" s="62"/>
      <c r="AT26" s="62"/>
      <c r="AU26" s="62"/>
      <c r="AV26" s="62"/>
      <c r="AW26" s="62"/>
    </row>
    <row r="27" spans="1:49" x14ac:dyDescent="0.2">
      <c r="A27" s="4">
        <v>25000</v>
      </c>
      <c r="B27" s="5">
        <v>0.65380000999999999</v>
      </c>
      <c r="D27" s="5">
        <v>0.68760001999999998</v>
      </c>
      <c r="F27" s="5">
        <v>0.63520001999999998</v>
      </c>
      <c r="H27" s="5">
        <v>1.13030005</v>
      </c>
      <c r="J27" s="5">
        <v>1.0641000300000001</v>
      </c>
      <c r="L27" s="5">
        <v>1.1073000399999999</v>
      </c>
      <c r="N27" s="5">
        <v>0.92379999000000002</v>
      </c>
      <c r="P27" s="5">
        <v>0.62870002000000003</v>
      </c>
      <c r="R27" s="5">
        <v>0.71170001999999999</v>
      </c>
      <c r="T27" s="5">
        <v>0.71380001000000004</v>
      </c>
      <c r="V27" s="5">
        <v>0.65130001000000004</v>
      </c>
      <c r="X27" s="5">
        <v>0.74330001999999995</v>
      </c>
      <c r="Z27" s="5">
        <v>0.79299998000000005</v>
      </c>
      <c r="AB27" s="5">
        <v>0.67000002000000003</v>
      </c>
      <c r="AD27" s="5">
        <v>0.62919997999999999</v>
      </c>
      <c r="AF27" s="5">
        <v>0.73000001999999997</v>
      </c>
      <c r="AH27" s="5">
        <v>0.59710001999999995</v>
      </c>
      <c r="AJ27" s="5">
        <v>0.59259998999999997</v>
      </c>
      <c r="AL27" s="5">
        <v>0.83179997999999999</v>
      </c>
      <c r="AN27" s="5">
        <v>0.66180002999999998</v>
      </c>
      <c r="AP27" s="5">
        <v>0.63450002999999999</v>
      </c>
      <c r="AR27" s="5">
        <v>0.60540002999999998</v>
      </c>
      <c r="AT27" s="5">
        <v>0.61150002000000003</v>
      </c>
      <c r="AV27" s="5">
        <v>0.59589999999999999</v>
      </c>
    </row>
    <row r="28" spans="1:49" x14ac:dyDescent="0.2">
      <c r="A28" s="4">
        <v>2500</v>
      </c>
      <c r="B28" s="5">
        <v>0.56379997999999998</v>
      </c>
      <c r="D28" s="5">
        <v>0.53560001000000002</v>
      </c>
      <c r="F28" s="5">
        <v>0.62400001000000005</v>
      </c>
      <c r="H28" s="5">
        <v>1.02359998</v>
      </c>
      <c r="J28" s="5">
        <v>0.87800001999999999</v>
      </c>
      <c r="L28" s="5">
        <v>1.07579994</v>
      </c>
      <c r="N28" s="5">
        <v>0.77329999000000005</v>
      </c>
      <c r="P28" s="5">
        <v>0.4355</v>
      </c>
      <c r="R28" s="5">
        <v>0.72399997999999999</v>
      </c>
      <c r="T28" s="5">
        <v>0.58979999999999999</v>
      </c>
      <c r="V28" s="5">
        <v>0.55320000999999996</v>
      </c>
      <c r="X28" s="5">
        <v>0.62470000999999997</v>
      </c>
      <c r="Z28" s="5">
        <v>0.58340000999999997</v>
      </c>
      <c r="AB28" s="5">
        <v>0.60219997000000003</v>
      </c>
      <c r="AD28" s="5">
        <v>0.69040000000000001</v>
      </c>
      <c r="AF28" s="5">
        <v>0.64529996999999995</v>
      </c>
      <c r="AH28" s="5">
        <v>0.59729999</v>
      </c>
      <c r="AJ28" s="5">
        <v>0.54530000999999995</v>
      </c>
      <c r="AL28" s="5">
        <v>0.65949999999999998</v>
      </c>
      <c r="AN28" s="5">
        <v>0.62120003000000001</v>
      </c>
      <c r="AP28" s="5">
        <v>0.67059999999999997</v>
      </c>
      <c r="AR28" s="5">
        <v>0.52439999999999998</v>
      </c>
      <c r="AT28" s="5">
        <v>0.49520001000000002</v>
      </c>
      <c r="AV28" s="5">
        <v>0.5948</v>
      </c>
    </row>
    <row r="29" spans="1:49" x14ac:dyDescent="0.2">
      <c r="A29" s="4">
        <v>250</v>
      </c>
      <c r="B29" s="5">
        <v>0.49569999999999997</v>
      </c>
      <c r="D29" s="5">
        <v>0.36469998999999997</v>
      </c>
      <c r="F29" s="5">
        <v>0.35530001</v>
      </c>
      <c r="H29" s="5">
        <v>0.98580003000000005</v>
      </c>
      <c r="J29" s="5">
        <v>0.69819998999999999</v>
      </c>
      <c r="L29" s="5">
        <v>0.89069997999999995</v>
      </c>
      <c r="N29" s="5">
        <v>0.71299999999999997</v>
      </c>
      <c r="P29" s="5">
        <v>0.4738</v>
      </c>
      <c r="R29" s="5">
        <v>0.35280001</v>
      </c>
      <c r="T29" s="5">
        <v>0.58319997999999995</v>
      </c>
      <c r="V29" s="5">
        <v>0.52270000999999999</v>
      </c>
      <c r="X29" s="5">
        <v>0.38240001000000001</v>
      </c>
      <c r="Z29" s="5">
        <v>0.52259999999999995</v>
      </c>
      <c r="AB29" s="5">
        <v>0.49430001000000001</v>
      </c>
      <c r="AD29" s="5">
        <v>0.42550000999999998</v>
      </c>
      <c r="AF29" s="5">
        <v>0.48719999000000003</v>
      </c>
      <c r="AH29" s="5">
        <v>0.37729998999999997</v>
      </c>
      <c r="AJ29" s="5">
        <v>0.29170001000000001</v>
      </c>
      <c r="AL29" s="5">
        <v>0.53500002999999996</v>
      </c>
      <c r="AN29" s="5">
        <v>0.37590000000000001</v>
      </c>
      <c r="AP29" s="5">
        <v>0.31769999999999998</v>
      </c>
      <c r="AR29" s="5">
        <v>0.33989998999999999</v>
      </c>
      <c r="AT29" s="5">
        <v>0.41190000999999998</v>
      </c>
      <c r="AV29" s="5">
        <v>0.39500001000000001</v>
      </c>
    </row>
    <row r="30" spans="1:49" x14ac:dyDescent="0.2">
      <c r="A30" s="4">
        <v>25</v>
      </c>
      <c r="B30" s="5">
        <v>0.26100001</v>
      </c>
      <c r="D30" s="5">
        <v>0.27419999</v>
      </c>
      <c r="F30" s="5">
        <v>0.15270001</v>
      </c>
      <c r="H30" s="5">
        <v>0.68080001999999995</v>
      </c>
      <c r="J30" s="5">
        <v>0.62110001000000004</v>
      </c>
      <c r="L30" s="5">
        <v>0.63489996999999998</v>
      </c>
      <c r="N30" s="5">
        <v>0.30640000000000001</v>
      </c>
      <c r="P30" s="5">
        <v>0.2339</v>
      </c>
      <c r="R30" s="5">
        <v>0.17960000000000001</v>
      </c>
      <c r="T30" s="5">
        <v>0.44450000000000001</v>
      </c>
      <c r="V30" s="5">
        <v>0.23599999999999999</v>
      </c>
      <c r="X30" s="5">
        <v>0.1736</v>
      </c>
      <c r="Z30" s="5">
        <v>0.2392</v>
      </c>
      <c r="AB30" s="5">
        <v>0.2054</v>
      </c>
      <c r="AD30" s="5">
        <v>0.17519999999999999</v>
      </c>
      <c r="AF30" s="5">
        <v>0.28580000999999999</v>
      </c>
      <c r="AH30" s="5">
        <v>0.26579999999999998</v>
      </c>
      <c r="AJ30" s="5">
        <v>0.13539999999999999</v>
      </c>
      <c r="AL30" s="5">
        <v>0.2084</v>
      </c>
      <c r="AN30" s="5">
        <v>0.30989999000000001</v>
      </c>
      <c r="AP30" s="5">
        <v>0.16230000999999999</v>
      </c>
      <c r="AR30" s="5">
        <v>0.16819999999999999</v>
      </c>
      <c r="AT30" s="5">
        <v>0.1971</v>
      </c>
      <c r="AV30" s="5">
        <v>0.18659999999999999</v>
      </c>
    </row>
    <row r="31" spans="1:49" x14ac:dyDescent="0.2">
      <c r="A31" s="4" t="s">
        <v>46</v>
      </c>
      <c r="B31" s="5">
        <v>0.14499999999999999</v>
      </c>
      <c r="D31" s="5">
        <v>0.14000000000000001</v>
      </c>
      <c r="F31" s="5">
        <v>8.7300000000000003E-2</v>
      </c>
      <c r="H31" s="5">
        <v>0.41549998999999999</v>
      </c>
      <c r="J31" s="5">
        <v>0.56359999999999999</v>
      </c>
      <c r="L31" s="5">
        <v>0.36410000999999997</v>
      </c>
      <c r="N31" s="5">
        <v>0.20649998999999999</v>
      </c>
      <c r="P31" s="5">
        <v>0.13249999000000001</v>
      </c>
      <c r="R31" s="5">
        <v>8.4900000000000003E-2</v>
      </c>
      <c r="T31" s="5">
        <v>0.19419998999999999</v>
      </c>
      <c r="V31" s="5">
        <v>0.1008</v>
      </c>
      <c r="X31" s="5">
        <v>0.12859999999999999</v>
      </c>
      <c r="Z31" s="5">
        <v>0.1605</v>
      </c>
      <c r="AB31" s="5">
        <v>0.123</v>
      </c>
      <c r="AD31" s="5">
        <v>8.0600000000000005E-2</v>
      </c>
      <c r="AF31" s="5">
        <v>0.14040000999999999</v>
      </c>
      <c r="AH31" s="5">
        <v>0.1822</v>
      </c>
      <c r="AJ31" s="5">
        <v>6.6799999999999998E-2</v>
      </c>
      <c r="AL31" s="5">
        <v>0.14300001000000001</v>
      </c>
      <c r="AN31" s="5">
        <v>0.10829999999999999</v>
      </c>
      <c r="AP31" s="5">
        <v>6.9800000000000001E-2</v>
      </c>
      <c r="AR31" s="5">
        <v>0.15009998999999999</v>
      </c>
      <c r="AT31" s="5">
        <v>9.8699999999999996E-2</v>
      </c>
      <c r="AV31" s="5">
        <v>7.8600000000000003E-2</v>
      </c>
    </row>
    <row r="32" spans="1:49" x14ac:dyDescent="0.2">
      <c r="A32" s="4" t="s">
        <v>47</v>
      </c>
      <c r="B32" s="5">
        <v>0.10829999999999999</v>
      </c>
      <c r="D32" s="5">
        <v>5.9799999999999999E-2</v>
      </c>
      <c r="F32" s="5">
        <v>6.6400000000000001E-2</v>
      </c>
      <c r="H32" s="5">
        <v>0.25560000999999999</v>
      </c>
      <c r="J32" s="5">
        <v>0.29580000000000001</v>
      </c>
      <c r="L32" s="5">
        <v>0.27379998999999999</v>
      </c>
      <c r="N32" s="5">
        <v>0.13590000999999999</v>
      </c>
      <c r="P32" s="5">
        <v>0.14610000000000001</v>
      </c>
      <c r="R32" s="5">
        <v>7.3300000000000004E-2</v>
      </c>
      <c r="T32" s="5">
        <v>0.1469</v>
      </c>
      <c r="V32" s="5">
        <v>5.6899999999999999E-2</v>
      </c>
      <c r="X32" s="5">
        <v>9.6100000000000005E-2</v>
      </c>
      <c r="Z32" s="5">
        <v>0.13039999999999999</v>
      </c>
      <c r="AB32" s="5">
        <v>7.6700000000000004E-2</v>
      </c>
      <c r="AD32" s="5">
        <v>7.9500000000000001E-2</v>
      </c>
      <c r="AF32" s="5">
        <v>0.12</v>
      </c>
      <c r="AH32" s="5">
        <v>9.9000000000000005E-2</v>
      </c>
      <c r="AJ32" s="5">
        <v>8.0100000000000005E-2</v>
      </c>
      <c r="AL32" s="5">
        <v>0.10970000000000001</v>
      </c>
      <c r="AN32" s="5">
        <v>6.6799999999999998E-2</v>
      </c>
      <c r="AP32" s="5">
        <v>6.6500000000000004E-2</v>
      </c>
      <c r="AR32" s="5">
        <v>0.12479999999999999</v>
      </c>
      <c r="AT32" s="5">
        <v>8.4199999999999997E-2</v>
      </c>
      <c r="AV32" s="5">
        <v>7.6399999999999996E-2</v>
      </c>
    </row>
    <row r="33" spans="1:48" x14ac:dyDescent="0.2">
      <c r="A33" s="4">
        <v>0</v>
      </c>
      <c r="B33" s="5">
        <v>0.10489999999999999</v>
      </c>
      <c r="D33" s="5">
        <v>0.1045</v>
      </c>
      <c r="F33" s="5">
        <v>8.1500000000000003E-2</v>
      </c>
      <c r="H33" s="5">
        <v>0.1138</v>
      </c>
      <c r="J33" s="5">
        <v>0.29730001</v>
      </c>
      <c r="L33" s="5">
        <v>7.4399999999999994E-2</v>
      </c>
      <c r="N33" s="5">
        <v>9.0999999999999998E-2</v>
      </c>
      <c r="P33" s="5">
        <v>0.12089999999999999</v>
      </c>
      <c r="R33" s="5">
        <v>8.1000000000000003E-2</v>
      </c>
      <c r="T33" s="5">
        <v>0.1114</v>
      </c>
      <c r="V33" s="5">
        <v>9.0800000000000006E-2</v>
      </c>
      <c r="X33" s="5">
        <v>8.3699999999999997E-2</v>
      </c>
      <c r="Z33" s="5">
        <v>0.12690000000000001</v>
      </c>
      <c r="AB33" s="5">
        <v>0.1009</v>
      </c>
      <c r="AD33" s="5">
        <v>7.3499999999999996E-2</v>
      </c>
      <c r="AF33" s="5">
        <v>9.7299999999999998E-2</v>
      </c>
      <c r="AH33" s="5">
        <v>0.11890000000000001</v>
      </c>
      <c r="AJ33" s="5">
        <v>8.9399999999999993E-2</v>
      </c>
      <c r="AL33" s="5">
        <v>9.4700000000000006E-2</v>
      </c>
      <c r="AN33" s="5">
        <v>8.2199999999999995E-2</v>
      </c>
      <c r="AP33" s="5">
        <v>8.43E-2</v>
      </c>
      <c r="AR33" s="5">
        <v>0.10780000000000001</v>
      </c>
      <c r="AT33" s="5">
        <v>0.1061</v>
      </c>
      <c r="AV33" s="5">
        <v>8.9300000000000004E-2</v>
      </c>
    </row>
    <row r="36" spans="1:48" x14ac:dyDescent="0.2">
      <c r="A36" s="4">
        <v>25000</v>
      </c>
      <c r="B36" s="5">
        <v>0.49579999000000002</v>
      </c>
      <c r="D36" s="5">
        <v>0.58179997999999999</v>
      </c>
      <c r="F36" s="5">
        <v>0.62120002500000004</v>
      </c>
      <c r="H36" s="5">
        <v>1.0607000600000001</v>
      </c>
      <c r="J36" s="5">
        <v>1.05139995</v>
      </c>
      <c r="L36" s="5">
        <v>1.0535999540000001</v>
      </c>
      <c r="N36" s="5">
        <v>0.80580001999999995</v>
      </c>
      <c r="P36" s="5">
        <v>0.61510003000000002</v>
      </c>
      <c r="R36" s="5">
        <v>0.626800001</v>
      </c>
      <c r="T36" s="5">
        <v>0.81040000999999995</v>
      </c>
      <c r="V36" s="5">
        <v>0.70709997000000002</v>
      </c>
      <c r="X36" s="5">
        <v>0.74529999499999999</v>
      </c>
      <c r="Z36" s="5">
        <v>0.64039999000000003</v>
      </c>
      <c r="AB36" s="5">
        <v>0.75190002</v>
      </c>
      <c r="AD36" s="5">
        <v>0.74220001700000005</v>
      </c>
      <c r="AF36" s="5">
        <v>0.71509999000000002</v>
      </c>
      <c r="AH36" s="5">
        <v>0.67490000000000006</v>
      </c>
      <c r="AJ36" s="5">
        <v>0.54769998799999997</v>
      </c>
      <c r="AL36" s="5">
        <v>0.78969997000000003</v>
      </c>
      <c r="AN36" s="5">
        <v>0.67269999000000003</v>
      </c>
      <c r="AP36" s="5">
        <v>0.66299998800000004</v>
      </c>
      <c r="AR36" s="5">
        <v>0.46380000999999998</v>
      </c>
      <c r="AT36" s="5">
        <v>0.61189996999999996</v>
      </c>
      <c r="AV36" s="5">
        <v>0.491100013</v>
      </c>
    </row>
    <row r="37" spans="1:48" x14ac:dyDescent="0.2">
      <c r="A37" s="4">
        <v>2500</v>
      </c>
      <c r="B37" s="5">
        <v>0.52460002999999999</v>
      </c>
      <c r="D37" s="5">
        <v>0.58440000000000003</v>
      </c>
      <c r="F37" s="5">
        <v>0.55640000099999998</v>
      </c>
      <c r="H37" s="5">
        <v>1.05180001</v>
      </c>
      <c r="J37" s="5">
        <v>1.0902999600000001</v>
      </c>
      <c r="L37" s="5">
        <v>1.072299957</v>
      </c>
      <c r="N37" s="5">
        <v>0.87980002000000002</v>
      </c>
      <c r="P37" s="5">
        <v>0.55409998000000005</v>
      </c>
      <c r="R37" s="5">
        <v>0.57200002699999997</v>
      </c>
      <c r="T37" s="5">
        <v>0.73729997999999997</v>
      </c>
      <c r="V37" s="5">
        <v>0.62529999000000003</v>
      </c>
      <c r="X37" s="5">
        <v>0.60699999299999996</v>
      </c>
      <c r="Z37" s="5">
        <v>0.76590002000000001</v>
      </c>
      <c r="AB37" s="5">
        <v>0.60570002000000001</v>
      </c>
      <c r="AD37" s="5">
        <v>0.63510000700000002</v>
      </c>
      <c r="AF37" s="5">
        <v>0.73599999999999999</v>
      </c>
      <c r="AH37" s="5">
        <v>0.58899999000000003</v>
      </c>
      <c r="AJ37" s="5">
        <v>0.48159998700000001</v>
      </c>
      <c r="AL37" s="5">
        <v>0.69830000000000003</v>
      </c>
      <c r="AN37" s="5">
        <v>0.63709998000000001</v>
      </c>
      <c r="AP37" s="5">
        <v>0.64639997500000002</v>
      </c>
      <c r="AR37" s="5">
        <v>0.50220001000000003</v>
      </c>
      <c r="AT37" s="5">
        <v>0.55540001000000006</v>
      </c>
      <c r="AV37" s="5">
        <v>0.55820000199999997</v>
      </c>
    </row>
    <row r="38" spans="1:48" x14ac:dyDescent="0.2">
      <c r="A38" s="4">
        <v>250</v>
      </c>
      <c r="B38" s="5">
        <v>0.40790000999999998</v>
      </c>
      <c r="D38" s="5">
        <v>0.40920001</v>
      </c>
      <c r="F38" s="5">
        <v>0.37380000899999999</v>
      </c>
      <c r="H38" s="5">
        <v>0.80830002000000001</v>
      </c>
      <c r="J38" s="5">
        <v>0.91210002000000001</v>
      </c>
      <c r="L38" s="5">
        <v>0.90200000999999996</v>
      </c>
      <c r="N38" s="5">
        <v>0.58189999999999997</v>
      </c>
      <c r="P38" s="5">
        <v>0.34660000000000002</v>
      </c>
      <c r="R38" s="5">
        <v>0.44540000000000002</v>
      </c>
      <c r="T38" s="5">
        <v>0.45889999999999997</v>
      </c>
      <c r="V38" s="5">
        <v>0.44159999</v>
      </c>
      <c r="X38" s="5">
        <v>0.40050000000000002</v>
      </c>
      <c r="Z38" s="5">
        <v>0.47789999999999999</v>
      </c>
      <c r="AB38" s="5">
        <v>0.45629998999999999</v>
      </c>
      <c r="AD38" s="5">
        <v>0.43830001400000002</v>
      </c>
      <c r="AF38" s="5">
        <v>0.45550001000000001</v>
      </c>
      <c r="AH38" s="5">
        <v>0.42280000000000001</v>
      </c>
      <c r="AJ38" s="5">
        <v>0.29750001399999998</v>
      </c>
      <c r="AL38" s="5">
        <v>0.53920000999999995</v>
      </c>
      <c r="AN38" s="5">
        <v>0.44839999000000003</v>
      </c>
      <c r="AP38" s="5">
        <v>0.409500003</v>
      </c>
      <c r="AR38" s="5">
        <v>0.23960000000000001</v>
      </c>
      <c r="AT38" s="5">
        <v>0.3513</v>
      </c>
      <c r="AV38" s="5">
        <v>0.33619999900000003</v>
      </c>
    </row>
    <row r="39" spans="1:48" x14ac:dyDescent="0.2">
      <c r="A39" s="4">
        <v>25</v>
      </c>
      <c r="B39" s="5">
        <v>0.22420000000000001</v>
      </c>
      <c r="D39" s="5">
        <v>0.22739999999999999</v>
      </c>
      <c r="F39" s="5">
        <v>0.20229999700000001</v>
      </c>
      <c r="H39" s="5">
        <v>0.59869998999999996</v>
      </c>
      <c r="J39" s="5">
        <v>0.96350002000000001</v>
      </c>
      <c r="L39" s="5">
        <v>0.60119998500000005</v>
      </c>
      <c r="N39" s="5">
        <v>0.29249998999999999</v>
      </c>
      <c r="P39" s="5">
        <v>0.1943</v>
      </c>
      <c r="R39" s="5">
        <v>0.188500002</v>
      </c>
      <c r="T39" s="5">
        <v>0.28299998999999998</v>
      </c>
      <c r="V39" s="5">
        <v>0.20640000999999999</v>
      </c>
      <c r="X39" s="5">
        <v>0.20329999900000001</v>
      </c>
      <c r="Z39" s="5">
        <v>0.17120001000000001</v>
      </c>
      <c r="AB39" s="5">
        <v>0.1762</v>
      </c>
      <c r="AD39" s="5">
        <v>0.16699999600000001</v>
      </c>
      <c r="AF39" s="5">
        <v>0.23029999000000001</v>
      </c>
      <c r="AH39" s="5">
        <v>0.18060000000000001</v>
      </c>
      <c r="AJ39" s="5">
        <v>0.14399999399999999</v>
      </c>
      <c r="AL39" s="5">
        <v>0.32409999</v>
      </c>
      <c r="AN39" s="5">
        <v>0.184</v>
      </c>
      <c r="AP39" s="5">
        <v>0.14959999900000001</v>
      </c>
      <c r="AR39" s="5">
        <v>0.15620001</v>
      </c>
      <c r="AT39" s="5">
        <v>0.2104</v>
      </c>
      <c r="AV39" s="5">
        <v>0.147400007</v>
      </c>
    </row>
    <row r="40" spans="1:48" x14ac:dyDescent="0.2">
      <c r="A40" s="4" t="s">
        <v>46</v>
      </c>
      <c r="B40" s="5">
        <v>0.1595</v>
      </c>
      <c r="D40" s="5">
        <v>7.7100000000000002E-2</v>
      </c>
      <c r="F40" s="5">
        <v>9.8800003999999997E-2</v>
      </c>
      <c r="H40" s="5">
        <v>0.41470000000000001</v>
      </c>
      <c r="J40" s="5">
        <v>0.45539998999999998</v>
      </c>
      <c r="L40" s="5">
        <v>0.34720000600000001</v>
      </c>
      <c r="N40" s="5">
        <v>0.18840000000000001</v>
      </c>
      <c r="P40" s="5">
        <v>0.106</v>
      </c>
      <c r="R40" s="5">
        <v>9.0200000000000002E-2</v>
      </c>
      <c r="T40" s="5">
        <v>0.2676</v>
      </c>
      <c r="V40" s="5">
        <v>8.3299999999999999E-2</v>
      </c>
      <c r="X40" s="5">
        <v>0.106200002</v>
      </c>
      <c r="Z40" s="5">
        <v>0.17929999999999999</v>
      </c>
      <c r="AB40" s="5">
        <v>7.7700000000000005E-2</v>
      </c>
      <c r="AD40" s="5">
        <v>7.3499999999999996E-2</v>
      </c>
      <c r="AF40" s="5">
        <v>0.13189999999999999</v>
      </c>
      <c r="AH40" s="5">
        <v>0.10150000000000001</v>
      </c>
      <c r="AJ40" s="5">
        <v>7.1699999E-2</v>
      </c>
      <c r="AL40" s="5">
        <v>0.1169</v>
      </c>
      <c r="AN40" s="5">
        <v>8.7999999999999995E-2</v>
      </c>
      <c r="AP40" s="5">
        <v>8.4299996000000002E-2</v>
      </c>
      <c r="AR40" s="5">
        <v>0.1242</v>
      </c>
      <c r="AT40" s="5">
        <v>8.5000000000000006E-2</v>
      </c>
      <c r="AV40" s="5">
        <v>0.10000000100000001</v>
      </c>
    </row>
    <row r="41" spans="1:48" x14ac:dyDescent="0.2">
      <c r="A41" s="4" t="s">
        <v>47</v>
      </c>
      <c r="B41" s="5">
        <v>0.12379999999999999</v>
      </c>
      <c r="D41" s="5">
        <v>7.0599999999999996E-2</v>
      </c>
      <c r="F41" s="5">
        <v>6.8999998000000007E-2</v>
      </c>
      <c r="H41" s="5">
        <v>0.29370001000000001</v>
      </c>
      <c r="J41" s="5">
        <v>0.58420002000000004</v>
      </c>
      <c r="L41" s="5">
        <v>0.27129998799999999</v>
      </c>
      <c r="N41" s="5">
        <v>0.1135</v>
      </c>
      <c r="P41" s="5">
        <v>9.5299999999999996E-2</v>
      </c>
      <c r="R41" s="5">
        <v>6.7299998999999999E-2</v>
      </c>
      <c r="T41" s="5">
        <v>0.15409999999999999</v>
      </c>
      <c r="V41" s="5">
        <v>6.7199999999999996E-2</v>
      </c>
      <c r="X41" s="5">
        <v>8.9000001999999995E-2</v>
      </c>
      <c r="Z41" s="5">
        <v>0.14369999999999999</v>
      </c>
      <c r="AB41" s="5">
        <v>0.1065</v>
      </c>
      <c r="AD41" s="5">
        <v>6.9099999999999995E-2</v>
      </c>
      <c r="AF41" s="5">
        <v>0.11650000000000001</v>
      </c>
      <c r="AH41" s="5">
        <v>0.1434</v>
      </c>
      <c r="AJ41" s="5">
        <v>6.7900002000000001E-2</v>
      </c>
      <c r="AL41" s="5">
        <v>9.0800000000000006E-2</v>
      </c>
      <c r="AN41" s="5">
        <v>7.1900000000000006E-2</v>
      </c>
      <c r="AP41" s="5">
        <v>6.5899998000000001E-2</v>
      </c>
      <c r="AR41" s="5">
        <v>0.1113</v>
      </c>
      <c r="AT41" s="5">
        <v>0.10249999999999999</v>
      </c>
      <c r="AV41" s="5">
        <v>8.4600001999999994E-2</v>
      </c>
    </row>
    <row r="42" spans="1:48" x14ac:dyDescent="0.2">
      <c r="A42" s="4">
        <v>0</v>
      </c>
      <c r="B42" s="5">
        <v>8.1299999999999997E-2</v>
      </c>
      <c r="D42" s="5">
        <v>7.1999999999999995E-2</v>
      </c>
      <c r="F42" s="5">
        <v>5.9900001000000001E-2</v>
      </c>
      <c r="H42" s="5">
        <v>9.8799999999999999E-2</v>
      </c>
      <c r="J42" s="5">
        <v>0.1002</v>
      </c>
      <c r="L42" s="5">
        <v>5.6099999999999997E-2</v>
      </c>
      <c r="N42" s="5">
        <v>8.3099999999999993E-2</v>
      </c>
      <c r="P42" s="5">
        <v>9.2399999999999996E-2</v>
      </c>
      <c r="R42" s="5">
        <v>7.1800001000000002E-2</v>
      </c>
      <c r="T42" s="5">
        <v>8.4699999999999998E-2</v>
      </c>
      <c r="V42" s="5">
        <v>7.6300000000000007E-2</v>
      </c>
      <c r="X42" s="5">
        <v>6.4999998000000003E-2</v>
      </c>
      <c r="Z42" s="5">
        <v>0.1234</v>
      </c>
      <c r="AB42" s="5">
        <v>8.0600000000000005E-2</v>
      </c>
      <c r="AD42" s="5">
        <v>7.1699999E-2</v>
      </c>
      <c r="AF42" s="5">
        <v>9.2499999999999999E-2</v>
      </c>
      <c r="AH42" s="5">
        <v>0.10059999999999999</v>
      </c>
      <c r="AJ42" s="5">
        <v>0.101400003</v>
      </c>
      <c r="AL42" s="5">
        <v>8.4500000000000006E-2</v>
      </c>
      <c r="AN42" s="5">
        <v>7.2099999999999997E-2</v>
      </c>
      <c r="AP42" s="5">
        <v>8.5199997E-2</v>
      </c>
      <c r="AR42" s="5">
        <v>8.2900000000000001E-2</v>
      </c>
      <c r="AT42" s="5">
        <v>0.19550000000000001</v>
      </c>
      <c r="AV42" s="5">
        <v>8.5199997E-2</v>
      </c>
    </row>
    <row r="47" spans="1:48" x14ac:dyDescent="0.2">
      <c r="B47" s="3" t="s">
        <v>322</v>
      </c>
    </row>
    <row r="49" spans="1:25" x14ac:dyDescent="0.2">
      <c r="B49" s="62"/>
      <c r="C49" s="62"/>
      <c r="D49" s="62"/>
      <c r="E49" s="62"/>
      <c r="F49" s="62"/>
      <c r="G49" s="62"/>
      <c r="H49" s="62"/>
      <c r="I49" s="62"/>
      <c r="J49" s="62"/>
      <c r="K49" s="62"/>
      <c r="L49" s="62"/>
      <c r="M49" s="62"/>
      <c r="N49" s="62"/>
      <c r="O49" s="62"/>
      <c r="P49" s="62"/>
      <c r="Q49" s="62"/>
      <c r="R49" s="62"/>
      <c r="S49" s="62"/>
      <c r="T49" s="62"/>
      <c r="U49" s="62"/>
      <c r="V49" s="62"/>
      <c r="W49" s="62"/>
      <c r="X49" s="62"/>
      <c r="Y49" s="62"/>
    </row>
    <row r="50" spans="1:25" x14ac:dyDescent="0.2">
      <c r="B50" s="57" t="s">
        <v>39</v>
      </c>
      <c r="C50" s="57" t="s">
        <v>63</v>
      </c>
      <c r="D50" s="57" t="s">
        <v>314</v>
      </c>
      <c r="E50" s="57" t="s">
        <v>315</v>
      </c>
      <c r="F50" s="57" t="s">
        <v>316</v>
      </c>
      <c r="G50" s="57" t="s">
        <v>317</v>
      </c>
      <c r="H50" s="57" t="s">
        <v>318</v>
      </c>
      <c r="I50" s="57" t="s">
        <v>319</v>
      </c>
      <c r="J50" s="5"/>
      <c r="K50" s="5"/>
      <c r="L50" s="5"/>
      <c r="M50" s="5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</row>
    <row r="51" spans="1:25" x14ac:dyDescent="0.2">
      <c r="A51" t="s">
        <v>320</v>
      </c>
      <c r="B51" s="1">
        <v>3.8650000000000002</v>
      </c>
      <c r="C51" s="1">
        <v>1.841</v>
      </c>
      <c r="D51" s="1">
        <v>2.36</v>
      </c>
      <c r="E51" s="1">
        <v>2.1080000000000001</v>
      </c>
      <c r="F51" s="1">
        <v>2.1629999999999998</v>
      </c>
      <c r="G51" s="1">
        <v>2.0830000000000002</v>
      </c>
      <c r="H51" s="1">
        <v>1.5349999999999999</v>
      </c>
      <c r="I51" s="1">
        <v>2.5720000000000001</v>
      </c>
    </row>
    <row r="52" spans="1:25" x14ac:dyDescent="0.2">
      <c r="A52" t="s">
        <v>321</v>
      </c>
      <c r="B52" s="1">
        <v>4.1589999999999998</v>
      </c>
      <c r="C52" s="1">
        <v>1.7330000000000001</v>
      </c>
      <c r="D52" s="1">
        <v>1.8280000000000001</v>
      </c>
      <c r="E52" s="1">
        <v>1.863</v>
      </c>
      <c r="F52" s="1">
        <v>1.8280000000000001</v>
      </c>
      <c r="G52" s="1">
        <v>1.8520000000000001</v>
      </c>
      <c r="H52" s="1">
        <v>1.677</v>
      </c>
      <c r="I52" s="1">
        <v>1.7230000000000001</v>
      </c>
    </row>
    <row r="53" spans="1:25" x14ac:dyDescent="0.2">
      <c r="A53" t="s">
        <v>321</v>
      </c>
      <c r="B53" s="1">
        <v>3.7890000000000001</v>
      </c>
      <c r="C53" s="1">
        <v>1.6419999999999999</v>
      </c>
      <c r="D53" s="1">
        <v>1.8149999999999999</v>
      </c>
      <c r="E53" s="1">
        <v>1.796</v>
      </c>
      <c r="F53" s="1">
        <v>1.6879999999999999</v>
      </c>
      <c r="G53" s="1">
        <v>1.4239999999999999</v>
      </c>
      <c r="H53" s="1">
        <v>1.5940000000000001</v>
      </c>
      <c r="I53" s="1">
        <v>1.762</v>
      </c>
    </row>
    <row r="54" spans="1:25" x14ac:dyDescent="0.2">
      <c r="B54" s="1"/>
      <c r="C54" s="1"/>
      <c r="D54" s="1"/>
      <c r="E54" s="1"/>
      <c r="F54" s="1"/>
      <c r="G54" s="1"/>
      <c r="H54" s="1"/>
      <c r="I54" s="1"/>
    </row>
  </sheetData>
  <mergeCells count="18">
    <mergeCell ref="Z26:AE26"/>
    <mergeCell ref="AF26:AK26"/>
    <mergeCell ref="AL26:AQ26"/>
    <mergeCell ref="AR26:AW26"/>
    <mergeCell ref="Q49:S49"/>
    <mergeCell ref="T49:V49"/>
    <mergeCell ref="W49:Y49"/>
    <mergeCell ref="B7:G7"/>
    <mergeCell ref="B26:G26"/>
    <mergeCell ref="H26:M26"/>
    <mergeCell ref="N26:S26"/>
    <mergeCell ref="T26:Y26"/>
    <mergeCell ref="B19:D19"/>
    <mergeCell ref="B49:D49"/>
    <mergeCell ref="E49:G49"/>
    <mergeCell ref="H49:J49"/>
    <mergeCell ref="K49:M49"/>
    <mergeCell ref="N49:P49"/>
  </mergeCells>
  <pageMargins left="0.7" right="0.7" top="0.78740157499999996" bottom="0.78740157499999996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"/>
  <sheetViews>
    <sheetView zoomScale="85" zoomScaleNormal="85" workbookViewId="0">
      <selection activeCell="L33" sqref="L33"/>
    </sheetView>
  </sheetViews>
  <sheetFormatPr baseColWidth="10" defaultRowHeight="12.75" x14ac:dyDescent="0.2"/>
  <sheetData>
    <row r="3" spans="2:2" x14ac:dyDescent="0.2">
      <c r="B3" s="3" t="s">
        <v>343</v>
      </c>
    </row>
  </sheetData>
  <pageMargins left="0.7" right="0.7" top="0.78740157499999996" bottom="0.78740157499999996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M61"/>
  <sheetViews>
    <sheetView zoomScale="55" zoomScaleNormal="55" workbookViewId="0">
      <selection activeCell="N90" sqref="N90"/>
    </sheetView>
  </sheetViews>
  <sheetFormatPr baseColWidth="10" defaultRowHeight="12.75" x14ac:dyDescent="0.2"/>
  <sheetData>
    <row r="1" spans="1:39" x14ac:dyDescent="0.2">
      <c r="A1" t="s">
        <v>133</v>
      </c>
      <c r="B1" t="s">
        <v>134</v>
      </c>
      <c r="C1" t="s">
        <v>135</v>
      </c>
      <c r="D1" t="s">
        <v>136</v>
      </c>
      <c r="E1" t="s">
        <v>137</v>
      </c>
      <c r="F1" t="s">
        <v>138</v>
      </c>
      <c r="G1" t="s">
        <v>139</v>
      </c>
      <c r="H1" t="s">
        <v>140</v>
      </c>
      <c r="I1" t="s">
        <v>141</v>
      </c>
      <c r="J1" t="s">
        <v>142</v>
      </c>
      <c r="K1" t="s">
        <v>143</v>
      </c>
      <c r="L1" t="s">
        <v>144</v>
      </c>
      <c r="M1" t="s">
        <v>145</v>
      </c>
      <c r="N1" t="s">
        <v>146</v>
      </c>
      <c r="O1" t="s">
        <v>147</v>
      </c>
      <c r="P1" s="15" t="s">
        <v>148</v>
      </c>
      <c r="Q1" t="s">
        <v>149</v>
      </c>
      <c r="R1" t="s">
        <v>150</v>
      </c>
      <c r="S1" t="s">
        <v>151</v>
      </c>
      <c r="T1" t="s">
        <v>152</v>
      </c>
      <c r="U1" t="s">
        <v>153</v>
      </c>
      <c r="V1" t="s">
        <v>154</v>
      </c>
      <c r="W1" t="s">
        <v>155</v>
      </c>
      <c r="X1" t="s">
        <v>156</v>
      </c>
      <c r="Y1" s="16" t="s">
        <v>157</v>
      </c>
      <c r="Z1" s="16" t="s">
        <v>158</v>
      </c>
      <c r="AA1" s="16" t="s">
        <v>159</v>
      </c>
      <c r="AB1" t="s">
        <v>160</v>
      </c>
      <c r="AC1" t="s">
        <v>161</v>
      </c>
      <c r="AD1" t="s">
        <v>162</v>
      </c>
      <c r="AE1" t="s">
        <v>163</v>
      </c>
      <c r="AF1" t="s">
        <v>164</v>
      </c>
      <c r="AG1" s="14" t="s">
        <v>165</v>
      </c>
      <c r="AH1" s="14" t="s">
        <v>166</v>
      </c>
      <c r="AI1" s="14" t="s">
        <v>122</v>
      </c>
      <c r="AJ1" s="15" t="s">
        <v>123</v>
      </c>
      <c r="AK1" s="15" t="s">
        <v>0</v>
      </c>
      <c r="AL1" s="16"/>
      <c r="AM1" s="16"/>
    </row>
    <row r="2" spans="1:39" x14ac:dyDescent="0.2">
      <c r="A2" t="s">
        <v>167</v>
      </c>
      <c r="E2">
        <v>0</v>
      </c>
      <c r="F2">
        <v>0</v>
      </c>
      <c r="G2" t="e">
        <f>E2/F2/1000</f>
        <v>#DIV/0!</v>
      </c>
      <c r="H2">
        <f>[1]DAPI_Summary!C276</f>
        <v>2889</v>
      </c>
      <c r="I2">
        <f>[1]DAPI_Summary!C277</f>
        <v>2963</v>
      </c>
      <c r="J2">
        <f>[1]DAPI_Summary!C278</f>
        <v>2904</v>
      </c>
      <c r="K2">
        <f>[1]DAPI_Summary!C279</f>
        <v>2396</v>
      </c>
      <c r="L2">
        <f>[1]GFP_Summary!C276</f>
        <v>0</v>
      </c>
      <c r="M2">
        <f>[1]GFP_Summary!C277</f>
        <v>0</v>
      </c>
      <c r="N2">
        <f>[1]GFP_Summary!C278</f>
        <v>0</v>
      </c>
      <c r="O2">
        <f>[1]GFP_Summary!C279</f>
        <v>0</v>
      </c>
      <c r="P2" s="15">
        <v>1</v>
      </c>
      <c r="Q2" s="16">
        <f t="shared" ref="Q2:T5" si="0">L2/H2</f>
        <v>0</v>
      </c>
      <c r="R2" s="16">
        <f t="shared" si="0"/>
        <v>0</v>
      </c>
      <c r="S2" s="16">
        <f t="shared" si="0"/>
        <v>0</v>
      </c>
      <c r="T2" s="16">
        <f t="shared" si="0"/>
        <v>0</v>
      </c>
      <c r="U2" s="16"/>
      <c r="V2" s="16"/>
      <c r="W2" s="16"/>
      <c r="X2" s="16"/>
      <c r="Y2" s="16">
        <f>AVERAGE(Q2:T2)</f>
        <v>0</v>
      </c>
      <c r="Z2" s="16">
        <f>STDEV(Q2:T2)/SQRT(COUNT(Q2:T2))*1.96</f>
        <v>0</v>
      </c>
      <c r="AA2" s="16"/>
      <c r="AB2" s="16"/>
      <c r="AC2" s="16"/>
      <c r="AD2" s="16"/>
      <c r="AE2" s="16"/>
      <c r="AF2" s="16"/>
      <c r="AG2" s="16"/>
      <c r="AH2" s="16"/>
      <c r="AI2" s="16"/>
      <c r="AJ2" s="15"/>
      <c r="AK2" s="15"/>
      <c r="AL2" s="16"/>
      <c r="AM2" s="16"/>
    </row>
    <row r="3" spans="1:39" x14ac:dyDescent="0.2">
      <c r="A3" t="s">
        <v>167</v>
      </c>
      <c r="E3">
        <v>0</v>
      </c>
      <c r="F3">
        <v>0</v>
      </c>
      <c r="G3" t="e">
        <f>E3/F3/1000</f>
        <v>#DIV/0!</v>
      </c>
      <c r="P3" s="15">
        <v>2</v>
      </c>
      <c r="Q3" s="16" t="e">
        <f t="shared" si="0"/>
        <v>#DIV/0!</v>
      </c>
      <c r="R3" s="16" t="e">
        <f t="shared" si="0"/>
        <v>#DIV/0!</v>
      </c>
      <c r="S3" s="16" t="e">
        <f t="shared" si="0"/>
        <v>#DIV/0!</v>
      </c>
      <c r="T3" s="16" t="e">
        <f t="shared" si="0"/>
        <v>#DIV/0!</v>
      </c>
      <c r="U3" s="16"/>
      <c r="V3" s="16"/>
      <c r="W3" s="16"/>
      <c r="X3" s="16"/>
      <c r="Y3" s="16" t="e">
        <f>AVERAGE(Q3,R3,S3,T3)</f>
        <v>#DIV/0!</v>
      </c>
      <c r="Z3" s="16" t="e">
        <f>STDEV(Q3,R3,S3,T3)/SQRT(COUNT(Q3,R3,S3,T3))*1.96</f>
        <v>#DIV/0!</v>
      </c>
      <c r="AA3" s="16"/>
      <c r="AB3" s="16"/>
      <c r="AC3" s="16"/>
      <c r="AD3" s="16"/>
      <c r="AE3" s="16"/>
      <c r="AF3" s="16"/>
      <c r="AG3" s="16"/>
      <c r="AH3" s="16"/>
      <c r="AI3" s="16"/>
      <c r="AJ3" s="15"/>
      <c r="AK3" s="15"/>
      <c r="AL3" s="16"/>
      <c r="AM3" s="16"/>
    </row>
    <row r="4" spans="1:39" x14ac:dyDescent="0.2">
      <c r="A4" t="s">
        <v>167</v>
      </c>
      <c r="E4">
        <v>0</v>
      </c>
      <c r="F4">
        <v>0</v>
      </c>
      <c r="G4" t="e">
        <f>E4/F4/1000</f>
        <v>#DIV/0!</v>
      </c>
      <c r="P4" s="15">
        <v>3</v>
      </c>
      <c r="Q4" s="16" t="e">
        <f t="shared" si="0"/>
        <v>#DIV/0!</v>
      </c>
      <c r="R4" s="16" t="e">
        <f t="shared" si="0"/>
        <v>#DIV/0!</v>
      </c>
      <c r="S4" s="16" t="e">
        <f t="shared" si="0"/>
        <v>#DIV/0!</v>
      </c>
      <c r="T4" s="16" t="e">
        <f t="shared" si="0"/>
        <v>#DIV/0!</v>
      </c>
      <c r="U4" s="16"/>
      <c r="V4" s="16"/>
      <c r="W4" s="16"/>
      <c r="X4" s="16"/>
      <c r="Y4" s="16" t="e">
        <f>AVERAGE(Q4,R4,S4,T4)</f>
        <v>#DIV/0!</v>
      </c>
      <c r="Z4" s="16" t="e">
        <f>STDEV(Q4,R4,S4,T4)/SQRT(COUNT(Q4,R4,S4,T4))*1.96</f>
        <v>#DIV/0!</v>
      </c>
      <c r="AA4" s="16"/>
      <c r="AB4" s="16"/>
      <c r="AC4" s="16"/>
      <c r="AD4" s="16"/>
      <c r="AE4" s="16"/>
      <c r="AF4" s="16"/>
      <c r="AG4" s="16"/>
      <c r="AH4" s="16"/>
      <c r="AI4" s="16"/>
      <c r="AJ4" s="15"/>
      <c r="AK4" s="15"/>
      <c r="AL4" s="16"/>
      <c r="AM4" s="16"/>
    </row>
    <row r="5" spans="1:39" x14ac:dyDescent="0.2">
      <c r="A5" t="s">
        <v>167</v>
      </c>
      <c r="E5">
        <v>0</v>
      </c>
      <c r="F5">
        <v>0</v>
      </c>
      <c r="G5" t="e">
        <f>E5/F5/1000</f>
        <v>#DIV/0!</v>
      </c>
      <c r="P5" s="15">
        <v>4</v>
      </c>
      <c r="Q5" s="16" t="e">
        <f t="shared" si="0"/>
        <v>#DIV/0!</v>
      </c>
      <c r="R5" s="16" t="e">
        <f t="shared" si="0"/>
        <v>#DIV/0!</v>
      </c>
      <c r="S5" s="16" t="e">
        <f t="shared" si="0"/>
        <v>#DIV/0!</v>
      </c>
      <c r="T5" s="16" t="e">
        <f t="shared" si="0"/>
        <v>#DIV/0!</v>
      </c>
      <c r="U5" s="16"/>
      <c r="V5" s="16"/>
      <c r="W5" s="16"/>
      <c r="X5" s="16"/>
      <c r="Y5" s="16" t="e">
        <f>AVERAGE(Q5,R5,S5,T5)</f>
        <v>#DIV/0!</v>
      </c>
      <c r="Z5" s="16" t="e">
        <f>STDEV(Q5,R5,S5,T5)/SQRT(COUNT(Q5,R5,S5,T5))*1.96</f>
        <v>#DIV/0!</v>
      </c>
      <c r="AA5" s="16"/>
      <c r="AB5" s="16"/>
      <c r="AC5" s="16"/>
      <c r="AD5" s="16"/>
      <c r="AE5" s="16"/>
      <c r="AF5" s="16"/>
      <c r="AG5" s="16"/>
      <c r="AH5" s="16"/>
      <c r="AI5" s="16"/>
      <c r="AJ5" s="15"/>
      <c r="AK5" s="15"/>
      <c r="AL5" s="16"/>
      <c r="AM5" s="16"/>
    </row>
    <row r="6" spans="1:39" x14ac:dyDescent="0.2">
      <c r="P6" s="15"/>
      <c r="Q6" s="16"/>
      <c r="R6" s="16"/>
      <c r="S6" s="16"/>
      <c r="T6" s="16"/>
      <c r="U6" s="16"/>
      <c r="V6" s="16"/>
      <c r="W6" s="16"/>
      <c r="X6" s="16"/>
      <c r="Y6" s="16"/>
      <c r="Z6" s="16"/>
      <c r="AA6" s="16"/>
      <c r="AB6" s="16"/>
      <c r="AC6" s="16"/>
      <c r="AD6" s="16"/>
      <c r="AE6" s="16"/>
      <c r="AF6" s="16"/>
      <c r="AG6" s="16"/>
      <c r="AH6" s="16"/>
      <c r="AI6" s="16"/>
      <c r="AJ6" s="15"/>
      <c r="AK6" s="15"/>
      <c r="AL6" s="16"/>
      <c r="AM6" s="16"/>
    </row>
    <row r="7" spans="1:39" x14ac:dyDescent="0.2">
      <c r="P7" s="15"/>
      <c r="Q7" s="16"/>
      <c r="R7" s="16"/>
      <c r="S7" s="16"/>
      <c r="T7" s="16"/>
      <c r="U7" s="16"/>
      <c r="V7" s="16"/>
      <c r="W7" s="16"/>
      <c r="X7" s="16"/>
      <c r="Y7" s="16"/>
      <c r="Z7" s="16"/>
      <c r="AA7" s="16"/>
      <c r="AB7" s="16"/>
      <c r="AC7" s="16"/>
      <c r="AD7" s="16"/>
      <c r="AE7" s="16"/>
      <c r="AF7" s="16"/>
      <c r="AG7" s="16"/>
      <c r="AH7" s="16"/>
      <c r="AI7" s="16"/>
      <c r="AJ7" s="15" t="s">
        <v>124</v>
      </c>
      <c r="AK7" s="15"/>
      <c r="AL7" s="16"/>
      <c r="AM7" s="16"/>
    </row>
    <row r="8" spans="1:39" x14ac:dyDescent="0.2">
      <c r="A8">
        <v>554</v>
      </c>
      <c r="B8" t="s">
        <v>168</v>
      </c>
      <c r="C8">
        <v>1</v>
      </c>
      <c r="D8">
        <v>0</v>
      </c>
      <c r="E8">
        <v>100</v>
      </c>
      <c r="G8" t="e">
        <f t="shared" ref="G8:G61" si="1">E8/F8/1000</f>
        <v>#DIV/0!</v>
      </c>
      <c r="P8" s="15">
        <v>1</v>
      </c>
      <c r="Q8" s="16" t="e">
        <f t="shared" ref="Q8:T39" si="2">L8/H8</f>
        <v>#DIV/0!</v>
      </c>
      <c r="R8" s="16" t="e">
        <f t="shared" si="2"/>
        <v>#DIV/0!</v>
      </c>
      <c r="S8" s="16" t="e">
        <f t="shared" si="2"/>
        <v>#DIV/0!</v>
      </c>
      <c r="T8" s="16" t="e">
        <f t="shared" si="2"/>
        <v>#DIV/0!</v>
      </c>
      <c r="U8" s="16" t="e">
        <f t="shared" ref="U8:U14" si="3">AVERAGE(Q8:T8)</f>
        <v>#DIV/0!</v>
      </c>
      <c r="V8" s="16" t="e">
        <f t="shared" ref="V8:V14" si="4">STDEV(Q8:T8)</f>
        <v>#DIV/0!</v>
      </c>
      <c r="W8" s="16" t="e">
        <f t="shared" ref="W8:W61" si="5">U8-INDEX($P$2:$Z$5,MATCH($P8,$P$2:$P$5,0),10)</f>
        <v>#DIV/0!</v>
      </c>
      <c r="X8" s="16" t="e">
        <f t="shared" ref="X8:X61" si="6">SQRT(V8^2+INDEX($P$2:$Z$5,MATCH($P8,$P$2:$P$5,0),11)^2)</f>
        <v>#DIV/0!</v>
      </c>
      <c r="Y8" s="16" t="e">
        <f t="shared" ref="Y8:Y16" si="7">AVERAGE(W8,W17,W26)</f>
        <v>#DIV/0!</v>
      </c>
      <c r="Z8" s="16" t="e">
        <f>SQRT(X8^2+X17^2+X26^2)/3/SQRT(3)*1.96</f>
        <v>#DIV/0!</v>
      </c>
      <c r="AA8" s="16" t="e">
        <f t="shared" ref="AA8:AA16" si="8">-LN(1-Y8)</f>
        <v>#DIV/0!</v>
      </c>
      <c r="AB8" s="16" t="e">
        <f t="shared" ref="AB8:AB16" si="9">AA8+LN(1-(Y8-Z8))</f>
        <v>#DIV/0!</v>
      </c>
      <c r="AC8" s="16" t="e">
        <f t="shared" ref="AC8:AC16" si="10">-LN(1-(Y8+Z8))-AA8</f>
        <v>#DIV/0!</v>
      </c>
      <c r="AD8" s="16" t="e">
        <f t="shared" ref="AD8:AF16" si="11">AA8*10000</f>
        <v>#DIV/0!</v>
      </c>
      <c r="AE8" s="16" t="e">
        <f t="shared" si="11"/>
        <v>#DIV/0!</v>
      </c>
      <c r="AF8" s="16" t="e">
        <f t="shared" si="11"/>
        <v>#DIV/0!</v>
      </c>
      <c r="AG8" s="17" t="e">
        <f t="shared" ref="AG8:AG16" si="12">AD8/G8</f>
        <v>#DIV/0!</v>
      </c>
      <c r="AH8" s="17" t="e">
        <f t="shared" ref="AH8:AH16" si="13">MIN(AE8/G8,AG8-1)</f>
        <v>#DIV/0!</v>
      </c>
      <c r="AI8" s="17" t="e">
        <f t="shared" ref="AI8:AI16" si="14">AF8/G8</f>
        <v>#DIV/0!</v>
      </c>
      <c r="AJ8" s="15" t="s">
        <v>125</v>
      </c>
      <c r="AK8">
        <v>0</v>
      </c>
      <c r="AL8" s="16"/>
      <c r="AM8" s="16"/>
    </row>
    <row r="9" spans="1:39" x14ac:dyDescent="0.2">
      <c r="A9">
        <v>554</v>
      </c>
      <c r="B9" t="s">
        <v>168</v>
      </c>
      <c r="C9">
        <v>1</v>
      </c>
      <c r="D9">
        <v>3</v>
      </c>
      <c r="E9">
        <v>100</v>
      </c>
      <c r="F9">
        <v>1</v>
      </c>
      <c r="G9">
        <f t="shared" si="1"/>
        <v>0.1</v>
      </c>
      <c r="H9">
        <f>[1]DAPI_Summary!C2</f>
        <v>2021</v>
      </c>
      <c r="I9">
        <f>[1]DAPI_Summary!C8</f>
        <v>2145</v>
      </c>
      <c r="J9">
        <f>[1]DAPI_Summary!C14</f>
        <v>2090</v>
      </c>
      <c r="K9">
        <f>[1]DAPI_Summary!C20</f>
        <v>1178</v>
      </c>
      <c r="L9">
        <f>[1]GFP_Summary!C2</f>
        <v>17</v>
      </c>
      <c r="M9">
        <f>[1]GFP_Summary!C8</f>
        <v>9</v>
      </c>
      <c r="N9">
        <f>[1]GFP_Summary!C14</f>
        <v>35</v>
      </c>
      <c r="O9">
        <f>[1]GFP_Summary!C20</f>
        <v>34</v>
      </c>
      <c r="P9" s="15">
        <v>1</v>
      </c>
      <c r="Q9" s="16">
        <f t="shared" si="2"/>
        <v>8.4116773874319643E-3</v>
      </c>
      <c r="R9" s="16">
        <f t="shared" si="2"/>
        <v>4.1958041958041958E-3</v>
      </c>
      <c r="S9" s="16">
        <f t="shared" si="2"/>
        <v>1.6746411483253589E-2</v>
      </c>
      <c r="T9" s="16">
        <f t="shared" si="2"/>
        <v>2.8862478777589132E-2</v>
      </c>
      <c r="U9" s="16">
        <f t="shared" si="3"/>
        <v>1.455409296101972E-2</v>
      </c>
      <c r="V9" s="16">
        <f t="shared" si="4"/>
        <v>1.0871362692888414E-2</v>
      </c>
      <c r="W9" s="16">
        <f t="shared" si="5"/>
        <v>1.455409296101972E-2</v>
      </c>
      <c r="X9" s="16">
        <f t="shared" si="6"/>
        <v>1.0871362692888414E-2</v>
      </c>
      <c r="Y9" s="16">
        <f t="shared" si="7"/>
        <v>4.8002663157423166E-2</v>
      </c>
      <c r="Z9" s="16">
        <f t="shared" ref="Z9:Z14" si="15">SQRT((3*X9^2+3*X18^2+3*X27^2)/(3+3+3))*SQRT(1/4+1/4+1/4)*1.96</f>
        <v>9.2580215703789465E-2</v>
      </c>
      <c r="AA9" s="16">
        <f t="shared" si="8"/>
        <v>4.9193041628952619E-2</v>
      </c>
      <c r="AB9" s="16">
        <f t="shared" si="9"/>
        <v>9.2805589375776043E-2</v>
      </c>
      <c r="AC9" s="16">
        <f t="shared" si="10"/>
        <v>0.1023078440106092</v>
      </c>
      <c r="AD9" s="16">
        <f t="shared" si="11"/>
        <v>491.93041628952619</v>
      </c>
      <c r="AE9" s="16">
        <f t="shared" si="11"/>
        <v>928.05589375776049</v>
      </c>
      <c r="AF9" s="16">
        <f t="shared" si="11"/>
        <v>1023.078440106092</v>
      </c>
      <c r="AG9" s="17">
        <f t="shared" si="12"/>
        <v>4919.3041628952615</v>
      </c>
      <c r="AH9" s="17">
        <f t="shared" si="13"/>
        <v>4918.3041628952615</v>
      </c>
      <c r="AI9" s="17">
        <f t="shared" si="14"/>
        <v>10230.784401060919</v>
      </c>
      <c r="AJ9" s="15"/>
      <c r="AK9">
        <v>3</v>
      </c>
      <c r="AL9" s="16"/>
      <c r="AM9" s="16"/>
    </row>
    <row r="10" spans="1:39" x14ac:dyDescent="0.2">
      <c r="A10">
        <v>554</v>
      </c>
      <c r="B10" t="s">
        <v>168</v>
      </c>
      <c r="C10">
        <v>1</v>
      </c>
      <c r="D10">
        <v>6</v>
      </c>
      <c r="E10">
        <v>100</v>
      </c>
      <c r="F10">
        <v>5</v>
      </c>
      <c r="G10">
        <f t="shared" si="1"/>
        <v>0.02</v>
      </c>
      <c r="H10">
        <f>[1]DAPI_Summary!C5</f>
        <v>2914</v>
      </c>
      <c r="I10">
        <f>[1]DAPI_Summary!C11</f>
        <v>3005</v>
      </c>
      <c r="J10">
        <f>[1]DAPI_Summary!C17</f>
        <v>2914</v>
      </c>
      <c r="K10">
        <f>[1]DAPI_Summary!C23</f>
        <v>2946</v>
      </c>
      <c r="L10">
        <f>[1]GFP_Summary!C5</f>
        <v>287</v>
      </c>
      <c r="M10">
        <f>[1]GFP_Summary!C11</f>
        <v>288</v>
      </c>
      <c r="N10">
        <f>[1]GFP_Summary!C17</f>
        <v>265</v>
      </c>
      <c r="O10">
        <f>[1]GFP_Summary!C23</f>
        <v>293</v>
      </c>
      <c r="P10" s="15">
        <v>1</v>
      </c>
      <c r="Q10" s="16">
        <f t="shared" si="2"/>
        <v>9.8490048043925874E-2</v>
      </c>
      <c r="R10" s="16">
        <f t="shared" si="2"/>
        <v>9.5840266222961726E-2</v>
      </c>
      <c r="S10" s="16">
        <f t="shared" si="2"/>
        <v>9.0940288263555255E-2</v>
      </c>
      <c r="T10" s="16">
        <f t="shared" si="2"/>
        <v>9.9456890699253231E-2</v>
      </c>
      <c r="U10" s="16">
        <f t="shared" si="3"/>
        <v>9.6181873307424018E-2</v>
      </c>
      <c r="V10" s="16">
        <f t="shared" si="4"/>
        <v>3.8141979804965885E-3</v>
      </c>
      <c r="W10" s="16">
        <f t="shared" si="5"/>
        <v>9.6181873307424018E-2</v>
      </c>
      <c r="X10" s="16">
        <f t="shared" si="6"/>
        <v>3.8141979804965885E-3</v>
      </c>
      <c r="Y10" s="16">
        <f t="shared" si="7"/>
        <v>0.11201547320610668</v>
      </c>
      <c r="Z10" s="16">
        <f t="shared" si="15"/>
        <v>1.2034565331230717E-2</v>
      </c>
      <c r="AA10" s="16">
        <f t="shared" si="8"/>
        <v>0.11880096092343197</v>
      </c>
      <c r="AB10" s="16">
        <f t="shared" si="9"/>
        <v>1.3461658512963257E-2</v>
      </c>
      <c r="AC10" s="16">
        <f t="shared" si="10"/>
        <v>1.3645350371780482E-2</v>
      </c>
      <c r="AD10" s="16">
        <f t="shared" si="11"/>
        <v>1188.0096092343197</v>
      </c>
      <c r="AE10" s="16">
        <f t="shared" si="11"/>
        <v>134.61658512963257</v>
      </c>
      <c r="AF10" s="16">
        <f t="shared" si="11"/>
        <v>136.45350371780481</v>
      </c>
      <c r="AG10" s="17">
        <f t="shared" si="12"/>
        <v>59400.480461715983</v>
      </c>
      <c r="AH10" s="17">
        <f t="shared" si="13"/>
        <v>6730.8292564816284</v>
      </c>
      <c r="AI10" s="17">
        <f t="shared" si="14"/>
        <v>6822.6751858902398</v>
      </c>
      <c r="AJ10" s="15"/>
      <c r="AK10">
        <v>6</v>
      </c>
      <c r="AL10" s="16"/>
      <c r="AM10" s="16"/>
    </row>
    <row r="11" spans="1:39" x14ac:dyDescent="0.2">
      <c r="A11">
        <v>554</v>
      </c>
      <c r="B11" t="s">
        <v>168</v>
      </c>
      <c r="C11">
        <v>1</v>
      </c>
      <c r="D11">
        <v>9</v>
      </c>
      <c r="E11">
        <v>100</v>
      </c>
      <c r="F11">
        <v>625</v>
      </c>
      <c r="G11">
        <f t="shared" si="1"/>
        <v>1.6000000000000001E-4</v>
      </c>
      <c r="H11">
        <f>[1]DAPI_Summary!C74</f>
        <v>2633</v>
      </c>
      <c r="I11">
        <f>[1]DAPI_Summary!C83</f>
        <v>2886</v>
      </c>
      <c r="J11">
        <f>[1]DAPI_Summary!C92</f>
        <v>2819</v>
      </c>
      <c r="K11">
        <f>[1]DAPI_Summary!C101</f>
        <v>2933</v>
      </c>
      <c r="L11">
        <f>[1]GFP_Summary!C74</f>
        <v>116</v>
      </c>
      <c r="M11">
        <f>[1]GFP_Summary!C83</f>
        <v>140</v>
      </c>
      <c r="N11">
        <f>[1]GFP_Summary!C92</f>
        <v>111</v>
      </c>
      <c r="O11">
        <f>[1]GFP_Summary!C101</f>
        <v>126</v>
      </c>
      <c r="P11" s="15">
        <v>1</v>
      </c>
      <c r="Q11" s="16">
        <f t="shared" si="2"/>
        <v>4.4056209646790731E-2</v>
      </c>
      <c r="R11" s="16">
        <f t="shared" si="2"/>
        <v>4.851004851004851E-2</v>
      </c>
      <c r="S11" s="16">
        <f t="shared" si="2"/>
        <v>3.9375665129478536E-2</v>
      </c>
      <c r="T11" s="16">
        <f t="shared" si="2"/>
        <v>4.2959427207637228E-2</v>
      </c>
      <c r="U11" s="16">
        <f t="shared" si="3"/>
        <v>4.3725337623488757E-2</v>
      </c>
      <c r="V11" s="16">
        <f t="shared" si="4"/>
        <v>3.7642708073864859E-3</v>
      </c>
      <c r="W11" s="16">
        <f t="shared" si="5"/>
        <v>4.3725337623488757E-2</v>
      </c>
      <c r="X11" s="16">
        <f t="shared" si="6"/>
        <v>3.7642708073864859E-3</v>
      </c>
      <c r="Y11" s="16">
        <f t="shared" si="7"/>
        <v>3.7948518533948865E-2</v>
      </c>
      <c r="Z11" s="16">
        <f t="shared" si="15"/>
        <v>9.767404150208844E-3</v>
      </c>
      <c r="AA11" s="16">
        <f t="shared" si="8"/>
        <v>3.8687314710833913E-2</v>
      </c>
      <c r="AB11" s="16">
        <f t="shared" si="9"/>
        <v>1.0101491156719017E-2</v>
      </c>
      <c r="AC11" s="16">
        <f t="shared" si="10"/>
        <v>1.0204573450673521E-2</v>
      </c>
      <c r="AD11" s="16">
        <f t="shared" si="11"/>
        <v>386.87314710833914</v>
      </c>
      <c r="AE11" s="16">
        <f t="shared" si="11"/>
        <v>101.01491156719017</v>
      </c>
      <c r="AF11" s="16">
        <f t="shared" si="11"/>
        <v>102.04573450673522</v>
      </c>
      <c r="AG11" s="17">
        <f t="shared" si="12"/>
        <v>2417957.1694271192</v>
      </c>
      <c r="AH11" s="17">
        <f t="shared" si="13"/>
        <v>631343.19729493849</v>
      </c>
      <c r="AI11" s="17">
        <f t="shared" si="14"/>
        <v>637785.84066709504</v>
      </c>
      <c r="AJ11" s="15"/>
      <c r="AK11">
        <v>9</v>
      </c>
      <c r="AL11" s="16"/>
      <c r="AM11" s="16"/>
    </row>
    <row r="12" spans="1:39" x14ac:dyDescent="0.2">
      <c r="A12">
        <v>554</v>
      </c>
      <c r="B12" t="s">
        <v>168</v>
      </c>
      <c r="C12">
        <v>1</v>
      </c>
      <c r="D12">
        <v>12</v>
      </c>
      <c r="E12">
        <v>100</v>
      </c>
      <c r="F12">
        <v>625</v>
      </c>
      <c r="G12">
        <f t="shared" si="1"/>
        <v>1.6000000000000001E-4</v>
      </c>
      <c r="H12">
        <f>[1]DAPI_Summary!C80</f>
        <v>3069</v>
      </c>
      <c r="I12">
        <f>[1]DAPI_Summary!C89</f>
        <v>3157</v>
      </c>
      <c r="J12">
        <f>[1]DAPI_Summary!C98</f>
        <v>2943</v>
      </c>
      <c r="K12">
        <f>[1]DAPI_Summary!C107</f>
        <v>2687</v>
      </c>
      <c r="L12">
        <f>[1]GFP_Summary!C80</f>
        <v>70</v>
      </c>
      <c r="M12">
        <f>[1]GFP_Summary!C89</f>
        <v>73</v>
      </c>
      <c r="N12">
        <f>[1]GFP_Summary!C98</f>
        <v>67</v>
      </c>
      <c r="O12">
        <f>[1]GFP_Summary!C107</f>
        <v>47</v>
      </c>
      <c r="P12" s="15">
        <v>1</v>
      </c>
      <c r="Q12" s="16">
        <f t="shared" si="2"/>
        <v>2.2808732486151843E-2</v>
      </c>
      <c r="R12" s="16">
        <f t="shared" si="2"/>
        <v>2.3123218245169466E-2</v>
      </c>
      <c r="S12" s="16">
        <f t="shared" si="2"/>
        <v>2.2765885151206252E-2</v>
      </c>
      <c r="T12" s="16">
        <f t="shared" si="2"/>
        <v>1.7491626349088202E-2</v>
      </c>
      <c r="U12" s="16">
        <f t="shared" si="3"/>
        <v>2.1547365557903941E-2</v>
      </c>
      <c r="V12" s="16">
        <f t="shared" si="4"/>
        <v>2.7085155066214448E-3</v>
      </c>
      <c r="W12" s="16">
        <f t="shared" si="5"/>
        <v>2.1547365557903941E-2</v>
      </c>
      <c r="X12" s="16">
        <f t="shared" si="6"/>
        <v>2.7085155066214448E-3</v>
      </c>
      <c r="Y12" s="16">
        <f t="shared" si="7"/>
        <v>1.4357108130002775E-2</v>
      </c>
      <c r="Z12" s="16">
        <f t="shared" si="15"/>
        <v>4.1295262697890701E-3</v>
      </c>
      <c r="AA12" s="16">
        <f t="shared" si="8"/>
        <v>1.4461168612856793E-2</v>
      </c>
      <c r="AB12" s="16">
        <f t="shared" si="9"/>
        <v>4.1809256658623048E-3</v>
      </c>
      <c r="AC12" s="16">
        <f t="shared" si="10"/>
        <v>4.1984792210723806E-3</v>
      </c>
      <c r="AD12" s="16">
        <f t="shared" si="11"/>
        <v>144.61168612856792</v>
      </c>
      <c r="AE12" s="16">
        <f t="shared" si="11"/>
        <v>41.809256658623049</v>
      </c>
      <c r="AF12" s="16">
        <f t="shared" si="11"/>
        <v>41.984792210723803</v>
      </c>
      <c r="AG12" s="17">
        <f t="shared" si="12"/>
        <v>903823.0383035494</v>
      </c>
      <c r="AH12" s="17">
        <f t="shared" si="13"/>
        <v>261307.85411639404</v>
      </c>
      <c r="AI12" s="17">
        <f t="shared" si="14"/>
        <v>262404.95131702378</v>
      </c>
      <c r="AJ12" s="15"/>
      <c r="AK12">
        <v>12</v>
      </c>
      <c r="AL12" s="16"/>
      <c r="AM12" s="16"/>
    </row>
    <row r="13" spans="1:39" x14ac:dyDescent="0.2">
      <c r="A13">
        <v>554</v>
      </c>
      <c r="B13" t="s">
        <v>168</v>
      </c>
      <c r="C13">
        <v>1</v>
      </c>
      <c r="D13">
        <v>15</v>
      </c>
      <c r="E13">
        <v>100</v>
      </c>
      <c r="F13">
        <v>125</v>
      </c>
      <c r="G13">
        <f t="shared" si="1"/>
        <v>8.0000000000000004E-4</v>
      </c>
      <c r="H13">
        <f>[1]DAPI_Summary!C146</f>
        <v>2611</v>
      </c>
      <c r="I13">
        <f>[1]DAPI_Summary!C155</f>
        <v>2749</v>
      </c>
      <c r="J13">
        <f>[1]DAPI_Summary!C164</f>
        <v>2821</v>
      </c>
      <c r="K13">
        <f>[1]DAPI_Summary!C173</f>
        <v>2804</v>
      </c>
      <c r="L13">
        <f>[1]GFP_Summary!C146</f>
        <v>106</v>
      </c>
      <c r="M13">
        <f>[1]GFP_Summary!C155</f>
        <v>78</v>
      </c>
      <c r="N13">
        <f>[1]GFP_Summary!C164</f>
        <v>104</v>
      </c>
      <c r="O13">
        <f>[1]GFP_Summary!C173</f>
        <v>68</v>
      </c>
      <c r="P13" s="15">
        <v>1</v>
      </c>
      <c r="Q13" s="16">
        <f t="shared" si="2"/>
        <v>4.0597472232860976E-2</v>
      </c>
      <c r="R13" s="16">
        <f t="shared" si="2"/>
        <v>2.8373954165150966E-2</v>
      </c>
      <c r="S13" s="16">
        <f t="shared" si="2"/>
        <v>3.6866359447004608E-2</v>
      </c>
      <c r="T13" s="16">
        <f t="shared" si="2"/>
        <v>2.4251069900142655E-2</v>
      </c>
      <c r="U13" s="16">
        <f t="shared" si="3"/>
        <v>3.2522213936289804E-2</v>
      </c>
      <c r="V13" s="16">
        <f t="shared" si="4"/>
        <v>7.5211098376535479E-3</v>
      </c>
      <c r="W13" s="16">
        <f t="shared" si="5"/>
        <v>3.2522213936289804E-2</v>
      </c>
      <c r="X13" s="16">
        <f t="shared" si="6"/>
        <v>7.5211098376535479E-3</v>
      </c>
      <c r="Y13" s="16">
        <f t="shared" si="7"/>
        <v>3.9623537380349912E-2</v>
      </c>
      <c r="Z13" s="16">
        <f t="shared" si="15"/>
        <v>2.0368496879452521E-2</v>
      </c>
      <c r="AA13" s="16">
        <f t="shared" si="8"/>
        <v>4.0429922828271375E-2</v>
      </c>
      <c r="AB13" s="16">
        <f t="shared" si="9"/>
        <v>2.0987089487567726E-2</v>
      </c>
      <c r="AC13" s="16">
        <f t="shared" si="10"/>
        <v>2.1437006734022254E-2</v>
      </c>
      <c r="AD13" s="16">
        <f t="shared" si="11"/>
        <v>404.29922828271373</v>
      </c>
      <c r="AE13" s="16">
        <f t="shared" si="11"/>
        <v>209.87089487567727</v>
      </c>
      <c r="AF13" s="16">
        <f t="shared" si="11"/>
        <v>214.37006734022253</v>
      </c>
      <c r="AG13" s="17">
        <f t="shared" si="12"/>
        <v>505374.03535339213</v>
      </c>
      <c r="AH13" s="17">
        <f t="shared" si="13"/>
        <v>262338.61859459657</v>
      </c>
      <c r="AI13" s="17">
        <f t="shared" si="14"/>
        <v>267962.58417527814</v>
      </c>
      <c r="AJ13" s="15"/>
      <c r="AK13">
        <v>15</v>
      </c>
      <c r="AL13" s="16"/>
      <c r="AM13" s="16"/>
    </row>
    <row r="14" spans="1:39" x14ac:dyDescent="0.2">
      <c r="A14">
        <v>554</v>
      </c>
      <c r="B14" t="s">
        <v>168</v>
      </c>
      <c r="C14">
        <v>1</v>
      </c>
      <c r="D14">
        <v>18</v>
      </c>
      <c r="E14">
        <v>100</v>
      </c>
      <c r="F14">
        <v>125</v>
      </c>
      <c r="G14">
        <f t="shared" si="1"/>
        <v>8.0000000000000004E-4</v>
      </c>
      <c r="H14">
        <f>[1]DAPI_Summary!C152</f>
        <v>2914</v>
      </c>
      <c r="I14">
        <f>[1]DAPI_Summary!C161</f>
        <v>3176</v>
      </c>
      <c r="J14">
        <f>[1]DAPI_Summary!C170</f>
        <v>3155</v>
      </c>
      <c r="K14">
        <f>[1]DAPI_Summary!C179</f>
        <v>3124</v>
      </c>
      <c r="L14">
        <f>[1]GFP_Summary!C152</f>
        <v>99</v>
      </c>
      <c r="M14">
        <f>[1]GFP_Summary!C161</f>
        <v>104</v>
      </c>
      <c r="N14">
        <f>[1]GFP_Summary!C170</f>
        <v>105</v>
      </c>
      <c r="O14">
        <f>[1]GFP_Summary!C179</f>
        <v>121</v>
      </c>
      <c r="P14" s="15">
        <v>1</v>
      </c>
      <c r="Q14" s="16">
        <f t="shared" si="2"/>
        <v>3.3973919011667811E-2</v>
      </c>
      <c r="R14" s="16">
        <f t="shared" si="2"/>
        <v>3.2745591939546598E-2</v>
      </c>
      <c r="S14" s="16">
        <f t="shared" si="2"/>
        <v>3.328050713153724E-2</v>
      </c>
      <c r="T14" s="16">
        <f t="shared" si="2"/>
        <v>3.873239436619718E-2</v>
      </c>
      <c r="U14" s="16">
        <f t="shared" si="3"/>
        <v>3.4683103112237205E-2</v>
      </c>
      <c r="V14" s="16">
        <f t="shared" si="4"/>
        <v>2.745962295035737E-3</v>
      </c>
      <c r="W14" s="16">
        <f t="shared" si="5"/>
        <v>3.4683103112237205E-2</v>
      </c>
      <c r="X14" s="16">
        <f t="shared" si="6"/>
        <v>2.745962295035737E-3</v>
      </c>
      <c r="Y14" s="16">
        <f t="shared" si="7"/>
        <v>2.4397398576737197E-2</v>
      </c>
      <c r="Z14" s="16">
        <f t="shared" si="15"/>
        <v>5.7304335978035732E-3</v>
      </c>
      <c r="AA14" s="16">
        <f t="shared" si="8"/>
        <v>2.4699946158417647E-2</v>
      </c>
      <c r="AB14" s="16">
        <f t="shared" si="9"/>
        <v>5.8565543702064939E-3</v>
      </c>
      <c r="AC14" s="16">
        <f t="shared" si="10"/>
        <v>5.8910557577446648E-3</v>
      </c>
      <c r="AD14" s="16">
        <f t="shared" si="11"/>
        <v>246.99946158417649</v>
      </c>
      <c r="AE14" s="16">
        <f t="shared" si="11"/>
        <v>58.565543702064936</v>
      </c>
      <c r="AF14" s="16">
        <f t="shared" si="11"/>
        <v>58.910557577446646</v>
      </c>
      <c r="AG14" s="17">
        <f t="shared" si="12"/>
        <v>308749.32698022062</v>
      </c>
      <c r="AH14" s="17">
        <f t="shared" si="13"/>
        <v>73206.929627581165</v>
      </c>
      <c r="AI14" s="17">
        <f t="shared" si="14"/>
        <v>73638.196971808298</v>
      </c>
      <c r="AJ14" s="15"/>
      <c r="AK14">
        <v>18</v>
      </c>
      <c r="AL14" s="16"/>
      <c r="AM14" s="16"/>
    </row>
    <row r="15" spans="1:39" x14ac:dyDescent="0.2">
      <c r="A15">
        <v>554</v>
      </c>
      <c r="B15" t="s">
        <v>168</v>
      </c>
      <c r="C15">
        <v>1</v>
      </c>
      <c r="D15">
        <v>21</v>
      </c>
      <c r="E15">
        <v>100</v>
      </c>
      <c r="F15">
        <v>5</v>
      </c>
      <c r="G15">
        <f t="shared" si="1"/>
        <v>0.02</v>
      </c>
      <c r="H15">
        <f>[1]DAPI_Summary!C221</f>
        <v>3212</v>
      </c>
      <c r="I15">
        <f>[1]DAPI_Summary!C230</f>
        <v>3555</v>
      </c>
      <c r="J15">
        <f>[1]DAPI_Summary!C239</f>
        <v>3367</v>
      </c>
      <c r="L15">
        <f>[1]GFP_Summary!C221</f>
        <v>5</v>
      </c>
      <c r="M15">
        <f>[1]GFP_Summary!C230</f>
        <v>3</v>
      </c>
      <c r="N15">
        <f>[1]GFP_Summary!C239</f>
        <v>4</v>
      </c>
      <c r="P15" s="15">
        <v>1</v>
      </c>
      <c r="Q15" s="16">
        <f t="shared" si="2"/>
        <v>1.5566625155666251E-3</v>
      </c>
      <c r="R15" s="16">
        <f t="shared" si="2"/>
        <v>8.438818565400844E-4</v>
      </c>
      <c r="S15" s="16">
        <f t="shared" si="2"/>
        <v>1.1880011880011879E-3</v>
      </c>
      <c r="T15" s="16" t="e">
        <f t="shared" si="2"/>
        <v>#DIV/0!</v>
      </c>
      <c r="U15" s="16">
        <f>AVERAGE(Q15:S15)</f>
        <v>1.196181853369299E-3</v>
      </c>
      <c r="V15" s="16">
        <f>STDEV(Q15:S15)</f>
        <v>3.5646074038381308E-4</v>
      </c>
      <c r="W15" s="16">
        <f t="shared" si="5"/>
        <v>1.196181853369299E-3</v>
      </c>
      <c r="X15" s="16">
        <f t="shared" si="6"/>
        <v>3.5646074038381308E-4</v>
      </c>
      <c r="Y15" s="16">
        <f t="shared" si="7"/>
        <v>1.4606894069019138E-2</v>
      </c>
      <c r="Z15" s="16">
        <f>SQRT((3*X15^2+3*X24^2+3*X33^2)/(3+3+3))*SQRT(1/3+1/3+1/3)*1.96</f>
        <v>6.1616606358022982E-3</v>
      </c>
      <c r="AA15" s="16">
        <f t="shared" si="8"/>
        <v>1.4714625110487722E-2</v>
      </c>
      <c r="AB15" s="16">
        <f t="shared" si="9"/>
        <v>6.2335286361527766E-3</v>
      </c>
      <c r="AC15" s="16">
        <f t="shared" si="10"/>
        <v>6.2726293784119737E-3</v>
      </c>
      <c r="AD15" s="16">
        <f t="shared" si="11"/>
        <v>147.14625110487722</v>
      </c>
      <c r="AE15" s="16">
        <f t="shared" si="11"/>
        <v>62.335286361527764</v>
      </c>
      <c r="AF15" s="16">
        <f t="shared" si="11"/>
        <v>62.72629378411974</v>
      </c>
      <c r="AG15" s="17">
        <f t="shared" si="12"/>
        <v>7357.3125552438614</v>
      </c>
      <c r="AH15" s="17">
        <f t="shared" si="13"/>
        <v>3116.764318076388</v>
      </c>
      <c r="AI15" s="17">
        <f t="shared" si="14"/>
        <v>3136.3146892059867</v>
      </c>
      <c r="AJ15" s="15"/>
      <c r="AK15" s="15">
        <v>21</v>
      </c>
      <c r="AL15" s="16" t="s">
        <v>126</v>
      </c>
      <c r="AM15" s="16"/>
    </row>
    <row r="16" spans="1:39" x14ac:dyDescent="0.2">
      <c r="A16">
        <v>554</v>
      </c>
      <c r="B16" t="s">
        <v>168</v>
      </c>
      <c r="C16">
        <v>1</v>
      </c>
      <c r="D16">
        <v>24</v>
      </c>
      <c r="E16">
        <v>100</v>
      </c>
      <c r="F16">
        <v>1</v>
      </c>
      <c r="G16">
        <f t="shared" si="1"/>
        <v>0.1</v>
      </c>
      <c r="H16">
        <f>[1]DAPI_Summary!C224</f>
        <v>2660</v>
      </c>
      <c r="I16">
        <f>[1]DAPI_Summary!C233</f>
        <v>2613</v>
      </c>
      <c r="J16">
        <f>[1]DAPI_Summary!C242</f>
        <v>2702</v>
      </c>
      <c r="L16">
        <f>[1]GFP_Summary!C224</f>
        <v>3</v>
      </c>
      <c r="M16">
        <f>[1]GFP_Summary!C233</f>
        <v>6</v>
      </c>
      <c r="N16">
        <f>[1]GFP_Summary!C242</f>
        <v>4</v>
      </c>
      <c r="P16" s="15">
        <v>1</v>
      </c>
      <c r="Q16" s="16">
        <f t="shared" si="2"/>
        <v>1.1278195488721805E-3</v>
      </c>
      <c r="R16" s="16">
        <f t="shared" si="2"/>
        <v>2.2962112514351321E-3</v>
      </c>
      <c r="S16" s="16">
        <f t="shared" si="2"/>
        <v>1.4803849000740192E-3</v>
      </c>
      <c r="T16" s="16" t="e">
        <f t="shared" si="2"/>
        <v>#DIV/0!</v>
      </c>
      <c r="U16" s="16">
        <f>AVERAGE(Q16:S16)</f>
        <v>1.6348052334604439E-3</v>
      </c>
      <c r="V16" s="16">
        <f>STDEV(Q16:S16)</f>
        <v>5.9930711840997604E-4</v>
      </c>
      <c r="W16" s="16">
        <f t="shared" si="5"/>
        <v>1.6348052334604439E-3</v>
      </c>
      <c r="X16" s="16">
        <f t="shared" si="6"/>
        <v>5.9930711840997604E-4</v>
      </c>
      <c r="Y16" s="16">
        <f t="shared" si="7"/>
        <v>6.3448726276354409E-4</v>
      </c>
      <c r="Z16" s="16">
        <f>SQRT((3*X16^2+3*X25^2+3*X34^2)/(3+3+3))*SQRT(1/3+1/3+1/3)*1.96</f>
        <v>7.2749398157103534E-4</v>
      </c>
      <c r="AA16" s="16">
        <f t="shared" si="8"/>
        <v>6.3468863499004623E-4</v>
      </c>
      <c r="AB16" s="16">
        <f t="shared" si="9"/>
        <v>7.2769102894074209E-4</v>
      </c>
      <c r="AC16" s="16">
        <f t="shared" si="10"/>
        <v>7.2822094881590553E-4</v>
      </c>
      <c r="AD16" s="16">
        <f t="shared" si="11"/>
        <v>6.346886349900462</v>
      </c>
      <c r="AE16" s="16">
        <f t="shared" si="11"/>
        <v>7.2769102894074207</v>
      </c>
      <c r="AF16" s="16">
        <f t="shared" si="11"/>
        <v>7.2822094881590553</v>
      </c>
      <c r="AG16" s="17">
        <f t="shared" si="12"/>
        <v>63.46886349900462</v>
      </c>
      <c r="AH16" s="17">
        <f t="shared" si="13"/>
        <v>62.46886349900462</v>
      </c>
      <c r="AI16" s="17">
        <f t="shared" si="14"/>
        <v>72.822094881590544</v>
      </c>
      <c r="AJ16" s="15"/>
      <c r="AK16" s="15">
        <v>24</v>
      </c>
      <c r="AL16" s="16" t="s">
        <v>126</v>
      </c>
      <c r="AM16" s="16"/>
    </row>
    <row r="17" spans="1:39" x14ac:dyDescent="0.2">
      <c r="A17">
        <v>554</v>
      </c>
      <c r="B17" t="s">
        <v>168</v>
      </c>
      <c r="C17">
        <v>2</v>
      </c>
      <c r="D17">
        <v>0</v>
      </c>
      <c r="E17">
        <v>100</v>
      </c>
      <c r="G17" t="e">
        <f t="shared" si="1"/>
        <v>#DIV/0!</v>
      </c>
      <c r="P17" s="15">
        <v>1</v>
      </c>
      <c r="Q17" s="16" t="e">
        <f t="shared" si="2"/>
        <v>#DIV/0!</v>
      </c>
      <c r="R17" s="16" t="e">
        <f t="shared" si="2"/>
        <v>#DIV/0!</v>
      </c>
      <c r="S17" s="16" t="e">
        <f t="shared" si="2"/>
        <v>#DIV/0!</v>
      </c>
      <c r="T17" s="16" t="e">
        <f t="shared" si="2"/>
        <v>#DIV/0!</v>
      </c>
      <c r="U17" s="16" t="e">
        <f t="shared" ref="U17:U23" si="16">AVERAGE(Q17:T17)</f>
        <v>#DIV/0!</v>
      </c>
      <c r="V17" s="16" t="e">
        <f t="shared" ref="V17:V23" si="17">STDEV(Q17:T17)</f>
        <v>#DIV/0!</v>
      </c>
      <c r="W17" s="16" t="e">
        <f t="shared" si="5"/>
        <v>#DIV/0!</v>
      </c>
      <c r="X17" s="16" t="e">
        <f t="shared" si="6"/>
        <v>#DIV/0!</v>
      </c>
      <c r="Y17" s="16"/>
      <c r="Z17" s="16"/>
      <c r="AA17" s="16"/>
      <c r="AB17" s="16"/>
      <c r="AC17" s="16"/>
      <c r="AD17" s="16"/>
      <c r="AE17" s="16"/>
      <c r="AF17" s="16"/>
      <c r="AG17" s="18"/>
      <c r="AH17" s="18"/>
      <c r="AI17" s="18"/>
      <c r="AJ17" s="15"/>
      <c r="AK17" s="15"/>
      <c r="AL17" s="16"/>
      <c r="AM17" s="16"/>
    </row>
    <row r="18" spans="1:39" x14ac:dyDescent="0.2">
      <c r="A18">
        <v>554</v>
      </c>
      <c r="B18" t="s">
        <v>168</v>
      </c>
      <c r="C18">
        <v>2</v>
      </c>
      <c r="D18">
        <v>3</v>
      </c>
      <c r="E18">
        <v>100</v>
      </c>
      <c r="F18">
        <v>1</v>
      </c>
      <c r="G18">
        <f t="shared" si="1"/>
        <v>0.1</v>
      </c>
      <c r="H18">
        <f>[1]DAPI_Summary!C26</f>
        <v>2129</v>
      </c>
      <c r="I18">
        <f>[1]DAPI_Summary!C32</f>
        <v>2111</v>
      </c>
      <c r="J18">
        <f>[1]DAPI_Summary!C38</f>
        <v>2109</v>
      </c>
      <c r="K18">
        <f>[1]DAPI_Summary!C44</f>
        <v>181</v>
      </c>
      <c r="L18">
        <f>[1]GFP_Summary!C26</f>
        <v>7</v>
      </c>
      <c r="M18">
        <f>[1]GFP_Summary!C32</f>
        <v>2</v>
      </c>
      <c r="N18">
        <f>[1]GFP_Summary!C38</f>
        <v>16</v>
      </c>
      <c r="O18">
        <f>[1]GFP_Summary!C44</f>
        <v>27</v>
      </c>
      <c r="P18" s="15">
        <v>1</v>
      </c>
      <c r="Q18" s="16">
        <f t="shared" si="2"/>
        <v>3.2879286049788633E-3</v>
      </c>
      <c r="R18" s="16">
        <f t="shared" si="2"/>
        <v>9.4741828517290385E-4</v>
      </c>
      <c r="S18" s="16">
        <f t="shared" si="2"/>
        <v>7.5865339023233761E-3</v>
      </c>
      <c r="T18" s="16">
        <f t="shared" si="2"/>
        <v>0.14917127071823205</v>
      </c>
      <c r="U18" s="16">
        <f t="shared" si="16"/>
        <v>4.02482878776768E-2</v>
      </c>
      <c r="V18" s="16">
        <f t="shared" si="17"/>
        <v>7.2667353678535995E-2</v>
      </c>
      <c r="W18" s="16">
        <f t="shared" si="5"/>
        <v>4.02482878776768E-2</v>
      </c>
      <c r="X18" s="16">
        <f t="shared" si="6"/>
        <v>7.2667353678535995E-2</v>
      </c>
      <c r="Y18" s="16"/>
      <c r="Z18" s="16"/>
      <c r="AA18" s="16"/>
      <c r="AB18" s="16"/>
      <c r="AC18" s="16"/>
      <c r="AD18" s="16"/>
      <c r="AE18" s="16"/>
      <c r="AF18" s="16"/>
      <c r="AG18" s="18"/>
      <c r="AH18" s="18"/>
      <c r="AI18" s="18"/>
      <c r="AJ18" s="15"/>
      <c r="AK18" s="15"/>
      <c r="AL18" s="16"/>
      <c r="AM18" s="16"/>
    </row>
    <row r="19" spans="1:39" x14ac:dyDescent="0.2">
      <c r="A19">
        <v>554</v>
      </c>
      <c r="B19" t="s">
        <v>168</v>
      </c>
      <c r="C19">
        <v>2</v>
      </c>
      <c r="D19">
        <v>6</v>
      </c>
      <c r="E19">
        <v>100</v>
      </c>
      <c r="F19">
        <v>5</v>
      </c>
      <c r="G19">
        <f t="shared" si="1"/>
        <v>0.02</v>
      </c>
      <c r="H19">
        <f>[1]DAPI_Summary!C29</f>
        <v>2880</v>
      </c>
      <c r="I19">
        <f>[1]DAPI_Summary!C35</f>
        <v>3001</v>
      </c>
      <c r="J19">
        <f>[1]DAPI_Summary!C41</f>
        <v>2816</v>
      </c>
      <c r="K19">
        <f>[1]DAPI_Summary!C47</f>
        <v>2550</v>
      </c>
      <c r="L19">
        <f>[1]GFP_Summary!C29</f>
        <v>361</v>
      </c>
      <c r="M19">
        <f>[1]GFP_Summary!C35</f>
        <v>402</v>
      </c>
      <c r="N19">
        <f>[1]GFP_Summary!C41</f>
        <v>388</v>
      </c>
      <c r="O19">
        <f>[1]GFP_Summary!C47</f>
        <v>377</v>
      </c>
      <c r="P19" s="15">
        <v>1</v>
      </c>
      <c r="Q19" s="16">
        <f t="shared" si="2"/>
        <v>0.12534722222222222</v>
      </c>
      <c r="R19" s="16">
        <f t="shared" si="2"/>
        <v>0.13395534821726091</v>
      </c>
      <c r="S19" s="16">
        <f t="shared" si="2"/>
        <v>0.13778409090909091</v>
      </c>
      <c r="T19" s="16">
        <f t="shared" si="2"/>
        <v>0.14784313725490197</v>
      </c>
      <c r="U19" s="16">
        <f t="shared" si="16"/>
        <v>0.136232449650869</v>
      </c>
      <c r="V19" s="16">
        <f t="shared" si="17"/>
        <v>9.3253958690764742E-3</v>
      </c>
      <c r="W19" s="16">
        <f t="shared" si="5"/>
        <v>0.136232449650869</v>
      </c>
      <c r="X19" s="16">
        <f t="shared" si="6"/>
        <v>9.3253958690764742E-3</v>
      </c>
      <c r="Y19" s="16"/>
      <c r="Z19" s="16"/>
      <c r="AA19" s="16"/>
      <c r="AB19" s="16"/>
      <c r="AC19" s="16"/>
      <c r="AD19" s="16"/>
      <c r="AE19" s="16"/>
      <c r="AF19" s="16"/>
      <c r="AG19" s="18"/>
      <c r="AH19" s="18"/>
      <c r="AI19" s="18"/>
      <c r="AJ19" s="15"/>
      <c r="AK19" s="15"/>
      <c r="AL19" s="16"/>
      <c r="AM19" s="16"/>
    </row>
    <row r="20" spans="1:39" x14ac:dyDescent="0.2">
      <c r="A20">
        <v>554</v>
      </c>
      <c r="B20" t="s">
        <v>168</v>
      </c>
      <c r="C20">
        <v>2</v>
      </c>
      <c r="D20">
        <v>9</v>
      </c>
      <c r="E20">
        <v>100</v>
      </c>
      <c r="F20">
        <v>625</v>
      </c>
      <c r="G20">
        <f t="shared" si="1"/>
        <v>1.6000000000000001E-4</v>
      </c>
      <c r="H20">
        <f>[1]DAPI_Summary!C110</f>
        <v>2933</v>
      </c>
      <c r="I20">
        <f>[1]DAPI_Summary!C119</f>
        <v>2924</v>
      </c>
      <c r="J20">
        <f>[1]DAPI_Summary!C128</f>
        <v>2856</v>
      </c>
      <c r="K20">
        <f>[1]DAPI_Summary!C137</f>
        <v>2766</v>
      </c>
      <c r="L20">
        <f>[1]GFP_Summary!C110</f>
        <v>110</v>
      </c>
      <c r="M20">
        <f>[1]GFP_Summary!C119</f>
        <v>106</v>
      </c>
      <c r="N20">
        <f>[1]GFP_Summary!C128</f>
        <v>113</v>
      </c>
      <c r="O20">
        <f>[1]GFP_Summary!C137</f>
        <v>126</v>
      </c>
      <c r="P20" s="15">
        <v>1</v>
      </c>
      <c r="Q20" s="16">
        <f t="shared" si="2"/>
        <v>3.7504261847937266E-2</v>
      </c>
      <c r="R20" s="16">
        <f t="shared" si="2"/>
        <v>3.6251709986320109E-2</v>
      </c>
      <c r="S20" s="16">
        <f t="shared" si="2"/>
        <v>3.9565826330532211E-2</v>
      </c>
      <c r="T20" s="16">
        <f t="shared" si="2"/>
        <v>4.5553145336225599E-2</v>
      </c>
      <c r="U20" s="16">
        <f t="shared" si="16"/>
        <v>3.9718735875253798E-2</v>
      </c>
      <c r="V20" s="16">
        <f t="shared" si="17"/>
        <v>4.1226156268134818E-3</v>
      </c>
      <c r="W20" s="16">
        <f t="shared" si="5"/>
        <v>3.9718735875253798E-2</v>
      </c>
      <c r="X20" s="16">
        <f t="shared" si="6"/>
        <v>4.1226156268134818E-3</v>
      </c>
      <c r="Y20" s="16"/>
      <c r="Z20" s="16"/>
      <c r="AA20" s="16"/>
      <c r="AB20" s="16"/>
      <c r="AC20" s="16"/>
      <c r="AD20" s="16"/>
      <c r="AE20" s="16"/>
      <c r="AF20" s="16"/>
      <c r="AG20" s="18"/>
      <c r="AH20" s="18"/>
      <c r="AI20" s="18"/>
      <c r="AJ20" s="15"/>
      <c r="AK20" s="15"/>
      <c r="AL20" s="16"/>
      <c r="AM20" s="16"/>
    </row>
    <row r="21" spans="1:39" x14ac:dyDescent="0.2">
      <c r="A21">
        <v>554</v>
      </c>
      <c r="B21" t="s">
        <v>168</v>
      </c>
      <c r="C21">
        <v>2</v>
      </c>
      <c r="D21">
        <v>12</v>
      </c>
      <c r="E21">
        <v>100</v>
      </c>
      <c r="F21">
        <v>625</v>
      </c>
      <c r="G21">
        <f t="shared" si="1"/>
        <v>1.6000000000000001E-4</v>
      </c>
      <c r="H21">
        <f>[1]DAPI_Summary!C116</f>
        <v>2860</v>
      </c>
      <c r="I21">
        <f>[1]DAPI_Summary!C125</f>
        <v>2837</v>
      </c>
      <c r="J21">
        <f>[1]DAPI_Summary!C134</f>
        <v>3173</v>
      </c>
      <c r="K21">
        <f>[1]DAPI_Summary!C143</f>
        <v>2975</v>
      </c>
      <c r="L21">
        <f>[1]GFP_Summary!C116</f>
        <v>31</v>
      </c>
      <c r="M21">
        <f>[1]GFP_Summary!C125</f>
        <v>51</v>
      </c>
      <c r="N21">
        <f>[1]GFP_Summary!C134</f>
        <v>51</v>
      </c>
      <c r="O21">
        <f>[1]GFP_Summary!C143</f>
        <v>49</v>
      </c>
      <c r="P21" s="15">
        <v>1</v>
      </c>
      <c r="Q21" s="16">
        <f t="shared" si="2"/>
        <v>1.0839160839160839E-2</v>
      </c>
      <c r="R21" s="16">
        <f t="shared" si="2"/>
        <v>1.7976735988720478E-2</v>
      </c>
      <c r="S21" s="16">
        <f t="shared" si="2"/>
        <v>1.6073116924046643E-2</v>
      </c>
      <c r="T21" s="16">
        <f t="shared" si="2"/>
        <v>1.6470588235294119E-2</v>
      </c>
      <c r="U21" s="16">
        <f t="shared" si="16"/>
        <v>1.5339900496805519E-2</v>
      </c>
      <c r="V21" s="16">
        <f t="shared" si="17"/>
        <v>3.1104994223041132E-3</v>
      </c>
      <c r="W21" s="16">
        <f t="shared" si="5"/>
        <v>1.5339900496805519E-2</v>
      </c>
      <c r="X21" s="16">
        <f t="shared" si="6"/>
        <v>3.1104994223041132E-3</v>
      </c>
      <c r="Y21" s="16"/>
      <c r="Z21" s="16"/>
      <c r="AA21" s="16"/>
      <c r="AB21" s="16"/>
      <c r="AC21" s="16"/>
      <c r="AD21" s="16"/>
      <c r="AE21" s="16"/>
      <c r="AF21" s="16"/>
      <c r="AG21" s="18"/>
      <c r="AH21" s="18"/>
      <c r="AI21" s="18"/>
      <c r="AJ21" s="15"/>
      <c r="AK21" s="15"/>
      <c r="AL21" s="16"/>
      <c r="AM21" s="16"/>
    </row>
    <row r="22" spans="1:39" x14ac:dyDescent="0.2">
      <c r="A22">
        <v>554</v>
      </c>
      <c r="B22" t="s">
        <v>168</v>
      </c>
      <c r="C22">
        <v>2</v>
      </c>
      <c r="D22">
        <v>15</v>
      </c>
      <c r="E22">
        <v>100</v>
      </c>
      <c r="F22">
        <v>125</v>
      </c>
      <c r="G22">
        <f t="shared" si="1"/>
        <v>8.0000000000000004E-4</v>
      </c>
      <c r="H22">
        <f>[1]DAPI_Summary!C182</f>
        <v>2769</v>
      </c>
      <c r="I22">
        <f>[1]DAPI_Summary!C191</f>
        <v>2740</v>
      </c>
      <c r="J22">
        <f>[1]DAPI_Summary!C200</f>
        <v>2841</v>
      </c>
      <c r="K22">
        <f>[1]DAPI_Summary!C209</f>
        <v>2714</v>
      </c>
      <c r="L22">
        <f>[1]GFP_Summary!C182</f>
        <v>148</v>
      </c>
      <c r="M22">
        <f>[1]GFP_Summary!C191</f>
        <v>140</v>
      </c>
      <c r="N22">
        <f>[1]GFP_Summary!C200</f>
        <v>127</v>
      </c>
      <c r="O22">
        <f>[1]GFP_Summary!C209</f>
        <v>170</v>
      </c>
      <c r="P22" s="15">
        <v>1</v>
      </c>
      <c r="Q22" s="16">
        <f t="shared" si="2"/>
        <v>5.3448898519321053E-2</v>
      </c>
      <c r="R22" s="16">
        <f t="shared" si="2"/>
        <v>5.1094890510948905E-2</v>
      </c>
      <c r="S22" s="16">
        <f t="shared" si="2"/>
        <v>4.4702569517775431E-2</v>
      </c>
      <c r="T22" s="16">
        <f t="shared" si="2"/>
        <v>6.2638172439204123E-2</v>
      </c>
      <c r="U22" s="16">
        <f t="shared" si="16"/>
        <v>5.297113274681238E-2</v>
      </c>
      <c r="V22" s="16">
        <f t="shared" si="17"/>
        <v>7.4289824190548635E-3</v>
      </c>
      <c r="W22" s="16">
        <f t="shared" si="5"/>
        <v>5.297113274681238E-2</v>
      </c>
      <c r="X22" s="16">
        <f t="shared" si="6"/>
        <v>7.4289824190548635E-3</v>
      </c>
      <c r="Y22" s="16"/>
      <c r="Z22" s="16"/>
      <c r="AA22" s="16"/>
      <c r="AB22" s="16"/>
      <c r="AC22" s="16"/>
      <c r="AD22" s="16"/>
      <c r="AE22" s="16"/>
      <c r="AF22" s="16"/>
      <c r="AG22" s="18"/>
      <c r="AH22" s="18"/>
      <c r="AI22" s="18"/>
      <c r="AJ22" s="15"/>
      <c r="AK22" s="15"/>
      <c r="AL22" s="16"/>
      <c r="AM22" s="16"/>
    </row>
    <row r="23" spans="1:39" x14ac:dyDescent="0.2">
      <c r="A23">
        <v>554</v>
      </c>
      <c r="B23" t="s">
        <v>168</v>
      </c>
      <c r="C23">
        <v>2</v>
      </c>
      <c r="D23">
        <v>18</v>
      </c>
      <c r="E23">
        <v>100</v>
      </c>
      <c r="F23">
        <v>125</v>
      </c>
      <c r="G23">
        <f t="shared" si="1"/>
        <v>8.0000000000000004E-4</v>
      </c>
      <c r="H23">
        <f>[1]DAPI_Summary!C188</f>
        <v>3212</v>
      </c>
      <c r="I23">
        <f>[1]DAPI_Summary!C197</f>
        <v>3283</v>
      </c>
      <c r="J23">
        <f>[1]DAPI_Summary!C206</f>
        <v>3072</v>
      </c>
      <c r="K23">
        <f>[1]DAPI_Summary!C215</f>
        <v>2854</v>
      </c>
      <c r="L23">
        <f>[1]GFP_Summary!C188</f>
        <v>99</v>
      </c>
      <c r="M23">
        <f>[1]GFP_Summary!C197</f>
        <v>65</v>
      </c>
      <c r="N23">
        <f>[1]GFP_Summary!C206</f>
        <v>77</v>
      </c>
      <c r="O23">
        <f>[1]GFP_Summary!C215</f>
        <v>73</v>
      </c>
      <c r="P23" s="15">
        <v>1</v>
      </c>
      <c r="Q23" s="16">
        <f t="shared" si="2"/>
        <v>3.0821917808219176E-2</v>
      </c>
      <c r="R23" s="16">
        <f t="shared" si="2"/>
        <v>1.9798964361864149E-2</v>
      </c>
      <c r="S23" s="16">
        <f t="shared" si="2"/>
        <v>2.5065104166666668E-2</v>
      </c>
      <c r="T23" s="16">
        <f t="shared" si="2"/>
        <v>2.55781359495445E-2</v>
      </c>
      <c r="U23" s="16">
        <f t="shared" si="16"/>
        <v>2.5316030571573625E-2</v>
      </c>
      <c r="V23" s="16">
        <f t="shared" si="17"/>
        <v>4.5049778806269874E-3</v>
      </c>
      <c r="W23" s="16">
        <f t="shared" si="5"/>
        <v>2.5316030571573625E-2</v>
      </c>
      <c r="X23" s="16">
        <f t="shared" si="6"/>
        <v>4.5049778806269874E-3</v>
      </c>
      <c r="Y23" s="16"/>
      <c r="Z23" s="16"/>
      <c r="AA23" s="16"/>
      <c r="AB23" s="16"/>
      <c r="AC23" s="16"/>
      <c r="AD23" s="16"/>
      <c r="AE23" s="16"/>
      <c r="AF23" s="16"/>
      <c r="AG23" s="18"/>
      <c r="AH23" s="18"/>
      <c r="AI23" s="18"/>
      <c r="AJ23" s="15"/>
      <c r="AK23" s="15"/>
      <c r="AL23" s="16"/>
      <c r="AM23" s="16" t="s">
        <v>127</v>
      </c>
    </row>
    <row r="24" spans="1:39" x14ac:dyDescent="0.2">
      <c r="A24">
        <v>554</v>
      </c>
      <c r="B24" t="s">
        <v>168</v>
      </c>
      <c r="C24">
        <v>2</v>
      </c>
      <c r="D24">
        <v>21</v>
      </c>
      <c r="E24">
        <v>100</v>
      </c>
      <c r="F24">
        <v>5</v>
      </c>
      <c r="G24">
        <f t="shared" si="1"/>
        <v>0.02</v>
      </c>
      <c r="H24">
        <f>[1]DAPI_Summary!C248</f>
        <v>3370</v>
      </c>
      <c r="I24">
        <f>[1]DAPI_Summary!C257</f>
        <v>3121</v>
      </c>
      <c r="J24">
        <f>[1]DAPI_Summary!C266</f>
        <v>3294</v>
      </c>
      <c r="L24">
        <f>[1]GFP_Summary!C248</f>
        <v>13</v>
      </c>
      <c r="M24">
        <f>[1]GFP_Summary!C257</f>
        <v>19</v>
      </c>
      <c r="N24">
        <f>[1]GFP_Summary!C266</f>
        <v>27</v>
      </c>
      <c r="P24" s="15">
        <v>1</v>
      </c>
      <c r="Q24" s="16">
        <f t="shared" si="2"/>
        <v>3.857566765578635E-3</v>
      </c>
      <c r="R24" s="16">
        <f t="shared" si="2"/>
        <v>6.0877923742390259E-3</v>
      </c>
      <c r="S24" s="16">
        <f t="shared" si="2"/>
        <v>8.1967213114754103E-3</v>
      </c>
      <c r="T24" s="16" t="e">
        <f t="shared" si="2"/>
        <v>#DIV/0!</v>
      </c>
      <c r="U24" s="16">
        <f>AVERAGE(Q24:S24)</f>
        <v>6.0473601504310234E-3</v>
      </c>
      <c r="V24" s="16">
        <f>STDEV(Q24:S24)</f>
        <v>2.1698598150193273E-3</v>
      </c>
      <c r="W24" s="16">
        <f t="shared" si="5"/>
        <v>6.0473601504310234E-3</v>
      </c>
      <c r="X24" s="16">
        <f t="shared" si="6"/>
        <v>2.1698598150193273E-3</v>
      </c>
      <c r="Y24" s="16"/>
      <c r="Z24" s="16"/>
      <c r="AA24" s="16"/>
      <c r="AB24" s="16"/>
      <c r="AC24" s="16"/>
      <c r="AD24" s="16"/>
      <c r="AE24" s="16"/>
      <c r="AF24" s="16"/>
      <c r="AG24" s="18"/>
      <c r="AH24" s="18"/>
      <c r="AI24" s="18"/>
      <c r="AJ24" s="15"/>
      <c r="AK24" s="15"/>
      <c r="AL24" s="16"/>
      <c r="AM24" s="16" t="s">
        <v>128</v>
      </c>
    </row>
    <row r="25" spans="1:39" x14ac:dyDescent="0.2">
      <c r="A25">
        <v>554</v>
      </c>
      <c r="B25" t="s">
        <v>168</v>
      </c>
      <c r="C25">
        <v>2</v>
      </c>
      <c r="D25">
        <v>24</v>
      </c>
      <c r="E25">
        <v>100</v>
      </c>
      <c r="F25">
        <v>1</v>
      </c>
      <c r="G25">
        <f t="shared" si="1"/>
        <v>0.1</v>
      </c>
      <c r="H25">
        <f>[1]DAPI_Summary!C251</f>
        <v>2666</v>
      </c>
      <c r="I25">
        <f>[1]DAPI_Summary!C260</f>
        <v>2685</v>
      </c>
      <c r="J25">
        <f>[1]DAPI_Summary!C269</f>
        <v>2687</v>
      </c>
      <c r="L25">
        <f>[1]GFP_Summary!C251</f>
        <v>0</v>
      </c>
      <c r="M25">
        <f>[1]GFP_Summary!C260</f>
        <v>0</v>
      </c>
      <c r="N25">
        <f>[1]GFP_Summary!C269</f>
        <v>0</v>
      </c>
      <c r="P25" s="15">
        <v>1</v>
      </c>
      <c r="Q25" s="16">
        <f t="shared" si="2"/>
        <v>0</v>
      </c>
      <c r="R25" s="16">
        <f t="shared" si="2"/>
        <v>0</v>
      </c>
      <c r="S25" s="16">
        <f t="shared" si="2"/>
        <v>0</v>
      </c>
      <c r="T25" s="16" t="e">
        <f t="shared" si="2"/>
        <v>#DIV/0!</v>
      </c>
      <c r="U25" s="16">
        <f>AVERAGE(Q25:S25)</f>
        <v>0</v>
      </c>
      <c r="V25" s="16">
        <f>STDEV(Q25:S25)</f>
        <v>0</v>
      </c>
      <c r="W25" s="16">
        <f t="shared" si="5"/>
        <v>0</v>
      </c>
      <c r="X25" s="16">
        <f t="shared" si="6"/>
        <v>0</v>
      </c>
      <c r="Y25" s="16"/>
      <c r="Z25" s="16"/>
      <c r="AA25" s="16"/>
      <c r="AB25" s="16"/>
      <c r="AC25" s="16"/>
      <c r="AD25" s="16"/>
      <c r="AE25" s="16"/>
      <c r="AF25" s="16"/>
      <c r="AG25" s="18"/>
      <c r="AH25" s="18"/>
      <c r="AI25" s="18"/>
      <c r="AJ25" s="15"/>
      <c r="AK25" s="15"/>
      <c r="AL25" s="16"/>
      <c r="AM25" s="16" t="s">
        <v>129</v>
      </c>
    </row>
    <row r="26" spans="1:39" x14ac:dyDescent="0.2">
      <c r="A26">
        <v>554</v>
      </c>
      <c r="B26" t="s">
        <v>168</v>
      </c>
      <c r="C26">
        <v>3</v>
      </c>
      <c r="D26">
        <v>0</v>
      </c>
      <c r="E26">
        <v>100</v>
      </c>
      <c r="G26" t="e">
        <f t="shared" si="1"/>
        <v>#DIV/0!</v>
      </c>
      <c r="P26" s="15">
        <v>1</v>
      </c>
      <c r="Q26" s="16" t="e">
        <f t="shared" si="2"/>
        <v>#DIV/0!</v>
      </c>
      <c r="R26" s="16" t="e">
        <f t="shared" si="2"/>
        <v>#DIV/0!</v>
      </c>
      <c r="S26" s="16" t="e">
        <f t="shared" si="2"/>
        <v>#DIV/0!</v>
      </c>
      <c r="T26" s="16" t="e">
        <f t="shared" si="2"/>
        <v>#DIV/0!</v>
      </c>
      <c r="U26" s="16" t="e">
        <f t="shared" ref="U26:U32" si="18">AVERAGE(Q26:T26)</f>
        <v>#DIV/0!</v>
      </c>
      <c r="V26" s="16" t="e">
        <f t="shared" ref="V26:V32" si="19">STDEV(Q26:T26)</f>
        <v>#DIV/0!</v>
      </c>
      <c r="W26" s="16" t="e">
        <f t="shared" si="5"/>
        <v>#DIV/0!</v>
      </c>
      <c r="X26" s="16" t="e">
        <f t="shared" si="6"/>
        <v>#DIV/0!</v>
      </c>
      <c r="Y26" s="16"/>
      <c r="Z26" s="16"/>
      <c r="AA26" s="16"/>
      <c r="AB26" s="16"/>
      <c r="AC26" s="16"/>
      <c r="AD26" s="16"/>
      <c r="AE26" s="16"/>
      <c r="AF26" s="16"/>
      <c r="AG26" s="18"/>
      <c r="AH26" s="18"/>
      <c r="AI26" s="18"/>
      <c r="AJ26" s="15"/>
      <c r="AK26" s="15"/>
      <c r="AL26" s="16"/>
      <c r="AM26" s="16" t="s">
        <v>130</v>
      </c>
    </row>
    <row r="27" spans="1:39" x14ac:dyDescent="0.2">
      <c r="A27">
        <v>554</v>
      </c>
      <c r="B27" t="s">
        <v>168</v>
      </c>
      <c r="C27">
        <v>3</v>
      </c>
      <c r="D27">
        <v>3</v>
      </c>
      <c r="E27">
        <v>100</v>
      </c>
      <c r="F27">
        <v>1</v>
      </c>
      <c r="G27">
        <f t="shared" si="1"/>
        <v>0.1</v>
      </c>
      <c r="H27">
        <f>[1]DAPI_Summary!C3</f>
        <v>89</v>
      </c>
      <c r="I27">
        <f>[1]DAPI_Summary!C9</f>
        <v>45</v>
      </c>
      <c r="J27">
        <f>[1]DAPI_Summary!C15</f>
        <v>79</v>
      </c>
      <c r="K27">
        <f>[1]DAPI_Summary!C21</f>
        <v>1387</v>
      </c>
      <c r="L27">
        <f>[1]GFP_Summary!C3</f>
        <v>9</v>
      </c>
      <c r="M27">
        <f>[1]GFP_Summary!C9</f>
        <v>7</v>
      </c>
      <c r="N27">
        <f>[1]GFP_Summary!C15</f>
        <v>7</v>
      </c>
      <c r="O27">
        <f>[1]GFP_Summary!C21</f>
        <v>16</v>
      </c>
      <c r="P27" s="15">
        <v>1</v>
      </c>
      <c r="Q27" s="16">
        <f t="shared" si="2"/>
        <v>0.10112359550561797</v>
      </c>
      <c r="R27" s="16">
        <f t="shared" si="2"/>
        <v>0.15555555555555556</v>
      </c>
      <c r="S27" s="16">
        <f t="shared" si="2"/>
        <v>8.8607594936708861E-2</v>
      </c>
      <c r="T27" s="16">
        <f t="shared" si="2"/>
        <v>1.1535688536409516E-2</v>
      </c>
      <c r="U27" s="16">
        <f t="shared" si="18"/>
        <v>8.9205608633572991E-2</v>
      </c>
      <c r="V27" s="16">
        <f t="shared" si="19"/>
        <v>5.9378245106867011E-2</v>
      </c>
      <c r="W27" s="16">
        <f t="shared" si="5"/>
        <v>8.9205608633572991E-2</v>
      </c>
      <c r="X27" s="16">
        <f t="shared" si="6"/>
        <v>5.9378245106867011E-2</v>
      </c>
      <c r="Y27" s="16"/>
      <c r="Z27" s="16"/>
      <c r="AA27" s="16"/>
      <c r="AB27" s="16"/>
      <c r="AC27" s="16"/>
      <c r="AD27" s="16"/>
      <c r="AE27" s="16"/>
      <c r="AF27" s="16"/>
      <c r="AG27" s="18"/>
      <c r="AH27" s="18"/>
      <c r="AI27" s="18"/>
      <c r="AJ27" s="15"/>
      <c r="AK27" s="15"/>
      <c r="AL27" s="16"/>
      <c r="AM27" s="16"/>
    </row>
    <row r="28" spans="1:39" x14ac:dyDescent="0.2">
      <c r="A28">
        <v>554</v>
      </c>
      <c r="B28" t="s">
        <v>168</v>
      </c>
      <c r="C28">
        <v>3</v>
      </c>
      <c r="D28">
        <v>6</v>
      </c>
      <c r="E28">
        <v>100</v>
      </c>
      <c r="F28">
        <v>5</v>
      </c>
      <c r="G28">
        <f t="shared" si="1"/>
        <v>0.02</v>
      </c>
      <c r="H28">
        <f>[1]DAPI_Summary!C6</f>
        <v>2733</v>
      </c>
      <c r="I28">
        <f>[1]DAPI_Summary!C12</f>
        <v>2999</v>
      </c>
      <c r="J28">
        <f>[1]DAPI_Summary!C18</f>
        <v>3013</v>
      </c>
      <c r="K28">
        <f>[1]DAPI_Summary!C24</f>
        <v>3015</v>
      </c>
      <c r="L28">
        <f>[1]GFP_Summary!C6</f>
        <v>280</v>
      </c>
      <c r="M28">
        <f>[1]GFP_Summary!C12</f>
        <v>323</v>
      </c>
      <c r="N28">
        <f>[1]GFP_Summary!C18</f>
        <v>284</v>
      </c>
      <c r="O28">
        <f>[1]GFP_Summary!C24</f>
        <v>332</v>
      </c>
      <c r="P28" s="15">
        <v>1</v>
      </c>
      <c r="Q28" s="16">
        <f t="shared" si="2"/>
        <v>0.10245151847786316</v>
      </c>
      <c r="R28" s="16">
        <f t="shared" si="2"/>
        <v>0.10770256752250751</v>
      </c>
      <c r="S28" s="16">
        <f t="shared" si="2"/>
        <v>9.4258214404248253E-2</v>
      </c>
      <c r="T28" s="16">
        <f t="shared" si="2"/>
        <v>0.11011608623548923</v>
      </c>
      <c r="U28" s="16">
        <f t="shared" si="18"/>
        <v>0.10363209666002704</v>
      </c>
      <c r="V28" s="16">
        <f t="shared" si="19"/>
        <v>7.0207855032137865E-3</v>
      </c>
      <c r="W28" s="16">
        <f t="shared" si="5"/>
        <v>0.10363209666002704</v>
      </c>
      <c r="X28" s="16">
        <f t="shared" si="6"/>
        <v>7.0207855032137865E-3</v>
      </c>
      <c r="Y28" s="16"/>
      <c r="Z28" s="16"/>
      <c r="AA28" s="16"/>
      <c r="AB28" s="16"/>
      <c r="AC28" s="16"/>
      <c r="AD28" s="16"/>
      <c r="AE28" s="16"/>
      <c r="AF28" s="16"/>
      <c r="AG28" s="18"/>
      <c r="AH28" s="18"/>
      <c r="AI28" s="18"/>
      <c r="AJ28" s="15"/>
      <c r="AK28" s="15"/>
      <c r="AL28" s="16"/>
      <c r="AM28" s="16"/>
    </row>
    <row r="29" spans="1:39" x14ac:dyDescent="0.2">
      <c r="A29">
        <v>554</v>
      </c>
      <c r="B29" t="s">
        <v>168</v>
      </c>
      <c r="C29">
        <v>3</v>
      </c>
      <c r="D29">
        <v>9</v>
      </c>
      <c r="E29">
        <v>100</v>
      </c>
      <c r="F29">
        <v>625</v>
      </c>
      <c r="G29">
        <f t="shared" si="1"/>
        <v>1.6000000000000001E-4</v>
      </c>
      <c r="H29">
        <f>[1]DAPI_Summary!C75</f>
        <v>3009</v>
      </c>
      <c r="I29">
        <f>[1]DAPI_Summary!C84</f>
        <v>3126</v>
      </c>
      <c r="J29">
        <f>[1]DAPI_Summary!C93</f>
        <v>3081</v>
      </c>
      <c r="K29">
        <f>[1]DAPI_Summary!C102</f>
        <v>3136</v>
      </c>
      <c r="L29">
        <f>[1]GFP_Summary!C75</f>
        <v>116</v>
      </c>
      <c r="M29">
        <f>[1]GFP_Summary!C84</f>
        <v>77</v>
      </c>
      <c r="N29">
        <f>[1]GFP_Summary!C93</f>
        <v>68</v>
      </c>
      <c r="O29">
        <f>[1]GFP_Summary!C102</f>
        <v>114</v>
      </c>
      <c r="P29" s="15">
        <v>1</v>
      </c>
      <c r="Q29" s="16">
        <f t="shared" si="2"/>
        <v>3.8551013625789297E-2</v>
      </c>
      <c r="R29" s="16">
        <f t="shared" si="2"/>
        <v>2.4632117722328855E-2</v>
      </c>
      <c r="S29" s="16">
        <f t="shared" si="2"/>
        <v>2.2070756247971439E-2</v>
      </c>
      <c r="T29" s="16">
        <f t="shared" si="2"/>
        <v>3.6352040816326529E-2</v>
      </c>
      <c r="U29" s="16">
        <f t="shared" si="18"/>
        <v>3.0401482103104033E-2</v>
      </c>
      <c r="V29" s="16">
        <f t="shared" si="19"/>
        <v>8.2565241207641516E-3</v>
      </c>
      <c r="W29" s="16">
        <f t="shared" si="5"/>
        <v>3.0401482103104033E-2</v>
      </c>
      <c r="X29" s="16">
        <f t="shared" si="6"/>
        <v>8.2565241207641516E-3</v>
      </c>
      <c r="Y29" s="16"/>
      <c r="Z29" s="16"/>
      <c r="AA29" s="16"/>
      <c r="AB29" s="16"/>
      <c r="AC29" s="16"/>
      <c r="AD29" s="16"/>
      <c r="AE29" s="16"/>
      <c r="AF29" s="16"/>
      <c r="AG29" s="18"/>
      <c r="AH29" s="18"/>
      <c r="AI29" s="18"/>
      <c r="AJ29" s="15"/>
      <c r="AK29" s="15"/>
      <c r="AL29" s="16"/>
      <c r="AM29" s="16"/>
    </row>
    <row r="30" spans="1:39" x14ac:dyDescent="0.2">
      <c r="A30">
        <v>554</v>
      </c>
      <c r="B30" t="s">
        <v>168</v>
      </c>
      <c r="C30">
        <v>3</v>
      </c>
      <c r="D30">
        <v>12</v>
      </c>
      <c r="E30">
        <v>100</v>
      </c>
      <c r="F30">
        <v>625</v>
      </c>
      <c r="G30">
        <f t="shared" si="1"/>
        <v>1.6000000000000001E-4</v>
      </c>
      <c r="H30">
        <f>[1]DAPI_Summary!C81</f>
        <v>3242</v>
      </c>
      <c r="I30">
        <f>[1]DAPI_Summary!C90</f>
        <v>3257</v>
      </c>
      <c r="J30">
        <f>[1]DAPI_Summary!C99</f>
        <v>2633</v>
      </c>
      <c r="K30">
        <f>[1]DAPI_Summary!C108</f>
        <v>2765</v>
      </c>
      <c r="L30">
        <f>[1]GFP_Summary!C81</f>
        <v>21</v>
      </c>
      <c r="M30">
        <f>[1]GFP_Summary!C90</f>
        <v>16</v>
      </c>
      <c r="N30">
        <f>[1]GFP_Summary!C99</f>
        <v>18</v>
      </c>
      <c r="O30">
        <f>[1]GFP_Summary!C108</f>
        <v>18</v>
      </c>
      <c r="P30" s="15">
        <v>1</v>
      </c>
      <c r="Q30" s="16">
        <f t="shared" si="2"/>
        <v>6.4774830351634789E-3</v>
      </c>
      <c r="R30" s="16">
        <f t="shared" si="2"/>
        <v>4.9124961621123736E-3</v>
      </c>
      <c r="S30" s="16">
        <f t="shared" si="2"/>
        <v>6.8363083934675278E-3</v>
      </c>
      <c r="T30" s="16">
        <f t="shared" si="2"/>
        <v>6.5099457504520794E-3</v>
      </c>
      <c r="U30" s="16">
        <f t="shared" si="18"/>
        <v>6.1840583352988652E-3</v>
      </c>
      <c r="V30" s="16">
        <f t="shared" si="19"/>
        <v>8.6305680780692895E-4</v>
      </c>
      <c r="W30" s="16">
        <f t="shared" si="5"/>
        <v>6.1840583352988652E-3</v>
      </c>
      <c r="X30" s="16">
        <f t="shared" si="6"/>
        <v>8.6305680780692895E-4</v>
      </c>
      <c r="Y30" s="16"/>
      <c r="Z30" s="16"/>
      <c r="AA30" s="16"/>
      <c r="AB30" s="16"/>
      <c r="AC30" s="16"/>
      <c r="AD30" s="16"/>
      <c r="AE30" s="16"/>
      <c r="AF30" s="16"/>
      <c r="AG30" s="18"/>
      <c r="AH30" s="18"/>
      <c r="AI30" s="18"/>
      <c r="AJ30" s="15"/>
      <c r="AK30" s="15"/>
      <c r="AL30" s="16"/>
      <c r="AM30" s="16"/>
    </row>
    <row r="31" spans="1:39" x14ac:dyDescent="0.2">
      <c r="A31">
        <v>554</v>
      </c>
      <c r="B31" t="s">
        <v>168</v>
      </c>
      <c r="C31">
        <v>3</v>
      </c>
      <c r="D31">
        <v>15</v>
      </c>
      <c r="E31">
        <v>100</v>
      </c>
      <c r="F31">
        <v>125</v>
      </c>
      <c r="G31">
        <f t="shared" si="1"/>
        <v>8.0000000000000004E-4</v>
      </c>
      <c r="H31">
        <f>[1]DAPI_Summary!C147</f>
        <v>1530</v>
      </c>
      <c r="I31">
        <f>[1]DAPI_Summary!C156</f>
        <v>2883</v>
      </c>
      <c r="J31">
        <f>[1]DAPI_Summary!C165</f>
        <v>3072</v>
      </c>
      <c r="K31">
        <f>[1]DAPI_Summary!C174</f>
        <v>3211</v>
      </c>
      <c r="L31">
        <f>[1]GFP_Summary!C147</f>
        <v>15</v>
      </c>
      <c r="M31">
        <f>[1]GFP_Summary!C156</f>
        <v>98</v>
      </c>
      <c r="N31">
        <f>[1]GFP_Summary!C165</f>
        <v>112</v>
      </c>
      <c r="O31">
        <f>[1]GFP_Summary!C174</f>
        <v>171</v>
      </c>
      <c r="P31" s="15">
        <v>1</v>
      </c>
      <c r="Q31" s="16">
        <f t="shared" si="2"/>
        <v>9.8039215686274508E-3</v>
      </c>
      <c r="R31" s="16">
        <f t="shared" si="2"/>
        <v>3.3992369060006938E-2</v>
      </c>
      <c r="S31" s="16">
        <f t="shared" si="2"/>
        <v>3.6458333333333336E-2</v>
      </c>
      <c r="T31" s="16">
        <f t="shared" si="2"/>
        <v>5.3254437869822487E-2</v>
      </c>
      <c r="U31" s="16">
        <f t="shared" si="18"/>
        <v>3.3377265457947551E-2</v>
      </c>
      <c r="V31" s="16">
        <f t="shared" si="19"/>
        <v>1.7894839637071797E-2</v>
      </c>
      <c r="W31" s="16">
        <f t="shared" si="5"/>
        <v>3.3377265457947551E-2</v>
      </c>
      <c r="X31" s="16">
        <f t="shared" si="6"/>
        <v>1.7894839637071797E-2</v>
      </c>
      <c r="Y31" s="16"/>
      <c r="Z31" s="16"/>
      <c r="AA31" s="16"/>
      <c r="AB31" s="16"/>
      <c r="AC31" s="16"/>
      <c r="AD31" s="16"/>
      <c r="AE31" s="16"/>
      <c r="AF31" s="16"/>
      <c r="AG31" s="18"/>
      <c r="AH31" s="18"/>
      <c r="AI31" s="18"/>
      <c r="AJ31" s="15"/>
      <c r="AK31" s="15"/>
      <c r="AL31" s="16"/>
      <c r="AM31" s="16"/>
    </row>
    <row r="32" spans="1:39" x14ac:dyDescent="0.2">
      <c r="A32">
        <v>554</v>
      </c>
      <c r="B32" t="s">
        <v>168</v>
      </c>
      <c r="C32">
        <v>3</v>
      </c>
      <c r="D32">
        <v>18</v>
      </c>
      <c r="E32">
        <v>100</v>
      </c>
      <c r="F32">
        <v>125</v>
      </c>
      <c r="G32">
        <f t="shared" si="1"/>
        <v>8.0000000000000004E-4</v>
      </c>
      <c r="H32">
        <f>[1]DAPI_Summary!C153</f>
        <v>3016</v>
      </c>
      <c r="I32">
        <f>[1]DAPI_Summary!C162</f>
        <v>3195</v>
      </c>
      <c r="J32">
        <f>[1]DAPI_Summary!C171</f>
        <v>3198</v>
      </c>
      <c r="K32">
        <f>[1]DAPI_Summary!C180</f>
        <v>3168</v>
      </c>
      <c r="L32">
        <f>[1]GFP_Summary!C153</f>
        <v>40</v>
      </c>
      <c r="M32">
        <f>[1]GFP_Summary!C162</f>
        <v>52</v>
      </c>
      <c r="N32">
        <f>[1]GFP_Summary!C171</f>
        <v>42</v>
      </c>
      <c r="O32">
        <f>[1]GFP_Summary!C180</f>
        <v>32</v>
      </c>
      <c r="P32" s="15">
        <v>1</v>
      </c>
      <c r="Q32" s="16">
        <f t="shared" si="2"/>
        <v>1.3262599469496022E-2</v>
      </c>
      <c r="R32" s="16">
        <f t="shared" si="2"/>
        <v>1.6275430359937403E-2</v>
      </c>
      <c r="S32" s="16">
        <f t="shared" si="2"/>
        <v>1.3133208255159476E-2</v>
      </c>
      <c r="T32" s="16">
        <f t="shared" si="2"/>
        <v>1.0101010101010102E-2</v>
      </c>
      <c r="U32" s="16">
        <f t="shared" si="18"/>
        <v>1.3193062046400751E-2</v>
      </c>
      <c r="V32" s="16">
        <f t="shared" si="19"/>
        <v>2.5212561408172163E-3</v>
      </c>
      <c r="W32" s="16">
        <f t="shared" si="5"/>
        <v>1.3193062046400751E-2</v>
      </c>
      <c r="X32" s="16">
        <f t="shared" si="6"/>
        <v>2.5212561408172163E-3</v>
      </c>
      <c r="Y32" s="16"/>
      <c r="Z32" s="16"/>
      <c r="AA32" s="16"/>
      <c r="AB32" s="16"/>
      <c r="AC32" s="16"/>
      <c r="AD32" s="16"/>
      <c r="AE32" s="16"/>
      <c r="AF32" s="16"/>
      <c r="AG32" s="18"/>
      <c r="AH32" s="18"/>
      <c r="AI32" s="18"/>
      <c r="AJ32" s="15"/>
      <c r="AK32" s="15"/>
      <c r="AL32" s="16"/>
      <c r="AM32" s="16"/>
    </row>
    <row r="33" spans="1:39" x14ac:dyDescent="0.2">
      <c r="A33">
        <v>554</v>
      </c>
      <c r="B33" t="s">
        <v>168</v>
      </c>
      <c r="C33">
        <v>3</v>
      </c>
      <c r="D33">
        <v>21</v>
      </c>
      <c r="E33">
        <v>100</v>
      </c>
      <c r="F33">
        <v>5</v>
      </c>
      <c r="G33">
        <f t="shared" si="1"/>
        <v>0.02</v>
      </c>
      <c r="H33">
        <f>[1]DAPI_Summary!C222</f>
        <v>3289</v>
      </c>
      <c r="I33">
        <f>[1]DAPI_Summary!C231</f>
        <v>3537</v>
      </c>
      <c r="J33">
        <f>[1]DAPI_Summary!C240</f>
        <v>3366</v>
      </c>
      <c r="L33">
        <f>[1]GFP_Summary!C222</f>
        <v>139</v>
      </c>
      <c r="M33">
        <f>[1]GFP_Summary!C231</f>
        <v>122</v>
      </c>
      <c r="N33">
        <f>[1]GFP_Summary!C240</f>
        <v>111</v>
      </c>
      <c r="P33" s="15">
        <v>1</v>
      </c>
      <c r="Q33" s="16">
        <f t="shared" si="2"/>
        <v>4.2262085740346608E-2</v>
      </c>
      <c r="R33" s="16">
        <f t="shared" si="2"/>
        <v>3.4492507774950526E-2</v>
      </c>
      <c r="S33" s="16">
        <f t="shared" si="2"/>
        <v>3.2976827094474151E-2</v>
      </c>
      <c r="T33" s="16" t="e">
        <f t="shared" si="2"/>
        <v>#DIV/0!</v>
      </c>
      <c r="U33" s="16">
        <f>AVERAGE(Q33:S33)</f>
        <v>3.6577140203257093E-2</v>
      </c>
      <c r="V33" s="16">
        <f>STDEV(Q33:S33)</f>
        <v>4.981292633548828E-3</v>
      </c>
      <c r="W33" s="16">
        <f t="shared" si="5"/>
        <v>3.6577140203257093E-2</v>
      </c>
      <c r="X33" s="16">
        <f t="shared" si="6"/>
        <v>4.981292633548828E-3</v>
      </c>
      <c r="Y33" s="16"/>
      <c r="Z33" s="16"/>
      <c r="AA33" s="16"/>
      <c r="AB33" s="16"/>
      <c r="AC33" s="16"/>
      <c r="AD33" s="16"/>
      <c r="AE33" s="16"/>
      <c r="AF33" s="16"/>
      <c r="AG33" s="18"/>
      <c r="AH33" s="18"/>
      <c r="AI33" s="18"/>
      <c r="AJ33" s="15"/>
      <c r="AK33" s="15"/>
      <c r="AL33" s="16"/>
      <c r="AM33" s="16"/>
    </row>
    <row r="34" spans="1:39" x14ac:dyDescent="0.2">
      <c r="A34">
        <v>554</v>
      </c>
      <c r="B34" t="s">
        <v>168</v>
      </c>
      <c r="C34">
        <v>3</v>
      </c>
      <c r="D34">
        <v>24</v>
      </c>
      <c r="E34">
        <v>100</v>
      </c>
      <c r="F34">
        <v>1</v>
      </c>
      <c r="G34">
        <f t="shared" si="1"/>
        <v>0.1</v>
      </c>
      <c r="H34">
        <f>[1]DAPI_Summary!C225</f>
        <v>2097</v>
      </c>
      <c r="I34">
        <f>[1]DAPI_Summary!C234</f>
        <v>2475</v>
      </c>
      <c r="J34">
        <f>[1]DAPI_Summary!C243</f>
        <v>2488</v>
      </c>
      <c r="L34">
        <f>[1]GFP_Summary!C225</f>
        <v>0</v>
      </c>
      <c r="M34">
        <f>[1]GFP_Summary!C234</f>
        <v>1</v>
      </c>
      <c r="N34">
        <f>[1]GFP_Summary!C243</f>
        <v>1</v>
      </c>
      <c r="P34" s="15">
        <v>1</v>
      </c>
      <c r="Q34" s="16">
        <f t="shared" si="2"/>
        <v>0</v>
      </c>
      <c r="R34" s="16">
        <f t="shared" si="2"/>
        <v>4.0404040404040404E-4</v>
      </c>
      <c r="S34" s="16">
        <f t="shared" si="2"/>
        <v>4.0192926045016077E-4</v>
      </c>
      <c r="T34" s="16" t="e">
        <f t="shared" si="2"/>
        <v>#DIV/0!</v>
      </c>
      <c r="U34" s="16">
        <f>AVERAGE(Q34:S34)</f>
        <v>2.6865655483018829E-4</v>
      </c>
      <c r="V34" s="16">
        <f>STDEV(Q34:S34)</f>
        <v>2.3266579587841039E-4</v>
      </c>
      <c r="W34" s="16">
        <f t="shared" si="5"/>
        <v>2.6865655483018829E-4</v>
      </c>
      <c r="X34" s="16">
        <f t="shared" si="6"/>
        <v>2.3266579587841039E-4</v>
      </c>
      <c r="Y34" s="16"/>
      <c r="Z34" s="16"/>
      <c r="AA34" s="16"/>
      <c r="AB34" s="16"/>
      <c r="AC34" s="16"/>
      <c r="AD34" s="16"/>
      <c r="AE34" s="16"/>
      <c r="AF34" s="16"/>
      <c r="AG34" s="18"/>
      <c r="AH34" s="18"/>
      <c r="AI34" s="18"/>
      <c r="AJ34" s="15" t="s">
        <v>131</v>
      </c>
      <c r="AK34" s="15"/>
      <c r="AL34" s="16"/>
      <c r="AM34" s="16"/>
    </row>
    <row r="35" spans="1:39" x14ac:dyDescent="0.2">
      <c r="A35">
        <v>1277</v>
      </c>
      <c r="B35" t="s">
        <v>168</v>
      </c>
      <c r="C35">
        <v>1</v>
      </c>
      <c r="D35">
        <v>0</v>
      </c>
      <c r="E35">
        <v>100</v>
      </c>
      <c r="G35" t="e">
        <f t="shared" si="1"/>
        <v>#DIV/0!</v>
      </c>
      <c r="P35" s="15">
        <v>1</v>
      </c>
      <c r="Q35" s="16" t="e">
        <f t="shared" si="2"/>
        <v>#DIV/0!</v>
      </c>
      <c r="R35" s="16" t="e">
        <f t="shared" si="2"/>
        <v>#DIV/0!</v>
      </c>
      <c r="S35" s="16" t="e">
        <f t="shared" si="2"/>
        <v>#DIV/0!</v>
      </c>
      <c r="T35" s="16" t="e">
        <f t="shared" si="2"/>
        <v>#DIV/0!</v>
      </c>
      <c r="U35" s="16" t="e">
        <f t="shared" ref="U35:U41" si="20">AVERAGE(Q35:T35)</f>
        <v>#DIV/0!</v>
      </c>
      <c r="V35" s="16" t="e">
        <f t="shared" ref="V35:V41" si="21">STDEV(Q35:T35)</f>
        <v>#DIV/0!</v>
      </c>
      <c r="W35" s="16" t="e">
        <f t="shared" si="5"/>
        <v>#DIV/0!</v>
      </c>
      <c r="X35" s="16" t="e">
        <f t="shared" si="6"/>
        <v>#DIV/0!</v>
      </c>
      <c r="Y35" s="16" t="e">
        <f t="shared" ref="Y35:Y43" si="22">IF(AVERAGE(W35,W44,W53)&gt;1,1,AVERAGE(W35,W44,W53))</f>
        <v>#DIV/0!</v>
      </c>
      <c r="Z35" s="16" t="e">
        <f>SQRT(X35^2+X44^2+X53^2)/3/SQRT(3)*1.96</f>
        <v>#DIV/0!</v>
      </c>
      <c r="AA35" s="16" t="e">
        <f t="shared" ref="AA35:AA43" si="23">-LN(1-Y35)</f>
        <v>#DIV/0!</v>
      </c>
      <c r="AB35" s="16" t="e">
        <f t="shared" ref="AB35:AB43" si="24">AA35+LN(1-(Y35-Z35))</f>
        <v>#DIV/0!</v>
      </c>
      <c r="AC35" s="16" t="e">
        <f t="shared" ref="AC35:AC43" si="25">-LN(1-(Y35+Z35))-AA35</f>
        <v>#DIV/0!</v>
      </c>
      <c r="AD35" s="16" t="e">
        <f t="shared" ref="AD35:AF43" si="26">AA35*10000</f>
        <v>#DIV/0!</v>
      </c>
      <c r="AE35" s="16" t="e">
        <f t="shared" si="26"/>
        <v>#DIV/0!</v>
      </c>
      <c r="AF35" s="16" t="e">
        <f t="shared" si="26"/>
        <v>#DIV/0!</v>
      </c>
      <c r="AG35" s="17" t="e">
        <f t="shared" ref="AG35:AG43" si="27">MAX(AD35/G35,1)</f>
        <v>#DIV/0!</v>
      </c>
      <c r="AH35" s="17" t="e">
        <f t="shared" ref="AH35:AH43" si="28">MIN(AE35/G35,AG35-1)</f>
        <v>#DIV/0!</v>
      </c>
      <c r="AI35" s="17" t="e">
        <f t="shared" ref="AI35:AI43" si="29">AF35/G35</f>
        <v>#DIV/0!</v>
      </c>
      <c r="AJ35" t="s">
        <v>132</v>
      </c>
      <c r="AK35">
        <v>0</v>
      </c>
      <c r="AL35" s="16"/>
      <c r="AM35" s="16"/>
    </row>
    <row r="36" spans="1:39" x14ac:dyDescent="0.2">
      <c r="A36">
        <v>1277</v>
      </c>
      <c r="B36" t="s">
        <v>168</v>
      </c>
      <c r="C36">
        <v>1</v>
      </c>
      <c r="D36">
        <v>3</v>
      </c>
      <c r="E36">
        <v>100</v>
      </c>
      <c r="F36">
        <v>1</v>
      </c>
      <c r="G36">
        <f t="shared" si="1"/>
        <v>0.1</v>
      </c>
      <c r="H36">
        <f>[1]DAPI_Summary!C27</f>
        <v>68</v>
      </c>
      <c r="I36">
        <f>[1]DAPI_Summary!C33</f>
        <v>71</v>
      </c>
      <c r="J36">
        <f>[1]DAPI_Summary!C39</f>
        <v>231</v>
      </c>
      <c r="K36">
        <f>[1]DAPI_Summary!C45</f>
        <v>796</v>
      </c>
      <c r="L36">
        <f>[1]GFP_Summary!C27</f>
        <v>14</v>
      </c>
      <c r="M36">
        <f>[1]GFP_Summary!C33</f>
        <v>4</v>
      </c>
      <c r="N36">
        <f>[1]GFP_Summary!C39</f>
        <v>15</v>
      </c>
      <c r="O36">
        <f>[1]GFP_Summary!C45</f>
        <v>30</v>
      </c>
      <c r="P36" s="15">
        <v>1</v>
      </c>
      <c r="Q36" s="16">
        <f t="shared" si="2"/>
        <v>0.20588235294117646</v>
      </c>
      <c r="R36" s="16">
        <f t="shared" si="2"/>
        <v>5.6338028169014086E-2</v>
      </c>
      <c r="S36" s="16">
        <f t="shared" si="2"/>
        <v>6.4935064935064929E-2</v>
      </c>
      <c r="T36" s="16">
        <f t="shared" si="2"/>
        <v>3.7688442211055273E-2</v>
      </c>
      <c r="U36" s="16">
        <f t="shared" si="20"/>
        <v>9.1210972064077689E-2</v>
      </c>
      <c r="V36" s="16">
        <f t="shared" si="21"/>
        <v>7.7288921813950986E-2</v>
      </c>
      <c r="W36" s="16">
        <f t="shared" si="5"/>
        <v>9.1210972064077689E-2</v>
      </c>
      <c r="X36" s="16">
        <f t="shared" si="6"/>
        <v>7.7288921813950986E-2</v>
      </c>
      <c r="Y36" s="16">
        <f t="shared" si="22"/>
        <v>9.5935354406686921E-2</v>
      </c>
      <c r="Z36" s="16">
        <f t="shared" ref="Z36:Z41" si="30">SQRT((3*X36^2+3*X45^2+3*X54^2)/(3+3+3))*SQRT(1/4+1/4+1/4)*1.96</f>
        <v>8.9442089390623439E-2</v>
      </c>
      <c r="AA36" s="16">
        <f t="shared" si="23"/>
        <v>0.10085441053465045</v>
      </c>
      <c r="AB36" s="16">
        <f t="shared" si="24"/>
        <v>9.4339972569154149E-2</v>
      </c>
      <c r="AC36" s="16">
        <f t="shared" si="25"/>
        <v>0.10417598370407329</v>
      </c>
      <c r="AD36" s="16">
        <f t="shared" si="26"/>
        <v>1008.5441053465046</v>
      </c>
      <c r="AE36" s="16">
        <f t="shared" si="26"/>
        <v>943.39972569154145</v>
      </c>
      <c r="AF36" s="16">
        <f t="shared" si="26"/>
        <v>1041.7598370407329</v>
      </c>
      <c r="AG36" s="17">
        <f t="shared" si="27"/>
        <v>10085.441053465045</v>
      </c>
      <c r="AH36" s="17">
        <f t="shared" si="28"/>
        <v>9433.9972569154143</v>
      </c>
      <c r="AI36" s="17">
        <f t="shared" si="29"/>
        <v>10417.598370407328</v>
      </c>
      <c r="AJ36" s="15"/>
      <c r="AK36">
        <v>3</v>
      </c>
      <c r="AL36" s="16"/>
      <c r="AM36" s="16"/>
    </row>
    <row r="37" spans="1:39" x14ac:dyDescent="0.2">
      <c r="A37">
        <v>1277</v>
      </c>
      <c r="B37" t="s">
        <v>168</v>
      </c>
      <c r="C37">
        <v>1</v>
      </c>
      <c r="D37">
        <v>6</v>
      </c>
      <c r="E37">
        <v>100</v>
      </c>
      <c r="F37">
        <v>5</v>
      </c>
      <c r="G37">
        <f t="shared" si="1"/>
        <v>0.02</v>
      </c>
      <c r="H37">
        <f>[1]DAPI_Summary!C30</f>
        <v>2423</v>
      </c>
      <c r="I37">
        <f>[1]DAPI_Summary!C36</f>
        <v>2670</v>
      </c>
      <c r="J37">
        <f>[1]DAPI_Summary!C42</f>
        <v>2289</v>
      </c>
      <c r="K37">
        <f>[1]DAPI_Summary!C48</f>
        <v>1839</v>
      </c>
      <c r="L37">
        <f>[1]GFP_Summary!C30</f>
        <v>498</v>
      </c>
      <c r="M37">
        <f>[1]GFP_Summary!C36</f>
        <v>557</v>
      </c>
      <c r="N37">
        <f>[1]GFP_Summary!C42</f>
        <v>468</v>
      </c>
      <c r="O37">
        <f>[1]GFP_Summary!C48</f>
        <v>492</v>
      </c>
      <c r="P37" s="15">
        <v>1</v>
      </c>
      <c r="Q37" s="16">
        <f t="shared" si="2"/>
        <v>0.20553033429632686</v>
      </c>
      <c r="R37" s="16">
        <f t="shared" si="2"/>
        <v>0.20861423220973782</v>
      </c>
      <c r="S37" s="16">
        <f t="shared" si="2"/>
        <v>0.20445609436435125</v>
      </c>
      <c r="T37" s="16">
        <f t="shared" si="2"/>
        <v>0.26753670473083196</v>
      </c>
      <c r="U37" s="16">
        <f t="shared" si="20"/>
        <v>0.22153434140031197</v>
      </c>
      <c r="V37" s="16">
        <f t="shared" si="21"/>
        <v>3.0718840140296209E-2</v>
      </c>
      <c r="W37" s="16">
        <f t="shared" si="5"/>
        <v>0.22153434140031197</v>
      </c>
      <c r="X37" s="16">
        <f t="shared" si="6"/>
        <v>3.0718840140296209E-2</v>
      </c>
      <c r="Y37" s="16">
        <f t="shared" si="22"/>
        <v>0.18920585304218562</v>
      </c>
      <c r="Z37" s="16">
        <f t="shared" si="30"/>
        <v>3.7384675198422965E-2</v>
      </c>
      <c r="AA37" s="16">
        <f t="shared" si="23"/>
        <v>0.20974108327862834</v>
      </c>
      <c r="AB37" s="16">
        <f t="shared" si="24"/>
        <v>4.5077293041590194E-2</v>
      </c>
      <c r="AC37" s="16">
        <f t="shared" si="25"/>
        <v>4.7205569696342597E-2</v>
      </c>
      <c r="AD37" s="16">
        <f t="shared" si="26"/>
        <v>2097.4108327862832</v>
      </c>
      <c r="AE37" s="16">
        <f t="shared" si="26"/>
        <v>450.77293041590195</v>
      </c>
      <c r="AF37" s="16">
        <f t="shared" si="26"/>
        <v>472.05569696342599</v>
      </c>
      <c r="AG37" s="17">
        <f t="shared" si="27"/>
        <v>104870.54163931416</v>
      </c>
      <c r="AH37" s="17">
        <f t="shared" si="28"/>
        <v>22538.646520795097</v>
      </c>
      <c r="AI37" s="17">
        <f t="shared" si="29"/>
        <v>23602.784848171297</v>
      </c>
      <c r="AJ37" s="15"/>
      <c r="AK37">
        <v>6</v>
      </c>
      <c r="AL37" s="16"/>
      <c r="AM37" s="16"/>
    </row>
    <row r="38" spans="1:39" x14ac:dyDescent="0.2">
      <c r="A38">
        <v>1277</v>
      </c>
      <c r="B38" t="s">
        <v>168</v>
      </c>
      <c r="C38">
        <v>1</v>
      </c>
      <c r="D38">
        <v>9</v>
      </c>
      <c r="E38">
        <v>100</v>
      </c>
      <c r="F38">
        <v>625</v>
      </c>
      <c r="G38">
        <f t="shared" si="1"/>
        <v>1.6000000000000001E-4</v>
      </c>
      <c r="H38">
        <f>[1]DAPI_Summary!C111</f>
        <v>3044</v>
      </c>
      <c r="I38">
        <f>[1]DAPI_Summary!C120</f>
        <v>3160</v>
      </c>
      <c r="J38">
        <f>[1]DAPI_Summary!C129</f>
        <v>3070</v>
      </c>
      <c r="K38">
        <f>[1]DAPI_Summary!C138</f>
        <v>2759</v>
      </c>
      <c r="L38">
        <f>[1]GFP_Summary!C111</f>
        <v>88</v>
      </c>
      <c r="M38">
        <f>[1]GFP_Summary!C120</f>
        <v>88</v>
      </c>
      <c r="N38">
        <f>[1]GFP_Summary!C129</f>
        <v>99</v>
      </c>
      <c r="O38">
        <f>[1]GFP_Summary!C138</f>
        <v>103</v>
      </c>
      <c r="P38" s="15">
        <v>1</v>
      </c>
      <c r="Q38" s="16">
        <f t="shared" si="2"/>
        <v>2.8909329829172142E-2</v>
      </c>
      <c r="R38" s="16">
        <f t="shared" si="2"/>
        <v>2.7848101265822784E-2</v>
      </c>
      <c r="S38" s="16">
        <f t="shared" si="2"/>
        <v>3.2247557003257328E-2</v>
      </c>
      <c r="T38" s="16">
        <f t="shared" si="2"/>
        <v>3.7332366799565059E-2</v>
      </c>
      <c r="U38" s="16">
        <f t="shared" si="20"/>
        <v>3.1584338724454326E-2</v>
      </c>
      <c r="V38" s="16">
        <f t="shared" si="21"/>
        <v>4.2659437476647499E-3</v>
      </c>
      <c r="W38" s="16">
        <f t="shared" si="5"/>
        <v>3.1584338724454326E-2</v>
      </c>
      <c r="X38" s="16">
        <f t="shared" si="6"/>
        <v>4.2659437476647499E-3</v>
      </c>
      <c r="Y38" s="16">
        <f t="shared" si="22"/>
        <v>2.9603578479121862E-2</v>
      </c>
      <c r="Z38" s="16">
        <f t="shared" si="30"/>
        <v>7.6979582687288382E-3</v>
      </c>
      <c r="AA38" s="16">
        <f t="shared" si="23"/>
        <v>3.0050608992156475E-2</v>
      </c>
      <c r="AB38" s="16">
        <f t="shared" si="24"/>
        <v>7.9014982410949494E-3</v>
      </c>
      <c r="AC38" s="16">
        <f t="shared" si="25"/>
        <v>7.9644294967808962E-3</v>
      </c>
      <c r="AD38" s="16">
        <f t="shared" si="26"/>
        <v>300.50608992156475</v>
      </c>
      <c r="AE38" s="16">
        <f t="shared" si="26"/>
        <v>79.0149824109495</v>
      </c>
      <c r="AF38" s="16">
        <f t="shared" si="26"/>
        <v>79.64429496780896</v>
      </c>
      <c r="AG38" s="17">
        <f t="shared" si="27"/>
        <v>1878163.0620097795</v>
      </c>
      <c r="AH38" s="17">
        <f t="shared" si="28"/>
        <v>493843.64006843435</v>
      </c>
      <c r="AI38" s="17">
        <f t="shared" si="29"/>
        <v>497776.84354880598</v>
      </c>
      <c r="AJ38" s="15"/>
      <c r="AK38">
        <v>9</v>
      </c>
      <c r="AL38" s="16"/>
      <c r="AM38" s="16"/>
    </row>
    <row r="39" spans="1:39" x14ac:dyDescent="0.2">
      <c r="A39">
        <v>1277</v>
      </c>
      <c r="B39" t="s">
        <v>168</v>
      </c>
      <c r="C39">
        <v>1</v>
      </c>
      <c r="D39">
        <v>12</v>
      </c>
      <c r="E39">
        <v>100</v>
      </c>
      <c r="F39">
        <v>625</v>
      </c>
      <c r="G39">
        <f t="shared" si="1"/>
        <v>1.6000000000000001E-4</v>
      </c>
      <c r="H39">
        <f>[1]DAPI_Summary!C117</f>
        <v>2958</v>
      </c>
      <c r="I39">
        <f>[1]DAPI_Summary!C126</f>
        <v>3037</v>
      </c>
      <c r="J39">
        <f>[1]DAPI_Summary!C135</f>
        <v>3143</v>
      </c>
      <c r="K39">
        <f>[1]DAPI_Summary!C144</f>
        <v>2941</v>
      </c>
      <c r="L39">
        <f>[1]GFP_Summary!C117</f>
        <v>48</v>
      </c>
      <c r="M39">
        <f>[1]GFP_Summary!C126</f>
        <v>61</v>
      </c>
      <c r="N39">
        <f>[1]GFP_Summary!C135</f>
        <v>51</v>
      </c>
      <c r="O39">
        <f>[1]GFP_Summary!C144</f>
        <v>68</v>
      </c>
      <c r="P39" s="15">
        <v>1</v>
      </c>
      <c r="Q39" s="16">
        <f t="shared" si="2"/>
        <v>1.6227180527383367E-2</v>
      </c>
      <c r="R39" s="16">
        <f t="shared" si="2"/>
        <v>2.0085610800131708E-2</v>
      </c>
      <c r="S39" s="16">
        <f t="shared" si="2"/>
        <v>1.6226535157492842E-2</v>
      </c>
      <c r="T39" s="16">
        <f t="shared" si="2"/>
        <v>2.3121387283236993E-2</v>
      </c>
      <c r="U39" s="16">
        <f t="shared" si="20"/>
        <v>1.8915178442061229E-2</v>
      </c>
      <c r="V39" s="16">
        <f t="shared" si="21"/>
        <v>3.3424661664391265E-3</v>
      </c>
      <c r="W39" s="16">
        <f t="shared" si="5"/>
        <v>1.8915178442061229E-2</v>
      </c>
      <c r="X39" s="16">
        <f t="shared" si="6"/>
        <v>3.3424661664391265E-3</v>
      </c>
      <c r="Y39" s="16">
        <f t="shared" si="22"/>
        <v>1.3555761382365908E-2</v>
      </c>
      <c r="Z39" s="16">
        <f t="shared" si="30"/>
        <v>4.6800438730943156E-3</v>
      </c>
      <c r="AA39" s="16">
        <f t="shared" si="23"/>
        <v>1.3648479579645821E-2</v>
      </c>
      <c r="AB39" s="16">
        <f t="shared" si="24"/>
        <v>4.7331382556221463E-3</v>
      </c>
      <c r="AC39" s="16">
        <f t="shared" si="25"/>
        <v>4.7556474346471273E-3</v>
      </c>
      <c r="AD39" s="16">
        <f t="shared" si="26"/>
        <v>136.4847957964582</v>
      </c>
      <c r="AE39" s="16">
        <f t="shared" si="26"/>
        <v>47.331382556221463</v>
      </c>
      <c r="AF39" s="16">
        <f t="shared" si="26"/>
        <v>47.556474346471276</v>
      </c>
      <c r="AG39" s="17">
        <f t="shared" si="27"/>
        <v>853029.97372786363</v>
      </c>
      <c r="AH39" s="17">
        <f t="shared" si="28"/>
        <v>295821.14097638411</v>
      </c>
      <c r="AI39" s="17">
        <f t="shared" si="29"/>
        <v>297227.96466544544</v>
      </c>
      <c r="AJ39" s="15"/>
      <c r="AK39">
        <v>12</v>
      </c>
      <c r="AL39" s="16"/>
      <c r="AM39" s="16"/>
    </row>
    <row r="40" spans="1:39" x14ac:dyDescent="0.2">
      <c r="A40">
        <v>1277</v>
      </c>
      <c r="B40" t="s">
        <v>168</v>
      </c>
      <c r="C40">
        <v>1</v>
      </c>
      <c r="D40">
        <v>15</v>
      </c>
      <c r="E40">
        <v>100</v>
      </c>
      <c r="F40">
        <v>125</v>
      </c>
      <c r="G40">
        <f t="shared" si="1"/>
        <v>8.0000000000000004E-4</v>
      </c>
      <c r="H40">
        <f>[1]DAPI_Summary!C183</f>
        <v>3052</v>
      </c>
      <c r="I40">
        <f>[1]DAPI_Summary!C192</f>
        <v>3200</v>
      </c>
      <c r="J40">
        <f>[1]DAPI_Summary!C201</f>
        <v>3018</v>
      </c>
      <c r="K40">
        <f>[1]DAPI_Summary!C210</f>
        <v>423</v>
      </c>
      <c r="L40">
        <f>[1]GFP_Summary!C183</f>
        <v>136</v>
      </c>
      <c r="M40">
        <f>[1]GFP_Summary!C192</f>
        <v>168</v>
      </c>
      <c r="N40">
        <f>[1]GFP_Summary!C201</f>
        <v>153</v>
      </c>
      <c r="O40">
        <f>[1]GFP_Summary!C210</f>
        <v>3</v>
      </c>
      <c r="P40" s="15">
        <v>1</v>
      </c>
      <c r="Q40" s="16">
        <f t="shared" ref="Q40:T61" si="31">L40/H40</f>
        <v>4.456094364351245E-2</v>
      </c>
      <c r="R40" s="16">
        <f t="shared" si="31"/>
        <v>5.2499999999999998E-2</v>
      </c>
      <c r="S40" s="16">
        <f t="shared" si="31"/>
        <v>5.0695825049701791E-2</v>
      </c>
      <c r="T40" s="16">
        <f t="shared" si="31"/>
        <v>7.0921985815602835E-3</v>
      </c>
      <c r="U40" s="16">
        <f t="shared" si="20"/>
        <v>3.8712241818693635E-2</v>
      </c>
      <c r="V40" s="16">
        <f t="shared" si="21"/>
        <v>2.1352150477758288E-2</v>
      </c>
      <c r="W40" s="16">
        <f t="shared" si="5"/>
        <v>3.8712241818693635E-2</v>
      </c>
      <c r="X40" s="16">
        <f t="shared" si="6"/>
        <v>2.1352150477758288E-2</v>
      </c>
      <c r="Y40" s="16">
        <f t="shared" si="22"/>
        <v>5.5650043907667118E-2</v>
      </c>
      <c r="Z40" s="16">
        <f t="shared" si="30"/>
        <v>2.3432685221292313E-2</v>
      </c>
      <c r="AA40" s="16">
        <f t="shared" si="23"/>
        <v>5.7258465335403658E-2</v>
      </c>
      <c r="AB40" s="16">
        <f t="shared" si="24"/>
        <v>2.4510704318548696E-2</v>
      </c>
      <c r="AC40" s="16">
        <f t="shared" si="25"/>
        <v>2.5126606755995054E-2</v>
      </c>
      <c r="AD40" s="16">
        <f t="shared" si="26"/>
        <v>572.58465335403662</v>
      </c>
      <c r="AE40" s="16">
        <f t="shared" si="26"/>
        <v>245.10704318548696</v>
      </c>
      <c r="AF40" s="16">
        <f t="shared" si="26"/>
        <v>251.26606755995053</v>
      </c>
      <c r="AG40" s="17">
        <f t="shared" si="27"/>
        <v>715730.81669254578</v>
      </c>
      <c r="AH40" s="17">
        <f t="shared" si="28"/>
        <v>306383.80398185865</v>
      </c>
      <c r="AI40" s="17">
        <f t="shared" si="29"/>
        <v>314082.58444993815</v>
      </c>
      <c r="AJ40" s="15"/>
      <c r="AK40">
        <v>15</v>
      </c>
      <c r="AL40" s="16"/>
      <c r="AM40" s="16"/>
    </row>
    <row r="41" spans="1:39" x14ac:dyDescent="0.2">
      <c r="A41">
        <v>1277</v>
      </c>
      <c r="B41" t="s">
        <v>168</v>
      </c>
      <c r="C41">
        <v>1</v>
      </c>
      <c r="D41">
        <v>18</v>
      </c>
      <c r="E41">
        <v>100</v>
      </c>
      <c r="F41">
        <v>125</v>
      </c>
      <c r="G41">
        <f t="shared" si="1"/>
        <v>8.0000000000000004E-4</v>
      </c>
      <c r="H41">
        <f>[1]DAPI_Summary!C189</f>
        <v>3334</v>
      </c>
      <c r="I41">
        <f>[1]DAPI_Summary!C198</f>
        <v>3152</v>
      </c>
      <c r="J41">
        <f>[1]DAPI_Summary!C207</f>
        <v>3306</v>
      </c>
      <c r="K41">
        <f>[1]DAPI_Summary!C216</f>
        <v>2771</v>
      </c>
      <c r="L41">
        <f>[1]GFP_Summary!C189</f>
        <v>75</v>
      </c>
      <c r="M41">
        <f>[1]GFP_Summary!C198</f>
        <v>65</v>
      </c>
      <c r="N41">
        <f>[1]GFP_Summary!C207</f>
        <v>76</v>
      </c>
      <c r="O41">
        <f>[1]GFP_Summary!C216</f>
        <v>53</v>
      </c>
      <c r="P41" s="15">
        <v>1</v>
      </c>
      <c r="Q41" s="16">
        <f t="shared" si="31"/>
        <v>2.2495500899820036E-2</v>
      </c>
      <c r="R41" s="16">
        <f t="shared" si="31"/>
        <v>2.0621827411167512E-2</v>
      </c>
      <c r="S41" s="16">
        <f t="shared" si="31"/>
        <v>2.2988505747126436E-2</v>
      </c>
      <c r="T41" s="16">
        <f t="shared" si="31"/>
        <v>1.9126669072536989E-2</v>
      </c>
      <c r="U41" s="16">
        <f t="shared" si="20"/>
        <v>2.1308125782662744E-2</v>
      </c>
      <c r="V41" s="16">
        <f t="shared" si="21"/>
        <v>1.7760720074258421E-3</v>
      </c>
      <c r="W41" s="16">
        <f t="shared" si="5"/>
        <v>2.1308125782662744E-2</v>
      </c>
      <c r="X41" s="16">
        <f t="shared" si="6"/>
        <v>1.7760720074258421E-3</v>
      </c>
      <c r="Y41" s="16">
        <f t="shared" si="22"/>
        <v>2.136648683554021E-2</v>
      </c>
      <c r="Z41" s="16">
        <f t="shared" si="30"/>
        <v>6.0844871796419137E-3</v>
      </c>
      <c r="AA41" s="16">
        <f t="shared" si="23"/>
        <v>2.1598054684004851E-2</v>
      </c>
      <c r="AB41" s="16">
        <f t="shared" si="24"/>
        <v>6.1980818170848679E-3</v>
      </c>
      <c r="AC41" s="16">
        <f t="shared" si="25"/>
        <v>6.2367377524691764E-3</v>
      </c>
      <c r="AD41" s="16">
        <f t="shared" si="26"/>
        <v>215.9805468400485</v>
      </c>
      <c r="AE41" s="16">
        <f t="shared" si="26"/>
        <v>61.980818170848679</v>
      </c>
      <c r="AF41" s="16">
        <f t="shared" si="26"/>
        <v>62.367377524691761</v>
      </c>
      <c r="AG41" s="17">
        <f t="shared" si="27"/>
        <v>269975.68355006061</v>
      </c>
      <c r="AH41" s="17">
        <f t="shared" si="28"/>
        <v>77476.022713560844</v>
      </c>
      <c r="AI41" s="17">
        <f t="shared" si="29"/>
        <v>77959.221905864702</v>
      </c>
      <c r="AJ41" s="15"/>
      <c r="AK41">
        <v>18</v>
      </c>
      <c r="AL41" s="16"/>
      <c r="AM41" s="16"/>
    </row>
    <row r="42" spans="1:39" x14ac:dyDescent="0.2">
      <c r="A42">
        <v>1277</v>
      </c>
      <c r="B42" t="s">
        <v>168</v>
      </c>
      <c r="C42">
        <v>1</v>
      </c>
      <c r="D42">
        <v>21</v>
      </c>
      <c r="E42">
        <v>100</v>
      </c>
      <c r="F42">
        <v>5</v>
      </c>
      <c r="G42">
        <f t="shared" si="1"/>
        <v>0.02</v>
      </c>
      <c r="H42">
        <f>[1]DAPI_Summary!C249</f>
        <v>3174</v>
      </c>
      <c r="I42">
        <f>[1]DAPI_Summary!C258</f>
        <v>3297</v>
      </c>
      <c r="J42">
        <f>[1]DAPI_Summary!C267</f>
        <v>3250</v>
      </c>
      <c r="L42">
        <f>[1]GFP_Summary!C249</f>
        <v>2</v>
      </c>
      <c r="M42">
        <f>[1]GFP_Summary!C258</f>
        <v>5</v>
      </c>
      <c r="N42">
        <f>[1]GFP_Summary!C267</f>
        <v>3</v>
      </c>
      <c r="P42" s="15">
        <v>1</v>
      </c>
      <c r="Q42" s="16">
        <f t="shared" si="31"/>
        <v>6.3011972274732201E-4</v>
      </c>
      <c r="R42" s="16">
        <f t="shared" si="31"/>
        <v>1.5165301789505611E-3</v>
      </c>
      <c r="S42" s="16">
        <f t="shared" si="31"/>
        <v>9.2307692307692305E-4</v>
      </c>
      <c r="T42" s="16" t="e">
        <f t="shared" si="31"/>
        <v>#DIV/0!</v>
      </c>
      <c r="U42" s="16">
        <f>AVERAGE(Q42:S42)</f>
        <v>1.0232422749249354E-3</v>
      </c>
      <c r="V42" s="16">
        <f>STDEV(Q42:S42)</f>
        <v>4.5161454527033965E-4</v>
      </c>
      <c r="W42" s="16">
        <f t="shared" si="5"/>
        <v>1.0232422749249354E-3</v>
      </c>
      <c r="X42" s="16">
        <f t="shared" si="6"/>
        <v>4.5161454527033965E-4</v>
      </c>
      <c r="Y42" s="16">
        <f t="shared" si="22"/>
        <v>2.4895111477765707E-3</v>
      </c>
      <c r="Z42" s="16">
        <f>SQRT((3*X42^2+3*X51^2+3*X60^2)/(3+3+3))*SQRT(1/3+1/3+1/3)*1.96</f>
        <v>2.3964297044249358E-3</v>
      </c>
      <c r="AA42" s="16">
        <f t="shared" si="23"/>
        <v>2.4926151333286685E-3</v>
      </c>
      <c r="AB42" s="16">
        <f t="shared" si="24"/>
        <v>2.3995293576306496E-3</v>
      </c>
      <c r="AC42" s="16">
        <f t="shared" si="25"/>
        <v>2.4053009506515011E-3</v>
      </c>
      <c r="AD42" s="16">
        <f t="shared" si="26"/>
        <v>24.926151333286686</v>
      </c>
      <c r="AE42" s="16">
        <f t="shared" si="26"/>
        <v>23.995293576306494</v>
      </c>
      <c r="AF42" s="16">
        <f t="shared" si="26"/>
        <v>24.053009506515011</v>
      </c>
      <c r="AG42" s="17">
        <f t="shared" si="27"/>
        <v>1246.3075666643342</v>
      </c>
      <c r="AH42" s="17">
        <f t="shared" si="28"/>
        <v>1199.7646788153247</v>
      </c>
      <c r="AI42" s="17">
        <f t="shared" si="29"/>
        <v>1202.6504753257504</v>
      </c>
      <c r="AJ42" s="15"/>
      <c r="AK42" s="15">
        <v>21</v>
      </c>
      <c r="AL42" s="16" t="s">
        <v>126</v>
      </c>
      <c r="AM42" s="16"/>
    </row>
    <row r="43" spans="1:39" x14ac:dyDescent="0.2">
      <c r="A43">
        <v>1277</v>
      </c>
      <c r="B43" t="s">
        <v>168</v>
      </c>
      <c r="C43">
        <v>1</v>
      </c>
      <c r="D43">
        <v>24</v>
      </c>
      <c r="E43">
        <v>100</v>
      </c>
      <c r="F43">
        <v>1</v>
      </c>
      <c r="G43">
        <f t="shared" si="1"/>
        <v>0.1</v>
      </c>
      <c r="H43">
        <f>[1]DAPI_Summary!C252</f>
        <v>2549</v>
      </c>
      <c r="I43">
        <f>[1]DAPI_Summary!C261</f>
        <v>2699</v>
      </c>
      <c r="J43">
        <f>[1]DAPI_Summary!C270</f>
        <v>2657</v>
      </c>
      <c r="L43">
        <f>[1]GFP_Summary!C252</f>
        <v>0</v>
      </c>
      <c r="M43">
        <f>[1]GFP_Summary!C261</f>
        <v>1</v>
      </c>
      <c r="N43">
        <f>[1]GFP_Summary!C270</f>
        <v>0</v>
      </c>
      <c r="P43" s="15">
        <v>1</v>
      </c>
      <c r="Q43" s="16">
        <f t="shared" si="31"/>
        <v>0</v>
      </c>
      <c r="R43" s="16">
        <f t="shared" si="31"/>
        <v>3.7050759540570581E-4</v>
      </c>
      <c r="S43" s="16">
        <f t="shared" si="31"/>
        <v>0</v>
      </c>
      <c r="T43" s="16" t="e">
        <f t="shared" si="31"/>
        <v>#DIV/0!</v>
      </c>
      <c r="U43" s="16">
        <f>AVERAGE(Q43:S43)</f>
        <v>1.2350253180190194E-4</v>
      </c>
      <c r="V43" s="16">
        <f>STDEV(Q43:S43)</f>
        <v>2.1391265994428519E-4</v>
      </c>
      <c r="W43" s="16">
        <f t="shared" si="5"/>
        <v>1.2350253180190194E-4</v>
      </c>
      <c r="X43" s="16">
        <f t="shared" si="6"/>
        <v>2.1391265994428519E-4</v>
      </c>
      <c r="Y43" s="16">
        <f t="shared" si="22"/>
        <v>4.5759297258418245E-4</v>
      </c>
      <c r="Z43" s="16">
        <f>SQRT((3*X43^2+3*X52^2+3*X61^2)/(3+3+3))*SQRT(1/3+1/3+1/3)*1.96</f>
        <v>1.1903495261999767E-3</v>
      </c>
      <c r="AA43" s="16">
        <f t="shared" si="23"/>
        <v>4.5769770019809776E-4</v>
      </c>
      <c r="AB43" s="16">
        <f t="shared" si="24"/>
        <v>1.1901859188051971E-3</v>
      </c>
      <c r="AC43" s="16">
        <f t="shared" si="25"/>
        <v>1.191604149452391E-3</v>
      </c>
      <c r="AD43" s="16">
        <f t="shared" si="26"/>
        <v>4.5769770019809775</v>
      </c>
      <c r="AE43" s="16">
        <f t="shared" si="26"/>
        <v>11.901859188051972</v>
      </c>
      <c r="AF43" s="16">
        <f t="shared" si="26"/>
        <v>11.91604149452391</v>
      </c>
      <c r="AG43" s="17">
        <f t="shared" si="27"/>
        <v>45.769770019809769</v>
      </c>
      <c r="AH43" s="17">
        <f t="shared" si="28"/>
        <v>44.769770019809769</v>
      </c>
      <c r="AI43" s="17">
        <f t="shared" si="29"/>
        <v>119.1604149452391</v>
      </c>
      <c r="AJ43" s="15"/>
      <c r="AK43" s="15">
        <v>24</v>
      </c>
      <c r="AL43" s="16" t="s">
        <v>126</v>
      </c>
      <c r="AM43" s="16"/>
    </row>
    <row r="44" spans="1:39" x14ac:dyDescent="0.2">
      <c r="A44">
        <v>1277</v>
      </c>
      <c r="B44" t="s">
        <v>168</v>
      </c>
      <c r="C44">
        <v>2</v>
      </c>
      <c r="D44">
        <v>0</v>
      </c>
      <c r="E44">
        <v>100</v>
      </c>
      <c r="G44" t="e">
        <f t="shared" si="1"/>
        <v>#DIV/0!</v>
      </c>
      <c r="P44" s="15">
        <v>1</v>
      </c>
      <c r="Q44" s="16" t="e">
        <f t="shared" si="31"/>
        <v>#DIV/0!</v>
      </c>
      <c r="R44" s="16" t="e">
        <f t="shared" si="31"/>
        <v>#DIV/0!</v>
      </c>
      <c r="S44" s="16" t="e">
        <f t="shared" si="31"/>
        <v>#DIV/0!</v>
      </c>
      <c r="T44" s="16" t="e">
        <f t="shared" si="31"/>
        <v>#DIV/0!</v>
      </c>
      <c r="U44" s="16" t="e">
        <f t="shared" ref="U44:U50" si="32">AVERAGE(Q44:T44)</f>
        <v>#DIV/0!</v>
      </c>
      <c r="V44" s="16" t="e">
        <f t="shared" ref="V44:V50" si="33">STDEV(Q44:T44)</f>
        <v>#DIV/0!</v>
      </c>
      <c r="W44" s="16" t="e">
        <f t="shared" si="5"/>
        <v>#DIV/0!</v>
      </c>
      <c r="X44" s="16" t="e">
        <f t="shared" si="6"/>
        <v>#DIV/0!</v>
      </c>
      <c r="Y44" s="16"/>
      <c r="Z44" s="16"/>
      <c r="AA44" s="16"/>
      <c r="AB44" s="16"/>
      <c r="AC44" s="16"/>
      <c r="AD44" s="16"/>
      <c r="AE44" s="16"/>
      <c r="AF44" s="16"/>
      <c r="AG44" s="16"/>
      <c r="AH44" s="16"/>
      <c r="AI44" s="16"/>
      <c r="AJ44" s="15"/>
      <c r="AK44" s="15"/>
      <c r="AL44" s="16"/>
      <c r="AM44" s="16"/>
    </row>
    <row r="45" spans="1:39" x14ac:dyDescent="0.2">
      <c r="A45">
        <v>1277</v>
      </c>
      <c r="B45" t="s">
        <v>168</v>
      </c>
      <c r="C45">
        <v>2</v>
      </c>
      <c r="D45">
        <v>3</v>
      </c>
      <c r="E45">
        <v>100</v>
      </c>
      <c r="F45">
        <v>1</v>
      </c>
      <c r="G45">
        <f t="shared" si="1"/>
        <v>0.1</v>
      </c>
      <c r="H45">
        <f>[1]DAPI_Summary!C4</f>
        <v>2190</v>
      </c>
      <c r="I45">
        <f>[1]DAPI_Summary!C5</f>
        <v>2914</v>
      </c>
      <c r="J45">
        <f>[1]DAPI_Summary!C11</f>
        <v>3005</v>
      </c>
      <c r="K45">
        <f>[1]DAPI_Summary!C17</f>
        <v>2914</v>
      </c>
      <c r="L45">
        <f>[1]GFP_Summary!C4</f>
        <v>10</v>
      </c>
      <c r="M45">
        <f>[1]GFP_Summary!C5</f>
        <v>287</v>
      </c>
      <c r="N45">
        <f>[1]GFP_Summary!C11</f>
        <v>288</v>
      </c>
      <c r="O45">
        <f>[1]GFP_Summary!C17</f>
        <v>265</v>
      </c>
      <c r="P45" s="15">
        <v>1</v>
      </c>
      <c r="Q45" s="16">
        <f t="shared" si="31"/>
        <v>4.5662100456621002E-3</v>
      </c>
      <c r="R45" s="16">
        <f t="shared" si="31"/>
        <v>9.8490048043925874E-2</v>
      </c>
      <c r="S45" s="16">
        <f t="shared" si="31"/>
        <v>9.5840266222961726E-2</v>
      </c>
      <c r="T45" s="16">
        <f t="shared" si="31"/>
        <v>9.0940288263555255E-2</v>
      </c>
      <c r="U45" s="16">
        <f t="shared" si="32"/>
        <v>7.2459203144026235E-2</v>
      </c>
      <c r="V45" s="16">
        <f t="shared" si="33"/>
        <v>4.5369916670093151E-2</v>
      </c>
      <c r="W45" s="16">
        <f t="shared" si="5"/>
        <v>7.2459203144026235E-2</v>
      </c>
      <c r="X45" s="16">
        <f t="shared" si="6"/>
        <v>4.5369916670093151E-2</v>
      </c>
      <c r="Y45" s="16"/>
      <c r="Z45" s="16"/>
      <c r="AA45" s="16"/>
      <c r="AB45" s="16"/>
      <c r="AC45" s="16"/>
      <c r="AD45" s="16"/>
      <c r="AE45" s="16"/>
      <c r="AF45" s="16"/>
      <c r="AG45" s="16"/>
      <c r="AH45" s="16"/>
      <c r="AI45" s="16"/>
      <c r="AJ45" s="15"/>
      <c r="AK45" s="15"/>
      <c r="AL45" s="16"/>
      <c r="AM45" s="16"/>
    </row>
    <row r="46" spans="1:39" x14ac:dyDescent="0.2">
      <c r="A46">
        <v>1277</v>
      </c>
      <c r="B46" t="s">
        <v>168</v>
      </c>
      <c r="C46">
        <v>2</v>
      </c>
      <c r="D46">
        <v>6</v>
      </c>
      <c r="E46">
        <v>100</v>
      </c>
      <c r="F46">
        <v>5</v>
      </c>
      <c r="G46">
        <f t="shared" si="1"/>
        <v>0.02</v>
      </c>
      <c r="H46">
        <f>[1]DAPI_Summary!C7</f>
        <v>2263</v>
      </c>
      <c r="I46">
        <f>[1]DAPI_Summary!C13</f>
        <v>2634</v>
      </c>
      <c r="J46">
        <f>[1]DAPI_Summary!C19</f>
        <v>2451</v>
      </c>
      <c r="K46">
        <f>[1]DAPI_Summary!C25</f>
        <v>2478</v>
      </c>
      <c r="L46">
        <f>[1]GFP_Summary!C7</f>
        <v>374</v>
      </c>
      <c r="M46">
        <f>[1]GFP_Summary!C13</f>
        <v>459</v>
      </c>
      <c r="N46">
        <f>[1]GFP_Summary!C19</f>
        <v>422</v>
      </c>
      <c r="O46">
        <f>[1]GFP_Summary!C25</f>
        <v>461</v>
      </c>
      <c r="P46" s="15">
        <v>1</v>
      </c>
      <c r="Q46" s="16">
        <f t="shared" si="31"/>
        <v>0.1652673442333186</v>
      </c>
      <c r="R46" s="16">
        <f t="shared" si="31"/>
        <v>0.17425968109339407</v>
      </c>
      <c r="S46" s="16">
        <f t="shared" si="31"/>
        <v>0.17217462260301919</v>
      </c>
      <c r="T46" s="16">
        <f t="shared" si="31"/>
        <v>0.18603712671509282</v>
      </c>
      <c r="U46" s="16">
        <f t="shared" si="32"/>
        <v>0.17443469366120617</v>
      </c>
      <c r="V46" s="16">
        <f t="shared" si="33"/>
        <v>8.6370384370619887E-3</v>
      </c>
      <c r="W46" s="16">
        <f t="shared" si="5"/>
        <v>0.17443469366120617</v>
      </c>
      <c r="X46" s="16">
        <f t="shared" si="6"/>
        <v>8.6370384370619887E-3</v>
      </c>
      <c r="Y46" s="16"/>
      <c r="Z46" s="16"/>
      <c r="AA46" s="16"/>
      <c r="AB46" s="16"/>
      <c r="AC46" s="16"/>
      <c r="AD46" s="16"/>
      <c r="AE46" s="16"/>
      <c r="AF46" s="16"/>
      <c r="AG46" s="16"/>
      <c r="AH46" s="16"/>
      <c r="AI46" s="16"/>
      <c r="AJ46" s="15"/>
      <c r="AK46" s="15"/>
      <c r="AL46" s="16"/>
      <c r="AM46" s="16"/>
    </row>
    <row r="47" spans="1:39" x14ac:dyDescent="0.2">
      <c r="A47">
        <v>1277</v>
      </c>
      <c r="B47" t="s">
        <v>168</v>
      </c>
      <c r="C47">
        <v>2</v>
      </c>
      <c r="D47">
        <v>9</v>
      </c>
      <c r="E47">
        <v>100</v>
      </c>
      <c r="F47">
        <v>625</v>
      </c>
      <c r="G47">
        <f t="shared" si="1"/>
        <v>1.6000000000000001E-4</v>
      </c>
      <c r="H47">
        <f>[1]DAPI_Summary!C76</f>
        <v>2909</v>
      </c>
      <c r="I47">
        <f>[1]DAPI_Summary!C85</f>
        <v>3295</v>
      </c>
      <c r="J47">
        <f>[1]DAPI_Summary!C94</f>
        <v>3435</v>
      </c>
      <c r="K47">
        <f>[1]DAPI_Summary!C103</f>
        <v>3291</v>
      </c>
      <c r="L47">
        <f>[1]GFP_Summary!C76</f>
        <v>32</v>
      </c>
      <c r="M47">
        <f>[1]GFP_Summary!C85</f>
        <v>46</v>
      </c>
      <c r="N47">
        <f>[1]GFP_Summary!C94</f>
        <v>36</v>
      </c>
      <c r="O47">
        <f>[1]GFP_Summary!C103</f>
        <v>39</v>
      </c>
      <c r="P47" s="15">
        <v>1</v>
      </c>
      <c r="Q47" s="16">
        <f t="shared" si="31"/>
        <v>1.1000343760742524E-2</v>
      </c>
      <c r="R47" s="16">
        <f t="shared" si="31"/>
        <v>1.3960546282245826E-2</v>
      </c>
      <c r="S47" s="16">
        <f t="shared" si="31"/>
        <v>1.0480349344978166E-2</v>
      </c>
      <c r="T47" s="16">
        <f t="shared" si="31"/>
        <v>1.1850501367365542E-2</v>
      </c>
      <c r="U47" s="16">
        <f t="shared" si="32"/>
        <v>1.1822935188833013E-2</v>
      </c>
      <c r="V47" s="16">
        <f t="shared" si="33"/>
        <v>1.5328986144521315E-3</v>
      </c>
      <c r="W47" s="16">
        <f t="shared" si="5"/>
        <v>1.1822935188833013E-2</v>
      </c>
      <c r="X47" s="16">
        <f t="shared" si="6"/>
        <v>1.5328986144521315E-3</v>
      </c>
      <c r="Y47" s="16"/>
      <c r="Z47" s="16"/>
      <c r="AA47" s="16"/>
      <c r="AB47" s="16"/>
      <c r="AC47" s="16"/>
      <c r="AD47" s="16"/>
      <c r="AE47" s="16"/>
      <c r="AF47" s="16"/>
      <c r="AG47" s="16"/>
      <c r="AH47" s="16"/>
      <c r="AI47" s="16"/>
      <c r="AJ47" s="15"/>
      <c r="AK47" s="15"/>
      <c r="AL47" s="16"/>
      <c r="AM47" s="16"/>
    </row>
    <row r="48" spans="1:39" x14ac:dyDescent="0.2">
      <c r="A48">
        <v>1277</v>
      </c>
      <c r="B48" t="s">
        <v>168</v>
      </c>
      <c r="C48">
        <v>2</v>
      </c>
      <c r="D48">
        <v>12</v>
      </c>
      <c r="E48">
        <v>100</v>
      </c>
      <c r="F48">
        <v>625</v>
      </c>
      <c r="G48">
        <f t="shared" si="1"/>
        <v>1.6000000000000001E-4</v>
      </c>
      <c r="H48">
        <f>[1]DAPI_Summary!C82</f>
        <v>2900</v>
      </c>
      <c r="I48">
        <f>[1]DAPI_Summary!C91</f>
        <v>3327</v>
      </c>
      <c r="J48">
        <f>[1]DAPI_Summary!C100</f>
        <v>3241</v>
      </c>
      <c r="K48">
        <f>[1]DAPI_Summary!C109</f>
        <v>3215</v>
      </c>
      <c r="L48">
        <f>[1]GFP_Summary!C82</f>
        <v>46</v>
      </c>
      <c r="M48">
        <f>[1]GFP_Summary!C91</f>
        <v>47</v>
      </c>
      <c r="N48">
        <f>[1]GFP_Summary!C100</f>
        <v>40</v>
      </c>
      <c r="O48">
        <f>[1]GFP_Summary!C109</f>
        <v>34</v>
      </c>
      <c r="P48" s="15">
        <v>1</v>
      </c>
      <c r="Q48" s="16">
        <f t="shared" si="31"/>
        <v>1.5862068965517243E-2</v>
      </c>
      <c r="R48" s="16">
        <f t="shared" si="31"/>
        <v>1.4126840997896002E-2</v>
      </c>
      <c r="S48" s="16">
        <f t="shared" si="31"/>
        <v>1.2341869793273681E-2</v>
      </c>
      <c r="T48" s="16">
        <f t="shared" si="31"/>
        <v>1.0575427682737169E-2</v>
      </c>
      <c r="U48" s="16">
        <f t="shared" si="32"/>
        <v>1.3226551859856025E-2</v>
      </c>
      <c r="V48" s="16">
        <f t="shared" si="33"/>
        <v>2.2779810291675816E-3</v>
      </c>
      <c r="W48" s="16">
        <f t="shared" si="5"/>
        <v>1.3226551859856025E-2</v>
      </c>
      <c r="X48" s="16">
        <f t="shared" si="6"/>
        <v>2.2779810291675816E-3</v>
      </c>
      <c r="Y48" s="16"/>
      <c r="Z48" s="16"/>
      <c r="AA48" s="16"/>
      <c r="AB48" s="16"/>
      <c r="AC48" s="16"/>
      <c r="AD48" s="16"/>
      <c r="AE48" s="16"/>
      <c r="AF48" s="16"/>
      <c r="AG48" s="16"/>
      <c r="AH48" s="16"/>
      <c r="AI48" s="16"/>
      <c r="AJ48" s="15"/>
      <c r="AK48" s="15"/>
      <c r="AL48" s="16"/>
      <c r="AM48" s="16"/>
    </row>
    <row r="49" spans="1:39" x14ac:dyDescent="0.2">
      <c r="A49">
        <v>1277</v>
      </c>
      <c r="B49" t="s">
        <v>168</v>
      </c>
      <c r="C49">
        <v>2</v>
      </c>
      <c r="D49">
        <v>15</v>
      </c>
      <c r="E49">
        <v>100</v>
      </c>
      <c r="F49">
        <v>125</v>
      </c>
      <c r="G49">
        <f t="shared" si="1"/>
        <v>8.0000000000000004E-4</v>
      </c>
      <c r="H49">
        <f>[1]DAPI_Summary!C272</f>
        <v>2700</v>
      </c>
      <c r="I49">
        <f>[1]DAPI_Summary!C273</f>
        <v>3322</v>
      </c>
      <c r="J49">
        <f>[1]DAPI_Summary!C274</f>
        <v>3206</v>
      </c>
      <c r="K49">
        <f>[1]DAPI_Summary!C275</f>
        <v>2795</v>
      </c>
      <c r="L49">
        <f>[1]GFP_Summary!C272</f>
        <v>234</v>
      </c>
      <c r="M49">
        <f>[1]GFP_Summary!C273</f>
        <v>266</v>
      </c>
      <c r="N49">
        <f>[1]GFP_Summary!C274</f>
        <v>296</v>
      </c>
      <c r="O49">
        <f>[1]GFP_Summary!C275</f>
        <v>202</v>
      </c>
      <c r="P49" s="15">
        <v>1</v>
      </c>
      <c r="Q49" s="16">
        <f t="shared" si="31"/>
        <v>8.666666666666667E-2</v>
      </c>
      <c r="R49" s="16">
        <f t="shared" si="31"/>
        <v>8.0072245635159536E-2</v>
      </c>
      <c r="S49" s="16">
        <f t="shared" si="31"/>
        <v>9.2326887086712411E-2</v>
      </c>
      <c r="T49" s="16">
        <f t="shared" si="31"/>
        <v>7.2271914132379253E-2</v>
      </c>
      <c r="U49" s="16">
        <f t="shared" si="32"/>
        <v>8.2834428380229461E-2</v>
      </c>
      <c r="V49" s="16">
        <f t="shared" si="33"/>
        <v>8.6407789643357172E-3</v>
      </c>
      <c r="W49" s="16">
        <f t="shared" si="5"/>
        <v>8.2834428380229461E-2</v>
      </c>
      <c r="X49" s="16">
        <f t="shared" si="6"/>
        <v>8.6407789643357172E-3</v>
      </c>
      <c r="Y49" s="16"/>
      <c r="Z49" s="16"/>
      <c r="AA49" s="16"/>
      <c r="AB49" s="16"/>
      <c r="AC49" s="16"/>
      <c r="AD49" s="16"/>
      <c r="AE49" s="16"/>
      <c r="AF49" s="16"/>
      <c r="AG49" s="16"/>
      <c r="AH49" s="16"/>
      <c r="AI49" s="16"/>
      <c r="AJ49" s="15"/>
      <c r="AK49" s="15"/>
      <c r="AL49" s="16"/>
      <c r="AM49" s="16"/>
    </row>
    <row r="50" spans="1:39" x14ac:dyDescent="0.2">
      <c r="A50">
        <v>1277</v>
      </c>
      <c r="B50" t="s">
        <v>168</v>
      </c>
      <c r="C50">
        <v>2</v>
      </c>
      <c r="D50">
        <v>18</v>
      </c>
      <c r="E50">
        <v>100</v>
      </c>
      <c r="F50">
        <v>125</v>
      </c>
      <c r="G50">
        <f t="shared" si="1"/>
        <v>8.0000000000000004E-4</v>
      </c>
      <c r="H50">
        <f>[1]DAPI_Summary!C154</f>
        <v>2775</v>
      </c>
      <c r="I50">
        <f>[1]DAPI_Summary!C163</f>
        <v>2853</v>
      </c>
      <c r="J50">
        <f>[1]DAPI_Summary!C172</f>
        <v>2932</v>
      </c>
      <c r="K50">
        <f>[1]DAPI_Summary!C181</f>
        <v>2970</v>
      </c>
      <c r="L50">
        <f>[1]GFP_Summary!C154</f>
        <v>69</v>
      </c>
      <c r="M50">
        <f>[1]GFP_Summary!C163</f>
        <v>87</v>
      </c>
      <c r="N50">
        <f>[1]GFP_Summary!C172</f>
        <v>57</v>
      </c>
      <c r="O50">
        <f>[1]GFP_Summary!C181</f>
        <v>72</v>
      </c>
      <c r="P50" s="15">
        <v>1</v>
      </c>
      <c r="Q50" s="16">
        <f t="shared" si="31"/>
        <v>2.4864864864864864E-2</v>
      </c>
      <c r="R50" s="16">
        <f t="shared" si="31"/>
        <v>3.0494216614090432E-2</v>
      </c>
      <c r="S50" s="16">
        <f t="shared" si="31"/>
        <v>1.9440654843110503E-2</v>
      </c>
      <c r="T50" s="16">
        <f t="shared" si="31"/>
        <v>2.4242424242424242E-2</v>
      </c>
      <c r="U50" s="16">
        <f t="shared" si="32"/>
        <v>2.4760540141122511E-2</v>
      </c>
      <c r="V50" s="16">
        <f t="shared" si="33"/>
        <v>4.5260561645188773E-3</v>
      </c>
      <c r="W50" s="16">
        <f t="shared" si="5"/>
        <v>2.4760540141122511E-2</v>
      </c>
      <c r="X50" s="16">
        <f t="shared" si="6"/>
        <v>4.5260561645188773E-3</v>
      </c>
      <c r="Y50" s="16"/>
      <c r="Z50" s="16"/>
      <c r="AA50" s="16"/>
      <c r="AB50" s="16"/>
      <c r="AC50" s="16"/>
      <c r="AD50" s="16"/>
      <c r="AE50" s="16"/>
      <c r="AF50" s="16"/>
      <c r="AG50" s="16"/>
      <c r="AH50" s="16"/>
      <c r="AI50" s="16"/>
      <c r="AJ50" s="15"/>
      <c r="AK50" s="15"/>
      <c r="AL50" s="16"/>
      <c r="AM50" s="16"/>
    </row>
    <row r="51" spans="1:39" x14ac:dyDescent="0.2">
      <c r="A51">
        <v>1277</v>
      </c>
      <c r="B51" t="s">
        <v>168</v>
      </c>
      <c r="C51">
        <v>2</v>
      </c>
      <c r="D51">
        <v>21</v>
      </c>
      <c r="E51">
        <v>100</v>
      </c>
      <c r="F51">
        <v>5</v>
      </c>
      <c r="G51">
        <f t="shared" si="1"/>
        <v>0.02</v>
      </c>
      <c r="H51">
        <f>[1]DAPI_Summary!C223</f>
        <v>3406</v>
      </c>
      <c r="I51">
        <f>[1]DAPI_Summary!C232</f>
        <v>3497</v>
      </c>
      <c r="J51">
        <f>[1]DAPI_Summary!C241</f>
        <v>3525</v>
      </c>
      <c r="L51">
        <f>[1]GFP_Summary!C223</f>
        <v>11</v>
      </c>
      <c r="M51">
        <f>[1]GFP_Summary!C232</f>
        <v>3</v>
      </c>
      <c r="N51">
        <f>[1]GFP_Summary!C241</f>
        <v>13</v>
      </c>
      <c r="P51" s="15">
        <v>1</v>
      </c>
      <c r="Q51" s="16">
        <f t="shared" si="31"/>
        <v>3.2295948326482677E-3</v>
      </c>
      <c r="R51" s="16">
        <f t="shared" si="31"/>
        <v>8.5787818129825567E-4</v>
      </c>
      <c r="S51" s="16">
        <f t="shared" si="31"/>
        <v>3.6879432624113474E-3</v>
      </c>
      <c r="T51" s="16" t="e">
        <f t="shared" si="31"/>
        <v>#DIV/0!</v>
      </c>
      <c r="U51" s="16">
        <f>AVERAGE(Q51:S51)</f>
        <v>2.5918054254526236E-3</v>
      </c>
      <c r="V51" s="16">
        <f>STDEV(Q51:S51)</f>
        <v>1.5190123721623009E-3</v>
      </c>
      <c r="W51" s="16">
        <f t="shared" si="5"/>
        <v>2.5918054254526236E-3</v>
      </c>
      <c r="X51" s="16">
        <f t="shared" si="6"/>
        <v>1.5190123721623009E-3</v>
      </c>
      <c r="Y51" s="16"/>
      <c r="Z51" s="16"/>
      <c r="AA51" s="16"/>
      <c r="AB51" s="16"/>
      <c r="AC51" s="16"/>
      <c r="AD51" s="16"/>
      <c r="AE51" s="16"/>
      <c r="AF51" s="16"/>
      <c r="AG51" s="16"/>
      <c r="AH51" s="16"/>
      <c r="AI51" s="16"/>
      <c r="AJ51" s="15"/>
      <c r="AK51" s="15"/>
      <c r="AL51" s="16"/>
      <c r="AM51" s="16"/>
    </row>
    <row r="52" spans="1:39" x14ac:dyDescent="0.2">
      <c r="A52">
        <v>1277</v>
      </c>
      <c r="B52" t="s">
        <v>168</v>
      </c>
      <c r="C52">
        <v>2</v>
      </c>
      <c r="D52">
        <v>24</v>
      </c>
      <c r="E52">
        <v>100</v>
      </c>
      <c r="F52">
        <v>1</v>
      </c>
      <c r="G52">
        <f t="shared" si="1"/>
        <v>0.1</v>
      </c>
      <c r="H52">
        <f>[1]DAPI_Summary!C226</f>
        <v>2072</v>
      </c>
      <c r="I52">
        <f>[1]DAPI_Summary!C235</f>
        <v>2195</v>
      </c>
      <c r="J52">
        <f>[1]DAPI_Summary!C244</f>
        <v>2275</v>
      </c>
      <c r="L52">
        <f>[1]GFP_Summary!C226</f>
        <v>5</v>
      </c>
      <c r="M52">
        <f>[1]GFP_Summary!C235</f>
        <v>1</v>
      </c>
      <c r="N52">
        <f>[1]GFP_Summary!C244</f>
        <v>2</v>
      </c>
      <c r="P52" s="15">
        <v>1</v>
      </c>
      <c r="Q52" s="16">
        <f t="shared" si="31"/>
        <v>2.4131274131274131E-3</v>
      </c>
      <c r="R52" s="16">
        <f t="shared" si="31"/>
        <v>4.5558086560364467E-4</v>
      </c>
      <c r="S52" s="16">
        <f t="shared" si="31"/>
        <v>8.7912087912087912E-4</v>
      </c>
      <c r="T52" s="16" t="e">
        <f t="shared" si="31"/>
        <v>#DIV/0!</v>
      </c>
      <c r="U52" s="16">
        <f>AVERAGE(Q52:S52)</f>
        <v>1.2492763859506455E-3</v>
      </c>
      <c r="V52" s="16">
        <f>STDEV(Q52:S52)</f>
        <v>1.0299312821047128E-3</v>
      </c>
      <c r="W52" s="16">
        <f t="shared" si="5"/>
        <v>1.2492763859506455E-3</v>
      </c>
      <c r="X52" s="16">
        <f t="shared" si="6"/>
        <v>1.0299312821047128E-3</v>
      </c>
      <c r="Y52" s="16"/>
      <c r="Z52" s="16"/>
      <c r="AA52" s="16"/>
      <c r="AB52" s="16"/>
      <c r="AC52" s="16"/>
      <c r="AD52" s="16"/>
      <c r="AE52" s="16"/>
      <c r="AF52" s="16"/>
      <c r="AG52" s="16"/>
      <c r="AH52" s="16"/>
      <c r="AI52" s="16"/>
      <c r="AJ52" s="15"/>
      <c r="AK52" s="15"/>
      <c r="AL52" s="16"/>
      <c r="AM52" s="16"/>
    </row>
    <row r="53" spans="1:39" x14ac:dyDescent="0.2">
      <c r="A53">
        <v>1277</v>
      </c>
      <c r="B53" t="s">
        <v>168</v>
      </c>
      <c r="C53">
        <v>3</v>
      </c>
      <c r="D53">
        <v>0</v>
      </c>
      <c r="E53">
        <v>100</v>
      </c>
      <c r="G53" t="e">
        <f t="shared" si="1"/>
        <v>#DIV/0!</v>
      </c>
      <c r="P53" s="15">
        <v>1</v>
      </c>
      <c r="Q53" s="16" t="e">
        <f t="shared" si="31"/>
        <v>#DIV/0!</v>
      </c>
      <c r="R53" s="16" t="e">
        <f t="shared" si="31"/>
        <v>#DIV/0!</v>
      </c>
      <c r="S53" s="16" t="e">
        <f t="shared" si="31"/>
        <v>#DIV/0!</v>
      </c>
      <c r="T53" s="16" t="e">
        <f t="shared" si="31"/>
        <v>#DIV/0!</v>
      </c>
      <c r="U53" s="16" t="e">
        <f t="shared" ref="U53:U59" si="34">AVERAGE(Q53:T53)</f>
        <v>#DIV/0!</v>
      </c>
      <c r="V53" s="16" t="e">
        <f t="shared" ref="V53:V59" si="35">STDEV(Q53:T53)</f>
        <v>#DIV/0!</v>
      </c>
      <c r="W53" s="16" t="e">
        <f t="shared" si="5"/>
        <v>#DIV/0!</v>
      </c>
      <c r="X53" s="16" t="e">
        <f t="shared" si="6"/>
        <v>#DIV/0!</v>
      </c>
      <c r="Y53" s="16"/>
      <c r="Z53" s="16"/>
      <c r="AA53" s="16"/>
      <c r="AB53" s="16"/>
      <c r="AC53" s="16"/>
      <c r="AD53" s="16"/>
      <c r="AE53" s="16"/>
      <c r="AF53" s="16"/>
      <c r="AG53" s="16"/>
      <c r="AH53" s="16"/>
      <c r="AI53" s="16"/>
      <c r="AJ53" s="15"/>
      <c r="AK53" s="15"/>
      <c r="AL53" s="16"/>
      <c r="AM53" s="16"/>
    </row>
    <row r="54" spans="1:39" x14ac:dyDescent="0.2">
      <c r="A54">
        <v>1277</v>
      </c>
      <c r="B54" t="s">
        <v>168</v>
      </c>
      <c r="C54">
        <v>3</v>
      </c>
      <c r="D54">
        <v>3</v>
      </c>
      <c r="E54">
        <v>100</v>
      </c>
      <c r="F54">
        <v>1</v>
      </c>
      <c r="G54">
        <f t="shared" si="1"/>
        <v>0.1</v>
      </c>
      <c r="H54">
        <f>[1]DAPI_Summary!C23</f>
        <v>2946</v>
      </c>
      <c r="I54">
        <f>[1]DAPI_Summary!C29</f>
        <v>2880</v>
      </c>
      <c r="J54">
        <f>[1]DAPI_Summary!C35</f>
        <v>3001</v>
      </c>
      <c r="K54">
        <f>[1]DAPI_Summary!C41</f>
        <v>2816</v>
      </c>
      <c r="L54">
        <f>[1]GFP_Summary!C23</f>
        <v>293</v>
      </c>
      <c r="M54">
        <f>[1]GFP_Summary!C29</f>
        <v>361</v>
      </c>
      <c r="N54">
        <f>[1]GFP_Summary!C35</f>
        <v>402</v>
      </c>
      <c r="O54">
        <f>[1]GFP_Summary!C41</f>
        <v>388</v>
      </c>
      <c r="P54" s="15">
        <v>1</v>
      </c>
      <c r="Q54" s="16">
        <f t="shared" si="31"/>
        <v>9.9456890699253231E-2</v>
      </c>
      <c r="R54" s="16">
        <f t="shared" si="31"/>
        <v>0.12534722222222222</v>
      </c>
      <c r="S54" s="16">
        <f t="shared" si="31"/>
        <v>0.13395534821726091</v>
      </c>
      <c r="T54" s="16">
        <f t="shared" si="31"/>
        <v>0.13778409090909091</v>
      </c>
      <c r="U54" s="16">
        <f t="shared" si="34"/>
        <v>0.12413588801195682</v>
      </c>
      <c r="V54" s="16">
        <f t="shared" si="35"/>
        <v>1.7255100501728605E-2</v>
      </c>
      <c r="W54" s="16">
        <f t="shared" si="5"/>
        <v>0.12413588801195682</v>
      </c>
      <c r="X54" s="16">
        <f t="shared" si="6"/>
        <v>1.7255100501728605E-2</v>
      </c>
      <c r="Y54" s="16"/>
      <c r="Z54" s="16"/>
      <c r="AA54" s="16"/>
      <c r="AB54" s="16"/>
      <c r="AC54" s="16"/>
      <c r="AD54" s="16"/>
      <c r="AE54" s="16"/>
      <c r="AF54" s="16"/>
      <c r="AG54" s="16"/>
      <c r="AH54" s="16"/>
      <c r="AI54" s="16"/>
      <c r="AJ54" s="15"/>
      <c r="AK54" s="15"/>
      <c r="AL54" s="16"/>
      <c r="AM54" s="16"/>
    </row>
    <row r="55" spans="1:39" x14ac:dyDescent="0.2">
      <c r="A55">
        <v>1277</v>
      </c>
      <c r="B55" t="s">
        <v>168</v>
      </c>
      <c r="C55">
        <v>3</v>
      </c>
      <c r="D55">
        <v>6</v>
      </c>
      <c r="E55">
        <v>100</v>
      </c>
      <c r="F55">
        <v>5</v>
      </c>
      <c r="G55">
        <f t="shared" si="1"/>
        <v>0.02</v>
      </c>
      <c r="H55">
        <f>[1]DAPI_Summary!C31</f>
        <v>2682</v>
      </c>
      <c r="I55">
        <f>[1]DAPI_Summary!C37</f>
        <v>2535</v>
      </c>
      <c r="J55">
        <f>[1]DAPI_Summary!C43</f>
        <v>2517</v>
      </c>
      <c r="K55">
        <f>[1]DAPI_Summary!C49</f>
        <v>1990</v>
      </c>
      <c r="L55">
        <f>[1]GFP_Summary!C31</f>
        <v>470</v>
      </c>
      <c r="M55">
        <f>[1]GFP_Summary!C37</f>
        <v>423</v>
      </c>
      <c r="N55">
        <f>[1]GFP_Summary!C43</f>
        <v>370</v>
      </c>
      <c r="O55">
        <f>[1]GFP_Summary!C49</f>
        <v>393</v>
      </c>
      <c r="P55" s="15">
        <v>1</v>
      </c>
      <c r="Q55" s="16">
        <f t="shared" si="31"/>
        <v>0.17524235645041014</v>
      </c>
      <c r="R55" s="16">
        <f t="shared" si="31"/>
        <v>0.16686390532544379</v>
      </c>
      <c r="S55" s="16">
        <f t="shared" si="31"/>
        <v>0.14700039729837108</v>
      </c>
      <c r="T55" s="16">
        <f t="shared" si="31"/>
        <v>0.19748743718592965</v>
      </c>
      <c r="U55" s="16">
        <f t="shared" si="34"/>
        <v>0.17164852406503867</v>
      </c>
      <c r="V55" s="16">
        <f t="shared" si="35"/>
        <v>2.090444762940882E-2</v>
      </c>
      <c r="W55" s="16">
        <f t="shared" si="5"/>
        <v>0.17164852406503867</v>
      </c>
      <c r="X55" s="16">
        <f t="shared" si="6"/>
        <v>2.090444762940882E-2</v>
      </c>
      <c r="Y55" s="16"/>
      <c r="Z55" s="16"/>
      <c r="AA55" s="16"/>
      <c r="AB55" s="16"/>
      <c r="AC55" s="16"/>
      <c r="AD55" s="16"/>
      <c r="AE55" s="16"/>
      <c r="AF55" s="16"/>
      <c r="AG55" s="16"/>
      <c r="AH55" s="16"/>
      <c r="AI55" s="16"/>
      <c r="AJ55" s="15"/>
      <c r="AK55" s="15"/>
      <c r="AL55" s="16"/>
      <c r="AM55" s="16"/>
    </row>
    <row r="56" spans="1:39" x14ac:dyDescent="0.2">
      <c r="A56">
        <v>1277</v>
      </c>
      <c r="B56" t="s">
        <v>168</v>
      </c>
      <c r="C56">
        <v>3</v>
      </c>
      <c r="D56">
        <v>9</v>
      </c>
      <c r="E56">
        <v>100</v>
      </c>
      <c r="F56">
        <v>625</v>
      </c>
      <c r="G56">
        <f t="shared" si="1"/>
        <v>1.6000000000000001E-4</v>
      </c>
      <c r="H56">
        <f>[1]DAPI_Summary!C112</f>
        <v>3255</v>
      </c>
      <c r="I56">
        <f>[1]DAPI_Summary!C121</f>
        <v>3239</v>
      </c>
      <c r="J56">
        <f>[1]DAPI_Summary!C130</f>
        <v>3194</v>
      </c>
      <c r="K56">
        <f>[1]DAPI_Summary!C139</f>
        <v>3184</v>
      </c>
      <c r="L56">
        <f>[1]GFP_Summary!C112</f>
        <v>135</v>
      </c>
      <c r="M56">
        <f>[1]GFP_Summary!C121</f>
        <v>140</v>
      </c>
      <c r="N56">
        <f>[1]GFP_Summary!C130</f>
        <v>134</v>
      </c>
      <c r="O56">
        <f>[1]GFP_Summary!C139</f>
        <v>175</v>
      </c>
      <c r="P56" s="15">
        <v>1</v>
      </c>
      <c r="Q56" s="16">
        <f t="shared" si="31"/>
        <v>4.1474654377880185E-2</v>
      </c>
      <c r="R56" s="16">
        <f t="shared" si="31"/>
        <v>4.3223217042297007E-2</v>
      </c>
      <c r="S56" s="16">
        <f t="shared" si="31"/>
        <v>4.1953663118346904E-2</v>
      </c>
      <c r="T56" s="16">
        <f t="shared" si="31"/>
        <v>5.4962311557788947E-2</v>
      </c>
      <c r="U56" s="16">
        <f t="shared" si="34"/>
        <v>4.5403461524078259E-2</v>
      </c>
      <c r="V56" s="16">
        <f t="shared" si="35"/>
        <v>6.4151309313609508E-3</v>
      </c>
      <c r="W56" s="16">
        <f t="shared" si="5"/>
        <v>4.5403461524078259E-2</v>
      </c>
      <c r="X56" s="16">
        <f t="shared" si="6"/>
        <v>6.4151309313609508E-3</v>
      </c>
      <c r="Y56" s="16"/>
      <c r="Z56" s="16"/>
      <c r="AA56" s="16"/>
      <c r="AB56" s="16"/>
      <c r="AC56" s="16"/>
      <c r="AD56" s="16"/>
      <c r="AE56" s="16"/>
      <c r="AF56" s="16"/>
      <c r="AG56" s="16"/>
      <c r="AH56" s="16"/>
      <c r="AI56" s="16"/>
      <c r="AJ56" s="15"/>
      <c r="AK56" s="15"/>
      <c r="AL56" s="16"/>
      <c r="AM56" s="16"/>
    </row>
    <row r="57" spans="1:39" x14ac:dyDescent="0.2">
      <c r="A57">
        <v>1277</v>
      </c>
      <c r="B57" t="s">
        <v>168</v>
      </c>
      <c r="C57">
        <v>3</v>
      </c>
      <c r="D57">
        <v>12</v>
      </c>
      <c r="E57">
        <v>100</v>
      </c>
      <c r="F57">
        <v>625</v>
      </c>
      <c r="G57">
        <f t="shared" si="1"/>
        <v>1.6000000000000001E-4</v>
      </c>
      <c r="H57">
        <f>[1]DAPI_Summary!C118</f>
        <v>3094</v>
      </c>
      <c r="I57">
        <f>[1]DAPI_Summary!C127</f>
        <v>3068</v>
      </c>
      <c r="J57">
        <f>[1]DAPI_Summary!C136</f>
        <v>3078</v>
      </c>
      <c r="K57">
        <f>[1]DAPI_Summary!C145</f>
        <v>3071</v>
      </c>
      <c r="L57">
        <f>[1]GFP_Summary!C118</f>
        <v>28</v>
      </c>
      <c r="M57">
        <f>[1]GFP_Summary!C127</f>
        <v>16</v>
      </c>
      <c r="N57">
        <f>[1]GFP_Summary!C136</f>
        <v>35</v>
      </c>
      <c r="O57">
        <f>[1]GFP_Summary!C145</f>
        <v>26</v>
      </c>
      <c r="P57" s="15">
        <v>1</v>
      </c>
      <c r="Q57" s="16">
        <f t="shared" si="31"/>
        <v>9.0497737556561094E-3</v>
      </c>
      <c r="R57" s="16">
        <f t="shared" si="31"/>
        <v>5.2151238591916557E-3</v>
      </c>
      <c r="S57" s="16">
        <f t="shared" si="31"/>
        <v>1.1371020142949967E-2</v>
      </c>
      <c r="T57" s="16">
        <f t="shared" si="31"/>
        <v>8.4662976229241283E-3</v>
      </c>
      <c r="U57" s="16">
        <f t="shared" si="34"/>
        <v>8.5255538451804655E-3</v>
      </c>
      <c r="V57" s="16">
        <f t="shared" si="35"/>
        <v>2.5386310588117584E-3</v>
      </c>
      <c r="W57" s="16">
        <f t="shared" si="5"/>
        <v>8.5255538451804655E-3</v>
      </c>
      <c r="X57" s="16">
        <f t="shared" si="6"/>
        <v>2.5386310588117584E-3</v>
      </c>
      <c r="Y57" s="16"/>
      <c r="Z57" s="16"/>
      <c r="AA57" s="16"/>
      <c r="AB57" s="16"/>
      <c r="AC57" s="16"/>
      <c r="AD57" s="16"/>
      <c r="AE57" s="16"/>
      <c r="AF57" s="16"/>
      <c r="AG57" s="16"/>
      <c r="AH57" s="16"/>
      <c r="AI57" s="16"/>
      <c r="AJ57" s="15"/>
      <c r="AK57" s="15"/>
      <c r="AL57" s="16"/>
      <c r="AM57" s="16"/>
    </row>
    <row r="58" spans="1:39" x14ac:dyDescent="0.2">
      <c r="A58">
        <v>1277</v>
      </c>
      <c r="B58" t="s">
        <v>168</v>
      </c>
      <c r="C58">
        <v>3</v>
      </c>
      <c r="D58">
        <v>15</v>
      </c>
      <c r="E58">
        <v>100</v>
      </c>
      <c r="F58">
        <v>125</v>
      </c>
      <c r="G58">
        <f t="shared" si="1"/>
        <v>8.0000000000000004E-4</v>
      </c>
      <c r="H58">
        <f>[1]DAPI_Summary!C112</f>
        <v>3255</v>
      </c>
      <c r="I58">
        <f>[1]DAPI_Summary!C121</f>
        <v>3239</v>
      </c>
      <c r="J58">
        <f>[1]DAPI_Summary!C130</f>
        <v>3194</v>
      </c>
      <c r="K58">
        <f>[1]DAPI_Summary!C139</f>
        <v>3184</v>
      </c>
      <c r="L58">
        <f>[1]GFP_Summary!C112</f>
        <v>135</v>
      </c>
      <c r="M58">
        <f>[1]GFP_Summary!C121</f>
        <v>140</v>
      </c>
      <c r="N58">
        <f>[1]GFP_Summary!C130</f>
        <v>134</v>
      </c>
      <c r="O58">
        <f>[1]GFP_Summary!C139</f>
        <v>175</v>
      </c>
      <c r="P58" s="15">
        <v>1</v>
      </c>
      <c r="Q58" s="16">
        <f t="shared" si="31"/>
        <v>4.1474654377880185E-2</v>
      </c>
      <c r="R58" s="16">
        <f t="shared" si="31"/>
        <v>4.3223217042297007E-2</v>
      </c>
      <c r="S58" s="16">
        <f t="shared" si="31"/>
        <v>4.1953663118346904E-2</v>
      </c>
      <c r="T58" s="16">
        <f t="shared" si="31"/>
        <v>5.4962311557788947E-2</v>
      </c>
      <c r="U58" s="16">
        <f t="shared" si="34"/>
        <v>4.5403461524078259E-2</v>
      </c>
      <c r="V58" s="16">
        <f t="shared" si="35"/>
        <v>6.4151309313609508E-3</v>
      </c>
      <c r="W58" s="16">
        <f t="shared" si="5"/>
        <v>4.5403461524078259E-2</v>
      </c>
      <c r="X58" s="16">
        <f t="shared" si="6"/>
        <v>6.4151309313609508E-3</v>
      </c>
      <c r="Y58" s="16"/>
      <c r="Z58" s="16"/>
      <c r="AA58" s="16"/>
      <c r="AB58" s="16"/>
      <c r="AC58" s="16"/>
      <c r="AD58" s="16"/>
      <c r="AE58" s="16"/>
      <c r="AF58" s="16"/>
      <c r="AG58" s="16"/>
      <c r="AH58" s="16"/>
      <c r="AI58" s="16"/>
      <c r="AJ58" s="15"/>
      <c r="AK58" s="15"/>
      <c r="AL58" s="16"/>
      <c r="AM58" s="16"/>
    </row>
    <row r="59" spans="1:39" x14ac:dyDescent="0.2">
      <c r="A59">
        <v>1277</v>
      </c>
      <c r="B59" t="s">
        <v>168</v>
      </c>
      <c r="C59">
        <v>3</v>
      </c>
      <c r="D59">
        <v>18</v>
      </c>
      <c r="E59">
        <v>100</v>
      </c>
      <c r="F59">
        <v>125</v>
      </c>
      <c r="G59">
        <f t="shared" si="1"/>
        <v>8.0000000000000004E-4</v>
      </c>
      <c r="H59">
        <f>[1]DAPI_Summary!C190</f>
        <v>2847</v>
      </c>
      <c r="I59">
        <f>[1]DAPI_Summary!C199</f>
        <v>2927</v>
      </c>
      <c r="J59">
        <f>[1]DAPI_Summary!C208</f>
        <v>2923</v>
      </c>
      <c r="K59">
        <f>[1]DAPI_Summary!C217</f>
        <v>2756</v>
      </c>
      <c r="L59">
        <f>[1]GFP_Summary!C190</f>
        <v>62</v>
      </c>
      <c r="M59">
        <f>[1]GFP_Summary!C199</f>
        <v>37</v>
      </c>
      <c r="N59">
        <f>[1]GFP_Summary!C208</f>
        <v>54</v>
      </c>
      <c r="O59">
        <f>[1]GFP_Summary!C217</f>
        <v>53</v>
      </c>
      <c r="P59" s="15">
        <v>1</v>
      </c>
      <c r="Q59" s="16">
        <f t="shared" si="31"/>
        <v>2.1777309448542326E-2</v>
      </c>
      <c r="R59" s="16">
        <f t="shared" si="31"/>
        <v>1.2640929279125385E-2</v>
      </c>
      <c r="S59" s="16">
        <f t="shared" si="31"/>
        <v>1.8474170372904549E-2</v>
      </c>
      <c r="T59" s="16">
        <f t="shared" si="31"/>
        <v>1.9230769230769232E-2</v>
      </c>
      <c r="U59" s="16">
        <f t="shared" si="34"/>
        <v>1.8030794582835373E-2</v>
      </c>
      <c r="V59" s="16">
        <f t="shared" si="35"/>
        <v>3.8610681975330529E-3</v>
      </c>
      <c r="W59" s="16">
        <f t="shared" si="5"/>
        <v>1.8030794582835373E-2</v>
      </c>
      <c r="X59" s="16">
        <f t="shared" si="6"/>
        <v>3.8610681975330529E-3</v>
      </c>
      <c r="Y59" s="16"/>
      <c r="Z59" s="16"/>
      <c r="AA59" s="16"/>
      <c r="AB59" s="16"/>
      <c r="AC59" s="16"/>
      <c r="AD59" s="16"/>
      <c r="AE59" s="16"/>
      <c r="AF59" s="16"/>
      <c r="AG59" s="16"/>
      <c r="AH59" s="16"/>
      <c r="AI59" s="16"/>
      <c r="AJ59" s="15"/>
      <c r="AK59" s="15"/>
      <c r="AL59" s="16"/>
      <c r="AM59" s="16"/>
    </row>
    <row r="60" spans="1:39" x14ac:dyDescent="0.2">
      <c r="A60">
        <v>1277</v>
      </c>
      <c r="B60" t="s">
        <v>168</v>
      </c>
      <c r="C60">
        <v>3</v>
      </c>
      <c r="D60">
        <v>21</v>
      </c>
      <c r="E60">
        <v>100</v>
      </c>
      <c r="F60">
        <v>5</v>
      </c>
      <c r="G60">
        <f t="shared" si="1"/>
        <v>0.02</v>
      </c>
      <c r="H60">
        <f>[1]DAPI_Summary!C250</f>
        <v>2661</v>
      </c>
      <c r="I60">
        <f>[1]DAPI_Summary!C259</f>
        <v>3105</v>
      </c>
      <c r="J60">
        <f>[1]DAPI_Summary!C268</f>
        <v>2923</v>
      </c>
      <c r="L60">
        <f>[1]GFP_Summary!C250</f>
        <v>8</v>
      </c>
      <c r="M60">
        <f>[1]GFP_Summary!C259</f>
        <v>17</v>
      </c>
      <c r="N60">
        <f>[1]GFP_Summary!C268</f>
        <v>9</v>
      </c>
      <c r="P60" s="15">
        <v>1</v>
      </c>
      <c r="Q60" s="16">
        <f t="shared" si="31"/>
        <v>3.0063885757234121E-3</v>
      </c>
      <c r="R60" s="16">
        <f t="shared" si="31"/>
        <v>5.475040257648953E-3</v>
      </c>
      <c r="S60" s="16">
        <f t="shared" si="31"/>
        <v>3.0790283954840918E-3</v>
      </c>
      <c r="T60" s="16" t="e">
        <f t="shared" si="31"/>
        <v>#DIV/0!</v>
      </c>
      <c r="U60" s="16">
        <f>AVERAGE(Q60:S60)</f>
        <v>3.8534857429521527E-3</v>
      </c>
      <c r="V60" s="16">
        <f>STDEV(Q60:S60)</f>
        <v>1.4047769997241194E-3</v>
      </c>
      <c r="W60" s="16">
        <f t="shared" si="5"/>
        <v>3.8534857429521527E-3</v>
      </c>
      <c r="X60" s="16">
        <f t="shared" si="6"/>
        <v>1.4047769997241194E-3</v>
      </c>
      <c r="Y60" s="16"/>
      <c r="Z60" s="16"/>
      <c r="AA60" s="16"/>
      <c r="AB60" s="16"/>
      <c r="AC60" s="16"/>
      <c r="AD60" s="16"/>
      <c r="AE60" s="16"/>
      <c r="AF60" s="16"/>
      <c r="AG60" s="16"/>
      <c r="AH60" s="16"/>
      <c r="AI60" s="16"/>
      <c r="AJ60" s="15"/>
      <c r="AK60" s="15"/>
      <c r="AL60" s="16"/>
      <c r="AM60" s="16"/>
    </row>
    <row r="61" spans="1:39" x14ac:dyDescent="0.2">
      <c r="A61">
        <v>1277</v>
      </c>
      <c r="B61" t="s">
        <v>168</v>
      </c>
      <c r="C61">
        <v>3</v>
      </c>
      <c r="D61">
        <v>24</v>
      </c>
      <c r="E61">
        <v>100</v>
      </c>
      <c r="F61">
        <v>1</v>
      </c>
      <c r="G61">
        <f t="shared" si="1"/>
        <v>0.1</v>
      </c>
      <c r="H61">
        <f>[1]DAPI_Summary!C253</f>
        <v>2157</v>
      </c>
      <c r="I61">
        <f>[1]DAPI_Summary!C262</f>
        <v>2123</v>
      </c>
      <c r="J61">
        <f>[1]DAPI_Summary!C271</f>
        <v>2147</v>
      </c>
      <c r="L61">
        <f>[1]GFP_Summary!C253</f>
        <v>0</v>
      </c>
      <c r="M61">
        <f>[1]GFP_Summary!C262</f>
        <v>0</v>
      </c>
      <c r="N61">
        <f>[1]GFP_Summary!C271</f>
        <v>0</v>
      </c>
      <c r="P61" s="15">
        <v>1</v>
      </c>
      <c r="Q61" s="16">
        <f t="shared" si="31"/>
        <v>0</v>
      </c>
      <c r="R61" s="16">
        <f t="shared" si="31"/>
        <v>0</v>
      </c>
      <c r="S61" s="16">
        <f t="shared" si="31"/>
        <v>0</v>
      </c>
      <c r="T61" s="16" t="e">
        <f t="shared" si="31"/>
        <v>#DIV/0!</v>
      </c>
      <c r="U61" s="16">
        <f>AVERAGE(Q61:S61)</f>
        <v>0</v>
      </c>
      <c r="V61" s="16">
        <f>STDEV(Q61:S61)</f>
        <v>0</v>
      </c>
      <c r="W61" s="16">
        <f t="shared" si="5"/>
        <v>0</v>
      </c>
      <c r="X61" s="16">
        <f t="shared" si="6"/>
        <v>0</v>
      </c>
      <c r="Y61" s="16"/>
      <c r="Z61" s="16"/>
      <c r="AA61" s="16"/>
      <c r="AB61" s="16"/>
      <c r="AC61" s="16"/>
      <c r="AD61" s="16"/>
      <c r="AE61" s="16"/>
      <c r="AF61" s="16"/>
      <c r="AG61" s="16"/>
      <c r="AH61" s="16"/>
      <c r="AI61" s="16"/>
      <c r="AJ61" s="15"/>
      <c r="AK61" s="15"/>
      <c r="AL61" s="16"/>
      <c r="AM61" s="16"/>
    </row>
  </sheetData>
  <pageMargins left="0.7" right="0.7" top="0.78740157499999996" bottom="0.78740157499999996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21"/>
  <sheetViews>
    <sheetView zoomScaleNormal="100" workbookViewId="0">
      <selection activeCell="H24" sqref="H24"/>
    </sheetView>
  </sheetViews>
  <sheetFormatPr baseColWidth="10" defaultRowHeight="12.75" x14ac:dyDescent="0.2"/>
  <sheetData>
    <row r="1" spans="1:22" x14ac:dyDescent="0.2">
      <c r="A1" s="65" t="s">
        <v>169</v>
      </c>
      <c r="B1" s="65"/>
      <c r="C1" s="65"/>
      <c r="D1" s="65"/>
      <c r="E1" s="65"/>
      <c r="I1" s="65" t="s">
        <v>170</v>
      </c>
      <c r="J1" s="65"/>
      <c r="K1" s="65"/>
      <c r="L1" s="65"/>
      <c r="M1" s="65"/>
      <c r="P1" s="65" t="s">
        <v>171</v>
      </c>
      <c r="Q1" s="65"/>
      <c r="R1" s="65"/>
      <c r="S1" s="65"/>
      <c r="T1" s="65"/>
    </row>
    <row r="2" spans="1:22" x14ac:dyDescent="0.2">
      <c r="A2" s="19" t="s">
        <v>172</v>
      </c>
      <c r="B2" s="20" t="s">
        <v>173</v>
      </c>
      <c r="C2" s="20" t="s">
        <v>174</v>
      </c>
      <c r="D2" s="20" t="s">
        <v>175</v>
      </c>
      <c r="E2" s="20"/>
      <c r="F2" s="20"/>
      <c r="I2" s="19" t="s">
        <v>172</v>
      </c>
      <c r="J2" s="20" t="s">
        <v>173</v>
      </c>
      <c r="K2" s="20" t="s">
        <v>174</v>
      </c>
      <c r="L2" s="20" t="s">
        <v>175</v>
      </c>
      <c r="M2" s="20"/>
      <c r="N2" s="20"/>
      <c r="P2" s="19" t="s">
        <v>172</v>
      </c>
      <c r="Q2" s="20" t="s">
        <v>173</v>
      </c>
      <c r="R2" s="20" t="s">
        <v>174</v>
      </c>
      <c r="S2" s="20" t="s">
        <v>175</v>
      </c>
      <c r="T2" s="64" t="s">
        <v>176</v>
      </c>
      <c r="U2" s="64"/>
      <c r="V2" s="64"/>
    </row>
    <row r="3" spans="1:22" x14ac:dyDescent="0.2">
      <c r="A3">
        <v>1</v>
      </c>
      <c r="B3" s="21">
        <v>94434777.338003904</v>
      </c>
      <c r="C3" s="21">
        <v>66920168.283116214</v>
      </c>
      <c r="D3" s="21">
        <v>14245057.26606237</v>
      </c>
      <c r="E3" s="21"/>
      <c r="G3" s="18"/>
      <c r="I3">
        <v>1</v>
      </c>
      <c r="J3" s="21">
        <v>338149.76427363436</v>
      </c>
      <c r="K3" s="21">
        <v>76514.185743551585</v>
      </c>
      <c r="L3" s="21">
        <v>94157.502639510436</v>
      </c>
      <c r="M3" s="21"/>
      <c r="N3" s="18"/>
      <c r="P3">
        <v>1</v>
      </c>
      <c r="Q3" s="22">
        <f>(J3/B3)</f>
        <v>3.5807757883869217E-3</v>
      </c>
      <c r="R3" s="22">
        <f t="shared" ref="R3:S5" si="0">(K3/C3)</f>
        <v>1.143365112589771E-3</v>
      </c>
      <c r="S3" s="22">
        <f t="shared" si="0"/>
        <v>6.6098367230739488E-3</v>
      </c>
      <c r="T3" s="64"/>
      <c r="U3" s="64"/>
      <c r="V3" s="64"/>
    </row>
    <row r="4" spans="1:22" x14ac:dyDescent="0.2">
      <c r="A4">
        <v>2</v>
      </c>
      <c r="B4" s="21">
        <v>73310276.137556389</v>
      </c>
      <c r="C4" s="21">
        <v>63817817.531321876</v>
      </c>
      <c r="D4" s="21">
        <v>13648442.092765972</v>
      </c>
      <c r="E4" s="21"/>
      <c r="G4" s="18"/>
      <c r="I4">
        <v>2</v>
      </c>
      <c r="J4" s="21">
        <v>244446.13195553661</v>
      </c>
      <c r="K4" s="21">
        <v>104616.79959076623</v>
      </c>
      <c r="L4" s="21">
        <v>83580.064061072437</v>
      </c>
      <c r="M4" s="21"/>
      <c r="N4" s="18"/>
      <c r="P4">
        <v>2</v>
      </c>
      <c r="Q4" s="22">
        <f t="shared" ref="Q4:Q5" si="1">(J4/B4)</f>
        <v>3.3344047360682142E-3</v>
      </c>
      <c r="R4" s="22">
        <f t="shared" si="0"/>
        <v>1.639303937954634E-3</v>
      </c>
      <c r="S4" s="22">
        <f t="shared" si="0"/>
        <v>6.1237805379540013E-3</v>
      </c>
      <c r="T4" s="64"/>
      <c r="U4" s="64"/>
      <c r="V4" s="64"/>
    </row>
    <row r="5" spans="1:22" x14ac:dyDescent="0.2">
      <c r="A5">
        <v>3</v>
      </c>
      <c r="B5" s="21">
        <v>47219207.546257317</v>
      </c>
      <c r="C5" s="21">
        <v>67613968.714508593</v>
      </c>
      <c r="D5" s="21">
        <v>17021562.990347695</v>
      </c>
      <c r="E5" s="21"/>
      <c r="G5" s="18"/>
      <c r="I5">
        <v>3</v>
      </c>
      <c r="J5" s="21">
        <v>261162.2249436854</v>
      </c>
      <c r="K5" s="21">
        <v>70247.662905275967</v>
      </c>
      <c r="L5" s="21">
        <v>72729.1631940691</v>
      </c>
      <c r="M5" s="21"/>
      <c r="N5" s="18"/>
      <c r="P5">
        <v>3</v>
      </c>
      <c r="Q5" s="22">
        <f t="shared" si="1"/>
        <v>5.5308472656565282E-3</v>
      </c>
      <c r="R5" s="22">
        <f t="shared" si="0"/>
        <v>1.0389519242967058E-3</v>
      </c>
      <c r="S5" s="22">
        <f t="shared" si="0"/>
        <v>4.2727664454381272E-3</v>
      </c>
      <c r="T5" s="64"/>
      <c r="U5" s="64"/>
      <c r="V5" s="64"/>
    </row>
    <row r="6" spans="1:22" x14ac:dyDescent="0.2">
      <c r="N6" s="18"/>
      <c r="P6" t="s">
        <v>177</v>
      </c>
      <c r="Q6" s="22">
        <f>AVERAGE(Q3,Q4,Q5)</f>
        <v>4.148675930037221E-3</v>
      </c>
      <c r="R6" s="22">
        <f t="shared" ref="R6:S6" si="2">AVERAGE(R3,R4,R5)</f>
        <v>1.2738736582803703E-3</v>
      </c>
      <c r="S6" s="22">
        <f t="shared" si="2"/>
        <v>5.6687945688220255E-3</v>
      </c>
      <c r="T6" s="22"/>
    </row>
    <row r="7" spans="1:22" x14ac:dyDescent="0.2">
      <c r="N7" s="18"/>
    </row>
    <row r="8" spans="1:22" x14ac:dyDescent="0.2">
      <c r="N8" s="18"/>
    </row>
    <row r="9" spans="1:22" x14ac:dyDescent="0.2">
      <c r="A9" s="19" t="s">
        <v>172</v>
      </c>
      <c r="B9" s="20" t="s">
        <v>173</v>
      </c>
      <c r="C9" s="20" t="s">
        <v>174</v>
      </c>
      <c r="D9" s="20" t="s">
        <v>175</v>
      </c>
      <c r="E9" s="20"/>
      <c r="F9" s="20"/>
      <c r="I9" s="19" t="s">
        <v>172</v>
      </c>
      <c r="J9" s="20" t="s">
        <v>173</v>
      </c>
      <c r="K9" s="20" t="s">
        <v>174</v>
      </c>
      <c r="L9" s="20" t="s">
        <v>175</v>
      </c>
      <c r="M9" s="20"/>
      <c r="N9" s="20"/>
      <c r="P9" s="19" t="s">
        <v>172</v>
      </c>
      <c r="Q9" s="20" t="s">
        <v>173</v>
      </c>
      <c r="R9" s="20" t="s">
        <v>174</v>
      </c>
      <c r="S9" s="20" t="s">
        <v>175</v>
      </c>
      <c r="T9" s="64" t="s">
        <v>178</v>
      </c>
      <c r="U9" s="64"/>
      <c r="V9" s="64"/>
    </row>
    <row r="10" spans="1:22" x14ac:dyDescent="0.2">
      <c r="A10">
        <v>1</v>
      </c>
      <c r="B10" s="18">
        <v>56713174.269238725</v>
      </c>
      <c r="C10">
        <v>103686073.76306573</v>
      </c>
      <c r="D10" s="18">
        <v>10517158.592305889</v>
      </c>
      <c r="E10" s="18"/>
      <c r="I10">
        <v>1</v>
      </c>
      <c r="J10" s="21">
        <v>364022.96020005795</v>
      </c>
      <c r="K10" s="21">
        <v>65924.752916833007</v>
      </c>
      <c r="L10" s="21">
        <v>88763.217746131297</v>
      </c>
      <c r="M10" s="21"/>
      <c r="N10" s="21"/>
      <c r="P10">
        <v>1</v>
      </c>
      <c r="Q10" s="22">
        <f>(J10/B10)</f>
        <v>6.4186666482800685E-3</v>
      </c>
      <c r="R10" s="22">
        <f t="shared" ref="R10:S12" si="3">(K10/C10)</f>
        <v>6.3581106434291686E-4</v>
      </c>
      <c r="S10" s="22">
        <f t="shared" si="3"/>
        <v>8.4398477941626197E-3</v>
      </c>
      <c r="T10" s="64"/>
      <c r="U10" s="64"/>
      <c r="V10" s="64"/>
    </row>
    <row r="11" spans="1:22" x14ac:dyDescent="0.2">
      <c r="A11">
        <v>2</v>
      </c>
      <c r="B11" s="18">
        <v>50375345.298332356</v>
      </c>
      <c r="C11">
        <v>122021222.35018542</v>
      </c>
      <c r="D11" s="18">
        <v>8586799.7144946959</v>
      </c>
      <c r="E11" s="18"/>
      <c r="I11">
        <v>2</v>
      </c>
      <c r="J11" s="21">
        <v>292013.87385739491</v>
      </c>
      <c r="K11" s="21">
        <v>113941.35176821244</v>
      </c>
      <c r="L11" s="21">
        <v>60454.911932449519</v>
      </c>
      <c r="M11" s="21"/>
      <c r="N11" s="21"/>
      <c r="P11">
        <v>2</v>
      </c>
      <c r="Q11" s="22">
        <f t="shared" ref="Q11:Q12" si="4">(J11/B11)</f>
        <v>5.7967617319153513E-3</v>
      </c>
      <c r="R11" s="22">
        <f t="shared" si="3"/>
        <v>9.3378307128587205E-4</v>
      </c>
      <c r="S11" s="22">
        <f t="shared" si="3"/>
        <v>7.0404474242482182E-3</v>
      </c>
      <c r="T11" s="64"/>
      <c r="U11" s="64"/>
      <c r="V11" s="64"/>
    </row>
    <row r="12" spans="1:22" x14ac:dyDescent="0.2">
      <c r="A12">
        <v>3</v>
      </c>
      <c r="B12" s="18">
        <v>44663019.283447057</v>
      </c>
      <c r="C12" s="18">
        <v>73023214.721531063</v>
      </c>
      <c r="D12" s="18">
        <v>12005558.163911968</v>
      </c>
      <c r="E12" s="18"/>
      <c r="I12">
        <v>3</v>
      </c>
      <c r="J12" s="21">
        <v>299663.04478045984</v>
      </c>
      <c r="K12" s="21">
        <v>83162.414452666504</v>
      </c>
      <c r="L12" s="21">
        <v>111096.58257442139</v>
      </c>
      <c r="M12" s="21"/>
      <c r="N12" s="21"/>
      <c r="P12">
        <v>3</v>
      </c>
      <c r="Q12" s="22">
        <f t="shared" si="4"/>
        <v>6.7094220137401354E-3</v>
      </c>
      <c r="R12" s="22">
        <f t="shared" si="3"/>
        <v>1.138848991650129E-3</v>
      </c>
      <c r="S12" s="22">
        <f t="shared" si="3"/>
        <v>9.2537623871892499E-3</v>
      </c>
      <c r="T12" s="64"/>
      <c r="U12" s="64"/>
      <c r="V12" s="64"/>
    </row>
    <row r="13" spans="1:22" x14ac:dyDescent="0.2">
      <c r="P13" t="s">
        <v>179</v>
      </c>
      <c r="Q13" s="22">
        <f>AVERAGE(Q10,Q11,Q12)</f>
        <v>6.3082834646451856E-3</v>
      </c>
      <c r="R13" s="22">
        <f t="shared" ref="R13:S13" si="5">AVERAGE(R10,R11,R12)</f>
        <v>9.0281437575963927E-4</v>
      </c>
      <c r="S13" s="22">
        <f t="shared" si="5"/>
        <v>8.2446858685333631E-3</v>
      </c>
      <c r="T13" s="22"/>
    </row>
    <row r="17" spans="1:22" x14ac:dyDescent="0.2">
      <c r="A17" s="19" t="s">
        <v>172</v>
      </c>
      <c r="B17" s="20" t="s">
        <v>173</v>
      </c>
      <c r="C17" s="20" t="s">
        <v>174</v>
      </c>
      <c r="D17" s="20" t="s">
        <v>175</v>
      </c>
      <c r="E17" s="20"/>
      <c r="F17" s="20"/>
      <c r="I17" s="19" t="s">
        <v>172</v>
      </c>
      <c r="J17" s="20" t="s">
        <v>173</v>
      </c>
      <c r="K17" s="20" t="s">
        <v>174</v>
      </c>
      <c r="L17" s="20" t="s">
        <v>175</v>
      </c>
      <c r="M17" s="20"/>
      <c r="N17" s="20"/>
      <c r="P17" s="19" t="s">
        <v>172</v>
      </c>
      <c r="Q17" s="20" t="s">
        <v>173</v>
      </c>
      <c r="R17" s="20" t="s">
        <v>174</v>
      </c>
      <c r="S17" s="20" t="s">
        <v>175</v>
      </c>
      <c r="T17" s="64" t="s">
        <v>180</v>
      </c>
      <c r="U17" s="64"/>
      <c r="V17" s="64"/>
    </row>
    <row r="18" spans="1:22" x14ac:dyDescent="0.2">
      <c r="A18">
        <v>1</v>
      </c>
      <c r="B18" s="21">
        <v>55145695.401550405</v>
      </c>
      <c r="C18" s="18">
        <v>93996701.466396764</v>
      </c>
      <c r="D18" s="18">
        <v>11420889.384268219</v>
      </c>
      <c r="E18" s="18"/>
      <c r="I18">
        <v>1</v>
      </c>
      <c r="J18" s="18">
        <v>356260.77509997989</v>
      </c>
      <c r="K18" s="21">
        <v>82533.250410912064</v>
      </c>
      <c r="L18" s="21">
        <v>61956.33061949315</v>
      </c>
      <c r="M18" s="21"/>
      <c r="N18" s="21"/>
      <c r="P18">
        <v>1</v>
      </c>
      <c r="Q18" s="22">
        <f>(J18/B18)</f>
        <v>6.460355110327682E-3</v>
      </c>
      <c r="R18" s="22">
        <f t="shared" ref="R18:S20" si="6">(K18/C18)</f>
        <v>8.780441134992081E-4</v>
      </c>
      <c r="S18" s="22">
        <f t="shared" si="6"/>
        <v>5.4248253822364581E-3</v>
      </c>
      <c r="T18" s="64"/>
      <c r="U18" s="64"/>
      <c r="V18" s="64"/>
    </row>
    <row r="19" spans="1:22" x14ac:dyDescent="0.2">
      <c r="A19">
        <v>2</v>
      </c>
      <c r="B19" s="21">
        <v>75183821.033017889</v>
      </c>
      <c r="C19" s="18">
        <v>94011140.874428809</v>
      </c>
      <c r="D19" s="18">
        <v>13953646.594142918</v>
      </c>
      <c r="E19" s="18"/>
      <c r="I19">
        <v>2</v>
      </c>
      <c r="J19" s="18">
        <v>279401.67086288182</v>
      </c>
      <c r="K19" s="21">
        <v>89913.816906877939</v>
      </c>
      <c r="L19" s="21">
        <v>83198.107190361363</v>
      </c>
      <c r="M19" s="21"/>
      <c r="N19" s="21"/>
      <c r="P19">
        <v>2</v>
      </c>
      <c r="Q19" s="22">
        <f t="shared" ref="Q19:Q20" si="7">(J19/B19)</f>
        <v>3.7162472859709962E-3</v>
      </c>
      <c r="R19" s="22">
        <f t="shared" si="6"/>
        <v>9.5641661265419926E-4</v>
      </c>
      <c r="S19" s="22">
        <f t="shared" si="6"/>
        <v>5.9624634054644904E-3</v>
      </c>
      <c r="T19" s="64"/>
      <c r="U19" s="64"/>
      <c r="V19" s="64"/>
    </row>
    <row r="20" spans="1:22" x14ac:dyDescent="0.2">
      <c r="A20">
        <v>3</v>
      </c>
      <c r="B20" s="21">
        <v>60012505.689593703</v>
      </c>
      <c r="C20" s="18">
        <v>70368282.157747149</v>
      </c>
      <c r="D20" s="18">
        <v>11118545.134948147</v>
      </c>
      <c r="E20" s="18"/>
      <c r="I20">
        <v>3</v>
      </c>
      <c r="J20" s="18">
        <v>271277.42510152719</v>
      </c>
      <c r="K20" s="21">
        <v>80668.028116963949</v>
      </c>
      <c r="L20" s="21">
        <v>101488.1028901851</v>
      </c>
      <c r="M20" s="21"/>
      <c r="N20" s="21"/>
      <c r="P20">
        <v>3</v>
      </c>
      <c r="Q20" s="22">
        <f t="shared" si="7"/>
        <v>4.5203482504908516E-3</v>
      </c>
      <c r="R20" s="22">
        <f t="shared" si="6"/>
        <v>1.1463691544455709E-3</v>
      </c>
      <c r="S20" s="22">
        <f t="shared" si="6"/>
        <v>9.1278221798268035E-3</v>
      </c>
      <c r="T20" s="64"/>
      <c r="U20" s="64"/>
      <c r="V20" s="64"/>
    </row>
    <row r="21" spans="1:22" x14ac:dyDescent="0.2">
      <c r="P21" t="s">
        <v>181</v>
      </c>
      <c r="Q21" s="22">
        <f>AVERAGE(Q18,Q19,Q20)</f>
        <v>4.8989835489298425E-3</v>
      </c>
      <c r="R21" s="22">
        <f t="shared" ref="R21:S21" si="8">AVERAGE(R18,R19,R20)</f>
        <v>9.9360996019965948E-4</v>
      </c>
      <c r="S21" s="22">
        <f t="shared" si="8"/>
        <v>6.8383703225092509E-3</v>
      </c>
      <c r="T21" s="22"/>
    </row>
  </sheetData>
  <mergeCells count="6">
    <mergeCell ref="T17:V20"/>
    <mergeCell ref="A1:E1"/>
    <mergeCell ref="I1:M1"/>
    <mergeCell ref="P1:T1"/>
    <mergeCell ref="T2:V5"/>
    <mergeCell ref="T9:V12"/>
  </mergeCells>
  <pageMargins left="0.7" right="0.7" top="0.78740157499999996" bottom="0.78740157499999996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144"/>
  <sheetViews>
    <sheetView tabSelected="1" zoomScale="55" zoomScaleNormal="55" workbookViewId="0">
      <selection activeCell="K18" sqref="K18"/>
    </sheetView>
  </sheetViews>
  <sheetFormatPr baseColWidth="10" defaultRowHeight="12.75" x14ac:dyDescent="0.2"/>
  <cols>
    <col min="3" max="3" width="20.42578125" customWidth="1"/>
    <col min="4" max="4" width="19.5703125" customWidth="1"/>
    <col min="5" max="5" width="17.42578125" customWidth="1"/>
    <col min="8" max="8" width="18.42578125" customWidth="1"/>
    <col min="14" max="14" width="11.42578125" customWidth="1"/>
  </cols>
  <sheetData>
    <row r="1" spans="2:10" ht="18.75" x14ac:dyDescent="0.3">
      <c r="B1" s="66" t="s">
        <v>100</v>
      </c>
      <c r="C1" s="66"/>
      <c r="D1" s="66"/>
      <c r="E1" s="66"/>
      <c r="H1" t="s">
        <v>101</v>
      </c>
      <c r="J1" s="8"/>
    </row>
    <row r="2" spans="2:10" x14ac:dyDescent="0.2">
      <c r="B2" t="s">
        <v>102</v>
      </c>
      <c r="C2" t="s">
        <v>103</v>
      </c>
      <c r="D2" t="s">
        <v>104</v>
      </c>
      <c r="E2" t="s">
        <v>105</v>
      </c>
      <c r="H2" t="s">
        <v>106</v>
      </c>
      <c r="J2" s="8"/>
    </row>
    <row r="3" spans="2:10" x14ac:dyDescent="0.2">
      <c r="B3">
        <v>0</v>
      </c>
      <c r="C3" s="8">
        <v>3151705.5</v>
      </c>
      <c r="D3" s="8">
        <v>4760237.5</v>
      </c>
      <c r="E3" s="8">
        <v>5782531.5</v>
      </c>
      <c r="H3" s="8">
        <f>AVERAGE(C3:E3)</f>
        <v>4564824.833333333</v>
      </c>
      <c r="J3" s="8"/>
    </row>
    <row r="4" spans="2:10" x14ac:dyDescent="0.2">
      <c r="B4">
        <v>4</v>
      </c>
      <c r="C4" s="8">
        <v>3637583.5</v>
      </c>
      <c r="D4" s="8">
        <v>3695438.2</v>
      </c>
      <c r="E4" s="8">
        <v>3722086.2</v>
      </c>
      <c r="H4" s="8">
        <f t="shared" ref="H4:H9" si="0">AVERAGE(C4:E4)</f>
        <v>3685035.9666666668</v>
      </c>
      <c r="J4" s="8"/>
    </row>
    <row r="5" spans="2:10" x14ac:dyDescent="0.2">
      <c r="B5">
        <v>8</v>
      </c>
      <c r="C5" s="8">
        <v>2201711</v>
      </c>
      <c r="D5" s="8">
        <v>3823030.5</v>
      </c>
      <c r="E5" s="8">
        <v>4279398</v>
      </c>
      <c r="H5" s="8">
        <f t="shared" si="0"/>
        <v>3434713.1666666665</v>
      </c>
      <c r="J5" s="8"/>
    </row>
    <row r="6" spans="2:10" x14ac:dyDescent="0.2">
      <c r="B6">
        <v>12</v>
      </c>
      <c r="C6" s="8">
        <v>2738807.5</v>
      </c>
      <c r="D6" s="8">
        <v>2944456.8</v>
      </c>
      <c r="E6" s="8">
        <v>3532482.5</v>
      </c>
      <c r="H6" s="8">
        <f t="shared" si="0"/>
        <v>3071915.6</v>
      </c>
      <c r="J6" s="8"/>
    </row>
    <row r="7" spans="2:10" x14ac:dyDescent="0.2">
      <c r="B7">
        <v>24</v>
      </c>
      <c r="C7" s="8">
        <v>2910183.8</v>
      </c>
      <c r="D7" s="8">
        <v>2948065.8</v>
      </c>
      <c r="E7" s="8">
        <v>3026792.2</v>
      </c>
      <c r="H7" s="8">
        <f t="shared" si="0"/>
        <v>2961680.6</v>
      </c>
      <c r="J7" s="8"/>
    </row>
    <row r="8" spans="2:10" x14ac:dyDescent="0.2">
      <c r="B8">
        <v>36</v>
      </c>
      <c r="C8" s="8">
        <v>1031976.9</v>
      </c>
      <c r="D8" s="8">
        <v>2795004</v>
      </c>
      <c r="E8" s="8">
        <v>3122156</v>
      </c>
      <c r="H8" s="8">
        <f t="shared" si="0"/>
        <v>2316378.9666666668</v>
      </c>
      <c r="J8" s="8"/>
    </row>
    <row r="9" spans="2:10" x14ac:dyDescent="0.2">
      <c r="B9">
        <v>48</v>
      </c>
      <c r="C9" s="8">
        <v>2089273.2</v>
      </c>
      <c r="D9" s="8">
        <v>2100802.5</v>
      </c>
      <c r="E9" s="8">
        <v>2123452</v>
      </c>
      <c r="H9" s="8">
        <f t="shared" si="0"/>
        <v>2104509.2333333334</v>
      </c>
      <c r="J9" s="8"/>
    </row>
    <row r="10" spans="2:10" x14ac:dyDescent="0.2">
      <c r="H10" t="s">
        <v>101</v>
      </c>
      <c r="J10" s="8"/>
    </row>
    <row r="11" spans="2:10" x14ac:dyDescent="0.2">
      <c r="B11" t="s">
        <v>102</v>
      </c>
      <c r="C11" t="s">
        <v>107</v>
      </c>
      <c r="D11" t="s">
        <v>108</v>
      </c>
      <c r="E11" t="s">
        <v>109</v>
      </c>
      <c r="H11" t="s">
        <v>110</v>
      </c>
      <c r="J11" s="8"/>
    </row>
    <row r="12" spans="2:10" x14ac:dyDescent="0.2">
      <c r="B12">
        <v>0</v>
      </c>
      <c r="C12" s="8">
        <v>2342728.7999999998</v>
      </c>
      <c r="D12" s="8">
        <v>5494950</v>
      </c>
      <c r="E12" s="8">
        <v>6353784</v>
      </c>
      <c r="H12" s="8">
        <f>AVERAGE(C12:E12)</f>
        <v>4730487.6000000006</v>
      </c>
      <c r="J12" s="8"/>
    </row>
    <row r="13" spans="2:10" x14ac:dyDescent="0.2">
      <c r="B13">
        <v>4</v>
      </c>
      <c r="C13" s="8">
        <v>3536956.5</v>
      </c>
      <c r="D13" s="8">
        <v>3642569.8</v>
      </c>
      <c r="E13" s="8">
        <v>3771422.2</v>
      </c>
      <c r="H13" s="8">
        <f t="shared" ref="H13:H18" si="1">AVERAGE(C13:E13)</f>
        <v>3650316.1666666665</v>
      </c>
      <c r="J13" s="8"/>
    </row>
    <row r="14" spans="2:10" x14ac:dyDescent="0.2">
      <c r="B14">
        <v>8</v>
      </c>
      <c r="C14" s="8">
        <v>1950877.6</v>
      </c>
      <c r="D14" s="8">
        <v>3279310</v>
      </c>
      <c r="E14" s="8">
        <v>3477707</v>
      </c>
      <c r="H14" s="8">
        <f t="shared" si="1"/>
        <v>2902631.5333333332</v>
      </c>
      <c r="J14" s="8"/>
    </row>
    <row r="15" spans="2:10" x14ac:dyDescent="0.2">
      <c r="B15">
        <v>12</v>
      </c>
      <c r="C15" s="8">
        <v>2553224.7999999998</v>
      </c>
      <c r="D15" s="8">
        <v>2506749.7999999998</v>
      </c>
      <c r="E15" s="8">
        <v>2574056.7999999998</v>
      </c>
      <c r="H15" s="8">
        <f t="shared" si="1"/>
        <v>2544677.1333333333</v>
      </c>
      <c r="J15" s="8"/>
    </row>
    <row r="16" spans="2:10" x14ac:dyDescent="0.2">
      <c r="B16">
        <v>24</v>
      </c>
      <c r="C16" s="8">
        <v>1919060.9</v>
      </c>
      <c r="D16" s="8">
        <v>2240027.5</v>
      </c>
      <c r="E16" s="8">
        <v>2405165</v>
      </c>
      <c r="H16" s="8">
        <f t="shared" si="1"/>
        <v>2188084.4666666668</v>
      </c>
      <c r="J16" s="8"/>
    </row>
    <row r="17" spans="1:14" x14ac:dyDescent="0.2">
      <c r="B17">
        <v>36</v>
      </c>
      <c r="C17" s="8">
        <v>1623931.1</v>
      </c>
      <c r="D17" s="8">
        <v>2090998.8</v>
      </c>
      <c r="E17" s="8">
        <v>2266153.2000000002</v>
      </c>
      <c r="H17" s="8">
        <f t="shared" si="1"/>
        <v>1993694.3666666669</v>
      </c>
      <c r="J17" s="8"/>
    </row>
    <row r="18" spans="1:14" x14ac:dyDescent="0.2">
      <c r="B18">
        <v>48</v>
      </c>
      <c r="C18" s="8">
        <v>1838091.4</v>
      </c>
      <c r="D18" s="8">
        <v>2001054.5</v>
      </c>
      <c r="E18" s="8">
        <v>2092090</v>
      </c>
      <c r="H18" s="8">
        <f t="shared" si="1"/>
        <v>1977078.6333333335</v>
      </c>
      <c r="J18" s="8"/>
    </row>
    <row r="19" spans="1:14" x14ac:dyDescent="0.2">
      <c r="J19" s="8"/>
    </row>
    <row r="20" spans="1:14" x14ac:dyDescent="0.2">
      <c r="A20" s="9"/>
      <c r="B20" s="9"/>
      <c r="C20" s="9"/>
      <c r="D20" s="9"/>
      <c r="E20" s="9"/>
      <c r="F20" s="9"/>
      <c r="G20" s="9"/>
      <c r="H20" s="9"/>
      <c r="I20" s="9"/>
      <c r="J20" s="10"/>
      <c r="K20" s="9"/>
      <c r="L20" s="9"/>
      <c r="M20" s="9"/>
      <c r="N20" s="9"/>
    </row>
    <row r="21" spans="1:14" x14ac:dyDescent="0.2">
      <c r="J21" s="8"/>
    </row>
    <row r="22" spans="1:14" ht="18.75" x14ac:dyDescent="0.3">
      <c r="B22" s="66" t="s">
        <v>111</v>
      </c>
      <c r="C22" s="66"/>
      <c r="D22" s="66"/>
      <c r="E22" s="66"/>
      <c r="H22" s="66" t="s">
        <v>112</v>
      </c>
      <c r="I22" s="66"/>
      <c r="J22" s="66"/>
      <c r="K22" s="66"/>
      <c r="L22" s="66"/>
      <c r="N22" t="s">
        <v>101</v>
      </c>
    </row>
    <row r="23" spans="1:14" x14ac:dyDescent="0.2">
      <c r="B23" t="s">
        <v>102</v>
      </c>
      <c r="C23" t="s">
        <v>103</v>
      </c>
      <c r="D23" t="s">
        <v>104</v>
      </c>
      <c r="E23" t="s">
        <v>105</v>
      </c>
      <c r="H23" t="s">
        <v>102</v>
      </c>
      <c r="I23" t="s">
        <v>103</v>
      </c>
      <c r="J23" t="s">
        <v>104</v>
      </c>
      <c r="K23" t="s">
        <v>105</v>
      </c>
      <c r="N23" t="s">
        <v>106</v>
      </c>
    </row>
    <row r="24" spans="1:14" x14ac:dyDescent="0.2">
      <c r="B24">
        <v>0</v>
      </c>
      <c r="C24">
        <v>0</v>
      </c>
      <c r="D24">
        <v>0</v>
      </c>
      <c r="E24">
        <v>0</v>
      </c>
      <c r="H24">
        <v>0</v>
      </c>
      <c r="I24" s="8">
        <f>C24/N24</f>
        <v>0</v>
      </c>
      <c r="J24" s="8">
        <f>D24/N24</f>
        <v>0</v>
      </c>
      <c r="K24" s="8">
        <f>E24/N24</f>
        <v>0</v>
      </c>
      <c r="N24" s="11">
        <v>4564824.833333333</v>
      </c>
    </row>
    <row r="25" spans="1:14" x14ac:dyDescent="0.2">
      <c r="B25">
        <v>4</v>
      </c>
      <c r="C25" s="8">
        <v>65335.105000000003</v>
      </c>
      <c r="D25" s="8">
        <v>72796.639999999999</v>
      </c>
      <c r="E25" s="8">
        <v>77653.070000000007</v>
      </c>
      <c r="H25">
        <v>4</v>
      </c>
      <c r="I25" s="8">
        <f t="shared" ref="I25:I30" si="2">C25/N25</f>
        <v>1.7729841876984304E-2</v>
      </c>
      <c r="J25" s="8">
        <f t="shared" ref="J25:J30" si="3">D25/N25</f>
        <v>1.9754662005605571E-2</v>
      </c>
      <c r="K25" s="8">
        <f t="shared" ref="K25:K30" si="4">E25/N25</f>
        <v>2.1072540594560818E-2</v>
      </c>
      <c r="N25" s="11">
        <v>3685035.9666666668</v>
      </c>
    </row>
    <row r="26" spans="1:14" x14ac:dyDescent="0.2">
      <c r="B26">
        <v>8</v>
      </c>
      <c r="C26" s="8">
        <v>278287.44</v>
      </c>
      <c r="D26" s="8">
        <v>297003.38</v>
      </c>
      <c r="E26" s="8">
        <v>239495.9</v>
      </c>
      <c r="H26">
        <v>8</v>
      </c>
      <c r="I26" s="8">
        <f t="shared" si="2"/>
        <v>8.1022031970743411E-2</v>
      </c>
      <c r="J26" s="8">
        <f t="shared" si="3"/>
        <v>8.6471086692877175E-2</v>
      </c>
      <c r="K26" s="8">
        <f t="shared" si="4"/>
        <v>6.9728064143541532E-2</v>
      </c>
      <c r="N26" s="11">
        <v>3434713.1666666665</v>
      </c>
    </row>
    <row r="27" spans="1:14" x14ac:dyDescent="0.2">
      <c r="B27">
        <v>12</v>
      </c>
      <c r="C27" s="8">
        <v>175246.89</v>
      </c>
      <c r="D27" s="8">
        <v>222094.69</v>
      </c>
      <c r="E27" s="8">
        <v>231999.12</v>
      </c>
      <c r="H27">
        <v>12</v>
      </c>
      <c r="I27" s="8">
        <f t="shared" si="2"/>
        <v>5.7048081008475623E-2</v>
      </c>
      <c r="J27" s="8">
        <f t="shared" si="3"/>
        <v>7.2298434891896121E-2</v>
      </c>
      <c r="K27" s="8">
        <f t="shared" si="4"/>
        <v>7.5522621780364008E-2</v>
      </c>
      <c r="N27" s="11">
        <v>3071915.6</v>
      </c>
    </row>
    <row r="28" spans="1:14" x14ac:dyDescent="0.2">
      <c r="B28">
        <v>24</v>
      </c>
      <c r="C28" s="8">
        <v>678296.6</v>
      </c>
      <c r="D28" s="8">
        <v>708429</v>
      </c>
      <c r="E28" s="8">
        <v>651495.1</v>
      </c>
      <c r="H28">
        <v>24</v>
      </c>
      <c r="I28" s="8">
        <f t="shared" si="2"/>
        <v>0.22902422361141844</v>
      </c>
      <c r="J28" s="8">
        <f t="shared" si="3"/>
        <v>0.23919831193140811</v>
      </c>
      <c r="K28" s="8">
        <f t="shared" si="4"/>
        <v>0.21997480079384657</v>
      </c>
      <c r="N28" s="11">
        <v>2961680.6</v>
      </c>
    </row>
    <row r="29" spans="1:14" x14ac:dyDescent="0.2">
      <c r="B29">
        <v>36</v>
      </c>
      <c r="C29" s="8">
        <v>998836.1</v>
      </c>
      <c r="D29" s="8">
        <v>1393286.9</v>
      </c>
      <c r="E29" s="8">
        <v>1636618.9</v>
      </c>
      <c r="H29">
        <v>36</v>
      </c>
      <c r="I29" s="8">
        <f t="shared" si="2"/>
        <v>0.43120582356062087</v>
      </c>
      <c r="J29" s="8">
        <f t="shared" si="3"/>
        <v>0.60149350345940078</v>
      </c>
      <c r="K29" s="8">
        <f t="shared" si="4"/>
        <v>0.70654194479892884</v>
      </c>
      <c r="N29" s="11">
        <v>2316378.9666666668</v>
      </c>
    </row>
    <row r="30" spans="1:14" x14ac:dyDescent="0.2">
      <c r="B30">
        <v>48</v>
      </c>
      <c r="C30" s="8">
        <v>963409.1</v>
      </c>
      <c r="D30" s="8">
        <v>1037962.06</v>
      </c>
      <c r="E30" s="8">
        <v>858868.3</v>
      </c>
      <c r="H30">
        <v>48</v>
      </c>
      <c r="I30" s="8">
        <f t="shared" si="2"/>
        <v>0.4577832611710882</v>
      </c>
      <c r="J30" s="8">
        <f t="shared" si="3"/>
        <v>0.49320860348803097</v>
      </c>
      <c r="K30" s="8">
        <f t="shared" si="4"/>
        <v>0.40810859196832228</v>
      </c>
      <c r="N30" s="11">
        <v>2104509.2333333334</v>
      </c>
    </row>
    <row r="31" spans="1:14" x14ac:dyDescent="0.2">
      <c r="I31" s="8"/>
      <c r="J31" s="8"/>
      <c r="N31" t="s">
        <v>101</v>
      </c>
    </row>
    <row r="32" spans="1:14" x14ac:dyDescent="0.2">
      <c r="B32" t="s">
        <v>102</v>
      </c>
      <c r="C32" t="s">
        <v>107</v>
      </c>
      <c r="D32" t="s">
        <v>108</v>
      </c>
      <c r="E32" t="s">
        <v>109</v>
      </c>
      <c r="H32" t="s">
        <v>102</v>
      </c>
      <c r="I32" t="s">
        <v>107</v>
      </c>
      <c r="J32" t="s">
        <v>108</v>
      </c>
      <c r="K32" t="s">
        <v>109</v>
      </c>
      <c r="N32" t="s">
        <v>110</v>
      </c>
    </row>
    <row r="33" spans="1:14" x14ac:dyDescent="0.2">
      <c r="B33">
        <v>0</v>
      </c>
      <c r="C33" s="8">
        <v>10.690973</v>
      </c>
      <c r="D33" s="8">
        <v>20.067636</v>
      </c>
      <c r="E33" s="8">
        <v>17.084527999999999</v>
      </c>
      <c r="H33">
        <v>0</v>
      </c>
      <c r="I33" s="8">
        <f>C33/N33</f>
        <v>2.2600150140970666E-6</v>
      </c>
      <c r="J33" s="8">
        <f>D33/N33</f>
        <v>4.2421918619974819E-6</v>
      </c>
      <c r="K33" s="8">
        <f>E33/N33</f>
        <v>3.6115786457193116E-6</v>
      </c>
      <c r="N33" s="11">
        <v>4730487.6000000006</v>
      </c>
    </row>
    <row r="34" spans="1:14" x14ac:dyDescent="0.2">
      <c r="B34">
        <v>4</v>
      </c>
      <c r="C34" s="8">
        <v>16.116495</v>
      </c>
      <c r="D34" s="8">
        <v>16.481386000000001</v>
      </c>
      <c r="E34" s="8">
        <v>32.404305000000001</v>
      </c>
      <c r="H34">
        <v>4</v>
      </c>
      <c r="I34" s="8">
        <f t="shared" ref="I34:I39" si="5">C34/N34</f>
        <v>4.4150956421720006E-6</v>
      </c>
      <c r="J34" s="8">
        <f t="shared" ref="J34:J39" si="6">D34/N34</f>
        <v>4.5150571203946399E-6</v>
      </c>
      <c r="K34" s="8">
        <f t="shared" ref="K34:K39" si="7">E34/N34</f>
        <v>8.8771228355242482E-6</v>
      </c>
      <c r="N34" s="11">
        <v>3650316.1666666665</v>
      </c>
    </row>
    <row r="35" spans="1:14" x14ac:dyDescent="0.2">
      <c r="B35">
        <v>8</v>
      </c>
      <c r="C35" s="8">
        <v>0</v>
      </c>
      <c r="D35" s="8">
        <v>5.1585355000000002</v>
      </c>
      <c r="E35" s="8">
        <v>5.6808962999999997</v>
      </c>
      <c r="H35">
        <v>8</v>
      </c>
      <c r="I35" s="8">
        <f t="shared" si="5"/>
        <v>0</v>
      </c>
      <c r="J35" s="8">
        <f t="shared" si="6"/>
        <v>1.7771926752535569E-6</v>
      </c>
      <c r="K35" s="8">
        <f t="shared" si="7"/>
        <v>1.9571537877824105E-6</v>
      </c>
      <c r="N35" s="11">
        <v>2902631.5333333332</v>
      </c>
    </row>
    <row r="36" spans="1:14" x14ac:dyDescent="0.2">
      <c r="B36">
        <v>12</v>
      </c>
      <c r="C36" s="8">
        <v>27.659483000000002</v>
      </c>
      <c r="D36" s="8">
        <v>20.491667</v>
      </c>
      <c r="E36" s="8">
        <v>15.660539999999999</v>
      </c>
      <c r="H36">
        <v>12</v>
      </c>
      <c r="I36" s="8">
        <f t="shared" si="5"/>
        <v>1.0869545152774719E-5</v>
      </c>
      <c r="J36" s="8">
        <f t="shared" si="6"/>
        <v>8.0527571579021804E-6</v>
      </c>
      <c r="K36" s="8">
        <f t="shared" si="7"/>
        <v>6.1542345765043619E-6</v>
      </c>
      <c r="N36" s="11">
        <v>2544677.1333333333</v>
      </c>
    </row>
    <row r="37" spans="1:14" x14ac:dyDescent="0.2">
      <c r="B37">
        <v>24</v>
      </c>
      <c r="C37" s="8">
        <v>5.6692594999999999</v>
      </c>
      <c r="D37" s="8">
        <v>3.2905177999999999</v>
      </c>
      <c r="E37" s="8">
        <v>7.1742419999999996</v>
      </c>
      <c r="H37">
        <v>24</v>
      </c>
      <c r="I37" s="8">
        <f t="shared" si="5"/>
        <v>2.5909692182206125E-6</v>
      </c>
      <c r="J37" s="8">
        <f t="shared" si="6"/>
        <v>1.5038349067999111E-6</v>
      </c>
      <c r="K37" s="8">
        <f t="shared" si="7"/>
        <v>3.2787774463429454E-6</v>
      </c>
      <c r="N37" s="11">
        <v>2188084.4666666668</v>
      </c>
    </row>
    <row r="38" spans="1:14" x14ac:dyDescent="0.2">
      <c r="B38">
        <v>36</v>
      </c>
      <c r="C38" s="8">
        <v>5.466513</v>
      </c>
      <c r="D38" s="8">
        <v>7.2098719999999998</v>
      </c>
      <c r="E38" s="8">
        <v>8.2569599999999994</v>
      </c>
      <c r="H38">
        <v>36</v>
      </c>
      <c r="I38" s="8">
        <f t="shared" si="5"/>
        <v>2.7419012118390393E-6</v>
      </c>
      <c r="J38" s="8">
        <f t="shared" si="6"/>
        <v>3.6163376496139965E-6</v>
      </c>
      <c r="K38" s="8">
        <f t="shared" si="7"/>
        <v>4.1415375084823677E-6</v>
      </c>
      <c r="N38" s="11">
        <v>1993694.3666666669</v>
      </c>
    </row>
    <row r="39" spans="1:14" x14ac:dyDescent="0.2">
      <c r="B39">
        <v>48</v>
      </c>
      <c r="C39" s="8">
        <v>21.690731</v>
      </c>
      <c r="D39" s="8">
        <v>19.675477999999998</v>
      </c>
      <c r="E39" s="8">
        <v>3.8490875</v>
      </c>
      <c r="H39">
        <v>48</v>
      </c>
      <c r="I39" s="8">
        <f t="shared" si="5"/>
        <v>1.0971101823820562E-5</v>
      </c>
      <c r="J39" s="8">
        <f t="shared" si="6"/>
        <v>9.95179335220843E-6</v>
      </c>
      <c r="K39" s="8">
        <f t="shared" si="7"/>
        <v>1.9468560506925714E-6</v>
      </c>
      <c r="N39" s="11">
        <v>1977078.6333333335</v>
      </c>
    </row>
    <row r="40" spans="1:14" ht="18.75" x14ac:dyDescent="0.3">
      <c r="B40" s="12"/>
      <c r="C40" s="12"/>
      <c r="D40" s="12"/>
      <c r="E40" s="12"/>
      <c r="I40" s="8"/>
      <c r="J40" s="8"/>
    </row>
    <row r="41" spans="1:14" x14ac:dyDescent="0.2">
      <c r="A41" s="9"/>
      <c r="B41" s="9"/>
      <c r="C41" s="9"/>
      <c r="D41" s="9"/>
      <c r="E41" s="9"/>
      <c r="F41" s="9"/>
      <c r="G41" s="9"/>
      <c r="H41" s="9"/>
      <c r="I41" s="10"/>
      <c r="J41" s="10"/>
      <c r="K41" s="9"/>
      <c r="L41" s="9"/>
      <c r="M41" s="9"/>
      <c r="N41" s="9"/>
    </row>
    <row r="42" spans="1:14" x14ac:dyDescent="0.2">
      <c r="I42" s="8"/>
      <c r="J42" s="8"/>
    </row>
    <row r="43" spans="1:14" ht="18.75" x14ac:dyDescent="0.3">
      <c r="B43" s="66" t="s">
        <v>113</v>
      </c>
      <c r="C43" s="66"/>
      <c r="D43" s="66"/>
      <c r="E43" s="66"/>
      <c r="H43" s="66" t="s">
        <v>114</v>
      </c>
      <c r="I43" s="66"/>
      <c r="J43" s="66"/>
      <c r="K43" s="66"/>
      <c r="N43" t="s">
        <v>101</v>
      </c>
    </row>
    <row r="44" spans="1:14" x14ac:dyDescent="0.2">
      <c r="B44" t="s">
        <v>102</v>
      </c>
      <c r="C44" t="s">
        <v>103</v>
      </c>
      <c r="D44" t="s">
        <v>104</v>
      </c>
      <c r="E44" t="s">
        <v>105</v>
      </c>
      <c r="H44" t="s">
        <v>102</v>
      </c>
      <c r="I44" t="s">
        <v>103</v>
      </c>
      <c r="J44" t="s">
        <v>104</v>
      </c>
      <c r="K44" t="s">
        <v>105</v>
      </c>
      <c r="N44" t="s">
        <v>106</v>
      </c>
    </row>
    <row r="45" spans="1:14" x14ac:dyDescent="0.2">
      <c r="B45">
        <v>0</v>
      </c>
      <c r="C45" s="8">
        <v>1.9311727999999999</v>
      </c>
      <c r="D45">
        <v>0</v>
      </c>
      <c r="E45" s="8">
        <v>13.343029</v>
      </c>
      <c r="H45">
        <v>0</v>
      </c>
      <c r="I45" s="8">
        <f>C45/N45</f>
        <v>4.2305518185455017E-7</v>
      </c>
      <c r="J45" s="8">
        <f>D45/N45</f>
        <v>0</v>
      </c>
      <c r="K45" s="8">
        <f>E45/N45</f>
        <v>2.9230100797222998E-6</v>
      </c>
      <c r="N45" s="11">
        <v>4564824.833333333</v>
      </c>
    </row>
    <row r="46" spans="1:14" x14ac:dyDescent="0.2">
      <c r="B46">
        <v>4</v>
      </c>
      <c r="C46" s="8">
        <v>642912.19999999995</v>
      </c>
      <c r="D46" s="8">
        <v>1193936.3999999999</v>
      </c>
      <c r="E46" s="8">
        <v>1325854.8999999999</v>
      </c>
      <c r="H46">
        <v>4</v>
      </c>
      <c r="I46" s="8">
        <f t="shared" ref="I46:I51" si="8">C46/N46</f>
        <v>0.17446565130314104</v>
      </c>
      <c r="J46" s="8">
        <f t="shared" ref="J46:J51" si="9">D46/N46</f>
        <v>0.32399586077310016</v>
      </c>
      <c r="K46" s="8">
        <f t="shared" ref="K46:K51" si="10">E46/N46</f>
        <v>0.35979429020317383</v>
      </c>
      <c r="N46" s="11">
        <v>3685035.9666666668</v>
      </c>
    </row>
    <row r="47" spans="1:14" x14ac:dyDescent="0.2">
      <c r="B47">
        <v>8</v>
      </c>
      <c r="C47" s="8">
        <v>2514271.7999999998</v>
      </c>
      <c r="D47" s="8">
        <v>2524725.7999999998</v>
      </c>
      <c r="E47" s="8">
        <v>2756956.2</v>
      </c>
      <c r="H47">
        <v>8</v>
      </c>
      <c r="I47" s="8">
        <f t="shared" si="8"/>
        <v>0.73201798170531363</v>
      </c>
      <c r="J47" s="8">
        <f t="shared" si="9"/>
        <v>0.73506161285956972</v>
      </c>
      <c r="K47" s="8">
        <f t="shared" si="10"/>
        <v>0.80267436208525722</v>
      </c>
      <c r="N47" s="11">
        <v>3434713.1666666665</v>
      </c>
    </row>
    <row r="48" spans="1:14" x14ac:dyDescent="0.2">
      <c r="B48">
        <v>12</v>
      </c>
      <c r="C48" s="8">
        <v>2597736.5</v>
      </c>
      <c r="D48" s="8">
        <v>3075359.8</v>
      </c>
      <c r="E48" s="8">
        <v>3275553.8</v>
      </c>
      <c r="H48">
        <v>12</v>
      </c>
      <c r="I48" s="8">
        <f t="shared" si="8"/>
        <v>0.84564058335456871</v>
      </c>
      <c r="J48" s="8">
        <f t="shared" si="9"/>
        <v>1.0011211896576846</v>
      </c>
      <c r="K48" s="8">
        <f t="shared" si="10"/>
        <v>1.06629029781938</v>
      </c>
      <c r="N48" s="11">
        <v>3071915.6</v>
      </c>
    </row>
    <row r="49" spans="1:14" x14ac:dyDescent="0.2">
      <c r="B49">
        <v>24</v>
      </c>
      <c r="C49" s="8">
        <v>6370379</v>
      </c>
      <c r="D49" s="8">
        <v>6535227.5</v>
      </c>
      <c r="E49" s="8">
        <v>6479589</v>
      </c>
      <c r="H49">
        <v>24</v>
      </c>
      <c r="I49" s="8">
        <f t="shared" si="8"/>
        <v>2.1509338312848456</v>
      </c>
      <c r="J49" s="8">
        <f t="shared" si="9"/>
        <v>2.2065942897421147</v>
      </c>
      <c r="K49" s="8">
        <f t="shared" si="10"/>
        <v>2.1878081654044665</v>
      </c>
      <c r="N49" s="11">
        <v>2961680.6</v>
      </c>
    </row>
    <row r="50" spans="1:14" x14ac:dyDescent="0.2">
      <c r="B50">
        <v>36</v>
      </c>
      <c r="C50" s="8">
        <v>12966159</v>
      </c>
      <c r="D50" s="8">
        <v>18293290</v>
      </c>
      <c r="E50" s="8">
        <v>20114360</v>
      </c>
      <c r="H50">
        <v>36</v>
      </c>
      <c r="I50" s="8">
        <f t="shared" si="8"/>
        <v>5.5975983146914254</v>
      </c>
      <c r="J50" s="8">
        <f t="shared" si="9"/>
        <v>7.8973649231172862</v>
      </c>
      <c r="K50" s="8">
        <f t="shared" si="10"/>
        <v>8.6835359366715021</v>
      </c>
      <c r="N50" s="11">
        <v>2316378.9666666668</v>
      </c>
    </row>
    <row r="51" spans="1:14" x14ac:dyDescent="0.2">
      <c r="B51">
        <v>48</v>
      </c>
      <c r="C51" s="8">
        <v>17168826</v>
      </c>
      <c r="D51" s="8">
        <v>16638624</v>
      </c>
      <c r="E51" s="8">
        <v>17019156</v>
      </c>
      <c r="H51">
        <v>48</v>
      </c>
      <c r="I51" s="8">
        <f t="shared" si="8"/>
        <v>8.1581138861559115</v>
      </c>
      <c r="J51" s="8">
        <f t="shared" si="9"/>
        <v>7.9061777142436549</v>
      </c>
      <c r="K51" s="8">
        <f t="shared" si="10"/>
        <v>8.0869951675352585</v>
      </c>
      <c r="N51" s="11">
        <v>2104509.2333333334</v>
      </c>
    </row>
    <row r="52" spans="1:14" x14ac:dyDescent="0.2">
      <c r="I52" s="8"/>
      <c r="J52" s="8"/>
      <c r="N52" t="s">
        <v>101</v>
      </c>
    </row>
    <row r="53" spans="1:14" x14ac:dyDescent="0.2">
      <c r="B53" t="s">
        <v>102</v>
      </c>
      <c r="C53" t="s">
        <v>107</v>
      </c>
      <c r="D53" t="s">
        <v>108</v>
      </c>
      <c r="E53" t="s">
        <v>109</v>
      </c>
      <c r="H53" t="s">
        <v>102</v>
      </c>
      <c r="I53" t="s">
        <v>107</v>
      </c>
      <c r="J53" t="s">
        <v>108</v>
      </c>
      <c r="K53" t="s">
        <v>109</v>
      </c>
      <c r="N53" t="s">
        <v>110</v>
      </c>
    </row>
    <row r="54" spans="1:14" x14ac:dyDescent="0.2">
      <c r="B54">
        <v>0</v>
      </c>
      <c r="C54" s="8">
        <v>12.453881000000001</v>
      </c>
      <c r="D54" s="8">
        <v>55.218150000000001</v>
      </c>
      <c r="E54" s="8">
        <v>66.69444</v>
      </c>
      <c r="H54">
        <v>0</v>
      </c>
      <c r="I54" s="8">
        <f>C54/N54</f>
        <v>2.6326844192552158E-6</v>
      </c>
      <c r="J54" s="8">
        <f>D54/N54</f>
        <v>1.167282417144482E-5</v>
      </c>
      <c r="K54" s="8">
        <f>E54/N54</f>
        <v>1.4098851035990453E-5</v>
      </c>
      <c r="N54" s="11">
        <v>4730487.6000000006</v>
      </c>
    </row>
    <row r="55" spans="1:14" x14ac:dyDescent="0.2">
      <c r="B55">
        <v>4</v>
      </c>
      <c r="C55" s="8">
        <v>19.552906</v>
      </c>
      <c r="D55" s="8">
        <v>31.174168000000002</v>
      </c>
      <c r="E55" s="8">
        <v>64.042699999999996</v>
      </c>
      <c r="H55">
        <v>4</v>
      </c>
      <c r="I55" s="8">
        <f t="shared" ref="I55:I60" si="11">C55/N55</f>
        <v>5.3564965628319781E-6</v>
      </c>
      <c r="J55" s="8">
        <f t="shared" ref="J55:J60" si="12">D55/N55</f>
        <v>8.5401281907224765E-6</v>
      </c>
      <c r="K55" s="8">
        <f t="shared" ref="K55:K60" si="13">E55/N55</f>
        <v>1.7544425489718996E-5</v>
      </c>
      <c r="N55" s="11">
        <v>3650316.1666666665</v>
      </c>
    </row>
    <row r="56" spans="1:14" x14ac:dyDescent="0.2">
      <c r="B56">
        <v>8</v>
      </c>
      <c r="C56" s="8">
        <v>3.046405</v>
      </c>
      <c r="D56" s="8">
        <v>7.0257744999999998</v>
      </c>
      <c r="E56" s="8">
        <v>100.36487</v>
      </c>
      <c r="H56">
        <v>8</v>
      </c>
      <c r="I56" s="8">
        <f t="shared" si="11"/>
        <v>1.0495321107814053E-6</v>
      </c>
      <c r="J56" s="8">
        <f t="shared" si="12"/>
        <v>2.4204844532684169E-6</v>
      </c>
      <c r="K56" s="8">
        <f t="shared" si="13"/>
        <v>3.4577199636752609E-5</v>
      </c>
      <c r="N56" s="11">
        <v>2902631.5333333332</v>
      </c>
    </row>
    <row r="57" spans="1:14" x14ac:dyDescent="0.2">
      <c r="B57">
        <v>12</v>
      </c>
      <c r="C57" s="8">
        <v>31.478186000000001</v>
      </c>
      <c r="D57" s="8">
        <v>16.058019999999999</v>
      </c>
      <c r="E57" s="8">
        <v>31.137692999999999</v>
      </c>
      <c r="H57">
        <v>12</v>
      </c>
      <c r="I57" s="8">
        <f t="shared" si="11"/>
        <v>1.2370208223141446E-5</v>
      </c>
      <c r="J57" s="8">
        <f t="shared" si="12"/>
        <v>6.3104351391585835E-6</v>
      </c>
      <c r="K57" s="8">
        <f t="shared" si="13"/>
        <v>1.2236402250061481E-5</v>
      </c>
      <c r="N57" s="11">
        <v>2544677.1333333333</v>
      </c>
    </row>
    <row r="58" spans="1:14" x14ac:dyDescent="0.2">
      <c r="B58">
        <v>24</v>
      </c>
      <c r="C58" s="8">
        <v>13.014353</v>
      </c>
      <c r="D58" s="8">
        <v>24.249234999999999</v>
      </c>
      <c r="E58" s="8">
        <v>31.155434</v>
      </c>
      <c r="H58">
        <v>24</v>
      </c>
      <c r="I58" s="8">
        <f t="shared" si="11"/>
        <v>5.9478293449183419E-6</v>
      </c>
      <c r="J58" s="8">
        <f t="shared" si="12"/>
        <v>1.108240352208219E-5</v>
      </c>
      <c r="K58" s="8">
        <f t="shared" si="13"/>
        <v>1.4238679756025261E-5</v>
      </c>
      <c r="N58" s="11">
        <v>2188084.4666666668</v>
      </c>
    </row>
    <row r="59" spans="1:14" x14ac:dyDescent="0.2">
      <c r="B59">
        <v>36</v>
      </c>
      <c r="C59" s="8">
        <v>4.4359336000000003</v>
      </c>
      <c r="D59" s="8">
        <v>0</v>
      </c>
      <c r="E59" s="8">
        <v>2.2952151000000001</v>
      </c>
      <c r="H59">
        <v>36</v>
      </c>
      <c r="I59" s="8">
        <f t="shared" si="11"/>
        <v>2.224981759574616E-6</v>
      </c>
      <c r="J59" s="8">
        <f t="shared" si="12"/>
        <v>0</v>
      </c>
      <c r="K59" s="8">
        <f t="shared" si="13"/>
        <v>1.1512371897992855E-6</v>
      </c>
      <c r="N59" s="11">
        <v>1993694.3666666669</v>
      </c>
    </row>
    <row r="60" spans="1:14" x14ac:dyDescent="0.2">
      <c r="B60">
        <v>48</v>
      </c>
      <c r="C60" s="8">
        <v>11.471097</v>
      </c>
      <c r="D60" s="8">
        <v>18.957229999999999</v>
      </c>
      <c r="E60" s="8">
        <v>70.941050000000004</v>
      </c>
      <c r="H60">
        <v>48</v>
      </c>
      <c r="I60" s="8">
        <f t="shared" si="11"/>
        <v>5.8020438876828349E-6</v>
      </c>
      <c r="J60" s="8">
        <f t="shared" si="12"/>
        <v>9.5885058289453618E-6</v>
      </c>
      <c r="K60" s="8">
        <f t="shared" si="13"/>
        <v>3.5881754424908305E-5</v>
      </c>
      <c r="N60" s="11">
        <v>1977078.6333333335</v>
      </c>
    </row>
    <row r="61" spans="1:14" x14ac:dyDescent="0.2">
      <c r="I61" s="8"/>
      <c r="N61" s="8"/>
    </row>
    <row r="62" spans="1:14" x14ac:dyDescent="0.2">
      <c r="A62" s="9"/>
      <c r="B62" s="9"/>
      <c r="C62" s="9"/>
      <c r="D62" s="9"/>
      <c r="E62" s="9"/>
      <c r="F62" s="9"/>
      <c r="G62" s="9"/>
      <c r="H62" s="9"/>
      <c r="I62" s="10"/>
      <c r="J62" s="9"/>
      <c r="K62" s="9"/>
      <c r="L62" s="9"/>
      <c r="M62" s="9"/>
      <c r="N62" s="10"/>
    </row>
    <row r="63" spans="1:14" x14ac:dyDescent="0.2">
      <c r="I63" s="8"/>
      <c r="N63" s="8"/>
    </row>
    <row r="64" spans="1:14" ht="18.75" x14ac:dyDescent="0.3">
      <c r="B64" s="66" t="s">
        <v>89</v>
      </c>
      <c r="C64" s="66"/>
      <c r="D64" s="66"/>
      <c r="E64" s="66"/>
      <c r="H64" s="66" t="s">
        <v>115</v>
      </c>
      <c r="I64" s="66"/>
      <c r="J64" s="66"/>
      <c r="K64" s="66"/>
      <c r="N64" t="s">
        <v>101</v>
      </c>
    </row>
    <row r="65" spans="2:14" x14ac:dyDescent="0.2">
      <c r="B65" t="s">
        <v>102</v>
      </c>
      <c r="C65" t="s">
        <v>103</v>
      </c>
      <c r="D65" t="s">
        <v>104</v>
      </c>
      <c r="E65" t="s">
        <v>105</v>
      </c>
      <c r="H65" t="s">
        <v>102</v>
      </c>
      <c r="I65" t="s">
        <v>103</v>
      </c>
      <c r="J65" t="s">
        <v>104</v>
      </c>
      <c r="K65" t="s">
        <v>105</v>
      </c>
      <c r="N65" t="s">
        <v>106</v>
      </c>
    </row>
    <row r="66" spans="2:14" x14ac:dyDescent="0.2">
      <c r="B66">
        <v>0</v>
      </c>
      <c r="C66" s="8">
        <v>32.129223000000003</v>
      </c>
      <c r="D66" s="8">
        <v>52.535151999999997</v>
      </c>
      <c r="E66" s="8">
        <v>40.169730000000001</v>
      </c>
      <c r="H66">
        <v>0</v>
      </c>
      <c r="I66" s="8">
        <f>C66/N66</f>
        <v>7.0384350272075073E-6</v>
      </c>
      <c r="J66" s="8">
        <f>D66/N66</f>
        <v>1.1508689581334428E-5</v>
      </c>
      <c r="K66" s="8">
        <f>E66/N66</f>
        <v>8.7998404027843506E-6</v>
      </c>
      <c r="N66" s="11">
        <v>4564824.833333333</v>
      </c>
    </row>
    <row r="67" spans="2:14" x14ac:dyDescent="0.2">
      <c r="B67">
        <v>4</v>
      </c>
      <c r="C67" s="8">
        <v>233091.8</v>
      </c>
      <c r="D67" s="8">
        <v>243134.98</v>
      </c>
      <c r="E67" s="8">
        <v>244201.81</v>
      </c>
      <c r="H67">
        <v>4</v>
      </c>
      <c r="I67" s="8">
        <f t="shared" ref="I67:I72" si="14">C67/N67</f>
        <v>6.3253602436571424E-2</v>
      </c>
      <c r="J67" s="8">
        <f t="shared" ref="J67:J72" si="15">D67/N67</f>
        <v>6.597899781692769E-2</v>
      </c>
      <c r="K67" s="8">
        <f t="shared" ref="K67:K72" si="16">E67/N67</f>
        <v>6.6268501097126328E-2</v>
      </c>
      <c r="N67" s="11">
        <v>3685035.9666666668</v>
      </c>
    </row>
    <row r="68" spans="2:14" x14ac:dyDescent="0.2">
      <c r="B68">
        <v>8</v>
      </c>
      <c r="C68" s="8">
        <v>429593.66</v>
      </c>
      <c r="D68" s="8">
        <v>883033.8</v>
      </c>
      <c r="E68" s="8">
        <v>1030448.1</v>
      </c>
      <c r="H68">
        <v>8</v>
      </c>
      <c r="I68" s="8">
        <f t="shared" si="14"/>
        <v>0.12507410055929463</v>
      </c>
      <c r="J68" s="8">
        <f t="shared" si="15"/>
        <v>0.25709098755893206</v>
      </c>
      <c r="K68" s="8">
        <f t="shared" si="16"/>
        <v>0.30000994260607594</v>
      </c>
      <c r="N68" s="11">
        <v>3434713.1666666665</v>
      </c>
    </row>
    <row r="69" spans="2:14" x14ac:dyDescent="0.2">
      <c r="B69">
        <v>12</v>
      </c>
      <c r="C69" s="8">
        <v>1141624.3999999999</v>
      </c>
      <c r="D69" s="8">
        <v>1429480.2</v>
      </c>
      <c r="E69" s="8">
        <v>1530174.1</v>
      </c>
      <c r="H69">
        <v>12</v>
      </c>
      <c r="I69" s="8">
        <f t="shared" si="14"/>
        <v>0.37163273626397803</v>
      </c>
      <c r="J69" s="8">
        <f t="shared" si="15"/>
        <v>0.46533837062450539</v>
      </c>
      <c r="K69" s="8">
        <f t="shared" si="16"/>
        <v>0.49811723342919972</v>
      </c>
      <c r="N69" s="11">
        <v>3071915.6</v>
      </c>
    </row>
    <row r="70" spans="2:14" x14ac:dyDescent="0.2">
      <c r="B70">
        <v>24</v>
      </c>
      <c r="C70" s="8">
        <v>2190257</v>
      </c>
      <c r="D70" s="8">
        <v>4083541</v>
      </c>
      <c r="E70" s="8">
        <v>4925900</v>
      </c>
      <c r="H70">
        <v>24</v>
      </c>
      <c r="I70" s="8">
        <f t="shared" si="14"/>
        <v>0.7395318050163816</v>
      </c>
      <c r="J70" s="8">
        <f t="shared" si="15"/>
        <v>1.3787918251549474</v>
      </c>
      <c r="K70" s="8">
        <f t="shared" si="16"/>
        <v>1.663211083598954</v>
      </c>
      <c r="N70" s="11">
        <v>2961680.6</v>
      </c>
    </row>
    <row r="71" spans="2:14" x14ac:dyDescent="0.2">
      <c r="B71">
        <v>36</v>
      </c>
      <c r="C71" s="8">
        <v>8733042</v>
      </c>
      <c r="D71" s="8">
        <v>8747766</v>
      </c>
      <c r="E71" s="8">
        <v>8857084</v>
      </c>
      <c r="H71">
        <v>36</v>
      </c>
      <c r="I71" s="8">
        <f t="shared" si="14"/>
        <v>3.7701266181703801</v>
      </c>
      <c r="J71" s="8">
        <f t="shared" si="15"/>
        <v>3.7764830910152307</v>
      </c>
      <c r="K71" s="8">
        <f t="shared" si="16"/>
        <v>3.8236765777344233</v>
      </c>
      <c r="N71" s="11">
        <v>2316378.9666666668</v>
      </c>
    </row>
    <row r="72" spans="2:14" x14ac:dyDescent="0.2">
      <c r="B72">
        <v>48</v>
      </c>
      <c r="C72" s="8">
        <v>3731112.8</v>
      </c>
      <c r="D72" s="8">
        <v>7515079.5</v>
      </c>
      <c r="E72" s="8">
        <v>10549987</v>
      </c>
      <c r="H72">
        <v>48</v>
      </c>
      <c r="I72" s="8">
        <f t="shared" si="14"/>
        <v>1.7729134854354087</v>
      </c>
      <c r="J72" s="8">
        <f t="shared" si="15"/>
        <v>3.570941567263576</v>
      </c>
      <c r="K72" s="8">
        <f t="shared" si="16"/>
        <v>5.01303906530734</v>
      </c>
      <c r="N72" s="11">
        <v>2104509.2333333334</v>
      </c>
    </row>
    <row r="73" spans="2:14" x14ac:dyDescent="0.2">
      <c r="I73" s="8"/>
      <c r="J73" s="8"/>
      <c r="N73" t="s">
        <v>101</v>
      </c>
    </row>
    <row r="74" spans="2:14" x14ac:dyDescent="0.2">
      <c r="B74" t="s">
        <v>102</v>
      </c>
      <c r="C74" t="s">
        <v>107</v>
      </c>
      <c r="D74" t="s">
        <v>108</v>
      </c>
      <c r="E74" t="s">
        <v>109</v>
      </c>
      <c r="H74" t="s">
        <v>102</v>
      </c>
      <c r="I74" t="s">
        <v>107</v>
      </c>
      <c r="J74" t="s">
        <v>108</v>
      </c>
      <c r="K74" t="s">
        <v>109</v>
      </c>
      <c r="N74" t="s">
        <v>110</v>
      </c>
    </row>
    <row r="75" spans="2:14" x14ac:dyDescent="0.2">
      <c r="B75">
        <v>0</v>
      </c>
      <c r="C75" s="8">
        <v>74.494309999999999</v>
      </c>
      <c r="D75" s="8">
        <v>31.924109000000001</v>
      </c>
      <c r="E75" s="8">
        <v>165.71077</v>
      </c>
      <c r="H75">
        <v>0</v>
      </c>
      <c r="I75" s="8">
        <f>C75/N75</f>
        <v>1.5747702203045619E-5</v>
      </c>
      <c r="J75" s="8">
        <f>D75/N75</f>
        <v>6.7485873972061568E-6</v>
      </c>
      <c r="K75" s="8">
        <f>E75/N75</f>
        <v>3.5030378263754454E-5</v>
      </c>
      <c r="N75" s="11">
        <v>4730487.6000000006</v>
      </c>
    </row>
    <row r="76" spans="2:14" x14ac:dyDescent="0.2">
      <c r="B76">
        <v>4</v>
      </c>
      <c r="C76" s="8">
        <v>60.256880000000002</v>
      </c>
      <c r="D76" s="8">
        <v>37.582590000000003</v>
      </c>
      <c r="E76" s="8">
        <v>103.41942</v>
      </c>
      <c r="H76">
        <v>4</v>
      </c>
      <c r="I76" s="8">
        <f t="shared" ref="I76:I81" si="17">C76/N76</f>
        <v>1.6507304367288368E-5</v>
      </c>
      <c r="J76" s="8">
        <f t="shared" ref="J76:J81" si="18">D76/N76</f>
        <v>1.0295708175415127E-5</v>
      </c>
      <c r="K76" s="8">
        <f t="shared" ref="K76:K81" si="19">E76/N76</f>
        <v>2.8331633556673199E-5</v>
      </c>
      <c r="N76" s="11">
        <v>3650316.1666666665</v>
      </c>
    </row>
    <row r="77" spans="2:14" x14ac:dyDescent="0.2">
      <c r="B77">
        <v>8</v>
      </c>
      <c r="C77" s="8">
        <v>30.825298</v>
      </c>
      <c r="D77" s="8">
        <v>19.879766</v>
      </c>
      <c r="E77" s="8">
        <v>30.461832000000001</v>
      </c>
      <c r="H77">
        <v>8</v>
      </c>
      <c r="I77" s="8">
        <f t="shared" si="17"/>
        <v>1.06197764497517E-5</v>
      </c>
      <c r="J77" s="8">
        <f t="shared" si="18"/>
        <v>6.8488768800669687E-6</v>
      </c>
      <c r="K77" s="8">
        <f t="shared" si="19"/>
        <v>1.0494556973622534E-5</v>
      </c>
      <c r="N77" s="11">
        <v>2902631.5333333332</v>
      </c>
    </row>
    <row r="78" spans="2:14" x14ac:dyDescent="0.2">
      <c r="B78">
        <v>12</v>
      </c>
      <c r="C78" s="8">
        <v>118.593315</v>
      </c>
      <c r="D78" s="8">
        <v>65.923019999999994</v>
      </c>
      <c r="E78" s="8">
        <v>121.25982999999999</v>
      </c>
      <c r="H78">
        <v>12</v>
      </c>
      <c r="I78" s="8">
        <f t="shared" si="17"/>
        <v>4.6604464451115571E-5</v>
      </c>
      <c r="J78" s="8">
        <f t="shared" si="18"/>
        <v>2.5906241360233333E-5</v>
      </c>
      <c r="K78" s="8">
        <f t="shared" si="19"/>
        <v>4.7652343950275078E-5</v>
      </c>
      <c r="N78" s="11">
        <v>2544677.1333333333</v>
      </c>
    </row>
    <row r="79" spans="2:14" x14ac:dyDescent="0.2">
      <c r="B79">
        <v>24</v>
      </c>
      <c r="C79" s="8">
        <v>40.796776000000001</v>
      </c>
      <c r="D79" s="8">
        <v>40.420375999999997</v>
      </c>
      <c r="E79" s="8">
        <v>57.976036000000001</v>
      </c>
      <c r="H79">
        <v>24</v>
      </c>
      <c r="I79" s="8">
        <f t="shared" si="17"/>
        <v>1.8644973090161326E-5</v>
      </c>
      <c r="J79" s="8">
        <f t="shared" si="18"/>
        <v>1.8472950480552746E-5</v>
      </c>
      <c r="K79" s="8">
        <f t="shared" si="19"/>
        <v>2.649625134824929E-5</v>
      </c>
      <c r="N79" s="11">
        <v>2188084.4666666668</v>
      </c>
    </row>
    <row r="80" spans="2:14" x14ac:dyDescent="0.2">
      <c r="B80">
        <v>36</v>
      </c>
      <c r="C80" s="8">
        <v>81.567580000000007</v>
      </c>
      <c r="D80" s="8">
        <v>13.8197975</v>
      </c>
      <c r="E80" s="8">
        <v>186.52250000000001</v>
      </c>
      <c r="H80">
        <v>36</v>
      </c>
      <c r="I80" s="8">
        <f t="shared" si="17"/>
        <v>4.0912780496228178E-5</v>
      </c>
      <c r="J80" s="8">
        <f t="shared" si="18"/>
        <v>6.9317532973250266E-6</v>
      </c>
      <c r="K80" s="8">
        <f t="shared" si="19"/>
        <v>9.355621559580069E-5</v>
      </c>
      <c r="N80" s="11">
        <v>1993694.3666666669</v>
      </c>
    </row>
    <row r="81" spans="1:14" x14ac:dyDescent="0.2">
      <c r="B81">
        <v>48</v>
      </c>
      <c r="C81" s="8">
        <v>39.622709999999998</v>
      </c>
      <c r="D81" s="8">
        <v>62.846026999999999</v>
      </c>
      <c r="E81" s="8">
        <v>109.57470000000001</v>
      </c>
      <c r="H81">
        <v>48</v>
      </c>
      <c r="I81" s="8">
        <f t="shared" si="17"/>
        <v>2.0041039001669109E-5</v>
      </c>
      <c r="J81" s="8">
        <f t="shared" si="18"/>
        <v>3.1787317884287821E-5</v>
      </c>
      <c r="K81" s="8">
        <f t="shared" si="19"/>
        <v>5.5422530066625744E-5</v>
      </c>
      <c r="N81" s="11">
        <v>1977078.6333333335</v>
      </c>
    </row>
    <row r="82" spans="1:14" x14ac:dyDescent="0.2">
      <c r="N82" s="8"/>
    </row>
    <row r="83" spans="1:14" ht="18.75" x14ac:dyDescent="0.3">
      <c r="A83" s="9"/>
      <c r="B83" s="9"/>
      <c r="C83" s="9"/>
      <c r="D83" s="9"/>
      <c r="E83" s="9"/>
      <c r="F83" s="9"/>
      <c r="G83" s="9"/>
      <c r="H83" s="13"/>
      <c r="I83" s="13"/>
      <c r="J83" s="13"/>
      <c r="K83" s="13"/>
      <c r="L83" s="9"/>
      <c r="M83" s="9"/>
      <c r="N83" s="10"/>
    </row>
    <row r="84" spans="1:14" x14ac:dyDescent="0.2">
      <c r="N84" s="8"/>
    </row>
    <row r="85" spans="1:14" ht="18.75" x14ac:dyDescent="0.3">
      <c r="B85" s="66" t="s">
        <v>116</v>
      </c>
      <c r="C85" s="66"/>
      <c r="D85" s="66"/>
      <c r="E85" s="66"/>
      <c r="H85" s="66" t="s">
        <v>117</v>
      </c>
      <c r="I85" s="66"/>
      <c r="J85" s="66"/>
      <c r="K85" s="66"/>
      <c r="N85" t="s">
        <v>101</v>
      </c>
    </row>
    <row r="86" spans="1:14" x14ac:dyDescent="0.2">
      <c r="B86" t="s">
        <v>102</v>
      </c>
      <c r="C86" t="s">
        <v>103</v>
      </c>
      <c r="D86" t="s">
        <v>104</v>
      </c>
      <c r="E86" t="s">
        <v>105</v>
      </c>
      <c r="H86" t="s">
        <v>102</v>
      </c>
      <c r="I86" t="s">
        <v>103</v>
      </c>
      <c r="J86" t="s">
        <v>104</v>
      </c>
      <c r="K86" t="s">
        <v>105</v>
      </c>
      <c r="N86" t="s">
        <v>106</v>
      </c>
    </row>
    <row r="87" spans="1:14" x14ac:dyDescent="0.2">
      <c r="B87">
        <v>0</v>
      </c>
      <c r="C87">
        <v>0</v>
      </c>
      <c r="D87">
        <v>0</v>
      </c>
      <c r="E87" s="8">
        <v>62.582787000000003</v>
      </c>
      <c r="H87">
        <v>0</v>
      </c>
      <c r="I87" s="8">
        <f>C87/N87</f>
        <v>0</v>
      </c>
      <c r="J87" s="8">
        <f>D87/N87</f>
        <v>0</v>
      </c>
      <c r="K87" s="8">
        <f>E87/N87</f>
        <v>1.3709789375269567E-5</v>
      </c>
      <c r="N87" s="11">
        <v>4564824.833333333</v>
      </c>
    </row>
    <row r="88" spans="1:14" x14ac:dyDescent="0.2">
      <c r="B88">
        <v>4</v>
      </c>
      <c r="C88" s="8">
        <v>10420745</v>
      </c>
      <c r="D88" s="8">
        <v>10319020</v>
      </c>
      <c r="E88" s="8">
        <v>10536096</v>
      </c>
      <c r="H88">
        <v>4</v>
      </c>
      <c r="I88" s="8">
        <f t="shared" ref="I88:I93" si="20">C88/N88</f>
        <v>2.8278543531899856</v>
      </c>
      <c r="J88" s="8">
        <f t="shared" ref="J88:J93" si="21">D88/N88</f>
        <v>2.8002494665836775</v>
      </c>
      <c r="K88" s="8">
        <f t="shared" ref="K88:K93" si="22">E88/N88</f>
        <v>2.8591568970575132</v>
      </c>
      <c r="N88" s="11">
        <v>3685035.9666666668</v>
      </c>
    </row>
    <row r="89" spans="1:14" x14ac:dyDescent="0.2">
      <c r="B89">
        <v>8</v>
      </c>
      <c r="C89" s="8">
        <v>2784377.8</v>
      </c>
      <c r="D89" s="8">
        <v>2732578.5</v>
      </c>
      <c r="E89" s="8">
        <v>2691143</v>
      </c>
      <c r="H89">
        <v>8</v>
      </c>
      <c r="I89" s="8">
        <f t="shared" si="20"/>
        <v>0.81065802729087666</v>
      </c>
      <c r="J89" s="8">
        <f t="shared" si="21"/>
        <v>0.79557691353072235</v>
      </c>
      <c r="K89" s="8">
        <f t="shared" si="22"/>
        <v>0.78351316963439799</v>
      </c>
      <c r="N89" s="11">
        <v>3434713.1666666665</v>
      </c>
    </row>
    <row r="90" spans="1:14" x14ac:dyDescent="0.2">
      <c r="B90">
        <v>12</v>
      </c>
      <c r="C90" s="8">
        <v>582630.80000000005</v>
      </c>
      <c r="D90" s="8">
        <v>600977.25</v>
      </c>
      <c r="E90" s="8">
        <v>608215.69999999995</v>
      </c>
      <c r="H90">
        <v>12</v>
      </c>
      <c r="I90" s="8">
        <f t="shared" si="20"/>
        <v>0.18966367435355322</v>
      </c>
      <c r="J90" s="8">
        <f t="shared" si="21"/>
        <v>0.19563599012941632</v>
      </c>
      <c r="K90" s="8">
        <f t="shared" si="22"/>
        <v>0.19799232114319806</v>
      </c>
      <c r="N90" s="11">
        <v>3071915.6</v>
      </c>
    </row>
    <row r="91" spans="1:14" x14ac:dyDescent="0.2">
      <c r="B91">
        <v>24</v>
      </c>
      <c r="C91" s="8">
        <v>1630887</v>
      </c>
      <c r="D91" s="8">
        <v>1603708.9</v>
      </c>
      <c r="E91" s="8">
        <v>1642483.8</v>
      </c>
      <c r="H91">
        <v>24</v>
      </c>
      <c r="I91" s="8">
        <f t="shared" si="20"/>
        <v>0.55066268793468143</v>
      </c>
      <c r="J91" s="8">
        <f t="shared" si="21"/>
        <v>0.5414861075836469</v>
      </c>
      <c r="K91" s="8">
        <f t="shared" si="22"/>
        <v>0.55457830260292074</v>
      </c>
      <c r="N91" s="11">
        <v>2961680.6</v>
      </c>
    </row>
    <row r="92" spans="1:14" x14ac:dyDescent="0.2">
      <c r="B92">
        <v>36</v>
      </c>
      <c r="C92" s="8">
        <v>1194733.5</v>
      </c>
      <c r="D92" s="8">
        <v>1182728.5</v>
      </c>
      <c r="E92" s="8">
        <v>1217902.5</v>
      </c>
      <c r="H92">
        <v>36</v>
      </c>
      <c r="I92" s="8">
        <f t="shared" si="20"/>
        <v>0.51577635490243401</v>
      </c>
      <c r="J92" s="8">
        <f t="shared" si="21"/>
        <v>0.51059369689493384</v>
      </c>
      <c r="K92" s="8">
        <f t="shared" si="22"/>
        <v>0.52577860424652156</v>
      </c>
      <c r="N92" s="11">
        <v>2316378.9666666668</v>
      </c>
    </row>
    <row r="93" spans="1:14" x14ac:dyDescent="0.2">
      <c r="B93">
        <v>48</v>
      </c>
      <c r="C93" s="8">
        <v>782964.06</v>
      </c>
      <c r="D93" s="8">
        <v>786104.75</v>
      </c>
      <c r="E93" s="8">
        <v>794422.94</v>
      </c>
      <c r="H93">
        <v>48</v>
      </c>
      <c r="I93" s="8">
        <f t="shared" si="20"/>
        <v>0.37204116171059171</v>
      </c>
      <c r="J93" s="8">
        <f t="shared" si="21"/>
        <v>0.3735335238966323</v>
      </c>
      <c r="K93" s="8">
        <f t="shared" si="22"/>
        <v>0.37748607961282876</v>
      </c>
      <c r="N93" s="11">
        <v>2104509.2333333334</v>
      </c>
    </row>
    <row r="94" spans="1:14" x14ac:dyDescent="0.2">
      <c r="I94" s="8"/>
      <c r="J94" s="8"/>
      <c r="N94" t="s">
        <v>101</v>
      </c>
    </row>
    <row r="95" spans="1:14" x14ac:dyDescent="0.2">
      <c r="B95" t="s">
        <v>102</v>
      </c>
      <c r="C95" t="s">
        <v>107</v>
      </c>
      <c r="D95" t="s">
        <v>108</v>
      </c>
      <c r="E95" t="s">
        <v>109</v>
      </c>
      <c r="H95" t="s">
        <v>102</v>
      </c>
      <c r="I95" t="s">
        <v>107</v>
      </c>
      <c r="J95" t="s">
        <v>108</v>
      </c>
      <c r="K95" t="s">
        <v>109</v>
      </c>
      <c r="N95" t="s">
        <v>110</v>
      </c>
    </row>
    <row r="96" spans="1:14" x14ac:dyDescent="0.2">
      <c r="B96">
        <v>0</v>
      </c>
      <c r="C96" s="8">
        <v>8.9557540000000007</v>
      </c>
      <c r="D96" s="8">
        <v>5.4630330000000002</v>
      </c>
      <c r="E96" s="8">
        <v>177.86127999999999</v>
      </c>
      <c r="H96">
        <v>0</v>
      </c>
      <c r="I96" s="8">
        <f>C96/N96</f>
        <v>1.8931989167459184E-6</v>
      </c>
      <c r="J96" s="8">
        <f>D96/N96</f>
        <v>1.1548562139767578E-6</v>
      </c>
      <c r="K96" s="8">
        <f>E96/N96</f>
        <v>3.759893166192846E-5</v>
      </c>
      <c r="N96" s="11">
        <v>4730487.6000000006</v>
      </c>
    </row>
    <row r="97" spans="1:14" x14ac:dyDescent="0.2">
      <c r="B97">
        <v>4</v>
      </c>
      <c r="C97" s="8">
        <v>22868066</v>
      </c>
      <c r="D97" s="8">
        <v>23022380</v>
      </c>
      <c r="E97" s="8">
        <v>23803980</v>
      </c>
      <c r="H97">
        <v>4</v>
      </c>
      <c r="I97" s="8">
        <f t="shared" ref="I97:I102" si="23">C97/N97</f>
        <v>6.264680908690238</v>
      </c>
      <c r="J97" s="8">
        <f t="shared" ref="J97:J102" si="24">D97/N97</f>
        <v>6.3069550550803886</v>
      </c>
      <c r="K97" s="8">
        <f t="shared" ref="K97:K102" si="25">E97/N97</f>
        <v>6.5210734942274637</v>
      </c>
      <c r="N97" s="11">
        <v>3650316.1666666665</v>
      </c>
    </row>
    <row r="98" spans="1:14" x14ac:dyDescent="0.2">
      <c r="B98">
        <v>8</v>
      </c>
      <c r="C98" s="8">
        <v>2027613.4</v>
      </c>
      <c r="D98" s="8">
        <v>2049781.9</v>
      </c>
      <c r="E98" s="8">
        <v>2049799.5</v>
      </c>
      <c r="H98">
        <v>8</v>
      </c>
      <c r="I98" s="8">
        <f t="shared" si="23"/>
        <v>0.69854315875619344</v>
      </c>
      <c r="J98" s="8">
        <f t="shared" si="24"/>
        <v>0.70618053874928621</v>
      </c>
      <c r="K98" s="8">
        <f t="shared" si="25"/>
        <v>0.70618660221266349</v>
      </c>
      <c r="N98" s="11">
        <v>2902631.5333333332</v>
      </c>
    </row>
    <row r="99" spans="1:14" x14ac:dyDescent="0.2">
      <c r="B99">
        <v>12</v>
      </c>
      <c r="C99" s="8">
        <v>342834.1</v>
      </c>
      <c r="D99" s="8">
        <v>347326.34</v>
      </c>
      <c r="E99" s="8">
        <v>345860.9</v>
      </c>
      <c r="H99">
        <v>12</v>
      </c>
      <c r="I99" s="8">
        <f t="shared" si="23"/>
        <v>0.13472597191570368</v>
      </c>
      <c r="J99" s="8">
        <f t="shared" si="24"/>
        <v>0.13649131964534494</v>
      </c>
      <c r="K99" s="8">
        <f t="shared" si="25"/>
        <v>0.13591543519194851</v>
      </c>
      <c r="N99" s="11">
        <v>2544677.1333333333</v>
      </c>
    </row>
    <row r="100" spans="1:14" x14ac:dyDescent="0.2">
      <c r="B100">
        <v>24</v>
      </c>
      <c r="C100" s="8">
        <v>1202438.1000000001</v>
      </c>
      <c r="D100" s="8">
        <v>1247001</v>
      </c>
      <c r="E100" s="8">
        <v>1246633.1000000001</v>
      </c>
      <c r="H100">
        <v>24</v>
      </c>
      <c r="I100" s="8">
        <f t="shared" si="23"/>
        <v>0.54953916008178483</v>
      </c>
      <c r="J100" s="8">
        <f t="shared" si="24"/>
        <v>0.56990532998010102</v>
      </c>
      <c r="K100" s="8">
        <f t="shared" si="25"/>
        <v>0.5697371920468518</v>
      </c>
      <c r="N100" s="11">
        <v>2188084.4666666668</v>
      </c>
    </row>
    <row r="101" spans="1:14" x14ac:dyDescent="0.2">
      <c r="B101">
        <v>36</v>
      </c>
      <c r="C101" s="8">
        <v>984547.06</v>
      </c>
      <c r="D101" s="8">
        <v>994382.3</v>
      </c>
      <c r="E101" s="8">
        <v>1002321.25</v>
      </c>
      <c r="H101">
        <v>36</v>
      </c>
      <c r="I101" s="8">
        <f t="shared" si="23"/>
        <v>0.49383048698988979</v>
      </c>
      <c r="J101" s="8">
        <f t="shared" si="24"/>
        <v>0.49876366038117742</v>
      </c>
      <c r="K101" s="8">
        <f t="shared" si="25"/>
        <v>0.50274568999049685</v>
      </c>
      <c r="N101" s="11">
        <v>1993694.3666666669</v>
      </c>
    </row>
    <row r="102" spans="1:14" x14ac:dyDescent="0.2">
      <c r="B102">
        <v>48</v>
      </c>
      <c r="C102" s="8">
        <v>729012.9</v>
      </c>
      <c r="D102" s="8">
        <v>729242.6</v>
      </c>
      <c r="E102" s="8">
        <v>745419.94</v>
      </c>
      <c r="H102">
        <v>48</v>
      </c>
      <c r="I102" s="8">
        <f t="shared" si="23"/>
        <v>0.36873237498444461</v>
      </c>
      <c r="J102" s="8">
        <f t="shared" si="24"/>
        <v>0.36884855650404996</v>
      </c>
      <c r="K102" s="8">
        <f t="shared" si="25"/>
        <v>0.37703100293144631</v>
      </c>
      <c r="N102" s="11">
        <v>1977078.6333333335</v>
      </c>
    </row>
    <row r="103" spans="1:14" x14ac:dyDescent="0.2">
      <c r="N103" s="8"/>
    </row>
    <row r="104" spans="1:14" x14ac:dyDescent="0.2">
      <c r="A104" s="9"/>
      <c r="B104" s="9"/>
      <c r="C104" s="9"/>
      <c r="D104" s="9"/>
      <c r="E104" s="9"/>
      <c r="F104" s="9"/>
      <c r="G104" s="9"/>
      <c r="H104" s="9"/>
      <c r="I104" s="9"/>
      <c r="J104" s="9"/>
      <c r="K104" s="9"/>
      <c r="L104" s="9"/>
      <c r="M104" s="9"/>
      <c r="N104" s="10"/>
    </row>
    <row r="105" spans="1:14" x14ac:dyDescent="0.2">
      <c r="N105" s="8"/>
    </row>
    <row r="106" spans="1:14" ht="18.75" x14ac:dyDescent="0.3">
      <c r="B106" s="66" t="s">
        <v>118</v>
      </c>
      <c r="C106" s="66"/>
      <c r="D106" s="66"/>
      <c r="E106" s="66"/>
      <c r="H106" s="66" t="s">
        <v>119</v>
      </c>
      <c r="I106" s="66"/>
      <c r="J106" s="66"/>
      <c r="K106" s="66"/>
      <c r="N106" t="s">
        <v>101</v>
      </c>
    </row>
    <row r="107" spans="1:14" x14ac:dyDescent="0.2">
      <c r="B107" t="s">
        <v>102</v>
      </c>
      <c r="C107" t="s">
        <v>103</v>
      </c>
      <c r="D107" t="s">
        <v>104</v>
      </c>
      <c r="E107" t="s">
        <v>105</v>
      </c>
      <c r="H107" t="s">
        <v>102</v>
      </c>
      <c r="I107" t="s">
        <v>103</v>
      </c>
      <c r="J107" t="s">
        <v>104</v>
      </c>
      <c r="K107" t="s">
        <v>105</v>
      </c>
      <c r="N107" t="s">
        <v>106</v>
      </c>
    </row>
    <row r="108" spans="1:14" x14ac:dyDescent="0.2">
      <c r="B108">
        <v>0</v>
      </c>
      <c r="C108">
        <v>0</v>
      </c>
      <c r="D108" s="8">
        <v>13.440545</v>
      </c>
      <c r="E108">
        <v>0</v>
      </c>
      <c r="H108">
        <v>0</v>
      </c>
      <c r="I108" s="8">
        <f>C108/N108</f>
        <v>0</v>
      </c>
      <c r="J108" s="8">
        <f>D108/N108</f>
        <v>2.9443725642776584E-6</v>
      </c>
      <c r="K108" s="8">
        <f>E108/N108</f>
        <v>0</v>
      </c>
      <c r="N108" s="11">
        <v>4564824.833333333</v>
      </c>
    </row>
    <row r="109" spans="1:14" x14ac:dyDescent="0.2">
      <c r="B109">
        <v>4</v>
      </c>
      <c r="C109" s="8">
        <v>495100.78</v>
      </c>
      <c r="D109" s="8">
        <v>504705.4</v>
      </c>
      <c r="E109" s="8">
        <v>516948.16</v>
      </c>
      <c r="H109">
        <v>4</v>
      </c>
      <c r="I109" s="8">
        <f t="shared" ref="I109:I114" si="26">C109/N109</f>
        <v>0.1343543955821544</v>
      </c>
      <c r="J109" s="8">
        <f t="shared" ref="J109:J114" si="27">D109/N109</f>
        <v>0.136960779912424</v>
      </c>
      <c r="K109" s="8">
        <f t="shared" ref="K109:K114" si="28">E109/N109</f>
        <v>0.14028307041670754</v>
      </c>
      <c r="N109" s="11">
        <v>3685035.9666666668</v>
      </c>
    </row>
    <row r="110" spans="1:14" x14ac:dyDescent="0.2">
      <c r="B110">
        <v>8</v>
      </c>
      <c r="C110" s="8">
        <v>1758562.8</v>
      </c>
      <c r="D110" s="8">
        <v>1706150.9</v>
      </c>
      <c r="E110" s="8">
        <v>1736852.5</v>
      </c>
      <c r="H110">
        <v>8</v>
      </c>
      <c r="I110" s="8">
        <f t="shared" si="26"/>
        <v>0.51199698917119674</v>
      </c>
      <c r="J110" s="8">
        <f t="shared" si="27"/>
        <v>0.49673751990644149</v>
      </c>
      <c r="K110" s="8">
        <f t="shared" si="28"/>
        <v>0.50567614112755366</v>
      </c>
      <c r="N110" s="11">
        <v>3434713.1666666665</v>
      </c>
    </row>
    <row r="111" spans="1:14" x14ac:dyDescent="0.2">
      <c r="B111">
        <v>12</v>
      </c>
      <c r="C111" s="8">
        <v>1647586.2</v>
      </c>
      <c r="D111" s="8">
        <v>1661577.4</v>
      </c>
      <c r="E111" s="8">
        <v>1618606.5</v>
      </c>
      <c r="H111">
        <v>12</v>
      </c>
      <c r="I111" s="8">
        <f t="shared" si="26"/>
        <v>0.53633836815047908</v>
      </c>
      <c r="J111" s="8">
        <f t="shared" si="27"/>
        <v>0.54089292036539016</v>
      </c>
      <c r="K111" s="8">
        <f t="shared" si="28"/>
        <v>0.52690461287412971</v>
      </c>
      <c r="N111" s="11">
        <v>3071915.6</v>
      </c>
    </row>
    <row r="112" spans="1:14" x14ac:dyDescent="0.2">
      <c r="B112">
        <v>24</v>
      </c>
      <c r="C112" s="8">
        <v>2952197.8</v>
      </c>
      <c r="D112" s="8">
        <v>2809661.8</v>
      </c>
      <c r="E112" s="8">
        <v>2932037.5</v>
      </c>
      <c r="H112">
        <v>24</v>
      </c>
      <c r="I112" s="8">
        <f t="shared" si="26"/>
        <v>0.99679816925565834</v>
      </c>
      <c r="J112" s="8">
        <f t="shared" si="27"/>
        <v>0.94867144012760851</v>
      </c>
      <c r="K112" s="8">
        <f t="shared" si="28"/>
        <v>0.98999112193259464</v>
      </c>
      <c r="N112" s="11">
        <v>2961680.6</v>
      </c>
    </row>
    <row r="113" spans="1:14" x14ac:dyDescent="0.2">
      <c r="B113">
        <v>36</v>
      </c>
      <c r="C113" s="8">
        <v>2589032.2000000002</v>
      </c>
      <c r="D113" s="8">
        <v>2584515.5</v>
      </c>
      <c r="E113" s="8">
        <v>2577034.5</v>
      </c>
      <c r="H113">
        <v>36</v>
      </c>
      <c r="I113" s="8">
        <f t="shared" si="26"/>
        <v>1.1177066608084811</v>
      </c>
      <c r="J113" s="8">
        <f t="shared" si="27"/>
        <v>1.1157567639802866</v>
      </c>
      <c r="K113" s="8">
        <f t="shared" si="28"/>
        <v>1.1125271542714894</v>
      </c>
      <c r="N113" s="11">
        <v>2316378.9666666668</v>
      </c>
    </row>
    <row r="114" spans="1:14" x14ac:dyDescent="0.2">
      <c r="B114">
        <v>48</v>
      </c>
      <c r="C114" s="8">
        <v>2187672</v>
      </c>
      <c r="D114" s="8">
        <v>2250930.7999999998</v>
      </c>
      <c r="E114" s="8">
        <v>2203472.7999999998</v>
      </c>
      <c r="H114">
        <v>48</v>
      </c>
      <c r="I114" s="8">
        <f t="shared" si="26"/>
        <v>1.0395164655728049</v>
      </c>
      <c r="J114" s="8">
        <f t="shared" si="27"/>
        <v>1.0695751600171168</v>
      </c>
      <c r="K114" s="8">
        <f t="shared" si="28"/>
        <v>1.0470245343185869</v>
      </c>
      <c r="N114" s="11">
        <v>2104509.2333333334</v>
      </c>
    </row>
    <row r="115" spans="1:14" x14ac:dyDescent="0.2">
      <c r="I115" s="8"/>
      <c r="J115" s="8"/>
      <c r="N115" t="s">
        <v>101</v>
      </c>
    </row>
    <row r="116" spans="1:14" x14ac:dyDescent="0.2">
      <c r="B116" t="s">
        <v>102</v>
      </c>
      <c r="C116" t="s">
        <v>107</v>
      </c>
      <c r="D116" t="s">
        <v>108</v>
      </c>
      <c r="E116" t="s">
        <v>109</v>
      </c>
      <c r="H116" t="s">
        <v>102</v>
      </c>
      <c r="I116" t="s">
        <v>107</v>
      </c>
      <c r="J116" t="s">
        <v>108</v>
      </c>
      <c r="K116" t="s">
        <v>109</v>
      </c>
      <c r="N116" t="s">
        <v>110</v>
      </c>
    </row>
    <row r="117" spans="1:14" x14ac:dyDescent="0.2">
      <c r="B117">
        <v>0</v>
      </c>
      <c r="C117" s="8">
        <v>70.920370000000005</v>
      </c>
      <c r="D117" s="8">
        <v>85.377920000000003</v>
      </c>
      <c r="E117" s="8">
        <v>49.234046999999997</v>
      </c>
      <c r="H117">
        <v>0</v>
      </c>
      <c r="I117" s="8">
        <f>C117/N117</f>
        <v>1.4992190234258303E-5</v>
      </c>
      <c r="J117" s="8">
        <f>D117/N117</f>
        <v>1.8048439657679262E-5</v>
      </c>
      <c r="K117" s="8">
        <f>E117/N117</f>
        <v>1.0407816521916258E-5</v>
      </c>
      <c r="N117" s="11">
        <v>4730487.6000000006</v>
      </c>
    </row>
    <row r="118" spans="1:14" x14ac:dyDescent="0.2">
      <c r="B118">
        <v>4</v>
      </c>
      <c r="C118" s="8">
        <v>1837498.4</v>
      </c>
      <c r="D118" s="8">
        <v>1905165.4</v>
      </c>
      <c r="E118" s="8">
        <v>1912257.9</v>
      </c>
      <c r="H118">
        <v>4</v>
      </c>
      <c r="I118" s="8">
        <f t="shared" ref="I118:I123" si="29">C118/N118</f>
        <v>0.50338061584345872</v>
      </c>
      <c r="J118" s="8">
        <f t="shared" ref="J118:J123" si="30">D118/N118</f>
        <v>0.5219179142336392</v>
      </c>
      <c r="K118" s="8">
        <f t="shared" ref="K118:K123" si="31">E118/N118</f>
        <v>0.52386089661548496</v>
      </c>
      <c r="N118" s="11">
        <v>3650316.1666666665</v>
      </c>
    </row>
    <row r="119" spans="1:14" x14ac:dyDescent="0.2">
      <c r="B119">
        <v>8</v>
      </c>
      <c r="C119" s="8">
        <v>3081333.8</v>
      </c>
      <c r="D119" s="8">
        <v>3116580.5</v>
      </c>
      <c r="E119" s="8">
        <v>3171332.2</v>
      </c>
      <c r="H119">
        <v>8</v>
      </c>
      <c r="I119" s="8">
        <f t="shared" si="29"/>
        <v>1.0615656050774891</v>
      </c>
      <c r="J119" s="8">
        <f t="shared" si="30"/>
        <v>1.0737086206808246</v>
      </c>
      <c r="K119" s="8">
        <f t="shared" si="31"/>
        <v>1.0925714006689977</v>
      </c>
      <c r="N119" s="11">
        <v>2902631.5333333332</v>
      </c>
    </row>
    <row r="120" spans="1:14" x14ac:dyDescent="0.2">
      <c r="B120">
        <v>12</v>
      </c>
      <c r="C120" s="8">
        <v>1973058.8</v>
      </c>
      <c r="D120" s="8">
        <v>1959859</v>
      </c>
      <c r="E120" s="8">
        <v>1983025.8</v>
      </c>
      <c r="H120">
        <v>12</v>
      </c>
      <c r="I120" s="8">
        <f t="shared" si="29"/>
        <v>0.77536704918452393</v>
      </c>
      <c r="J120" s="8">
        <f t="shared" si="30"/>
        <v>0.77017982923151196</v>
      </c>
      <c r="K120" s="8">
        <f t="shared" si="31"/>
        <v>0.77928385256576238</v>
      </c>
      <c r="N120" s="11">
        <v>2544677.1333333333</v>
      </c>
    </row>
    <row r="121" spans="1:14" x14ac:dyDescent="0.2">
      <c r="B121">
        <v>24</v>
      </c>
      <c r="C121" s="8">
        <v>2523974</v>
      </c>
      <c r="D121" s="8">
        <v>2603758.2000000002</v>
      </c>
      <c r="E121" s="8">
        <v>2589726.5</v>
      </c>
      <c r="H121">
        <v>24</v>
      </c>
      <c r="I121" s="8">
        <f t="shared" si="29"/>
        <v>1.1535084858241456</v>
      </c>
      <c r="J121" s="8">
        <f t="shared" si="30"/>
        <v>1.1899715205997379</v>
      </c>
      <c r="K121" s="8">
        <f t="shared" si="31"/>
        <v>1.1835587425677381</v>
      </c>
      <c r="N121" s="11">
        <v>2188084.4666666668</v>
      </c>
    </row>
    <row r="122" spans="1:14" x14ac:dyDescent="0.2">
      <c r="B122">
        <v>36</v>
      </c>
      <c r="C122" s="8">
        <v>2463025.5</v>
      </c>
      <c r="D122" s="8">
        <v>2532681.5</v>
      </c>
      <c r="E122" s="8">
        <v>2662356.7999999998</v>
      </c>
      <c r="H122">
        <v>36</v>
      </c>
      <c r="I122" s="8">
        <f t="shared" si="29"/>
        <v>1.2354077641890646</v>
      </c>
      <c r="J122" s="8">
        <f t="shared" si="30"/>
        <v>1.2703459177820149</v>
      </c>
      <c r="K122" s="8">
        <f t="shared" si="31"/>
        <v>1.3353886355466285</v>
      </c>
      <c r="N122" s="11">
        <v>1993694.3666666669</v>
      </c>
    </row>
    <row r="123" spans="1:14" x14ac:dyDescent="0.2">
      <c r="B123">
        <v>48</v>
      </c>
      <c r="C123" s="8">
        <v>2165535.5</v>
      </c>
      <c r="D123" s="8">
        <v>2083329.4</v>
      </c>
      <c r="E123" s="8">
        <v>2224054.7999999998</v>
      </c>
      <c r="H123">
        <v>48</v>
      </c>
      <c r="I123" s="8">
        <f t="shared" si="29"/>
        <v>1.0953208757048425</v>
      </c>
      <c r="J123" s="8">
        <f t="shared" si="30"/>
        <v>1.0537412953006977</v>
      </c>
      <c r="K123" s="8">
        <f t="shared" si="31"/>
        <v>1.1249197490189184</v>
      </c>
      <c r="N123" s="11">
        <v>1977078.6333333335</v>
      </c>
    </row>
    <row r="125" spans="1:14" x14ac:dyDescent="0.2">
      <c r="A125" s="9"/>
      <c r="B125" s="9"/>
      <c r="C125" s="9"/>
      <c r="D125" s="9"/>
      <c r="E125" s="9"/>
      <c r="F125" s="9"/>
      <c r="G125" s="9"/>
      <c r="H125" s="9"/>
      <c r="I125" s="9"/>
      <c r="J125" s="9"/>
      <c r="K125" s="9"/>
      <c r="L125" s="9"/>
      <c r="M125" s="9"/>
      <c r="N125" s="9"/>
    </row>
    <row r="127" spans="1:14" ht="18.75" x14ac:dyDescent="0.3">
      <c r="B127" s="66" t="s">
        <v>120</v>
      </c>
      <c r="C127" s="66"/>
      <c r="D127" s="66"/>
      <c r="E127" s="66"/>
      <c r="H127" s="66" t="s">
        <v>121</v>
      </c>
      <c r="I127" s="66"/>
      <c r="J127" s="66"/>
      <c r="K127" s="66"/>
      <c r="N127" t="s">
        <v>101</v>
      </c>
    </row>
    <row r="128" spans="1:14" x14ac:dyDescent="0.2">
      <c r="B128" t="s">
        <v>102</v>
      </c>
      <c r="C128" t="s">
        <v>103</v>
      </c>
      <c r="D128" t="s">
        <v>104</v>
      </c>
      <c r="E128" t="s">
        <v>105</v>
      </c>
      <c r="H128" t="s">
        <v>102</v>
      </c>
      <c r="I128" t="s">
        <v>103</v>
      </c>
      <c r="J128" t="s">
        <v>104</v>
      </c>
      <c r="K128" t="s">
        <v>105</v>
      </c>
      <c r="N128" t="s">
        <v>106</v>
      </c>
    </row>
    <row r="129" spans="2:14" x14ac:dyDescent="0.2">
      <c r="B129">
        <v>0</v>
      </c>
      <c r="C129" s="8">
        <v>4.6540679999999996</v>
      </c>
      <c r="D129" s="8">
        <v>4.2071860000000001</v>
      </c>
      <c r="E129" s="8">
        <v>4.3481126000000003</v>
      </c>
      <c r="H129">
        <v>0</v>
      </c>
      <c r="I129" s="8">
        <f>C129/N129</f>
        <v>1.0195501842732264E-6</v>
      </c>
      <c r="J129" s="8">
        <f>D129/N129</f>
        <v>9.2165332813610348E-7</v>
      </c>
      <c r="K129" s="8">
        <f>E129/N129</f>
        <v>9.5252561900056853E-7</v>
      </c>
      <c r="N129" s="11">
        <v>4564824.833333333</v>
      </c>
    </row>
    <row r="130" spans="2:14" x14ac:dyDescent="0.2">
      <c r="B130">
        <v>4</v>
      </c>
      <c r="C130" s="8">
        <v>776194.8</v>
      </c>
      <c r="D130" s="8">
        <v>771578.7</v>
      </c>
      <c r="E130" s="8">
        <v>781698.06</v>
      </c>
      <c r="H130">
        <v>4</v>
      </c>
      <c r="I130" s="8">
        <f t="shared" ref="I130:I135" si="32">C130/N130</f>
        <v>0.21063425351099468</v>
      </c>
      <c r="J130" s="8">
        <f t="shared" ref="J130:J135" si="33">D130/N130</f>
        <v>0.20938159273868326</v>
      </c>
      <c r="K130" s="8">
        <f t="shared" ref="K130:K135" si="34">E130/N130</f>
        <v>0.2121276609159102</v>
      </c>
      <c r="N130" s="11">
        <v>3685035.9666666668</v>
      </c>
    </row>
    <row r="131" spans="2:14" x14ac:dyDescent="0.2">
      <c r="B131">
        <v>8</v>
      </c>
      <c r="C131" s="8">
        <v>1081636</v>
      </c>
      <c r="D131" s="8">
        <v>1039992.6</v>
      </c>
      <c r="E131" s="8">
        <v>1119079.6000000001</v>
      </c>
      <c r="H131">
        <v>8</v>
      </c>
      <c r="I131" s="8">
        <f t="shared" si="32"/>
        <v>0.31491305023578148</v>
      </c>
      <c r="J131" s="8">
        <f t="shared" si="33"/>
        <v>0.30278877726762143</v>
      </c>
      <c r="K131" s="8">
        <f t="shared" si="34"/>
        <v>0.32581457190093366</v>
      </c>
      <c r="N131" s="11">
        <v>3434713.1666666665</v>
      </c>
    </row>
    <row r="132" spans="2:14" x14ac:dyDescent="0.2">
      <c r="B132">
        <v>12</v>
      </c>
      <c r="C132" s="8">
        <v>923622.7</v>
      </c>
      <c r="D132" s="8">
        <v>956609.94</v>
      </c>
      <c r="E132" s="8">
        <v>1056887.5</v>
      </c>
      <c r="H132">
        <v>12</v>
      </c>
      <c r="I132" s="8">
        <f t="shared" si="32"/>
        <v>0.30066669149373765</v>
      </c>
      <c r="J132" s="8">
        <f t="shared" si="33"/>
        <v>0.3114050203723045</v>
      </c>
      <c r="K132" s="8">
        <f t="shared" si="34"/>
        <v>0.34404835210967383</v>
      </c>
      <c r="N132" s="11">
        <v>3071915.6</v>
      </c>
    </row>
    <row r="133" spans="2:14" x14ac:dyDescent="0.2">
      <c r="B133">
        <v>24</v>
      </c>
      <c r="C133" s="8">
        <v>2900584.8</v>
      </c>
      <c r="D133" s="8">
        <v>2909221.5</v>
      </c>
      <c r="E133" s="8">
        <v>2931196.5</v>
      </c>
      <c r="H133">
        <v>24</v>
      </c>
      <c r="I133" s="8">
        <f t="shared" si="32"/>
        <v>0.97937123942399451</v>
      </c>
      <c r="J133" s="8">
        <f t="shared" si="33"/>
        <v>0.98228738777571079</v>
      </c>
      <c r="K133" s="8">
        <f t="shared" si="34"/>
        <v>0.98970716153524452</v>
      </c>
      <c r="N133" s="11">
        <v>2961680.6</v>
      </c>
    </row>
    <row r="134" spans="2:14" x14ac:dyDescent="0.2">
      <c r="B134">
        <v>36</v>
      </c>
      <c r="C134" s="8">
        <v>12676215</v>
      </c>
      <c r="D134" s="8">
        <v>13059308</v>
      </c>
      <c r="E134" s="8">
        <v>12505794</v>
      </c>
      <c r="H134">
        <v>36</v>
      </c>
      <c r="I134" s="8">
        <f t="shared" si="32"/>
        <v>5.4724270865925808</v>
      </c>
      <c r="J134" s="8">
        <f t="shared" si="33"/>
        <v>5.6378115100883965</v>
      </c>
      <c r="K134" s="8">
        <f t="shared" si="34"/>
        <v>5.3988549283005201</v>
      </c>
      <c r="N134" s="11">
        <v>2316378.9666666668</v>
      </c>
    </row>
    <row r="135" spans="2:14" x14ac:dyDescent="0.2">
      <c r="B135">
        <v>48</v>
      </c>
      <c r="C135" s="8">
        <v>19615902</v>
      </c>
      <c r="D135" s="8">
        <v>19867880</v>
      </c>
      <c r="E135" s="8">
        <v>19850286</v>
      </c>
      <c r="H135">
        <v>48</v>
      </c>
      <c r="I135" s="8">
        <f t="shared" si="32"/>
        <v>9.3208913932538859</v>
      </c>
      <c r="J135" s="8">
        <f t="shared" si="33"/>
        <v>9.4406238211325189</v>
      </c>
      <c r="K135" s="8">
        <f t="shared" si="34"/>
        <v>9.4322636772465565</v>
      </c>
      <c r="N135" s="11">
        <v>2104509.2333333334</v>
      </c>
    </row>
    <row r="136" spans="2:14" x14ac:dyDescent="0.2">
      <c r="I136" s="8"/>
      <c r="J136" s="8"/>
      <c r="N136" t="s">
        <v>101</v>
      </c>
    </row>
    <row r="137" spans="2:14" x14ac:dyDescent="0.2">
      <c r="B137" t="s">
        <v>102</v>
      </c>
      <c r="C137" t="s">
        <v>107</v>
      </c>
      <c r="D137" t="s">
        <v>108</v>
      </c>
      <c r="E137" t="s">
        <v>109</v>
      </c>
      <c r="H137" t="s">
        <v>102</v>
      </c>
      <c r="I137" t="s">
        <v>107</v>
      </c>
      <c r="J137" t="s">
        <v>108</v>
      </c>
      <c r="K137" t="s">
        <v>109</v>
      </c>
      <c r="N137" t="s">
        <v>110</v>
      </c>
    </row>
    <row r="138" spans="2:14" x14ac:dyDescent="0.2">
      <c r="B138">
        <v>0</v>
      </c>
      <c r="C138" s="8">
        <v>208.55276000000001</v>
      </c>
      <c r="D138" s="8">
        <v>180.28853000000001</v>
      </c>
      <c r="E138" s="8">
        <v>220.25785999999999</v>
      </c>
      <c r="H138">
        <v>0</v>
      </c>
      <c r="I138" s="8">
        <f>C138/N138</f>
        <v>4.4086947823306838E-5</v>
      </c>
      <c r="J138" s="8">
        <f>D138/N138</f>
        <v>3.811203944388312E-5</v>
      </c>
      <c r="K138" s="8">
        <f>E138/N138</f>
        <v>4.6561343908818189E-5</v>
      </c>
      <c r="N138" s="11">
        <v>4730487.6000000006</v>
      </c>
    </row>
    <row r="139" spans="2:14" x14ac:dyDescent="0.2">
      <c r="B139">
        <v>4</v>
      </c>
      <c r="C139" s="8">
        <v>2904167.8</v>
      </c>
      <c r="D139" s="8">
        <v>2872298</v>
      </c>
      <c r="E139" s="8">
        <v>2954622.8</v>
      </c>
      <c r="H139">
        <v>4</v>
      </c>
      <c r="I139" s="8">
        <f t="shared" ref="I139:I144" si="35">C139/N139</f>
        <v>0.79559349585106709</v>
      </c>
      <c r="J139" s="8">
        <f t="shared" ref="J139:J144" si="36">D139/N139</f>
        <v>0.78686280005791287</v>
      </c>
      <c r="K139" s="8">
        <f t="shared" ref="K139:K144" si="37">E139/N139</f>
        <v>0.80941558623894538</v>
      </c>
      <c r="N139" s="11">
        <v>3650316.1666666665</v>
      </c>
    </row>
    <row r="140" spans="2:14" x14ac:dyDescent="0.2">
      <c r="B140">
        <v>8</v>
      </c>
      <c r="C140" s="8">
        <v>1974546.4</v>
      </c>
      <c r="D140" s="8">
        <v>1966023</v>
      </c>
      <c r="E140" s="8">
        <v>2012732</v>
      </c>
      <c r="H140">
        <v>8</v>
      </c>
      <c r="I140" s="8">
        <f t="shared" si="35"/>
        <v>0.68026078312890925</v>
      </c>
      <c r="J140" s="8">
        <f t="shared" si="36"/>
        <v>0.67732434427950017</v>
      </c>
      <c r="K140" s="8">
        <f t="shared" si="37"/>
        <v>0.69341629376175506</v>
      </c>
      <c r="N140" s="11">
        <v>2902631.5333333332</v>
      </c>
    </row>
    <row r="141" spans="2:14" x14ac:dyDescent="0.2">
      <c r="B141">
        <v>12</v>
      </c>
      <c r="C141" s="8">
        <v>1050483.3999999999</v>
      </c>
      <c r="D141" s="8">
        <v>1079181.2</v>
      </c>
      <c r="E141" s="8">
        <v>1070153.5</v>
      </c>
      <c r="H141">
        <v>12</v>
      </c>
      <c r="I141" s="8">
        <f t="shared" si="35"/>
        <v>0.41281598605947573</v>
      </c>
      <c r="J141" s="8">
        <f t="shared" si="36"/>
        <v>0.42409356608095689</v>
      </c>
      <c r="K141" s="8">
        <f t="shared" si="37"/>
        <v>0.42054588614869987</v>
      </c>
      <c r="N141" s="11">
        <v>2544677.1333333333</v>
      </c>
    </row>
    <row r="142" spans="2:14" x14ac:dyDescent="0.2">
      <c r="B142">
        <v>24</v>
      </c>
      <c r="C142" s="8">
        <v>2647746.2000000002</v>
      </c>
      <c r="D142" s="8">
        <v>2737026.5</v>
      </c>
      <c r="E142" s="8">
        <v>2747591</v>
      </c>
      <c r="H142">
        <v>24</v>
      </c>
      <c r="I142" s="8">
        <f t="shared" si="35"/>
        <v>1.2100749492699352</v>
      </c>
      <c r="J142" s="8">
        <f t="shared" si="36"/>
        <v>1.2508778987721589</v>
      </c>
      <c r="K142" s="8">
        <f t="shared" si="37"/>
        <v>1.2557060944661276</v>
      </c>
      <c r="N142" s="11">
        <v>2188084.4666666668</v>
      </c>
    </row>
    <row r="143" spans="2:14" x14ac:dyDescent="0.2">
      <c r="B143">
        <v>36</v>
      </c>
      <c r="C143" s="8">
        <v>16825034</v>
      </c>
      <c r="D143" s="8">
        <v>14824161</v>
      </c>
      <c r="E143" s="8">
        <v>14972442</v>
      </c>
      <c r="H143">
        <v>36</v>
      </c>
      <c r="I143" s="8">
        <f t="shared" si="35"/>
        <v>8.4391240108334209</v>
      </c>
      <c r="J143" s="8">
        <f t="shared" si="36"/>
        <v>7.4355233419177864</v>
      </c>
      <c r="K143" s="8">
        <f t="shared" si="37"/>
        <v>7.5098983326280813</v>
      </c>
      <c r="N143" s="11">
        <v>1993694.3666666669</v>
      </c>
    </row>
    <row r="144" spans="2:14" x14ac:dyDescent="0.2">
      <c r="B144">
        <v>48</v>
      </c>
      <c r="C144" s="8">
        <v>17761404</v>
      </c>
      <c r="D144" s="8">
        <v>18136880</v>
      </c>
      <c r="E144" s="8">
        <v>18766656</v>
      </c>
      <c r="H144">
        <v>48</v>
      </c>
      <c r="I144" s="8">
        <f t="shared" si="35"/>
        <v>8.9836608926648811</v>
      </c>
      <c r="J144" s="8">
        <f t="shared" si="36"/>
        <v>9.1735754431888292</v>
      </c>
      <c r="K144" s="8">
        <f t="shared" si="37"/>
        <v>9.4921141140246998</v>
      </c>
      <c r="N144" s="11">
        <v>1977078.6333333335</v>
      </c>
    </row>
  </sheetData>
  <mergeCells count="13">
    <mergeCell ref="B85:E85"/>
    <mergeCell ref="H85:K85"/>
    <mergeCell ref="B106:E106"/>
    <mergeCell ref="H106:K106"/>
    <mergeCell ref="B127:E127"/>
    <mergeCell ref="H127:K127"/>
    <mergeCell ref="B64:E64"/>
    <mergeCell ref="H64:K64"/>
    <mergeCell ref="B1:E1"/>
    <mergeCell ref="B22:E22"/>
    <mergeCell ref="H22:L22"/>
    <mergeCell ref="B43:E43"/>
    <mergeCell ref="H43:K43"/>
  </mergeCells>
  <pageMargins left="0.7" right="0.7" top="0.78740157499999996" bottom="0.78740157499999996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"/>
  <sheetViews>
    <sheetView zoomScale="70" zoomScaleNormal="70" workbookViewId="0">
      <selection activeCell="N35" sqref="N35"/>
    </sheetView>
  </sheetViews>
  <sheetFormatPr baseColWidth="10" defaultRowHeight="12.75" x14ac:dyDescent="0.2"/>
  <sheetData>
    <row r="1" spans="1:17" ht="18" x14ac:dyDescent="0.25">
      <c r="A1" s="56" t="s">
        <v>311</v>
      </c>
      <c r="Q1" s="56" t="s">
        <v>312</v>
      </c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5:Y23"/>
  <sheetViews>
    <sheetView zoomScale="70" zoomScaleNormal="70" workbookViewId="0">
      <selection activeCell="A23" sqref="A23"/>
    </sheetView>
  </sheetViews>
  <sheetFormatPr baseColWidth="10" defaultRowHeight="12.75" x14ac:dyDescent="0.2"/>
  <sheetData>
    <row r="5" spans="2:18" x14ac:dyDescent="0.2">
      <c r="B5" s="3" t="s">
        <v>49</v>
      </c>
    </row>
    <row r="7" spans="2:18" x14ac:dyDescent="0.2">
      <c r="B7" t="s">
        <v>48</v>
      </c>
      <c r="C7" s="63" t="s">
        <v>39</v>
      </c>
      <c r="D7" s="63"/>
      <c r="E7" s="63" t="s">
        <v>40</v>
      </c>
      <c r="F7" s="63"/>
      <c r="G7" s="63" t="s">
        <v>41</v>
      </c>
      <c r="H7" s="63"/>
      <c r="I7" s="63" t="s">
        <v>42</v>
      </c>
      <c r="J7" s="63"/>
      <c r="K7" s="63" t="s">
        <v>43</v>
      </c>
      <c r="L7" s="63"/>
      <c r="M7" s="63" t="s">
        <v>44</v>
      </c>
      <c r="N7" s="63"/>
      <c r="O7" s="63" t="s">
        <v>45</v>
      </c>
      <c r="P7" s="63"/>
      <c r="Q7" s="63" t="s">
        <v>184</v>
      </c>
      <c r="R7" s="63"/>
    </row>
    <row r="8" spans="2:18" x14ac:dyDescent="0.2">
      <c r="B8" s="4">
        <v>2500</v>
      </c>
      <c r="C8" s="1">
        <v>1.897300005</v>
      </c>
      <c r="D8" s="1">
        <v>1.808400035</v>
      </c>
      <c r="E8" s="1">
        <v>0.96479999999999999</v>
      </c>
      <c r="F8" s="1">
        <v>0.99510002099999995</v>
      </c>
      <c r="G8" s="1">
        <v>0.83329999399999999</v>
      </c>
      <c r="H8" s="1">
        <v>0.99339997800000002</v>
      </c>
      <c r="I8" s="1">
        <v>1.4064999819999999</v>
      </c>
      <c r="J8" s="1">
        <v>1.253700018</v>
      </c>
      <c r="K8" s="1">
        <v>0.79979997899999999</v>
      </c>
      <c r="L8" s="1">
        <v>0.83569997500000004</v>
      </c>
      <c r="M8" s="1">
        <v>1.2717000249999999</v>
      </c>
      <c r="N8" s="1">
        <v>1.2467999460000001</v>
      </c>
      <c r="O8" s="1">
        <v>1.3108999729999999</v>
      </c>
      <c r="P8" s="1">
        <v>1.09739995</v>
      </c>
      <c r="Q8" s="1">
        <v>0.35699999300000002</v>
      </c>
      <c r="R8" s="1">
        <v>0.20350000300000001</v>
      </c>
    </row>
    <row r="9" spans="2:18" x14ac:dyDescent="0.2">
      <c r="B9" s="4">
        <v>250</v>
      </c>
      <c r="C9" s="1">
        <v>1.3351000550000001</v>
      </c>
      <c r="D9" s="1">
        <v>1.163800001</v>
      </c>
      <c r="E9" s="1">
        <v>0.53829997799999996</v>
      </c>
      <c r="F9" s="1">
        <v>0.46540000999999998</v>
      </c>
      <c r="G9" s="1">
        <v>0.50059998000000006</v>
      </c>
      <c r="H9" s="1">
        <v>0.43709999300000002</v>
      </c>
      <c r="I9" s="1">
        <v>0.86110001800000002</v>
      </c>
      <c r="J9" s="1">
        <v>0.69779998099999996</v>
      </c>
      <c r="K9" s="1">
        <v>0.521499991</v>
      </c>
      <c r="L9" s="1">
        <v>0.38249999299999998</v>
      </c>
      <c r="M9" s="1">
        <v>0.735499978</v>
      </c>
      <c r="N9" s="1">
        <v>0.67589998200000001</v>
      </c>
      <c r="O9" s="1">
        <v>0.65839999900000001</v>
      </c>
      <c r="P9" s="1">
        <v>0.68730002599999995</v>
      </c>
      <c r="Q9" s="1">
        <v>0.28569999299999999</v>
      </c>
      <c r="R9" s="1">
        <v>0.33219999099999997</v>
      </c>
    </row>
    <row r="10" spans="2:18" x14ac:dyDescent="0.2">
      <c r="B10" s="4">
        <v>25</v>
      </c>
      <c r="C10" s="1">
        <v>0.81040000899999998</v>
      </c>
      <c r="D10" s="1">
        <v>0.83279997100000003</v>
      </c>
      <c r="E10" s="1">
        <v>0.34920001000000001</v>
      </c>
      <c r="F10" s="1">
        <v>0.37770000100000001</v>
      </c>
      <c r="G10" s="1">
        <v>0.32710000900000002</v>
      </c>
      <c r="H10" s="1">
        <v>0.33860001000000001</v>
      </c>
      <c r="I10" s="1">
        <v>0.378800005</v>
      </c>
      <c r="J10" s="1">
        <v>0.41760000600000002</v>
      </c>
      <c r="K10" s="1">
        <v>0.36199998900000002</v>
      </c>
      <c r="L10" s="1">
        <v>0.30739998800000001</v>
      </c>
      <c r="M10" s="1">
        <v>0.40770000200000001</v>
      </c>
      <c r="N10" s="1">
        <v>0.37329998599999997</v>
      </c>
      <c r="O10" s="1">
        <v>0.40599998799999998</v>
      </c>
      <c r="P10" s="1">
        <v>0.403499991</v>
      </c>
      <c r="Q10" s="1">
        <v>0.41980001300000003</v>
      </c>
      <c r="R10" s="1">
        <v>0.333600014</v>
      </c>
    </row>
    <row r="11" spans="2:18" x14ac:dyDescent="0.2">
      <c r="B11" s="4" t="s">
        <v>46</v>
      </c>
      <c r="C11" s="1">
        <v>0.374799997</v>
      </c>
      <c r="D11" s="1">
        <v>0.41429999499999998</v>
      </c>
      <c r="E11" s="1">
        <v>0.30959999599999999</v>
      </c>
      <c r="F11" s="1">
        <v>0.33529999900000002</v>
      </c>
      <c r="G11" s="1">
        <v>0.29499998700000002</v>
      </c>
      <c r="H11" s="1">
        <v>0.31690001499999998</v>
      </c>
      <c r="I11" s="1">
        <v>0.30730000099999999</v>
      </c>
      <c r="J11" s="1">
        <v>0.34490001199999998</v>
      </c>
      <c r="K11" s="1">
        <v>0.26879998999999999</v>
      </c>
      <c r="L11" s="1">
        <v>0.29850000100000001</v>
      </c>
      <c r="M11" s="1">
        <v>0.30689999499999998</v>
      </c>
      <c r="N11" s="1">
        <v>0.28740000700000001</v>
      </c>
      <c r="O11" s="1">
        <v>0.29469999699999999</v>
      </c>
      <c r="P11" s="1">
        <v>0.29640001100000002</v>
      </c>
      <c r="Q11" s="1">
        <v>0.41299998799999998</v>
      </c>
      <c r="R11" s="1">
        <v>0.32060000300000002</v>
      </c>
    </row>
    <row r="12" spans="2:18" x14ac:dyDescent="0.2">
      <c r="B12" s="4" t="s">
        <v>47</v>
      </c>
      <c r="C12" s="1">
        <v>0.32879999300000001</v>
      </c>
      <c r="D12" s="1">
        <v>0.33500000800000002</v>
      </c>
      <c r="E12" s="1">
        <v>0.29339999</v>
      </c>
      <c r="F12" s="1">
        <v>0.31380000699999999</v>
      </c>
      <c r="G12" s="1">
        <v>0.30039998899999998</v>
      </c>
      <c r="H12" s="1">
        <v>0.29330000299999998</v>
      </c>
      <c r="I12" s="1">
        <v>0.32980000999999998</v>
      </c>
      <c r="J12" s="1">
        <v>0.31110000599999998</v>
      </c>
      <c r="K12" s="1">
        <v>0.30270001299999999</v>
      </c>
      <c r="L12" s="1">
        <v>0.291399986</v>
      </c>
      <c r="M12" s="1">
        <v>0.32530000799999997</v>
      </c>
      <c r="N12" s="1">
        <v>0.27270001199999999</v>
      </c>
      <c r="O12" s="1">
        <v>0.30099999900000002</v>
      </c>
      <c r="P12" s="1">
        <v>0.30210000300000001</v>
      </c>
      <c r="Q12" s="1">
        <v>0.40169999000000001</v>
      </c>
      <c r="R12" s="1">
        <v>0.34090000399999998</v>
      </c>
    </row>
    <row r="13" spans="2:18" x14ac:dyDescent="0.2">
      <c r="B13" s="4">
        <v>0</v>
      </c>
      <c r="C13" s="1">
        <v>0.30189999899999997</v>
      </c>
      <c r="D13" s="1">
        <v>0.33500000800000002</v>
      </c>
      <c r="E13" s="1">
        <v>0.303600013</v>
      </c>
      <c r="F13" s="1">
        <v>0.34400001200000002</v>
      </c>
      <c r="G13" s="1">
        <v>0.28729999099999998</v>
      </c>
      <c r="H13" s="1">
        <v>0.31949999899999998</v>
      </c>
      <c r="I13" s="1">
        <v>0.31169998599999998</v>
      </c>
      <c r="J13" s="1">
        <v>0.30399999</v>
      </c>
      <c r="K13" s="1">
        <v>0.27790000999999998</v>
      </c>
      <c r="L13" s="1">
        <v>0.293000013</v>
      </c>
      <c r="M13" s="1">
        <v>0.28389999300000002</v>
      </c>
      <c r="N13" s="1">
        <v>0.28029999100000003</v>
      </c>
      <c r="O13" s="1">
        <v>0.30259999599999998</v>
      </c>
      <c r="P13" s="1">
        <v>0.28549998999999998</v>
      </c>
      <c r="Q13" s="1">
        <v>0.29449999300000002</v>
      </c>
      <c r="R13" s="1">
        <v>0.32589998799999997</v>
      </c>
    </row>
    <row r="18" spans="1:25" x14ac:dyDescent="0.2">
      <c r="B18" s="3" t="s">
        <v>322</v>
      </c>
    </row>
    <row r="19" spans="1:25" x14ac:dyDescent="0.2">
      <c r="B19" s="63"/>
      <c r="C19" s="63"/>
      <c r="D19" s="63"/>
      <c r="E19" s="63"/>
      <c r="F19" s="63"/>
      <c r="G19" s="63"/>
      <c r="H19" s="63"/>
      <c r="I19" s="63"/>
      <c r="J19" s="63"/>
      <c r="K19" s="63"/>
      <c r="L19" s="63"/>
      <c r="M19" s="63"/>
      <c r="N19" s="63"/>
      <c r="O19" s="63"/>
      <c r="P19" s="63"/>
      <c r="Q19" s="63"/>
      <c r="R19" s="63"/>
      <c r="S19" s="63"/>
      <c r="T19" s="63"/>
      <c r="U19" s="63"/>
      <c r="V19" s="63"/>
      <c r="W19" s="63"/>
      <c r="X19" s="63"/>
      <c r="Y19" s="63"/>
    </row>
    <row r="20" spans="1:25" x14ac:dyDescent="0.2">
      <c r="B20" s="1"/>
      <c r="C20" s="1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</row>
    <row r="21" spans="1:25" x14ac:dyDescent="0.2">
      <c r="B21" s="57" t="s">
        <v>39</v>
      </c>
      <c r="C21" s="57" t="s">
        <v>323</v>
      </c>
      <c r="D21" s="57" t="s">
        <v>111</v>
      </c>
      <c r="E21" s="57" t="s">
        <v>324</v>
      </c>
      <c r="F21" s="57" t="s">
        <v>89</v>
      </c>
      <c r="G21" s="57" t="s">
        <v>325</v>
      </c>
      <c r="H21" s="57" t="s">
        <v>326</v>
      </c>
      <c r="I21" s="57" t="s">
        <v>327</v>
      </c>
    </row>
    <row r="22" spans="1:25" x14ac:dyDescent="0.2">
      <c r="A22" t="s">
        <v>320</v>
      </c>
      <c r="B22" s="1">
        <v>3.9489999999999998</v>
      </c>
      <c r="C22" s="1">
        <v>1.8460000000000001</v>
      </c>
      <c r="D22" s="1">
        <v>2.125</v>
      </c>
      <c r="E22" s="1">
        <v>1.9830000000000001</v>
      </c>
      <c r="F22" s="1">
        <v>2.7360000000000002</v>
      </c>
      <c r="G22" s="1">
        <v>2.5529999999999999</v>
      </c>
      <c r="H22" s="1">
        <v>1.994</v>
      </c>
      <c r="I22" s="1">
        <v>2.4670000000000001</v>
      </c>
    </row>
    <row r="23" spans="1:25" x14ac:dyDescent="0.2">
      <c r="A23" t="s">
        <v>321</v>
      </c>
      <c r="B23" s="1">
        <v>3.8180000000000001</v>
      </c>
      <c r="C23" s="1">
        <v>1.5920000000000001</v>
      </c>
      <c r="D23" s="1">
        <v>2.1619999999999999</v>
      </c>
      <c r="E23" s="1">
        <v>2.0419999999999998</v>
      </c>
      <c r="F23" s="1">
        <v>2.5499999999999998</v>
      </c>
      <c r="G23" s="1">
        <v>2.3730000000000002</v>
      </c>
      <c r="H23" s="1">
        <v>1.8440000000000001</v>
      </c>
      <c r="I23" s="1">
        <v>2.3809999999999998</v>
      </c>
    </row>
  </sheetData>
  <mergeCells count="16">
    <mergeCell ref="T19:V19"/>
    <mergeCell ref="W19:Y19"/>
    <mergeCell ref="O7:P7"/>
    <mergeCell ref="Q7:R7"/>
    <mergeCell ref="B19:D19"/>
    <mergeCell ref="E19:G19"/>
    <mergeCell ref="H19:J19"/>
    <mergeCell ref="K19:M19"/>
    <mergeCell ref="N19:P19"/>
    <mergeCell ref="Q19:S19"/>
    <mergeCell ref="C7:D7"/>
    <mergeCell ref="E7:F7"/>
    <mergeCell ref="G7:H7"/>
    <mergeCell ref="I7:J7"/>
    <mergeCell ref="K7:L7"/>
    <mergeCell ref="M7:N7"/>
  </mergeCells>
  <pageMargins left="0.7" right="0.7" top="0.78740157499999996" bottom="0.78740157499999996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5:B70"/>
  <sheetViews>
    <sheetView zoomScale="40" zoomScaleNormal="40" workbookViewId="0">
      <selection activeCell="B5" sqref="B5:B6"/>
    </sheetView>
  </sheetViews>
  <sheetFormatPr baseColWidth="10" defaultRowHeight="12.75" x14ac:dyDescent="0.2"/>
  <cols>
    <col min="17" max="18" width="11.42578125" customWidth="1"/>
  </cols>
  <sheetData>
    <row r="5" spans="2:2" ht="20.25" x14ac:dyDescent="0.3">
      <c r="B5" s="73" t="s">
        <v>36</v>
      </c>
    </row>
    <row r="6" spans="2:2" ht="20.25" x14ac:dyDescent="0.3">
      <c r="B6" s="74" t="s">
        <v>37</v>
      </c>
    </row>
    <row r="70" spans="2:2" ht="20.25" x14ac:dyDescent="0.3">
      <c r="B70" s="73" t="s">
        <v>35</v>
      </c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T22"/>
  <sheetViews>
    <sheetView workbookViewId="0">
      <selection activeCell="H30" sqref="H30"/>
    </sheetView>
  </sheetViews>
  <sheetFormatPr baseColWidth="10" defaultRowHeight="12.75" x14ac:dyDescent="0.2"/>
  <cols>
    <col min="2" max="2" width="20.85546875" customWidth="1"/>
  </cols>
  <sheetData>
    <row r="3" spans="2:20" ht="14.25" x14ac:dyDescent="0.25">
      <c r="B3" s="3" t="s">
        <v>185</v>
      </c>
    </row>
    <row r="5" spans="2:20" x14ac:dyDescent="0.2">
      <c r="C5" s="62" t="s">
        <v>50</v>
      </c>
      <c r="D5" s="62"/>
      <c r="E5" s="62"/>
      <c r="F5" s="62" t="s">
        <v>51</v>
      </c>
      <c r="G5" s="62"/>
      <c r="H5" s="62"/>
      <c r="I5" s="62" t="s">
        <v>52</v>
      </c>
      <c r="J5" s="62"/>
      <c r="K5" s="62"/>
      <c r="L5" s="62" t="s">
        <v>53</v>
      </c>
      <c r="M5" s="62"/>
      <c r="N5" s="62"/>
      <c r="O5" s="62" t="s">
        <v>54</v>
      </c>
      <c r="P5" s="62"/>
      <c r="Q5" s="62"/>
      <c r="R5" s="62" t="s">
        <v>55</v>
      </c>
      <c r="S5" s="62"/>
      <c r="T5" s="62"/>
    </row>
    <row r="6" spans="2:20" x14ac:dyDescent="0.2">
      <c r="B6" s="7" t="s">
        <v>56</v>
      </c>
      <c r="C6" s="5">
        <v>0.61250000000000004</v>
      </c>
      <c r="D6" s="5">
        <v>0.83504999999999996</v>
      </c>
      <c r="E6" s="5">
        <v>0.57150000000000001</v>
      </c>
      <c r="F6" s="5">
        <v>0.56510000000000005</v>
      </c>
      <c r="G6" s="5">
        <v>0.51170000000000004</v>
      </c>
      <c r="H6" s="5">
        <v>0.58979999999999999</v>
      </c>
      <c r="I6" s="5">
        <v>0.23910000000000001</v>
      </c>
      <c r="J6" s="5">
        <v>0.57435000000000003</v>
      </c>
      <c r="K6" s="5">
        <v>0.4723</v>
      </c>
      <c r="L6" s="5">
        <v>0.22034999999999999</v>
      </c>
      <c r="M6" s="5">
        <v>0.30814999999999998</v>
      </c>
      <c r="N6" s="5">
        <v>0.49225000000000002</v>
      </c>
      <c r="O6" s="5">
        <v>0.18115000000000001</v>
      </c>
      <c r="P6" s="5">
        <v>0.1784</v>
      </c>
      <c r="Q6" s="5">
        <v>0.38750000000000001</v>
      </c>
      <c r="R6" s="5">
        <v>0.22850000000000001</v>
      </c>
      <c r="S6" s="5">
        <v>0.17050000000000001</v>
      </c>
      <c r="T6" s="5">
        <v>0.50455000000000005</v>
      </c>
    </row>
    <row r="7" spans="2:20" x14ac:dyDescent="0.2">
      <c r="B7" s="7" t="s">
        <v>57</v>
      </c>
      <c r="C7" s="5">
        <v>1.1893499999999999</v>
      </c>
      <c r="D7" s="5">
        <v>1.3484499999999999</v>
      </c>
      <c r="E7" s="5">
        <v>0.7893</v>
      </c>
      <c r="F7" s="5">
        <v>0.755</v>
      </c>
      <c r="G7" s="5">
        <v>0.78520000000000001</v>
      </c>
      <c r="H7" s="5">
        <v>0.97460000000000002</v>
      </c>
      <c r="I7" s="5">
        <v>0.24540000000000001</v>
      </c>
      <c r="J7" s="5">
        <v>0.99070000000000003</v>
      </c>
      <c r="K7" s="5">
        <v>0.79239999999999999</v>
      </c>
      <c r="L7" s="5">
        <v>0.31950000000000001</v>
      </c>
      <c r="M7" s="5">
        <v>0.55705000000000005</v>
      </c>
      <c r="N7" s="5">
        <v>0.80425000000000002</v>
      </c>
      <c r="O7" s="5">
        <v>0.27539999999999998</v>
      </c>
      <c r="P7" s="5">
        <v>0.33084999999999998</v>
      </c>
      <c r="Q7" s="5">
        <v>0.49020000000000002</v>
      </c>
      <c r="R7" s="5">
        <v>0.37354999999999999</v>
      </c>
      <c r="S7" s="5">
        <v>0.37425000000000003</v>
      </c>
      <c r="T7" s="5">
        <v>0.44105</v>
      </c>
    </row>
    <row r="8" spans="2:20" x14ac:dyDescent="0.2">
      <c r="B8" s="7" t="s">
        <v>58</v>
      </c>
      <c r="C8" s="5">
        <v>0.95289999999999997</v>
      </c>
      <c r="D8" s="5">
        <v>1.3694</v>
      </c>
      <c r="E8" s="5">
        <v>0.73924999999999996</v>
      </c>
      <c r="F8" s="5">
        <v>0.70725000000000005</v>
      </c>
      <c r="G8" s="5">
        <v>0.70909999999999995</v>
      </c>
      <c r="H8" s="5">
        <v>0.96799999999999997</v>
      </c>
      <c r="I8" s="5">
        <v>0.23494999999999999</v>
      </c>
      <c r="J8" s="5">
        <v>0.92864999999999998</v>
      </c>
      <c r="K8" s="5">
        <v>0.90159999999999996</v>
      </c>
      <c r="L8" s="5">
        <v>0.28494999999999998</v>
      </c>
      <c r="M8" s="5">
        <v>0.55530000000000002</v>
      </c>
      <c r="N8" s="5">
        <v>0.96655000000000002</v>
      </c>
      <c r="O8" s="5">
        <v>0.27655000000000002</v>
      </c>
      <c r="P8" s="5">
        <v>0.26705000000000001</v>
      </c>
      <c r="Q8" s="5">
        <v>0.51849999999999996</v>
      </c>
      <c r="R8" s="5">
        <v>0.36985000000000001</v>
      </c>
      <c r="S8" s="5">
        <v>0.32645000000000002</v>
      </c>
      <c r="T8" s="5">
        <v>0.45995000000000003</v>
      </c>
    </row>
    <row r="9" spans="2:20" x14ac:dyDescent="0.2">
      <c r="B9" s="7" t="s">
        <v>59</v>
      </c>
      <c r="C9" s="5">
        <v>0.69789999999999996</v>
      </c>
      <c r="D9" s="5">
        <v>1.1245000000000001</v>
      </c>
      <c r="E9" s="5">
        <v>0.63900000000000001</v>
      </c>
      <c r="F9" s="5">
        <v>0.64549999999999996</v>
      </c>
      <c r="G9" s="5">
        <v>0.60785</v>
      </c>
      <c r="H9" s="5">
        <v>0.65415000000000001</v>
      </c>
      <c r="I9" s="5">
        <v>0.2424</v>
      </c>
      <c r="J9" s="5">
        <v>0.75609999999999999</v>
      </c>
      <c r="K9" s="5">
        <v>0.54505000000000003</v>
      </c>
      <c r="L9" s="5">
        <v>0.22239999999999999</v>
      </c>
      <c r="M9" s="5">
        <v>0.36085</v>
      </c>
      <c r="N9" s="5">
        <v>0.76975000000000005</v>
      </c>
      <c r="O9" s="5">
        <v>0.2717</v>
      </c>
      <c r="P9" s="5">
        <v>0.23494999999999999</v>
      </c>
      <c r="Q9" s="5">
        <v>0.57784999999999997</v>
      </c>
      <c r="R9" s="5">
        <v>0.31669999999999998</v>
      </c>
      <c r="S9" s="5">
        <v>0.26834999999999998</v>
      </c>
      <c r="T9" s="5">
        <v>0.43580000000000002</v>
      </c>
    </row>
    <row r="10" spans="2:20" x14ac:dyDescent="0.2">
      <c r="B10" s="7" t="s">
        <v>60</v>
      </c>
      <c r="C10" s="5">
        <v>1.2709999999999999</v>
      </c>
      <c r="D10" s="5">
        <v>1.2793000000000001</v>
      </c>
      <c r="E10" s="5">
        <v>0.76214999999999999</v>
      </c>
      <c r="F10" s="5">
        <v>0.81805000000000005</v>
      </c>
      <c r="G10" s="5">
        <v>0.81635000000000002</v>
      </c>
      <c r="H10" s="5">
        <v>1.0404500000000001</v>
      </c>
      <c r="I10" s="5">
        <v>0.33395000000000002</v>
      </c>
      <c r="J10" s="5">
        <v>1.1492</v>
      </c>
      <c r="K10" s="5">
        <v>0.87690000000000001</v>
      </c>
      <c r="L10" s="5">
        <v>0.3261</v>
      </c>
      <c r="M10" s="5">
        <v>0.55989999999999995</v>
      </c>
      <c r="N10" s="5">
        <v>0.96189999999999998</v>
      </c>
      <c r="O10" s="5">
        <v>0.32615</v>
      </c>
      <c r="P10" s="5">
        <v>0.35299999999999998</v>
      </c>
      <c r="Q10" s="5">
        <v>0.55584999999999996</v>
      </c>
      <c r="R10" s="5">
        <v>0.36480000000000001</v>
      </c>
      <c r="S10" s="5">
        <v>0.31190000000000001</v>
      </c>
      <c r="T10" s="5">
        <v>0.49659999999999999</v>
      </c>
    </row>
    <row r="11" spans="2:20" x14ac:dyDescent="0.2">
      <c r="B11" s="7" t="s">
        <v>61</v>
      </c>
      <c r="C11" s="5">
        <v>0.34915000000000002</v>
      </c>
      <c r="D11" s="5">
        <v>0.23435</v>
      </c>
      <c r="E11" s="5">
        <v>0.26114999999999999</v>
      </c>
      <c r="F11" s="5">
        <v>0.26255000000000001</v>
      </c>
      <c r="G11" s="5">
        <v>0.26129999999999998</v>
      </c>
      <c r="H11" s="5">
        <v>0.22275</v>
      </c>
      <c r="I11" s="5">
        <v>0.21529999999999999</v>
      </c>
      <c r="J11" s="5">
        <v>0.23035</v>
      </c>
      <c r="K11" s="5">
        <v>0.12875</v>
      </c>
      <c r="L11" s="5">
        <v>0.17574999999999999</v>
      </c>
      <c r="M11" s="5">
        <v>0.24324999999999999</v>
      </c>
      <c r="N11" s="5">
        <v>0.15340000000000001</v>
      </c>
      <c r="O11" s="5">
        <v>0.1527</v>
      </c>
      <c r="P11" s="5">
        <v>8.6199999999999999E-2</v>
      </c>
      <c r="Q11" s="5">
        <v>0.13825000000000001</v>
      </c>
      <c r="R11" s="5">
        <v>0.16700000000000001</v>
      </c>
      <c r="S11" s="5">
        <v>0.16825000000000001</v>
      </c>
      <c r="T11" s="5">
        <v>0.10835</v>
      </c>
    </row>
    <row r="14" spans="2:20" x14ac:dyDescent="0.2">
      <c r="B14" s="3" t="s">
        <v>62</v>
      </c>
    </row>
    <row r="16" spans="2:20" x14ac:dyDescent="0.2">
      <c r="C16" s="62" t="s">
        <v>50</v>
      </c>
      <c r="D16" s="62"/>
      <c r="E16" s="62"/>
      <c r="F16" s="62" t="s">
        <v>51</v>
      </c>
      <c r="G16" s="62"/>
      <c r="H16" s="62"/>
      <c r="I16" s="62" t="s">
        <v>52</v>
      </c>
      <c r="J16" s="62"/>
      <c r="K16" s="62"/>
      <c r="L16" s="62" t="s">
        <v>53</v>
      </c>
      <c r="M16" s="62"/>
      <c r="N16" s="62"/>
      <c r="O16" s="62" t="s">
        <v>54</v>
      </c>
      <c r="P16" s="62"/>
      <c r="Q16" s="62"/>
      <c r="R16" s="62" t="s">
        <v>55</v>
      </c>
      <c r="S16" s="62"/>
      <c r="T16" s="62"/>
    </row>
    <row r="17" spans="2:20" x14ac:dyDescent="0.2">
      <c r="B17" s="7" t="s">
        <v>56</v>
      </c>
      <c r="C17" s="5">
        <v>0.72445197918309401</v>
      </c>
      <c r="D17" s="5">
        <v>0.80928113970974203</v>
      </c>
      <c r="E17" s="5">
        <v>0.91139846106821498</v>
      </c>
      <c r="F17" s="5">
        <v>0.90332893737761299</v>
      </c>
      <c r="G17" s="5">
        <v>0.831694433157253</v>
      </c>
      <c r="H17" s="5">
        <v>0.79528063374346902</v>
      </c>
      <c r="I17" s="5">
        <v>0.94937462775461601</v>
      </c>
      <c r="J17" s="5">
        <v>0.74440256191473997</v>
      </c>
      <c r="K17" s="5">
        <v>0.76238902340597203</v>
      </c>
      <c r="L17" s="5">
        <v>0.85349084923017304</v>
      </c>
      <c r="M17" s="5">
        <v>0.71538015089959395</v>
      </c>
      <c r="N17" s="5">
        <v>0.71201272871917298</v>
      </c>
      <c r="O17" s="5">
        <v>0.732585178445051</v>
      </c>
      <c r="P17" s="5">
        <v>0.73797786893722594</v>
      </c>
      <c r="Q17" s="5">
        <v>0.87139028915165895</v>
      </c>
      <c r="R17" s="5">
        <v>0.75313117996044798</v>
      </c>
      <c r="S17" s="5">
        <v>0.63159844415632505</v>
      </c>
      <c r="T17" s="5">
        <v>1.23750153292728</v>
      </c>
    </row>
    <row r="18" spans="2:20" x14ac:dyDescent="0.2">
      <c r="B18" s="7" t="s">
        <v>57</v>
      </c>
      <c r="C18" s="5">
        <v>1.4067378962308801</v>
      </c>
      <c r="D18" s="5">
        <v>1.30683809693025</v>
      </c>
      <c r="E18" s="5">
        <v>1.2587345674910599</v>
      </c>
      <c r="F18" s="5">
        <v>1.20688966151141</v>
      </c>
      <c r="G18" s="5">
        <v>1.27622917513206</v>
      </c>
      <c r="H18" s="5">
        <v>1.3141412438901099</v>
      </c>
      <c r="I18" s="5">
        <v>0.97438951756998204</v>
      </c>
      <c r="J18" s="5">
        <v>1.28402475509521</v>
      </c>
      <c r="K18" s="5">
        <v>1.27909604519774</v>
      </c>
      <c r="L18" s="5">
        <v>1.2375326813208101</v>
      </c>
      <c r="M18" s="5">
        <v>1.29320951828207</v>
      </c>
      <c r="N18" s="5">
        <v>1.1633036812034401</v>
      </c>
      <c r="O18" s="5">
        <v>1.11373976342129</v>
      </c>
      <c r="P18" s="5">
        <v>1.36860974180427</v>
      </c>
      <c r="Q18" s="5">
        <v>1.1023368251410199</v>
      </c>
      <c r="R18" s="5">
        <v>1.2312129202373101</v>
      </c>
      <c r="S18" s="5">
        <v>1.38636784589739</v>
      </c>
      <c r="T18" s="5">
        <v>1.0817561214896001</v>
      </c>
    </row>
    <row r="19" spans="2:20" x14ac:dyDescent="0.2">
      <c r="B19" s="7" t="s">
        <v>58</v>
      </c>
      <c r="C19" s="5">
        <v>1.1270698627976701</v>
      </c>
      <c r="D19" s="5">
        <v>1.3271415995671201</v>
      </c>
      <c r="E19" s="5">
        <v>1.1789174319242</v>
      </c>
      <c r="F19" s="5">
        <v>1.13055988490589</v>
      </c>
      <c r="G19" s="5">
        <v>1.15253961804145</v>
      </c>
      <c r="H19" s="5">
        <v>1.3052418675206501</v>
      </c>
      <c r="I19" s="5">
        <v>0.93289656541592203</v>
      </c>
      <c r="J19" s="5">
        <v>1.2036030976270999</v>
      </c>
      <c r="K19" s="5">
        <v>1.4553672316384201</v>
      </c>
      <c r="L19" s="5">
        <v>1.1037087247022399</v>
      </c>
      <c r="M19" s="5">
        <v>1.28914683691236</v>
      </c>
      <c r="N19" s="5">
        <v>1.3980617632168899</v>
      </c>
      <c r="O19" s="5">
        <v>1.1183904559700699</v>
      </c>
      <c r="P19" s="5">
        <v>1.1046916474197701</v>
      </c>
      <c r="Q19" s="5">
        <v>1.1659764256132501</v>
      </c>
      <c r="R19" s="5">
        <v>1.2190177982860899</v>
      </c>
      <c r="S19" s="5">
        <v>1.2092980181515101</v>
      </c>
      <c r="T19" s="5">
        <v>1.1281118423742</v>
      </c>
    </row>
    <row r="20" spans="2:20" x14ac:dyDescent="0.2">
      <c r="B20" s="7" t="s">
        <v>59</v>
      </c>
      <c r="C20" s="5">
        <v>0.82546128370919403</v>
      </c>
      <c r="D20" s="5">
        <v>1.0897989840172499</v>
      </c>
      <c r="E20" s="5">
        <v>1.0190439485959599</v>
      </c>
      <c r="F20" s="5">
        <v>1.03185069735843</v>
      </c>
      <c r="G20" s="5">
        <v>0.98797236895570895</v>
      </c>
      <c r="H20" s="5">
        <v>0.88204955334569402</v>
      </c>
      <c r="I20" s="5">
        <v>0.962477665276951</v>
      </c>
      <c r="J20" s="5">
        <v>0.97996478987330804</v>
      </c>
      <c r="K20" s="5">
        <v>0.87982243744955602</v>
      </c>
      <c r="L20" s="5">
        <v>0.86143119976759996</v>
      </c>
      <c r="M20" s="5">
        <v>0.83772489843296605</v>
      </c>
      <c r="N20" s="5">
        <v>1.11340131626528</v>
      </c>
      <c r="O20" s="5">
        <v>1.0987766656556499</v>
      </c>
      <c r="P20" s="5">
        <v>0.97190527077803401</v>
      </c>
      <c r="Q20" s="5">
        <v>1.2994396866742901</v>
      </c>
      <c r="R20" s="5">
        <v>1.04383651944628</v>
      </c>
      <c r="S20" s="5">
        <v>0.994072976477125</v>
      </c>
      <c r="T20" s="5">
        <v>1.06887953235499</v>
      </c>
    </row>
    <row r="21" spans="2:20" x14ac:dyDescent="0.2">
      <c r="B21" s="7" t="s">
        <v>60</v>
      </c>
      <c r="C21" s="5">
        <v>1.5033117804762699</v>
      </c>
      <c r="D21" s="5">
        <v>1.23982200111451</v>
      </c>
      <c r="E21" s="5">
        <v>1.2154371602854599</v>
      </c>
      <c r="F21" s="5">
        <v>1.3076769372177599</v>
      </c>
      <c r="G21" s="5">
        <v>1.3268590004063401</v>
      </c>
      <c r="H21" s="5">
        <v>1.4029327490308401</v>
      </c>
      <c r="I21" s="5">
        <v>1.32598769108596</v>
      </c>
      <c r="J21" s="5">
        <v>1.4894531629710399</v>
      </c>
      <c r="K21" s="5">
        <v>1.41549636803874</v>
      </c>
      <c r="L21" s="5">
        <v>1.2630967367096</v>
      </c>
      <c r="M21" s="5">
        <v>1.29982588508416</v>
      </c>
      <c r="N21" s="5">
        <v>1.3913357922904499</v>
      </c>
      <c r="O21" s="5">
        <v>1.31897684763927</v>
      </c>
      <c r="P21" s="5">
        <v>1.46023647833431</v>
      </c>
      <c r="Q21" s="5">
        <v>1.2499672057418101</v>
      </c>
      <c r="R21" s="5">
        <v>1.20237310481213</v>
      </c>
      <c r="S21" s="5">
        <v>1.15539914799037</v>
      </c>
      <c r="T21" s="5">
        <v>1.21800269795201</v>
      </c>
    </row>
    <row r="22" spans="2:20" x14ac:dyDescent="0.2">
      <c r="B22" s="7" t="s">
        <v>61</v>
      </c>
      <c r="C22" s="5">
        <v>0.41296719760290201</v>
      </c>
      <c r="D22" s="5">
        <v>0.22711817866113199</v>
      </c>
      <c r="E22" s="5">
        <v>0.41646843063510802</v>
      </c>
      <c r="F22" s="5">
        <v>0.41969388162890098</v>
      </c>
      <c r="G22" s="5">
        <v>0.424705404307192</v>
      </c>
      <c r="H22" s="5">
        <v>0.30035395246924002</v>
      </c>
      <c r="I22" s="5">
        <v>0.85487393289656499</v>
      </c>
      <c r="J22" s="5">
        <v>0.298551632518604</v>
      </c>
      <c r="K22" s="5">
        <v>0.20782889426957199</v>
      </c>
      <c r="L22" s="5">
        <v>0.68073980826958502</v>
      </c>
      <c r="M22" s="5">
        <v>0.56471271038885695</v>
      </c>
      <c r="N22" s="5">
        <v>0.221884718304766</v>
      </c>
      <c r="O22" s="5">
        <v>0.61753108886866803</v>
      </c>
      <c r="P22" s="5">
        <v>0.35657899272639498</v>
      </c>
      <c r="Q22" s="5">
        <v>0.31088956767797898</v>
      </c>
      <c r="R22" s="5">
        <v>0.55042847725774602</v>
      </c>
      <c r="S22" s="5">
        <v>0.62326356732728305</v>
      </c>
      <c r="T22" s="5">
        <v>0.26574827290193398</v>
      </c>
    </row>
  </sheetData>
  <mergeCells count="12">
    <mergeCell ref="R5:T5"/>
    <mergeCell ref="C16:E16"/>
    <mergeCell ref="F16:H16"/>
    <mergeCell ref="I16:K16"/>
    <mergeCell ref="L16:N16"/>
    <mergeCell ref="O16:Q16"/>
    <mergeCell ref="R16:T16"/>
    <mergeCell ref="C5:E5"/>
    <mergeCell ref="F5:H5"/>
    <mergeCell ref="I5:K5"/>
    <mergeCell ref="L5:N5"/>
    <mergeCell ref="O5:Q5"/>
  </mergeCells>
  <pageMargins left="0.7" right="0.7" top="0.78740157499999996" bottom="0.78740157499999996" header="0.3" footer="0.3"/>
  <pageSetup paperSize="9" orientation="portrait"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AK280"/>
  <sheetViews>
    <sheetView zoomScale="55" zoomScaleNormal="55" workbookViewId="0">
      <selection activeCell="T46" sqref="T46"/>
    </sheetView>
  </sheetViews>
  <sheetFormatPr baseColWidth="10" defaultRowHeight="12.75" x14ac:dyDescent="0.2"/>
  <cols>
    <col min="2" max="2" width="18.7109375" customWidth="1"/>
    <col min="3" max="3" width="17.42578125" customWidth="1"/>
    <col min="12" max="12" width="15.7109375" customWidth="1"/>
  </cols>
  <sheetData>
    <row r="3" spans="2:37" x14ac:dyDescent="0.2">
      <c r="B3" s="3" t="s">
        <v>38</v>
      </c>
    </row>
    <row r="5" spans="2:37" ht="15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39" t="s">
        <v>242</v>
      </c>
      <c r="X5" s="39" t="s">
        <v>243</v>
      </c>
      <c r="Y5" s="39" t="s">
        <v>244</v>
      </c>
      <c r="Z5" s="39" t="s">
        <v>245</v>
      </c>
      <c r="AA5" s="39" t="s">
        <v>246</v>
      </c>
      <c r="AB5" s="39" t="s">
        <v>247</v>
      </c>
      <c r="AC5" s="40" t="s">
        <v>248</v>
      </c>
      <c r="AD5" s="40" t="s">
        <v>249</v>
      </c>
      <c r="AE5" s="39" t="s">
        <v>250</v>
      </c>
      <c r="AF5" s="39"/>
      <c r="AG5" s="39"/>
      <c r="AH5" s="39"/>
      <c r="AI5" s="40"/>
      <c r="AJ5" s="40"/>
      <c r="AK5" s="39"/>
    </row>
    <row r="6" spans="2:37" x14ac:dyDescent="0.2">
      <c r="B6" s="36" t="s">
        <v>0</v>
      </c>
      <c r="C6" s="63" t="s">
        <v>303</v>
      </c>
      <c r="D6" s="63"/>
      <c r="E6" s="63"/>
      <c r="F6" s="63"/>
      <c r="G6" s="63"/>
      <c r="H6" s="63"/>
      <c r="I6" s="63"/>
      <c r="J6" s="63"/>
      <c r="K6" s="63"/>
      <c r="L6" s="63"/>
      <c r="M6" s="63"/>
      <c r="N6" s="63"/>
      <c r="O6" s="63"/>
      <c r="P6" s="63"/>
      <c r="Q6" s="63"/>
      <c r="R6" s="63" t="s">
        <v>304</v>
      </c>
      <c r="S6" s="63"/>
      <c r="T6" s="63"/>
      <c r="U6" s="63"/>
      <c r="V6" s="1"/>
      <c r="W6" s="41" t="s">
        <v>251</v>
      </c>
      <c r="X6" s="41" t="s">
        <v>5</v>
      </c>
      <c r="Y6" s="41" t="s">
        <v>238</v>
      </c>
      <c r="Z6" s="41" t="s">
        <v>252</v>
      </c>
      <c r="AA6" s="41" t="s">
        <v>253</v>
      </c>
      <c r="AB6" s="42">
        <v>44501</v>
      </c>
      <c r="AC6" s="43">
        <v>0</v>
      </c>
      <c r="AD6" s="43">
        <f t="shared" ref="AD6:AD69" si="0">AC6/7</f>
        <v>0</v>
      </c>
      <c r="AE6" s="44" t="s">
        <v>258</v>
      </c>
      <c r="AF6" s="41"/>
      <c r="AG6" s="41"/>
      <c r="AH6" s="42"/>
      <c r="AI6" s="43"/>
      <c r="AJ6" s="43"/>
      <c r="AK6" s="44"/>
    </row>
    <row r="7" spans="2:37" x14ac:dyDescent="0.2">
      <c r="B7" s="36"/>
      <c r="C7" s="36" t="s">
        <v>18</v>
      </c>
      <c r="D7" s="36" t="s">
        <v>21</v>
      </c>
      <c r="E7" s="36" t="s">
        <v>25</v>
      </c>
      <c r="F7" s="36" t="s">
        <v>19</v>
      </c>
      <c r="G7" s="36" t="s">
        <v>27</v>
      </c>
      <c r="H7" s="36" t="s">
        <v>26</v>
      </c>
      <c r="I7" s="36" t="s">
        <v>17</v>
      </c>
      <c r="J7" s="36" t="s">
        <v>22</v>
      </c>
      <c r="K7" s="36" t="s">
        <v>23</v>
      </c>
      <c r="L7" s="36" t="s">
        <v>16</v>
      </c>
      <c r="M7" s="36" t="s">
        <v>24</v>
      </c>
      <c r="N7" s="36" t="s">
        <v>20</v>
      </c>
      <c r="O7" s="36" t="s">
        <v>1</v>
      </c>
      <c r="P7" s="36" t="s">
        <v>2</v>
      </c>
      <c r="Q7" s="36" t="s">
        <v>3</v>
      </c>
      <c r="R7" s="36" t="s">
        <v>5</v>
      </c>
      <c r="S7" s="36" t="s">
        <v>4</v>
      </c>
      <c r="T7" s="36" t="s">
        <v>6</v>
      </c>
      <c r="U7" s="36" t="s">
        <v>7</v>
      </c>
      <c r="V7" s="1"/>
      <c r="W7" s="41" t="s">
        <v>251</v>
      </c>
      <c r="X7" s="41" t="s">
        <v>5</v>
      </c>
      <c r="Y7" s="41" t="s">
        <v>238</v>
      </c>
      <c r="Z7" s="41" t="s">
        <v>252</v>
      </c>
      <c r="AA7" s="41" t="s">
        <v>253</v>
      </c>
      <c r="AB7" s="42">
        <v>44503</v>
      </c>
      <c r="AC7" s="43">
        <v>2</v>
      </c>
      <c r="AD7" s="43">
        <f t="shared" si="0"/>
        <v>0.2857142857142857</v>
      </c>
      <c r="AE7" s="44" t="s">
        <v>258</v>
      </c>
      <c r="AF7" s="41"/>
      <c r="AG7" s="41"/>
      <c r="AH7" s="42"/>
      <c r="AI7" s="43"/>
      <c r="AJ7" s="43"/>
      <c r="AK7" s="44"/>
    </row>
    <row r="8" spans="2:37" x14ac:dyDescent="0.2">
      <c r="B8" s="1">
        <v>0</v>
      </c>
      <c r="C8" s="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>
        <v>1</v>
      </c>
      <c r="S8" s="1">
        <v>1</v>
      </c>
      <c r="T8" s="1">
        <v>1</v>
      </c>
      <c r="U8" s="1">
        <v>1</v>
      </c>
      <c r="V8" s="1"/>
      <c r="W8" s="41" t="s">
        <v>251</v>
      </c>
      <c r="X8" s="41" t="s">
        <v>5</v>
      </c>
      <c r="Y8" s="41" t="s">
        <v>238</v>
      </c>
      <c r="Z8" s="41" t="s">
        <v>252</v>
      </c>
      <c r="AA8" s="41" t="s">
        <v>253</v>
      </c>
      <c r="AB8" s="42">
        <v>44508</v>
      </c>
      <c r="AC8" s="43">
        <v>7</v>
      </c>
      <c r="AD8" s="43">
        <f t="shared" si="0"/>
        <v>1</v>
      </c>
      <c r="AE8" s="44">
        <v>3500.8366166210062</v>
      </c>
      <c r="AF8" s="41"/>
      <c r="AG8" s="41"/>
      <c r="AH8" s="42"/>
      <c r="AI8" s="43"/>
      <c r="AJ8" s="43"/>
      <c r="AK8" s="44"/>
    </row>
    <row r="9" spans="2:37" x14ac:dyDescent="0.2">
      <c r="B9" s="1">
        <v>2</v>
      </c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>
        <v>1</v>
      </c>
      <c r="S9" s="1">
        <v>1</v>
      </c>
      <c r="T9" s="1">
        <v>1</v>
      </c>
      <c r="U9" s="1">
        <v>190</v>
      </c>
      <c r="V9" s="1"/>
      <c r="W9" s="41" t="s">
        <v>251</v>
      </c>
      <c r="X9" s="41" t="s">
        <v>5</v>
      </c>
      <c r="Y9" s="41" t="s">
        <v>238</v>
      </c>
      <c r="Z9" s="41" t="s">
        <v>252</v>
      </c>
      <c r="AA9" s="41" t="s">
        <v>253</v>
      </c>
      <c r="AB9" s="42">
        <v>44515</v>
      </c>
      <c r="AC9" s="43">
        <v>14</v>
      </c>
      <c r="AD9" s="43">
        <f t="shared" si="0"/>
        <v>2</v>
      </c>
      <c r="AE9" s="44">
        <v>362.27317190028145</v>
      </c>
      <c r="AF9" s="41"/>
      <c r="AG9" s="41"/>
      <c r="AH9" s="42"/>
      <c r="AI9" s="43"/>
      <c r="AJ9" s="43"/>
      <c r="AK9" s="44"/>
    </row>
    <row r="10" spans="2:37" x14ac:dyDescent="0.2">
      <c r="B10" s="1">
        <v>7</v>
      </c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>
        <v>3500</v>
      </c>
      <c r="S10" s="1">
        <v>170000</v>
      </c>
      <c r="T10" s="1">
        <v>14000</v>
      </c>
      <c r="U10" s="1">
        <v>120000</v>
      </c>
      <c r="V10" s="1"/>
      <c r="W10" s="41" t="s">
        <v>251</v>
      </c>
      <c r="X10" s="41" t="s">
        <v>5</v>
      </c>
      <c r="Y10" s="41" t="s">
        <v>238</v>
      </c>
      <c r="Z10" s="41" t="s">
        <v>252</v>
      </c>
      <c r="AA10" s="41" t="s">
        <v>253</v>
      </c>
      <c r="AB10" s="42">
        <v>44522</v>
      </c>
      <c r="AC10" s="43">
        <v>21</v>
      </c>
      <c r="AD10" s="43">
        <f t="shared" si="0"/>
        <v>3</v>
      </c>
      <c r="AE10" s="44">
        <v>256.14887790287929</v>
      </c>
      <c r="AF10" s="41"/>
      <c r="AG10" s="41"/>
      <c r="AH10" s="42"/>
      <c r="AI10" s="43"/>
      <c r="AJ10" s="43"/>
      <c r="AK10" s="44"/>
    </row>
    <row r="11" spans="2:37" x14ac:dyDescent="0.2">
      <c r="B11" s="1">
        <v>14</v>
      </c>
      <c r="C11" s="1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>
        <v>360</v>
      </c>
      <c r="S11" s="1">
        <v>12000</v>
      </c>
      <c r="T11" s="1">
        <v>5600</v>
      </c>
      <c r="U11" s="1">
        <v>13000</v>
      </c>
      <c r="V11" s="1"/>
      <c r="W11" s="41" t="s">
        <v>251</v>
      </c>
      <c r="X11" s="41" t="s">
        <v>5</v>
      </c>
      <c r="Y11" s="41" t="s">
        <v>238</v>
      </c>
      <c r="Z11" s="41" t="s">
        <v>252</v>
      </c>
      <c r="AA11" s="41" t="s">
        <v>253</v>
      </c>
      <c r="AB11" s="42">
        <v>44529</v>
      </c>
      <c r="AC11" s="43">
        <v>28</v>
      </c>
      <c r="AD11" s="43">
        <f t="shared" si="0"/>
        <v>4</v>
      </c>
      <c r="AE11" s="44">
        <v>391.68156305405256</v>
      </c>
      <c r="AF11" s="41"/>
      <c r="AG11" s="41"/>
      <c r="AH11" s="42"/>
      <c r="AI11" s="43"/>
      <c r="AJ11" s="43"/>
      <c r="AK11" s="44"/>
    </row>
    <row r="12" spans="2:37" x14ac:dyDescent="0.2">
      <c r="B12" s="1">
        <v>21</v>
      </c>
      <c r="C12" s="1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>
        <v>260</v>
      </c>
      <c r="S12" s="1">
        <v>620</v>
      </c>
      <c r="T12" s="1">
        <v>560</v>
      </c>
      <c r="U12" s="1">
        <v>1400</v>
      </c>
      <c r="V12" s="1"/>
      <c r="W12" s="41" t="s">
        <v>251</v>
      </c>
      <c r="X12" s="41" t="s">
        <v>5</v>
      </c>
      <c r="Y12" s="41" t="s">
        <v>238</v>
      </c>
      <c r="Z12" s="41" t="s">
        <v>252</v>
      </c>
      <c r="AA12" s="41" t="s">
        <v>253</v>
      </c>
      <c r="AB12" s="42">
        <v>44901</v>
      </c>
      <c r="AC12" s="43">
        <v>35</v>
      </c>
      <c r="AD12" s="43">
        <f t="shared" si="0"/>
        <v>5</v>
      </c>
      <c r="AE12" s="44" t="s">
        <v>258</v>
      </c>
      <c r="AF12" s="41"/>
      <c r="AG12" s="41"/>
      <c r="AH12" s="42"/>
      <c r="AI12" s="43"/>
      <c r="AJ12" s="43"/>
      <c r="AK12" s="44"/>
    </row>
    <row r="13" spans="2:37" x14ac:dyDescent="0.2">
      <c r="B13" s="1">
        <v>28</v>
      </c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>
        <v>390</v>
      </c>
      <c r="S13" s="1">
        <v>1</v>
      </c>
      <c r="T13" s="1">
        <v>220</v>
      </c>
      <c r="U13" s="1">
        <v>500</v>
      </c>
      <c r="V13" s="1"/>
      <c r="W13" s="41" t="s">
        <v>251</v>
      </c>
      <c r="X13" s="41" t="s">
        <v>5</v>
      </c>
      <c r="Y13" s="41" t="s">
        <v>238</v>
      </c>
      <c r="Z13" s="41" t="s">
        <v>252</v>
      </c>
      <c r="AA13" s="41" t="s">
        <v>253</v>
      </c>
      <c r="AB13" s="42">
        <v>44545</v>
      </c>
      <c r="AC13" s="43">
        <v>42</v>
      </c>
      <c r="AD13" s="43">
        <f t="shared" si="0"/>
        <v>6</v>
      </c>
      <c r="AE13" s="44" t="s">
        <v>258</v>
      </c>
      <c r="AF13" s="41"/>
      <c r="AG13" s="41"/>
      <c r="AH13" s="42"/>
      <c r="AI13" s="43"/>
      <c r="AJ13" s="43"/>
      <c r="AK13" s="44"/>
    </row>
    <row r="14" spans="2:37" x14ac:dyDescent="0.2">
      <c r="B14" s="1">
        <v>35</v>
      </c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>
        <v>1</v>
      </c>
      <c r="S14" s="1">
        <v>1</v>
      </c>
      <c r="T14" s="1">
        <v>1</v>
      </c>
      <c r="U14" s="1">
        <v>1000</v>
      </c>
      <c r="V14" s="1"/>
      <c r="W14" s="41" t="s">
        <v>254</v>
      </c>
      <c r="X14" s="41" t="s">
        <v>4</v>
      </c>
      <c r="Y14" s="41" t="s">
        <v>238</v>
      </c>
      <c r="Z14" s="41" t="s">
        <v>252</v>
      </c>
      <c r="AA14" s="41" t="s">
        <v>253</v>
      </c>
      <c r="AB14" s="42">
        <v>44501</v>
      </c>
      <c r="AC14" s="43">
        <v>0</v>
      </c>
      <c r="AD14" s="43">
        <f t="shared" si="0"/>
        <v>0</v>
      </c>
      <c r="AE14" s="44" t="s">
        <v>258</v>
      </c>
      <c r="AF14" s="41"/>
      <c r="AG14" s="41"/>
      <c r="AH14" s="42"/>
      <c r="AI14" s="43"/>
      <c r="AJ14" s="43"/>
      <c r="AK14" s="44"/>
    </row>
    <row r="15" spans="2:37" x14ac:dyDescent="0.2">
      <c r="B15" s="1">
        <v>42</v>
      </c>
      <c r="C15" s="1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>
        <v>1</v>
      </c>
      <c r="S15" s="1">
        <v>1</v>
      </c>
      <c r="T15" s="1">
        <v>1</v>
      </c>
      <c r="U15" s="1">
        <v>210</v>
      </c>
      <c r="V15" s="1"/>
      <c r="W15" s="41" t="s">
        <v>254</v>
      </c>
      <c r="X15" s="41" t="s">
        <v>4</v>
      </c>
      <c r="Y15" s="41" t="s">
        <v>238</v>
      </c>
      <c r="Z15" s="41" t="s">
        <v>252</v>
      </c>
      <c r="AA15" s="41" t="s">
        <v>253</v>
      </c>
      <c r="AB15" s="42">
        <v>44503</v>
      </c>
      <c r="AC15" s="43">
        <v>2</v>
      </c>
      <c r="AD15" s="43">
        <f t="shared" si="0"/>
        <v>0.2857142857142857</v>
      </c>
      <c r="AE15" s="44" t="s">
        <v>258</v>
      </c>
      <c r="AF15" s="41"/>
      <c r="AG15" s="41"/>
      <c r="AH15" s="42"/>
      <c r="AI15" s="43"/>
      <c r="AJ15" s="43"/>
      <c r="AK15" s="44"/>
    </row>
    <row r="16" spans="2:37" x14ac:dyDescent="0.2">
      <c r="B16" s="1">
        <v>49</v>
      </c>
      <c r="C16" s="1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>
        <v>1</v>
      </c>
      <c r="U16" s="1">
        <v>1</v>
      </c>
      <c r="V16" s="1"/>
      <c r="W16" s="41" t="s">
        <v>254</v>
      </c>
      <c r="X16" s="41" t="s">
        <v>4</v>
      </c>
      <c r="Y16" s="41" t="s">
        <v>238</v>
      </c>
      <c r="Z16" s="41" t="s">
        <v>252</v>
      </c>
      <c r="AA16" s="41" t="s">
        <v>253</v>
      </c>
      <c r="AB16" s="42">
        <v>44508</v>
      </c>
      <c r="AC16" s="43">
        <v>7</v>
      </c>
      <c r="AD16" s="43">
        <f t="shared" si="0"/>
        <v>1</v>
      </c>
      <c r="AE16" s="44">
        <v>173411.64669137521</v>
      </c>
      <c r="AF16" s="41"/>
      <c r="AG16" s="41"/>
      <c r="AH16" s="42"/>
      <c r="AI16" s="43"/>
      <c r="AJ16" s="43"/>
      <c r="AK16" s="44"/>
    </row>
    <row r="17" spans="2:37" x14ac:dyDescent="0.2">
      <c r="B17" s="1"/>
      <c r="C17" s="1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41" t="s">
        <v>254</v>
      </c>
      <c r="X17" s="41" t="s">
        <v>4</v>
      </c>
      <c r="Y17" s="41" t="s">
        <v>238</v>
      </c>
      <c r="Z17" s="41" t="s">
        <v>252</v>
      </c>
      <c r="AA17" s="41" t="s">
        <v>253</v>
      </c>
      <c r="AB17" s="42">
        <v>44515</v>
      </c>
      <c r="AC17" s="43">
        <v>14</v>
      </c>
      <c r="AD17" s="43">
        <f t="shared" si="0"/>
        <v>2</v>
      </c>
      <c r="AE17" s="44">
        <v>11986.953892596455</v>
      </c>
      <c r="AF17" s="41"/>
      <c r="AG17" s="41"/>
      <c r="AH17" s="42"/>
      <c r="AI17" s="43"/>
      <c r="AJ17" s="43"/>
      <c r="AK17" s="44"/>
    </row>
    <row r="18" spans="2:37" x14ac:dyDescent="0.2"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41" t="s">
        <v>254</v>
      </c>
      <c r="X18" s="41" t="s">
        <v>4</v>
      </c>
      <c r="Y18" s="41" t="s">
        <v>238</v>
      </c>
      <c r="Z18" s="41" t="s">
        <v>252</v>
      </c>
      <c r="AA18" s="41" t="s">
        <v>253</v>
      </c>
      <c r="AB18" s="42">
        <v>44522</v>
      </c>
      <c r="AC18" s="43">
        <v>21</v>
      </c>
      <c r="AD18" s="43">
        <f t="shared" si="0"/>
        <v>3</v>
      </c>
      <c r="AE18" s="44">
        <v>616.68463698490041</v>
      </c>
      <c r="AF18" s="41"/>
      <c r="AG18" s="41"/>
      <c r="AH18" s="42"/>
      <c r="AI18" s="43"/>
      <c r="AJ18" s="43"/>
      <c r="AK18" s="44"/>
    </row>
    <row r="19" spans="2:37" x14ac:dyDescent="0.2">
      <c r="B19" s="1"/>
      <c r="C19" s="1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41" t="s">
        <v>254</v>
      </c>
      <c r="X19" s="41" t="s">
        <v>4</v>
      </c>
      <c r="Y19" s="41" t="s">
        <v>238</v>
      </c>
      <c r="Z19" s="41" t="s">
        <v>252</v>
      </c>
      <c r="AA19" s="41" t="s">
        <v>253</v>
      </c>
      <c r="AB19" s="42">
        <v>44529</v>
      </c>
      <c r="AC19" s="43">
        <v>28</v>
      </c>
      <c r="AD19" s="43">
        <f t="shared" si="0"/>
        <v>4</v>
      </c>
      <c r="AE19" s="44" t="s">
        <v>258</v>
      </c>
      <c r="AF19" s="41"/>
      <c r="AG19" s="41"/>
      <c r="AH19" s="42"/>
      <c r="AI19" s="43"/>
      <c r="AJ19" s="43"/>
      <c r="AK19" s="44"/>
    </row>
    <row r="20" spans="2:37" x14ac:dyDescent="0.2">
      <c r="B20" s="1">
        <v>0</v>
      </c>
      <c r="C20" s="1">
        <v>1</v>
      </c>
      <c r="D20" s="1">
        <v>1</v>
      </c>
      <c r="E20" s="1">
        <v>1</v>
      </c>
      <c r="F20" s="1">
        <v>1</v>
      </c>
      <c r="G20" s="1">
        <v>1</v>
      </c>
      <c r="H20" s="1">
        <v>1</v>
      </c>
      <c r="I20" s="1">
        <v>1</v>
      </c>
      <c r="J20" s="1">
        <v>1</v>
      </c>
      <c r="K20" s="1">
        <v>1</v>
      </c>
      <c r="L20" s="1">
        <v>1</v>
      </c>
      <c r="M20" s="1">
        <v>1</v>
      </c>
      <c r="N20" s="1">
        <v>1</v>
      </c>
      <c r="O20" s="1">
        <v>1</v>
      </c>
      <c r="P20" s="1">
        <v>1</v>
      </c>
      <c r="Q20" s="1">
        <v>1</v>
      </c>
      <c r="R20" s="1"/>
      <c r="S20" s="1"/>
      <c r="T20" s="1"/>
      <c r="U20" s="1"/>
      <c r="V20" s="1"/>
      <c r="W20" s="41" t="s">
        <v>254</v>
      </c>
      <c r="X20" s="41" t="s">
        <v>4</v>
      </c>
      <c r="Y20" s="41" t="s">
        <v>238</v>
      </c>
      <c r="Z20" s="41" t="s">
        <v>252</v>
      </c>
      <c r="AA20" s="41" t="s">
        <v>253</v>
      </c>
      <c r="AB20" s="42">
        <v>44901</v>
      </c>
      <c r="AC20" s="43">
        <v>35</v>
      </c>
      <c r="AD20" s="43">
        <f t="shared" si="0"/>
        <v>5</v>
      </c>
      <c r="AE20" s="44" t="s">
        <v>258</v>
      </c>
      <c r="AF20" s="41"/>
      <c r="AG20" s="41"/>
      <c r="AH20" s="42"/>
      <c r="AI20" s="43"/>
      <c r="AJ20" s="43"/>
      <c r="AK20" s="44"/>
    </row>
    <row r="21" spans="2:37" x14ac:dyDescent="0.2">
      <c r="B21" s="1">
        <v>1</v>
      </c>
      <c r="C21" s="1"/>
      <c r="D21" s="1">
        <v>249</v>
      </c>
      <c r="E21" s="1">
        <v>552</v>
      </c>
      <c r="F21" s="1">
        <v>492</v>
      </c>
      <c r="G21" s="1">
        <v>584</v>
      </c>
      <c r="H21" s="1">
        <v>1</v>
      </c>
      <c r="I21" s="1">
        <v>178</v>
      </c>
      <c r="J21" s="1">
        <v>1</v>
      </c>
      <c r="K21" s="1">
        <v>222</v>
      </c>
      <c r="L21" s="1">
        <v>215</v>
      </c>
      <c r="M21" s="1">
        <v>133</v>
      </c>
      <c r="N21" s="1">
        <v>363</v>
      </c>
      <c r="O21" s="1"/>
      <c r="P21" s="1"/>
      <c r="Q21" s="1"/>
      <c r="R21" s="1"/>
      <c r="S21" s="1"/>
      <c r="T21" s="1"/>
      <c r="U21" s="1"/>
      <c r="V21" s="1"/>
      <c r="W21" s="41" t="s">
        <v>254</v>
      </c>
      <c r="X21" s="41" t="s">
        <v>4</v>
      </c>
      <c r="Y21" s="41" t="s">
        <v>238</v>
      </c>
      <c r="Z21" s="41" t="s">
        <v>252</v>
      </c>
      <c r="AA21" s="41" t="s">
        <v>253</v>
      </c>
      <c r="AB21" s="42">
        <v>44545</v>
      </c>
      <c r="AC21" s="43">
        <v>42</v>
      </c>
      <c r="AD21" s="43">
        <f t="shared" si="0"/>
        <v>6</v>
      </c>
      <c r="AE21" s="44" t="s">
        <v>258</v>
      </c>
      <c r="AF21" s="41"/>
      <c r="AG21" s="41"/>
      <c r="AH21" s="42"/>
      <c r="AI21" s="43"/>
      <c r="AJ21" s="43"/>
      <c r="AK21" s="44"/>
    </row>
    <row r="22" spans="2:37" ht="15" x14ac:dyDescent="0.25">
      <c r="B22" s="1">
        <v>2</v>
      </c>
      <c r="C22" s="1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>
        <v>1</v>
      </c>
      <c r="P22" s="1">
        <v>42</v>
      </c>
      <c r="Q22" s="1">
        <v>1</v>
      </c>
      <c r="R22" s="1"/>
      <c r="S22" s="1"/>
      <c r="T22" s="1"/>
      <c r="U22" s="1"/>
      <c r="V22" s="1"/>
      <c r="W22" s="41" t="s">
        <v>255</v>
      </c>
      <c r="X22" s="45" t="s">
        <v>1</v>
      </c>
      <c r="Y22" s="46" t="s">
        <v>238</v>
      </c>
      <c r="Z22" s="41" t="s">
        <v>256</v>
      </c>
      <c r="AA22" s="45" t="s">
        <v>257</v>
      </c>
      <c r="AB22" s="42">
        <v>43794</v>
      </c>
      <c r="AC22" s="47">
        <v>0</v>
      </c>
      <c r="AD22" s="43">
        <f t="shared" si="0"/>
        <v>0</v>
      </c>
      <c r="AE22" s="45" t="s">
        <v>258</v>
      </c>
      <c r="AF22" s="41"/>
      <c r="AG22" s="45"/>
      <c r="AH22" s="42"/>
      <c r="AI22" s="47"/>
      <c r="AJ22" s="43"/>
      <c r="AK22" s="45"/>
    </row>
    <row r="23" spans="2:37" ht="15" x14ac:dyDescent="0.25">
      <c r="B23" s="1">
        <v>4</v>
      </c>
      <c r="C23" s="1"/>
      <c r="D23" s="1">
        <v>13834</v>
      </c>
      <c r="E23" s="1">
        <v>11417</v>
      </c>
      <c r="F23" s="1">
        <v>15769</v>
      </c>
      <c r="G23" s="1">
        <v>15605</v>
      </c>
      <c r="H23" s="1">
        <v>51251</v>
      </c>
      <c r="I23" s="1">
        <v>12363</v>
      </c>
      <c r="J23" s="1">
        <v>52593</v>
      </c>
      <c r="K23" s="1">
        <v>33051</v>
      </c>
      <c r="L23" s="1">
        <v>62590</v>
      </c>
      <c r="M23" s="1">
        <v>32686</v>
      </c>
      <c r="N23" s="1">
        <v>21041</v>
      </c>
      <c r="O23" s="1"/>
      <c r="P23" s="1"/>
      <c r="Q23" s="1"/>
      <c r="R23" s="1"/>
      <c r="S23" s="1"/>
      <c r="T23" s="1"/>
      <c r="U23" s="1"/>
      <c r="V23" s="1"/>
      <c r="W23" s="41" t="s">
        <v>255</v>
      </c>
      <c r="X23" s="45" t="s">
        <v>1</v>
      </c>
      <c r="Y23" s="46" t="s">
        <v>238</v>
      </c>
      <c r="Z23" s="41" t="s">
        <v>256</v>
      </c>
      <c r="AA23" s="45" t="s">
        <v>257</v>
      </c>
      <c r="AB23" s="42">
        <v>43796</v>
      </c>
      <c r="AC23" s="47">
        <v>2</v>
      </c>
      <c r="AD23" s="43">
        <f t="shared" si="0"/>
        <v>0.2857142857142857</v>
      </c>
      <c r="AE23" s="45" t="s">
        <v>258</v>
      </c>
      <c r="AF23" s="41"/>
      <c r="AG23" s="45"/>
      <c r="AH23" s="42"/>
      <c r="AI23" s="47"/>
      <c r="AJ23" s="43"/>
      <c r="AK23" s="45"/>
    </row>
    <row r="24" spans="2:37" ht="15" x14ac:dyDescent="0.25">
      <c r="B24" s="1">
        <v>7</v>
      </c>
      <c r="C24" s="1">
        <v>39040</v>
      </c>
      <c r="D24" s="1"/>
      <c r="E24" s="1">
        <v>17453</v>
      </c>
      <c r="F24" s="1">
        <v>38595</v>
      </c>
      <c r="G24" s="1">
        <v>57975</v>
      </c>
      <c r="H24" s="1">
        <v>86682</v>
      </c>
      <c r="I24" s="1">
        <v>10070</v>
      </c>
      <c r="J24" s="1">
        <v>137155</v>
      </c>
      <c r="K24" s="1">
        <v>65226</v>
      </c>
      <c r="L24" s="1">
        <v>74210</v>
      </c>
      <c r="M24" s="1">
        <v>38367</v>
      </c>
      <c r="N24" s="1">
        <v>14512</v>
      </c>
      <c r="O24" s="1">
        <v>133027</v>
      </c>
      <c r="P24" s="1">
        <v>7518</v>
      </c>
      <c r="Q24" s="1">
        <v>42702</v>
      </c>
      <c r="R24" s="1"/>
      <c r="S24" s="1"/>
      <c r="T24" s="1"/>
      <c r="U24" s="1"/>
      <c r="V24" s="1"/>
      <c r="W24" s="41" t="s">
        <v>255</v>
      </c>
      <c r="X24" s="45" t="s">
        <v>1</v>
      </c>
      <c r="Y24" s="46" t="s">
        <v>238</v>
      </c>
      <c r="Z24" s="41" t="s">
        <v>256</v>
      </c>
      <c r="AA24" s="45" t="s">
        <v>257</v>
      </c>
      <c r="AB24" s="42">
        <v>43801</v>
      </c>
      <c r="AC24" s="47">
        <v>7</v>
      </c>
      <c r="AD24" s="43">
        <f t="shared" si="0"/>
        <v>1</v>
      </c>
      <c r="AE24" s="45">
        <v>133027</v>
      </c>
      <c r="AF24" s="41"/>
      <c r="AG24" s="45"/>
      <c r="AH24" s="42"/>
      <c r="AI24" s="47"/>
      <c r="AJ24" s="43"/>
      <c r="AK24" s="45"/>
    </row>
    <row r="25" spans="2:37" ht="15" x14ac:dyDescent="0.25">
      <c r="B25" s="1">
        <v>10</v>
      </c>
      <c r="C25" s="1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>
        <v>32487</v>
      </c>
      <c r="P25" s="1">
        <v>10145</v>
      </c>
      <c r="Q25" s="1">
        <v>122668</v>
      </c>
      <c r="R25" s="1"/>
      <c r="S25" s="1"/>
      <c r="T25" s="1"/>
      <c r="U25" s="1"/>
      <c r="V25" s="1"/>
      <c r="W25" s="41" t="s">
        <v>255</v>
      </c>
      <c r="X25" s="45" t="s">
        <v>1</v>
      </c>
      <c r="Y25" s="46" t="s">
        <v>238</v>
      </c>
      <c r="Z25" s="41" t="s">
        <v>256</v>
      </c>
      <c r="AA25" s="45" t="s">
        <v>257</v>
      </c>
      <c r="AB25" s="42">
        <v>43804</v>
      </c>
      <c r="AC25" s="47">
        <v>10</v>
      </c>
      <c r="AD25" s="43">
        <f t="shared" si="0"/>
        <v>1.4285714285714286</v>
      </c>
      <c r="AE25" s="45">
        <v>32487</v>
      </c>
      <c r="AF25" s="41"/>
      <c r="AG25" s="45"/>
      <c r="AH25" s="42"/>
      <c r="AI25" s="47"/>
      <c r="AJ25" s="43"/>
      <c r="AK25" s="45"/>
    </row>
    <row r="26" spans="2:37" ht="15" x14ac:dyDescent="0.25">
      <c r="B26" s="1">
        <v>14</v>
      </c>
      <c r="C26" s="1">
        <v>15994</v>
      </c>
      <c r="D26" s="1">
        <v>36751</v>
      </c>
      <c r="E26" s="1">
        <v>14287</v>
      </c>
      <c r="F26" s="1">
        <v>67117</v>
      </c>
      <c r="G26" s="1">
        <v>28047</v>
      </c>
      <c r="H26" s="1">
        <v>52557</v>
      </c>
      <c r="I26" s="1">
        <v>27458</v>
      </c>
      <c r="J26" s="1">
        <v>18039</v>
      </c>
      <c r="K26" s="1">
        <v>98403</v>
      </c>
      <c r="L26" s="1">
        <v>12627</v>
      </c>
      <c r="M26" s="1">
        <v>30169</v>
      </c>
      <c r="N26" s="1">
        <v>10132</v>
      </c>
      <c r="O26" s="1">
        <v>17683</v>
      </c>
      <c r="P26" s="1">
        <v>2334</v>
      </c>
      <c r="Q26" s="1">
        <v>39362</v>
      </c>
      <c r="R26" s="1"/>
      <c r="S26" s="1"/>
      <c r="T26" s="1"/>
      <c r="U26" s="1"/>
      <c r="V26" s="1"/>
      <c r="W26" s="41" t="s">
        <v>255</v>
      </c>
      <c r="X26" s="45" t="s">
        <v>1</v>
      </c>
      <c r="Y26" s="46" t="s">
        <v>238</v>
      </c>
      <c r="Z26" s="41" t="s">
        <v>256</v>
      </c>
      <c r="AA26" s="45" t="s">
        <v>257</v>
      </c>
      <c r="AB26" s="42">
        <v>43808</v>
      </c>
      <c r="AC26" s="47">
        <v>14</v>
      </c>
      <c r="AD26" s="43">
        <f t="shared" si="0"/>
        <v>2</v>
      </c>
      <c r="AE26" s="45">
        <v>17683</v>
      </c>
      <c r="AF26" s="41"/>
      <c r="AG26" s="45"/>
      <c r="AH26" s="42"/>
      <c r="AI26" s="47"/>
      <c r="AJ26" s="43"/>
      <c r="AK26" s="45"/>
    </row>
    <row r="27" spans="2:37" ht="15" x14ac:dyDescent="0.25">
      <c r="B27" s="1">
        <v>21</v>
      </c>
      <c r="C27" s="1">
        <v>10050</v>
      </c>
      <c r="D27" s="1">
        <v>3809</v>
      </c>
      <c r="E27" s="1">
        <v>3492</v>
      </c>
      <c r="F27" s="1">
        <v>21258</v>
      </c>
      <c r="G27" s="1">
        <v>3097</v>
      </c>
      <c r="H27" s="1">
        <v>5708</v>
      </c>
      <c r="I27" s="1">
        <v>16057</v>
      </c>
      <c r="J27" s="1">
        <v>1583</v>
      </c>
      <c r="K27" s="1">
        <v>7399</v>
      </c>
      <c r="L27" s="1">
        <v>5198</v>
      </c>
      <c r="M27" s="1">
        <v>12399</v>
      </c>
      <c r="N27" s="1">
        <v>3479</v>
      </c>
      <c r="O27" s="1">
        <v>17979</v>
      </c>
      <c r="P27" s="1">
        <v>640</v>
      </c>
      <c r="Q27" s="1">
        <v>3562</v>
      </c>
      <c r="R27" s="1"/>
      <c r="S27" s="1"/>
      <c r="T27" s="1"/>
      <c r="U27" s="1"/>
      <c r="V27" s="1"/>
      <c r="W27" s="41" t="s">
        <v>255</v>
      </c>
      <c r="X27" s="45" t="s">
        <v>1</v>
      </c>
      <c r="Y27" s="46" t="s">
        <v>238</v>
      </c>
      <c r="Z27" s="41" t="s">
        <v>256</v>
      </c>
      <c r="AA27" s="45" t="s">
        <v>257</v>
      </c>
      <c r="AB27" s="42">
        <v>43815</v>
      </c>
      <c r="AC27" s="47">
        <v>21</v>
      </c>
      <c r="AD27" s="43">
        <f t="shared" si="0"/>
        <v>3</v>
      </c>
      <c r="AE27" s="45">
        <v>17979</v>
      </c>
      <c r="AF27" s="41"/>
      <c r="AG27" s="45"/>
      <c r="AH27" s="42"/>
      <c r="AI27" s="47"/>
      <c r="AJ27" s="43"/>
      <c r="AK27" s="45"/>
    </row>
    <row r="28" spans="2:37" ht="15" x14ac:dyDescent="0.25">
      <c r="B28" s="1">
        <v>28</v>
      </c>
      <c r="C28" s="1">
        <v>2480</v>
      </c>
      <c r="D28" s="1">
        <v>1097</v>
      </c>
      <c r="E28" s="1">
        <v>2415</v>
      </c>
      <c r="F28" s="1">
        <v>5549</v>
      </c>
      <c r="G28" s="1">
        <v>732</v>
      </c>
      <c r="H28" s="1">
        <v>1772</v>
      </c>
      <c r="I28" s="1">
        <v>2826</v>
      </c>
      <c r="J28" s="1">
        <v>1157</v>
      </c>
      <c r="K28" s="1">
        <v>2309</v>
      </c>
      <c r="L28" s="1">
        <v>2153</v>
      </c>
      <c r="M28" s="1">
        <v>1754</v>
      </c>
      <c r="N28" s="1">
        <v>1229</v>
      </c>
      <c r="O28" s="1">
        <v>4115</v>
      </c>
      <c r="P28" s="1">
        <v>397</v>
      </c>
      <c r="Q28" s="1">
        <v>2308</v>
      </c>
      <c r="R28" s="1"/>
      <c r="S28" s="1"/>
      <c r="T28" s="1"/>
      <c r="U28" s="1"/>
      <c r="V28" s="1"/>
      <c r="W28" s="41" t="s">
        <v>255</v>
      </c>
      <c r="X28" s="45" t="s">
        <v>1</v>
      </c>
      <c r="Y28" s="46" t="s">
        <v>238</v>
      </c>
      <c r="Z28" s="41" t="s">
        <v>256</v>
      </c>
      <c r="AA28" s="45" t="s">
        <v>257</v>
      </c>
      <c r="AB28" s="42">
        <v>43822</v>
      </c>
      <c r="AC28" s="47">
        <v>28</v>
      </c>
      <c r="AD28" s="43">
        <f t="shared" si="0"/>
        <v>4</v>
      </c>
      <c r="AE28" s="45">
        <v>4115</v>
      </c>
      <c r="AF28" s="41"/>
      <c r="AG28" s="45"/>
      <c r="AH28" s="42"/>
      <c r="AI28" s="47"/>
      <c r="AJ28" s="43"/>
      <c r="AK28" s="45"/>
    </row>
    <row r="29" spans="2:37" ht="15" x14ac:dyDescent="0.25">
      <c r="B29" s="1">
        <v>35</v>
      </c>
      <c r="C29" s="1">
        <v>2890</v>
      </c>
      <c r="D29" s="1">
        <v>245</v>
      </c>
      <c r="E29" s="1">
        <v>593</v>
      </c>
      <c r="F29" s="1">
        <v>2164</v>
      </c>
      <c r="G29" s="1">
        <v>244</v>
      </c>
      <c r="H29" s="1">
        <v>1002</v>
      </c>
      <c r="I29" s="1">
        <v>1264</v>
      </c>
      <c r="J29" s="1">
        <v>425</v>
      </c>
      <c r="K29" s="1">
        <v>690</v>
      </c>
      <c r="L29" s="1">
        <v>857</v>
      </c>
      <c r="M29" s="1">
        <v>1635</v>
      </c>
      <c r="N29" s="1">
        <v>448</v>
      </c>
      <c r="O29" s="1"/>
      <c r="P29" s="1"/>
      <c r="Q29" s="1"/>
      <c r="R29" s="1"/>
      <c r="S29" s="1"/>
      <c r="T29" s="1"/>
      <c r="U29" s="1"/>
      <c r="V29" s="1"/>
      <c r="W29" s="41" t="s">
        <v>255</v>
      </c>
      <c r="X29" s="45" t="s">
        <v>1</v>
      </c>
      <c r="Y29" s="46" t="s">
        <v>238</v>
      </c>
      <c r="Z29" s="41" t="s">
        <v>256</v>
      </c>
      <c r="AA29" s="45" t="s">
        <v>257</v>
      </c>
      <c r="AB29" s="42">
        <v>43832</v>
      </c>
      <c r="AC29" s="47">
        <v>38</v>
      </c>
      <c r="AD29" s="43">
        <f t="shared" si="0"/>
        <v>5.4285714285714288</v>
      </c>
      <c r="AE29" s="45">
        <v>2619</v>
      </c>
      <c r="AF29" s="41"/>
      <c r="AG29" s="45"/>
      <c r="AH29" s="42"/>
      <c r="AI29" s="47"/>
      <c r="AJ29" s="43"/>
      <c r="AK29" s="45"/>
    </row>
    <row r="30" spans="2:37" ht="15" x14ac:dyDescent="0.25">
      <c r="B30" s="1">
        <v>38</v>
      </c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>
        <v>2619</v>
      </c>
      <c r="P30" s="1">
        <v>40</v>
      </c>
      <c r="Q30" s="1">
        <v>1250</v>
      </c>
      <c r="R30" s="1"/>
      <c r="S30" s="1"/>
      <c r="T30" s="1"/>
      <c r="U30" s="1"/>
      <c r="V30" s="1"/>
      <c r="W30" s="41" t="s">
        <v>255</v>
      </c>
      <c r="X30" s="45" t="s">
        <v>1</v>
      </c>
      <c r="Y30" s="46" t="s">
        <v>238</v>
      </c>
      <c r="Z30" s="41" t="s">
        <v>256</v>
      </c>
      <c r="AA30" s="45" t="s">
        <v>257</v>
      </c>
      <c r="AB30" s="42">
        <v>43837</v>
      </c>
      <c r="AC30" s="47">
        <v>43</v>
      </c>
      <c r="AD30" s="43">
        <f t="shared" si="0"/>
        <v>6.1428571428571432</v>
      </c>
      <c r="AE30" s="45">
        <v>1354</v>
      </c>
      <c r="AF30" s="41"/>
      <c r="AG30" s="45"/>
      <c r="AH30" s="42"/>
      <c r="AI30" s="47"/>
      <c r="AJ30" s="43"/>
      <c r="AK30" s="45"/>
    </row>
    <row r="31" spans="2:37" ht="15" x14ac:dyDescent="0.25">
      <c r="B31" s="1">
        <v>42</v>
      </c>
      <c r="C31" s="1">
        <v>3270</v>
      </c>
      <c r="D31" s="1">
        <v>44</v>
      </c>
      <c r="E31" s="1">
        <v>1366</v>
      </c>
      <c r="F31" s="1">
        <v>1307</v>
      </c>
      <c r="G31" s="1">
        <v>171</v>
      </c>
      <c r="H31" s="1">
        <v>444</v>
      </c>
      <c r="I31" s="1">
        <v>1219</v>
      </c>
      <c r="J31" s="1">
        <v>1</v>
      </c>
      <c r="K31" s="1">
        <v>77</v>
      </c>
      <c r="L31" s="1">
        <v>1012</v>
      </c>
      <c r="M31" s="1">
        <v>1029</v>
      </c>
      <c r="N31" s="1">
        <v>203</v>
      </c>
      <c r="O31" s="1"/>
      <c r="P31" s="1"/>
      <c r="Q31" s="1"/>
      <c r="R31" s="1"/>
      <c r="S31" s="1"/>
      <c r="T31" s="1"/>
      <c r="U31" s="1"/>
      <c r="V31" s="1"/>
      <c r="W31" s="41" t="s">
        <v>255</v>
      </c>
      <c r="X31" s="45" t="s">
        <v>1</v>
      </c>
      <c r="Y31" s="46" t="s">
        <v>238</v>
      </c>
      <c r="Z31" s="41" t="s">
        <v>256</v>
      </c>
      <c r="AA31" s="45" t="s">
        <v>257</v>
      </c>
      <c r="AB31" s="42">
        <v>43844</v>
      </c>
      <c r="AC31" s="47">
        <v>50</v>
      </c>
      <c r="AD31" s="43">
        <f t="shared" si="0"/>
        <v>7.1428571428571432</v>
      </c>
      <c r="AE31" s="45">
        <v>830</v>
      </c>
      <c r="AF31" s="41"/>
      <c r="AG31" s="45"/>
      <c r="AH31" s="42"/>
      <c r="AI31" s="47"/>
      <c r="AJ31" s="43"/>
      <c r="AK31" s="45"/>
    </row>
    <row r="32" spans="2:37" ht="15" x14ac:dyDescent="0.25">
      <c r="B32" s="1">
        <v>43</v>
      </c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>
        <v>1354</v>
      </c>
      <c r="P32" s="1">
        <v>117</v>
      </c>
      <c r="Q32" s="1">
        <v>223</v>
      </c>
      <c r="R32" s="1"/>
      <c r="S32" s="1"/>
      <c r="T32" s="1"/>
      <c r="U32" s="1"/>
      <c r="V32" s="1"/>
      <c r="W32" s="41" t="s">
        <v>255</v>
      </c>
      <c r="X32" s="45" t="s">
        <v>1</v>
      </c>
      <c r="Y32" s="46" t="s">
        <v>238</v>
      </c>
      <c r="Z32" s="41" t="s">
        <v>256</v>
      </c>
      <c r="AA32" s="45" t="s">
        <v>257</v>
      </c>
      <c r="AB32" s="42">
        <v>43851</v>
      </c>
      <c r="AC32" s="47">
        <v>57</v>
      </c>
      <c r="AD32" s="43">
        <f t="shared" si="0"/>
        <v>8.1428571428571423</v>
      </c>
      <c r="AE32" s="45">
        <v>861</v>
      </c>
      <c r="AF32" s="41"/>
      <c r="AG32" s="45"/>
      <c r="AH32" s="42"/>
      <c r="AI32" s="47"/>
      <c r="AJ32" s="43"/>
      <c r="AK32" s="45"/>
    </row>
    <row r="33" spans="2:37" ht="15" x14ac:dyDescent="0.25">
      <c r="B33" s="1">
        <v>49</v>
      </c>
      <c r="C33" s="1">
        <v>1</v>
      </c>
      <c r="D33" s="1">
        <v>1</v>
      </c>
      <c r="E33" s="1">
        <v>695</v>
      </c>
      <c r="F33" s="1">
        <v>393</v>
      </c>
      <c r="G33" s="1">
        <v>1</v>
      </c>
      <c r="H33" s="1">
        <v>131</v>
      </c>
      <c r="I33" s="1">
        <v>782</v>
      </c>
      <c r="J33" s="1">
        <v>1</v>
      </c>
      <c r="K33" s="1">
        <v>142</v>
      </c>
      <c r="L33" s="1">
        <v>672</v>
      </c>
      <c r="M33" s="1">
        <v>1</v>
      </c>
      <c r="N33" s="1">
        <v>294</v>
      </c>
      <c r="O33" s="1"/>
      <c r="P33" s="1"/>
      <c r="Q33" s="1"/>
      <c r="R33" s="1"/>
      <c r="S33" s="1"/>
      <c r="T33" s="1"/>
      <c r="U33" s="1"/>
      <c r="V33" s="1"/>
      <c r="W33" s="41" t="s">
        <v>255</v>
      </c>
      <c r="X33" s="45" t="s">
        <v>1</v>
      </c>
      <c r="Y33" s="46" t="s">
        <v>238</v>
      </c>
      <c r="Z33" s="41" t="s">
        <v>256</v>
      </c>
      <c r="AA33" s="45" t="s">
        <v>257</v>
      </c>
      <c r="AB33" s="42">
        <v>43859</v>
      </c>
      <c r="AC33" s="47">
        <v>65</v>
      </c>
      <c r="AD33" s="43">
        <f t="shared" si="0"/>
        <v>9.2857142857142865</v>
      </c>
      <c r="AE33" s="45">
        <v>139</v>
      </c>
      <c r="AF33" s="41"/>
      <c r="AG33" s="45"/>
      <c r="AH33" s="42"/>
      <c r="AI33" s="47"/>
      <c r="AJ33" s="43"/>
      <c r="AK33" s="45"/>
    </row>
    <row r="34" spans="2:37" ht="15" x14ac:dyDescent="0.25">
      <c r="B34" s="1">
        <v>50</v>
      </c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>
        <v>830</v>
      </c>
      <c r="P34" s="1">
        <v>75</v>
      </c>
      <c r="Q34" s="1">
        <v>329</v>
      </c>
      <c r="R34" s="1"/>
      <c r="S34" s="1"/>
      <c r="T34" s="1"/>
      <c r="U34" s="1"/>
      <c r="V34" s="1"/>
      <c r="W34" s="41" t="s">
        <v>259</v>
      </c>
      <c r="X34" s="45" t="s">
        <v>2</v>
      </c>
      <c r="Y34" s="46" t="s">
        <v>238</v>
      </c>
      <c r="Z34" s="41" t="s">
        <v>256</v>
      </c>
      <c r="AA34" s="45" t="s">
        <v>257</v>
      </c>
      <c r="AB34" s="42">
        <v>43794</v>
      </c>
      <c r="AC34" s="47">
        <v>0</v>
      </c>
      <c r="AD34" s="43">
        <f t="shared" si="0"/>
        <v>0</v>
      </c>
      <c r="AE34" s="45" t="s">
        <v>258</v>
      </c>
      <c r="AF34" s="41"/>
      <c r="AG34" s="45"/>
      <c r="AH34" s="42"/>
      <c r="AI34" s="47"/>
      <c r="AJ34" s="43"/>
      <c r="AK34" s="45"/>
    </row>
    <row r="35" spans="2:37" ht="15" x14ac:dyDescent="0.25">
      <c r="B35" s="1">
        <v>56</v>
      </c>
      <c r="C35" s="1">
        <v>1</v>
      </c>
      <c r="D35" s="1">
        <v>446</v>
      </c>
      <c r="E35" s="1">
        <v>149</v>
      </c>
      <c r="F35" s="1">
        <v>61</v>
      </c>
      <c r="G35" s="1">
        <v>1</v>
      </c>
      <c r="H35" s="1">
        <v>441</v>
      </c>
      <c r="I35" s="1">
        <v>345</v>
      </c>
      <c r="J35" s="1">
        <v>1</v>
      </c>
      <c r="K35" s="1">
        <v>1</v>
      </c>
      <c r="L35" s="1">
        <v>117</v>
      </c>
      <c r="M35" s="1">
        <v>1</v>
      </c>
      <c r="N35" s="1">
        <v>199</v>
      </c>
      <c r="O35" s="1"/>
      <c r="P35" s="1"/>
      <c r="Q35" s="1"/>
      <c r="R35" s="1"/>
      <c r="S35" s="1"/>
      <c r="T35" s="1"/>
      <c r="U35" s="1"/>
      <c r="V35" s="1"/>
      <c r="W35" s="41" t="s">
        <v>259</v>
      </c>
      <c r="X35" s="45" t="s">
        <v>2</v>
      </c>
      <c r="Y35" s="46" t="s">
        <v>238</v>
      </c>
      <c r="Z35" s="41" t="s">
        <v>256</v>
      </c>
      <c r="AA35" s="45" t="s">
        <v>257</v>
      </c>
      <c r="AB35" s="42">
        <v>43796</v>
      </c>
      <c r="AC35" s="47">
        <v>2</v>
      </c>
      <c r="AD35" s="43">
        <f t="shared" si="0"/>
        <v>0.2857142857142857</v>
      </c>
      <c r="AE35" s="45">
        <v>42</v>
      </c>
      <c r="AF35" s="41"/>
      <c r="AG35" s="45"/>
      <c r="AH35" s="42"/>
      <c r="AI35" s="47"/>
      <c r="AJ35" s="43"/>
      <c r="AK35" s="45"/>
    </row>
    <row r="36" spans="2:37" ht="15" x14ac:dyDescent="0.25">
      <c r="B36" s="1">
        <v>57</v>
      </c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>
        <v>861</v>
      </c>
      <c r="P36" s="1">
        <v>66</v>
      </c>
      <c r="Q36" s="1">
        <v>320</v>
      </c>
      <c r="R36" s="1"/>
      <c r="S36" s="1"/>
      <c r="T36" s="1"/>
      <c r="U36" s="1"/>
      <c r="V36" s="1"/>
      <c r="W36" s="41" t="s">
        <v>259</v>
      </c>
      <c r="X36" s="45" t="s">
        <v>2</v>
      </c>
      <c r="Y36" s="46" t="s">
        <v>238</v>
      </c>
      <c r="Z36" s="41" t="s">
        <v>256</v>
      </c>
      <c r="AA36" s="45" t="s">
        <v>257</v>
      </c>
      <c r="AB36" s="42">
        <v>43801</v>
      </c>
      <c r="AC36" s="47">
        <v>7</v>
      </c>
      <c r="AD36" s="43">
        <f t="shared" si="0"/>
        <v>1</v>
      </c>
      <c r="AE36" s="45">
        <v>7518</v>
      </c>
      <c r="AF36" s="41"/>
      <c r="AG36" s="45"/>
      <c r="AH36" s="42"/>
      <c r="AI36" s="47"/>
      <c r="AJ36" s="43"/>
      <c r="AK36" s="45"/>
    </row>
    <row r="37" spans="2:37" ht="15" x14ac:dyDescent="0.25">
      <c r="B37" s="1">
        <v>63</v>
      </c>
      <c r="C37" s="1"/>
      <c r="D37" s="1">
        <v>337</v>
      </c>
      <c r="E37" s="1">
        <v>231</v>
      </c>
      <c r="F37" s="1">
        <v>1</v>
      </c>
      <c r="G37" s="1">
        <v>1</v>
      </c>
      <c r="H37" s="1">
        <v>475</v>
      </c>
      <c r="I37" s="1">
        <v>255</v>
      </c>
      <c r="J37" s="1">
        <v>1</v>
      </c>
      <c r="K37" s="1">
        <v>1</v>
      </c>
      <c r="L37" s="1">
        <v>362</v>
      </c>
      <c r="M37" s="1">
        <v>1</v>
      </c>
      <c r="N37" s="1">
        <v>1</v>
      </c>
      <c r="O37" s="1"/>
      <c r="P37" s="1"/>
      <c r="Q37" s="1"/>
      <c r="R37" s="1"/>
      <c r="S37" s="1"/>
      <c r="T37" s="1"/>
      <c r="U37" s="1"/>
      <c r="V37" s="1"/>
      <c r="W37" s="41" t="s">
        <v>259</v>
      </c>
      <c r="X37" s="45" t="s">
        <v>2</v>
      </c>
      <c r="Y37" s="46" t="s">
        <v>238</v>
      </c>
      <c r="Z37" s="41" t="s">
        <v>256</v>
      </c>
      <c r="AA37" s="45" t="s">
        <v>257</v>
      </c>
      <c r="AB37" s="42">
        <v>43804</v>
      </c>
      <c r="AC37" s="47">
        <v>10</v>
      </c>
      <c r="AD37" s="43">
        <f t="shared" si="0"/>
        <v>1.4285714285714286</v>
      </c>
      <c r="AE37" s="45">
        <v>10145</v>
      </c>
      <c r="AF37" s="41"/>
      <c r="AG37" s="45"/>
      <c r="AH37" s="42"/>
      <c r="AI37" s="47"/>
      <c r="AJ37" s="43"/>
      <c r="AK37" s="45"/>
    </row>
    <row r="38" spans="2:37" ht="15" x14ac:dyDescent="0.25">
      <c r="B38" s="1">
        <v>64</v>
      </c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>
        <v>54</v>
      </c>
      <c r="R38" s="1"/>
      <c r="S38" s="1"/>
      <c r="T38" s="1"/>
      <c r="U38" s="1"/>
      <c r="V38" s="1"/>
      <c r="W38" s="41" t="s">
        <v>259</v>
      </c>
      <c r="X38" s="45" t="s">
        <v>2</v>
      </c>
      <c r="Y38" s="46" t="s">
        <v>238</v>
      </c>
      <c r="Z38" s="41" t="s">
        <v>256</v>
      </c>
      <c r="AA38" s="45" t="s">
        <v>257</v>
      </c>
      <c r="AB38" s="42">
        <v>43808</v>
      </c>
      <c r="AC38" s="47">
        <v>14</v>
      </c>
      <c r="AD38" s="43">
        <f t="shared" si="0"/>
        <v>2</v>
      </c>
      <c r="AE38" s="45">
        <v>2334</v>
      </c>
      <c r="AF38" s="41"/>
      <c r="AG38" s="45"/>
      <c r="AH38" s="42"/>
      <c r="AI38" s="47"/>
      <c r="AJ38" s="43"/>
      <c r="AK38" s="45"/>
    </row>
    <row r="39" spans="2:37" ht="15" x14ac:dyDescent="0.25">
      <c r="B39" s="1">
        <v>65</v>
      </c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>
        <v>139</v>
      </c>
      <c r="P39" s="1">
        <v>1</v>
      </c>
      <c r="Q39" s="1"/>
      <c r="R39" s="1"/>
      <c r="S39" s="1"/>
      <c r="T39" s="1"/>
      <c r="U39" s="1"/>
      <c r="V39" s="1"/>
      <c r="W39" s="41" t="s">
        <v>259</v>
      </c>
      <c r="X39" s="45" t="s">
        <v>2</v>
      </c>
      <c r="Y39" s="46" t="s">
        <v>238</v>
      </c>
      <c r="Z39" s="41" t="s">
        <v>256</v>
      </c>
      <c r="AA39" s="45" t="s">
        <v>257</v>
      </c>
      <c r="AB39" s="42">
        <v>43815</v>
      </c>
      <c r="AC39" s="47">
        <v>21</v>
      </c>
      <c r="AD39" s="43">
        <f t="shared" si="0"/>
        <v>3</v>
      </c>
      <c r="AE39" s="45">
        <v>640</v>
      </c>
      <c r="AF39" s="41"/>
      <c r="AG39" s="45"/>
      <c r="AH39" s="42"/>
      <c r="AI39" s="47"/>
      <c r="AJ39" s="43"/>
      <c r="AK39" s="45"/>
    </row>
    <row r="40" spans="2:37" ht="15" x14ac:dyDescent="0.25">
      <c r="B40" s="1">
        <v>70</v>
      </c>
      <c r="C40" s="1">
        <v>1</v>
      </c>
      <c r="D40" s="1">
        <v>81</v>
      </c>
      <c r="E40" s="1">
        <v>187</v>
      </c>
      <c r="F40" s="1">
        <v>1</v>
      </c>
      <c r="G40" s="1">
        <v>1</v>
      </c>
      <c r="H40" s="1">
        <v>364</v>
      </c>
      <c r="I40" s="1">
        <v>312</v>
      </c>
      <c r="J40" s="1">
        <v>1</v>
      </c>
      <c r="K40" s="1">
        <v>116</v>
      </c>
      <c r="L40" s="1">
        <v>531</v>
      </c>
      <c r="M40" s="1">
        <v>1</v>
      </c>
      <c r="N40" s="1">
        <v>1</v>
      </c>
      <c r="O40" s="1"/>
      <c r="P40" s="1"/>
      <c r="Q40" s="1"/>
      <c r="R40" s="1"/>
      <c r="S40" s="1"/>
      <c r="T40" s="1"/>
      <c r="U40" s="1"/>
      <c r="V40" s="1"/>
      <c r="W40" s="41" t="s">
        <v>259</v>
      </c>
      <c r="X40" s="45" t="s">
        <v>2</v>
      </c>
      <c r="Y40" s="46" t="s">
        <v>238</v>
      </c>
      <c r="Z40" s="41" t="s">
        <v>256</v>
      </c>
      <c r="AA40" s="45" t="s">
        <v>257</v>
      </c>
      <c r="AB40" s="42">
        <v>43822</v>
      </c>
      <c r="AC40" s="47">
        <v>28</v>
      </c>
      <c r="AD40" s="43">
        <f t="shared" si="0"/>
        <v>4</v>
      </c>
      <c r="AE40" s="45">
        <v>397</v>
      </c>
      <c r="AF40" s="41"/>
      <c r="AG40" s="45"/>
      <c r="AH40" s="42"/>
      <c r="AI40" s="47"/>
      <c r="AJ40" s="43"/>
      <c r="AK40" s="45"/>
    </row>
    <row r="41" spans="2:37" ht="15" x14ac:dyDescent="0.25">
      <c r="B41" s="1">
        <v>77</v>
      </c>
      <c r="C41" s="1"/>
      <c r="D41" s="1">
        <v>38</v>
      </c>
      <c r="E41" s="1">
        <v>236</v>
      </c>
      <c r="F41" s="1">
        <v>1</v>
      </c>
      <c r="G41" s="1">
        <v>1</v>
      </c>
      <c r="H41" s="1">
        <v>292</v>
      </c>
      <c r="I41" s="1">
        <v>135</v>
      </c>
      <c r="J41" s="1">
        <v>1</v>
      </c>
      <c r="K41" s="1">
        <v>190</v>
      </c>
      <c r="L41" s="1">
        <v>274</v>
      </c>
      <c r="M41" s="1">
        <v>1</v>
      </c>
      <c r="N41" s="1">
        <v>1</v>
      </c>
      <c r="O41" s="1"/>
      <c r="P41" s="1"/>
      <c r="Q41" s="1"/>
      <c r="R41" s="1"/>
      <c r="S41" s="1"/>
      <c r="T41" s="1"/>
      <c r="U41" s="1"/>
      <c r="V41" s="1"/>
      <c r="W41" s="41" t="s">
        <v>259</v>
      </c>
      <c r="X41" s="45" t="s">
        <v>2</v>
      </c>
      <c r="Y41" s="46" t="s">
        <v>238</v>
      </c>
      <c r="Z41" s="41" t="s">
        <v>256</v>
      </c>
      <c r="AA41" s="45" t="s">
        <v>257</v>
      </c>
      <c r="AB41" s="42">
        <v>43832</v>
      </c>
      <c r="AC41" s="47">
        <v>38</v>
      </c>
      <c r="AD41" s="43">
        <f t="shared" si="0"/>
        <v>5.4285714285714288</v>
      </c>
      <c r="AE41" s="45">
        <v>40</v>
      </c>
      <c r="AF41" s="41"/>
      <c r="AG41" s="45"/>
      <c r="AH41" s="42"/>
      <c r="AI41" s="47"/>
      <c r="AJ41" s="43"/>
      <c r="AK41" s="45"/>
    </row>
    <row r="42" spans="2:37" ht="15" x14ac:dyDescent="0.25">
      <c r="B42" s="1">
        <v>83</v>
      </c>
      <c r="C42" s="1">
        <v>1</v>
      </c>
      <c r="D42" s="1">
        <v>27</v>
      </c>
      <c r="E42" s="1">
        <v>279</v>
      </c>
      <c r="F42" s="1">
        <v>1</v>
      </c>
      <c r="G42" s="1">
        <v>1</v>
      </c>
      <c r="H42" s="1">
        <v>1</v>
      </c>
      <c r="I42" s="1">
        <v>207</v>
      </c>
      <c r="J42" s="1">
        <v>1</v>
      </c>
      <c r="K42" s="1">
        <v>76</v>
      </c>
      <c r="L42" s="1">
        <v>56</v>
      </c>
      <c r="M42" s="1">
        <v>1</v>
      </c>
      <c r="N42" s="1">
        <v>55</v>
      </c>
      <c r="O42" s="1"/>
      <c r="P42" s="1"/>
      <c r="Q42" s="1"/>
      <c r="R42" s="1"/>
      <c r="S42" s="1"/>
      <c r="T42" s="1"/>
      <c r="U42" s="1"/>
      <c r="V42" s="1"/>
      <c r="W42" s="41" t="s">
        <v>259</v>
      </c>
      <c r="X42" s="45" t="s">
        <v>2</v>
      </c>
      <c r="Y42" s="46" t="s">
        <v>238</v>
      </c>
      <c r="Z42" s="41" t="s">
        <v>256</v>
      </c>
      <c r="AA42" s="45" t="s">
        <v>257</v>
      </c>
      <c r="AB42" s="42">
        <v>43837</v>
      </c>
      <c r="AC42" s="47">
        <v>43</v>
      </c>
      <c r="AD42" s="43">
        <f t="shared" si="0"/>
        <v>6.1428571428571432</v>
      </c>
      <c r="AE42" s="45">
        <v>117</v>
      </c>
      <c r="AF42" s="41"/>
      <c r="AG42" s="45"/>
      <c r="AH42" s="42"/>
      <c r="AI42" s="47"/>
      <c r="AJ42" s="43"/>
      <c r="AK42" s="45"/>
    </row>
    <row r="43" spans="2:37" ht="15" x14ac:dyDescent="0.25">
      <c r="B43" s="1">
        <v>91</v>
      </c>
      <c r="C43" s="1"/>
      <c r="D43" s="1">
        <v>72</v>
      </c>
      <c r="E43" s="1">
        <v>1</v>
      </c>
      <c r="F43" s="1">
        <v>1</v>
      </c>
      <c r="G43" s="1">
        <v>147</v>
      </c>
      <c r="H43" s="1">
        <v>1</v>
      </c>
      <c r="I43" s="1">
        <v>344</v>
      </c>
      <c r="J43" s="1">
        <v>1</v>
      </c>
      <c r="K43" s="1">
        <v>1</v>
      </c>
      <c r="L43" s="1">
        <v>98</v>
      </c>
      <c r="M43" s="1">
        <v>1</v>
      </c>
      <c r="N43" s="1">
        <v>1</v>
      </c>
      <c r="O43" s="1"/>
      <c r="P43" s="1"/>
      <c r="Q43" s="1"/>
      <c r="R43" s="1"/>
      <c r="S43" s="1"/>
      <c r="T43" s="1"/>
      <c r="U43" s="1"/>
      <c r="V43" s="1"/>
      <c r="W43" s="41" t="s">
        <v>259</v>
      </c>
      <c r="X43" s="45" t="s">
        <v>2</v>
      </c>
      <c r="Y43" s="46" t="s">
        <v>238</v>
      </c>
      <c r="Z43" s="41" t="s">
        <v>256</v>
      </c>
      <c r="AA43" s="45" t="s">
        <v>257</v>
      </c>
      <c r="AB43" s="42">
        <v>43844</v>
      </c>
      <c r="AC43" s="47">
        <v>50</v>
      </c>
      <c r="AD43" s="43">
        <f t="shared" si="0"/>
        <v>7.1428571428571432</v>
      </c>
      <c r="AE43" s="45">
        <v>75</v>
      </c>
      <c r="AF43" s="41"/>
      <c r="AG43" s="45"/>
      <c r="AH43" s="42"/>
      <c r="AI43" s="47"/>
      <c r="AJ43" s="43"/>
      <c r="AK43" s="45"/>
    </row>
    <row r="44" spans="2:37" ht="15" x14ac:dyDescent="0.25">
      <c r="B44" s="1">
        <v>98</v>
      </c>
      <c r="C44" s="1">
        <v>1</v>
      </c>
      <c r="D44" s="1">
        <v>75</v>
      </c>
      <c r="E44" s="1">
        <v>1</v>
      </c>
      <c r="F44" s="1">
        <v>73</v>
      </c>
      <c r="G44" s="1">
        <v>193</v>
      </c>
      <c r="H44" s="1">
        <v>185</v>
      </c>
      <c r="I44" s="1">
        <v>1</v>
      </c>
      <c r="J44" s="1">
        <v>1</v>
      </c>
      <c r="K44" s="1">
        <v>1</v>
      </c>
      <c r="L44" s="1">
        <v>172</v>
      </c>
      <c r="M44" s="1">
        <v>1</v>
      </c>
      <c r="N44" s="1">
        <v>1</v>
      </c>
      <c r="O44" s="1"/>
      <c r="P44" s="1"/>
      <c r="Q44" s="1"/>
      <c r="R44" s="1"/>
      <c r="S44" s="1"/>
      <c r="T44" s="1"/>
      <c r="U44" s="1"/>
      <c r="V44" s="1"/>
      <c r="W44" s="41" t="s">
        <v>259</v>
      </c>
      <c r="X44" s="45" t="s">
        <v>2</v>
      </c>
      <c r="Y44" s="46" t="s">
        <v>238</v>
      </c>
      <c r="Z44" s="41" t="s">
        <v>256</v>
      </c>
      <c r="AA44" s="45" t="s">
        <v>257</v>
      </c>
      <c r="AB44" s="42">
        <v>43851</v>
      </c>
      <c r="AC44" s="47">
        <v>57</v>
      </c>
      <c r="AD44" s="43">
        <f t="shared" si="0"/>
        <v>8.1428571428571423</v>
      </c>
      <c r="AE44" s="45">
        <v>66</v>
      </c>
      <c r="AF44" s="41"/>
      <c r="AG44" s="45"/>
      <c r="AH44" s="42"/>
      <c r="AI44" s="47"/>
      <c r="AJ44" s="43"/>
      <c r="AK44" s="45"/>
    </row>
    <row r="45" spans="2:37" ht="15" x14ac:dyDescent="0.25"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41" t="s">
        <v>259</v>
      </c>
      <c r="X45" s="45" t="s">
        <v>2</v>
      </c>
      <c r="Y45" s="46" t="s">
        <v>238</v>
      </c>
      <c r="Z45" s="41" t="s">
        <v>256</v>
      </c>
      <c r="AA45" s="45" t="s">
        <v>257</v>
      </c>
      <c r="AB45" s="42">
        <v>43859</v>
      </c>
      <c r="AC45" s="47">
        <v>65</v>
      </c>
      <c r="AD45" s="43">
        <f t="shared" si="0"/>
        <v>9.2857142857142865</v>
      </c>
      <c r="AE45" s="45" t="s">
        <v>258</v>
      </c>
      <c r="AF45" s="41"/>
      <c r="AG45" s="45"/>
      <c r="AH45" s="42"/>
      <c r="AI45" s="47"/>
      <c r="AJ45" s="43"/>
      <c r="AK45" s="45"/>
    </row>
    <row r="46" spans="2:37" ht="15" x14ac:dyDescent="0.25"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41" t="s">
        <v>260</v>
      </c>
      <c r="X46" s="45" t="s">
        <v>3</v>
      </c>
      <c r="Y46" s="46" t="s">
        <v>238</v>
      </c>
      <c r="Z46" s="41" t="s">
        <v>256</v>
      </c>
      <c r="AA46" s="45" t="s">
        <v>257</v>
      </c>
      <c r="AB46" s="42">
        <v>43794</v>
      </c>
      <c r="AC46" s="47">
        <v>0</v>
      </c>
      <c r="AD46" s="43">
        <f t="shared" si="0"/>
        <v>0</v>
      </c>
      <c r="AE46" s="45" t="s">
        <v>258</v>
      </c>
      <c r="AF46" s="41"/>
      <c r="AG46" s="45"/>
      <c r="AH46" s="42"/>
      <c r="AI46" s="47"/>
      <c r="AJ46" s="43"/>
      <c r="AK46" s="45"/>
    </row>
    <row r="47" spans="2:37" ht="15" x14ac:dyDescent="0.25"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41" t="s">
        <v>260</v>
      </c>
      <c r="X47" s="45" t="s">
        <v>3</v>
      </c>
      <c r="Y47" s="46" t="s">
        <v>238</v>
      </c>
      <c r="Z47" s="41" t="s">
        <v>256</v>
      </c>
      <c r="AA47" s="45" t="s">
        <v>257</v>
      </c>
      <c r="AB47" s="42">
        <v>43796</v>
      </c>
      <c r="AC47" s="47">
        <v>2</v>
      </c>
      <c r="AD47" s="43">
        <f t="shared" si="0"/>
        <v>0.2857142857142857</v>
      </c>
      <c r="AE47" s="45" t="s">
        <v>258</v>
      </c>
      <c r="AF47" s="41"/>
      <c r="AG47" s="45"/>
      <c r="AH47" s="42"/>
      <c r="AI47" s="47"/>
      <c r="AJ47" s="43"/>
      <c r="AK47" s="45"/>
    </row>
    <row r="48" spans="2:37" ht="15" x14ac:dyDescent="0.25"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41" t="s">
        <v>260</v>
      </c>
      <c r="X48" s="45" t="s">
        <v>3</v>
      </c>
      <c r="Y48" s="46" t="s">
        <v>238</v>
      </c>
      <c r="Z48" s="41" t="s">
        <v>256</v>
      </c>
      <c r="AA48" s="45" t="s">
        <v>257</v>
      </c>
      <c r="AB48" s="42">
        <v>43801</v>
      </c>
      <c r="AC48" s="47">
        <v>7</v>
      </c>
      <c r="AD48" s="43">
        <f t="shared" si="0"/>
        <v>1</v>
      </c>
      <c r="AE48" s="45">
        <v>42702</v>
      </c>
      <c r="AF48" s="41"/>
      <c r="AG48" s="45"/>
      <c r="AH48" s="42"/>
      <c r="AI48" s="47"/>
      <c r="AJ48" s="43"/>
      <c r="AK48" s="45"/>
    </row>
    <row r="49" spans="11:37" ht="15" x14ac:dyDescent="0.25"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41" t="s">
        <v>260</v>
      </c>
      <c r="X49" s="45" t="s">
        <v>3</v>
      </c>
      <c r="Y49" s="46" t="s">
        <v>238</v>
      </c>
      <c r="Z49" s="41" t="s">
        <v>256</v>
      </c>
      <c r="AA49" s="45" t="s">
        <v>257</v>
      </c>
      <c r="AB49" s="42">
        <v>43804</v>
      </c>
      <c r="AC49" s="47">
        <v>10</v>
      </c>
      <c r="AD49" s="43">
        <f t="shared" si="0"/>
        <v>1.4285714285714286</v>
      </c>
      <c r="AE49" s="45">
        <v>122668</v>
      </c>
      <c r="AF49" s="41"/>
      <c r="AG49" s="45"/>
      <c r="AH49" s="42"/>
      <c r="AI49" s="47"/>
      <c r="AJ49" s="43"/>
      <c r="AK49" s="45"/>
    </row>
    <row r="50" spans="11:37" ht="15" x14ac:dyDescent="0.25"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41" t="s">
        <v>260</v>
      </c>
      <c r="X50" s="45" t="s">
        <v>3</v>
      </c>
      <c r="Y50" s="46" t="s">
        <v>238</v>
      </c>
      <c r="Z50" s="41" t="s">
        <v>256</v>
      </c>
      <c r="AA50" s="45" t="s">
        <v>257</v>
      </c>
      <c r="AB50" s="42">
        <v>43808</v>
      </c>
      <c r="AC50" s="47">
        <v>14</v>
      </c>
      <c r="AD50" s="43">
        <f t="shared" si="0"/>
        <v>2</v>
      </c>
      <c r="AE50" s="45">
        <v>39362</v>
      </c>
      <c r="AF50" s="41"/>
      <c r="AG50" s="45"/>
      <c r="AH50" s="42"/>
      <c r="AI50" s="47"/>
      <c r="AJ50" s="43"/>
      <c r="AK50" s="45"/>
    </row>
    <row r="51" spans="11:37" ht="15" x14ac:dyDescent="0.25"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41" t="s">
        <v>260</v>
      </c>
      <c r="X51" s="45" t="s">
        <v>3</v>
      </c>
      <c r="Y51" s="46" t="s">
        <v>238</v>
      </c>
      <c r="Z51" s="41" t="s">
        <v>256</v>
      </c>
      <c r="AA51" s="45" t="s">
        <v>257</v>
      </c>
      <c r="AB51" s="42">
        <v>43815</v>
      </c>
      <c r="AC51" s="47">
        <v>21</v>
      </c>
      <c r="AD51" s="43">
        <f t="shared" si="0"/>
        <v>3</v>
      </c>
      <c r="AE51" s="45">
        <v>3562</v>
      </c>
      <c r="AF51" s="41"/>
      <c r="AG51" s="45"/>
      <c r="AH51" s="42"/>
      <c r="AI51" s="47"/>
      <c r="AJ51" s="43"/>
      <c r="AK51" s="45"/>
    </row>
    <row r="52" spans="11:37" ht="15" x14ac:dyDescent="0.25"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41" t="s">
        <v>260</v>
      </c>
      <c r="X52" s="45" t="s">
        <v>3</v>
      </c>
      <c r="Y52" s="46" t="s">
        <v>238</v>
      </c>
      <c r="Z52" s="41" t="s">
        <v>256</v>
      </c>
      <c r="AA52" s="45" t="s">
        <v>257</v>
      </c>
      <c r="AB52" s="42">
        <v>43822</v>
      </c>
      <c r="AC52" s="47">
        <v>28</v>
      </c>
      <c r="AD52" s="43">
        <f t="shared" si="0"/>
        <v>4</v>
      </c>
      <c r="AE52" s="45">
        <v>2308</v>
      </c>
      <c r="AF52" s="41"/>
      <c r="AG52" s="45"/>
      <c r="AH52" s="42"/>
      <c r="AI52" s="47"/>
      <c r="AJ52" s="43"/>
      <c r="AK52" s="45"/>
    </row>
    <row r="53" spans="11:37" ht="15" x14ac:dyDescent="0.25"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41" t="s">
        <v>260</v>
      </c>
      <c r="X53" s="45" t="s">
        <v>3</v>
      </c>
      <c r="Y53" s="46" t="s">
        <v>238</v>
      </c>
      <c r="Z53" s="41" t="s">
        <v>256</v>
      </c>
      <c r="AA53" s="45" t="s">
        <v>257</v>
      </c>
      <c r="AB53" s="42">
        <v>43832</v>
      </c>
      <c r="AC53" s="47">
        <v>38</v>
      </c>
      <c r="AD53" s="43">
        <f t="shared" si="0"/>
        <v>5.4285714285714288</v>
      </c>
      <c r="AE53" s="45">
        <v>1250</v>
      </c>
      <c r="AF53" s="41"/>
      <c r="AG53" s="45"/>
      <c r="AH53" s="42"/>
      <c r="AI53" s="47"/>
      <c r="AJ53" s="43"/>
      <c r="AK53" s="45"/>
    </row>
    <row r="54" spans="11:37" ht="15" x14ac:dyDescent="0.25"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41" t="s">
        <v>260</v>
      </c>
      <c r="X54" s="45" t="s">
        <v>3</v>
      </c>
      <c r="Y54" s="46" t="s">
        <v>238</v>
      </c>
      <c r="Z54" s="41" t="s">
        <v>256</v>
      </c>
      <c r="AA54" s="45" t="s">
        <v>257</v>
      </c>
      <c r="AB54" s="42">
        <v>43837</v>
      </c>
      <c r="AC54" s="47">
        <v>43</v>
      </c>
      <c r="AD54" s="43">
        <f t="shared" si="0"/>
        <v>6.1428571428571432</v>
      </c>
      <c r="AE54" s="45">
        <v>223</v>
      </c>
      <c r="AF54" s="41"/>
      <c r="AG54" s="45"/>
      <c r="AH54" s="42"/>
      <c r="AI54" s="47"/>
      <c r="AJ54" s="43"/>
      <c r="AK54" s="45"/>
    </row>
    <row r="55" spans="11:37" ht="15" x14ac:dyDescent="0.25"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41" t="s">
        <v>260</v>
      </c>
      <c r="X55" s="45" t="s">
        <v>3</v>
      </c>
      <c r="Y55" s="46" t="s">
        <v>238</v>
      </c>
      <c r="Z55" s="41" t="s">
        <v>256</v>
      </c>
      <c r="AA55" s="45" t="s">
        <v>257</v>
      </c>
      <c r="AB55" s="42">
        <v>43844</v>
      </c>
      <c r="AC55" s="47">
        <v>50</v>
      </c>
      <c r="AD55" s="43">
        <f t="shared" si="0"/>
        <v>7.1428571428571432</v>
      </c>
      <c r="AE55" s="45">
        <v>329</v>
      </c>
      <c r="AF55" s="41"/>
      <c r="AG55" s="45"/>
      <c r="AH55" s="42"/>
      <c r="AI55" s="47"/>
      <c r="AJ55" s="43"/>
      <c r="AK55" s="45"/>
    </row>
    <row r="56" spans="11:37" ht="15" x14ac:dyDescent="0.25"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41" t="s">
        <v>260</v>
      </c>
      <c r="X56" s="45" t="s">
        <v>3</v>
      </c>
      <c r="Y56" s="46" t="s">
        <v>238</v>
      </c>
      <c r="Z56" s="41" t="s">
        <v>256</v>
      </c>
      <c r="AA56" s="45" t="s">
        <v>257</v>
      </c>
      <c r="AB56" s="42">
        <v>43851</v>
      </c>
      <c r="AC56" s="47">
        <v>57</v>
      </c>
      <c r="AD56" s="43">
        <f t="shared" si="0"/>
        <v>8.1428571428571423</v>
      </c>
      <c r="AE56" s="45">
        <v>320</v>
      </c>
      <c r="AF56" s="41"/>
      <c r="AG56" s="45"/>
      <c r="AH56" s="42"/>
      <c r="AI56" s="47"/>
      <c r="AJ56" s="43"/>
      <c r="AK56" s="45"/>
    </row>
    <row r="57" spans="11:37" ht="15" x14ac:dyDescent="0.25"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41" t="s">
        <v>260</v>
      </c>
      <c r="X57" s="45" t="s">
        <v>3</v>
      </c>
      <c r="Y57" s="46" t="s">
        <v>238</v>
      </c>
      <c r="Z57" s="41" t="s">
        <v>256</v>
      </c>
      <c r="AA57" s="45" t="s">
        <v>257</v>
      </c>
      <c r="AB57" s="42">
        <v>43858</v>
      </c>
      <c r="AC57" s="47">
        <v>64</v>
      </c>
      <c r="AD57" s="43">
        <f t="shared" si="0"/>
        <v>9.1428571428571423</v>
      </c>
      <c r="AE57" s="45">
        <v>54</v>
      </c>
      <c r="AF57" s="41"/>
      <c r="AG57" s="45"/>
      <c r="AH57" s="42"/>
      <c r="AI57" s="47"/>
      <c r="AJ57" s="43"/>
      <c r="AK57" s="45"/>
    </row>
    <row r="58" spans="11:37" x14ac:dyDescent="0.2"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41" t="s">
        <v>261</v>
      </c>
      <c r="X58" s="41" t="s">
        <v>6</v>
      </c>
      <c r="Y58" s="41" t="s">
        <v>238</v>
      </c>
      <c r="Z58" s="41" t="s">
        <v>252</v>
      </c>
      <c r="AA58" s="45" t="s">
        <v>253</v>
      </c>
      <c r="AB58" s="42">
        <v>44824</v>
      </c>
      <c r="AC58" s="43">
        <v>0</v>
      </c>
      <c r="AD58" s="43">
        <f t="shared" si="0"/>
        <v>0</v>
      </c>
      <c r="AE58" s="45" t="s">
        <v>258</v>
      </c>
      <c r="AF58" s="41"/>
      <c r="AG58" s="45"/>
      <c r="AH58" s="42"/>
      <c r="AI58" s="43"/>
      <c r="AJ58" s="43"/>
      <c r="AK58" s="44"/>
    </row>
    <row r="59" spans="11:37" x14ac:dyDescent="0.2"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41" t="s">
        <v>261</v>
      </c>
      <c r="X59" s="41" t="s">
        <v>6</v>
      </c>
      <c r="Y59" s="41" t="s">
        <v>238</v>
      </c>
      <c r="Z59" s="41" t="s">
        <v>252</v>
      </c>
      <c r="AA59" s="45" t="s">
        <v>253</v>
      </c>
      <c r="AB59" s="42">
        <v>44826</v>
      </c>
      <c r="AC59" s="43">
        <v>2</v>
      </c>
      <c r="AD59" s="43">
        <f t="shared" si="0"/>
        <v>0.2857142857142857</v>
      </c>
      <c r="AE59" s="45" t="s">
        <v>258</v>
      </c>
      <c r="AF59" s="41"/>
      <c r="AG59" s="45"/>
      <c r="AH59" s="42"/>
      <c r="AI59" s="43"/>
      <c r="AJ59" s="43"/>
      <c r="AK59" s="44"/>
    </row>
    <row r="60" spans="11:37" x14ac:dyDescent="0.2"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41" t="s">
        <v>261</v>
      </c>
      <c r="X60" s="41" t="s">
        <v>6</v>
      </c>
      <c r="Y60" s="41" t="s">
        <v>238</v>
      </c>
      <c r="Z60" s="41" t="s">
        <v>252</v>
      </c>
      <c r="AA60" s="45" t="s">
        <v>253</v>
      </c>
      <c r="AB60" s="42">
        <v>44831</v>
      </c>
      <c r="AC60" s="43">
        <v>7</v>
      </c>
      <c r="AD60" s="43">
        <f t="shared" si="0"/>
        <v>1</v>
      </c>
      <c r="AE60" s="44">
        <v>14289.933413750919</v>
      </c>
      <c r="AF60" s="41"/>
      <c r="AG60" s="45"/>
      <c r="AH60" s="42"/>
      <c r="AI60" s="43"/>
      <c r="AJ60" s="43"/>
      <c r="AK60" s="44"/>
    </row>
    <row r="61" spans="11:37" x14ac:dyDescent="0.2"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41" t="s">
        <v>261</v>
      </c>
      <c r="X61" s="41" t="s">
        <v>6</v>
      </c>
      <c r="Y61" s="41" t="s">
        <v>238</v>
      </c>
      <c r="Z61" s="41" t="s">
        <v>252</v>
      </c>
      <c r="AA61" s="45" t="s">
        <v>253</v>
      </c>
      <c r="AB61" s="42">
        <v>44838</v>
      </c>
      <c r="AC61" s="43">
        <v>14</v>
      </c>
      <c r="AD61" s="43">
        <f t="shared" si="0"/>
        <v>2</v>
      </c>
      <c r="AE61" s="44">
        <v>5642.7390167137146</v>
      </c>
      <c r="AF61" s="41"/>
      <c r="AG61" s="45"/>
      <c r="AH61" s="42"/>
      <c r="AI61" s="43"/>
      <c r="AJ61" s="43"/>
      <c r="AK61" s="44"/>
    </row>
    <row r="62" spans="11:37" x14ac:dyDescent="0.2"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41" t="s">
        <v>261</v>
      </c>
      <c r="X62" s="41" t="s">
        <v>6</v>
      </c>
      <c r="Y62" s="41" t="s">
        <v>238</v>
      </c>
      <c r="Z62" s="41" t="s">
        <v>252</v>
      </c>
      <c r="AA62" s="45" t="s">
        <v>253</v>
      </c>
      <c r="AB62" s="42">
        <v>44845</v>
      </c>
      <c r="AC62" s="43">
        <v>21</v>
      </c>
      <c r="AD62" s="43">
        <f t="shared" si="0"/>
        <v>3</v>
      </c>
      <c r="AE62" s="44">
        <v>560.23736085608436</v>
      </c>
      <c r="AF62" s="41"/>
      <c r="AG62" s="45"/>
      <c r="AH62" s="42"/>
      <c r="AI62" s="43"/>
      <c r="AJ62" s="43"/>
      <c r="AK62" s="44"/>
    </row>
    <row r="63" spans="11:37" x14ac:dyDescent="0.2"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41" t="s">
        <v>261</v>
      </c>
      <c r="X63" s="41" t="s">
        <v>6</v>
      </c>
      <c r="Y63" s="41" t="s">
        <v>238</v>
      </c>
      <c r="Z63" s="41" t="s">
        <v>252</v>
      </c>
      <c r="AA63" s="45" t="s">
        <v>253</v>
      </c>
      <c r="AB63" s="42">
        <v>44852</v>
      </c>
      <c r="AC63" s="43">
        <v>28</v>
      </c>
      <c r="AD63" s="43">
        <f t="shared" si="0"/>
        <v>4</v>
      </c>
      <c r="AE63" s="44">
        <v>215.36380282343706</v>
      </c>
      <c r="AF63" s="41"/>
      <c r="AG63" s="45"/>
      <c r="AH63" s="42"/>
      <c r="AI63" s="43"/>
      <c r="AJ63" s="43"/>
      <c r="AK63" s="44"/>
    </row>
    <row r="64" spans="11:37" x14ac:dyDescent="0.2"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41" t="s">
        <v>261</v>
      </c>
      <c r="X64" s="41" t="s">
        <v>6</v>
      </c>
      <c r="Y64" s="41" t="s">
        <v>238</v>
      </c>
      <c r="Z64" s="41" t="s">
        <v>252</v>
      </c>
      <c r="AA64" s="45" t="s">
        <v>253</v>
      </c>
      <c r="AB64" s="42">
        <v>44859</v>
      </c>
      <c r="AC64" s="43">
        <v>35</v>
      </c>
      <c r="AD64" s="43">
        <f t="shared" si="0"/>
        <v>5</v>
      </c>
      <c r="AE64" s="45" t="s">
        <v>258</v>
      </c>
      <c r="AF64" s="41"/>
      <c r="AG64" s="45"/>
      <c r="AH64" s="42"/>
      <c r="AI64" s="43"/>
      <c r="AJ64" s="43"/>
      <c r="AK64" s="44"/>
    </row>
    <row r="65" spans="11:37" x14ac:dyDescent="0.2"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41" t="s">
        <v>261</v>
      </c>
      <c r="X65" s="41" t="s">
        <v>6</v>
      </c>
      <c r="Y65" s="41" t="s">
        <v>238</v>
      </c>
      <c r="Z65" s="41" t="s">
        <v>252</v>
      </c>
      <c r="AA65" s="45" t="s">
        <v>253</v>
      </c>
      <c r="AB65" s="42">
        <v>44866</v>
      </c>
      <c r="AC65" s="43">
        <v>42</v>
      </c>
      <c r="AD65" s="43">
        <f t="shared" si="0"/>
        <v>6</v>
      </c>
      <c r="AE65" s="45" t="s">
        <v>258</v>
      </c>
      <c r="AF65" s="41"/>
      <c r="AG65" s="45"/>
      <c r="AH65" s="42"/>
      <c r="AI65" s="43"/>
      <c r="AJ65" s="43"/>
      <c r="AK65" s="44"/>
    </row>
    <row r="66" spans="11:37" x14ac:dyDescent="0.2"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41" t="s">
        <v>261</v>
      </c>
      <c r="X66" s="41" t="s">
        <v>6</v>
      </c>
      <c r="Y66" s="41" t="s">
        <v>238</v>
      </c>
      <c r="Z66" s="41" t="s">
        <v>252</v>
      </c>
      <c r="AA66" s="45" t="s">
        <v>253</v>
      </c>
      <c r="AB66" s="42">
        <v>44873</v>
      </c>
      <c r="AC66" s="43">
        <v>49</v>
      </c>
      <c r="AD66" s="43">
        <f t="shared" si="0"/>
        <v>7</v>
      </c>
      <c r="AE66" s="45" t="s">
        <v>258</v>
      </c>
      <c r="AF66" s="41"/>
      <c r="AG66" s="45"/>
      <c r="AH66" s="42"/>
      <c r="AI66" s="43"/>
      <c r="AJ66" s="43"/>
      <c r="AK66" s="44"/>
    </row>
    <row r="67" spans="11:37" x14ac:dyDescent="0.2"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41" t="s">
        <v>262</v>
      </c>
      <c r="X67" s="41" t="s">
        <v>7</v>
      </c>
      <c r="Y67" s="41" t="s">
        <v>238</v>
      </c>
      <c r="Z67" s="41" t="s">
        <v>252</v>
      </c>
      <c r="AA67" s="45" t="s">
        <v>253</v>
      </c>
      <c r="AB67" s="42">
        <v>44824</v>
      </c>
      <c r="AC67" s="43">
        <v>0</v>
      </c>
      <c r="AD67" s="43">
        <f t="shared" si="0"/>
        <v>0</v>
      </c>
      <c r="AE67" s="45" t="s">
        <v>258</v>
      </c>
      <c r="AF67" s="41"/>
      <c r="AG67" s="45"/>
      <c r="AH67" s="42"/>
      <c r="AI67" s="43"/>
      <c r="AJ67" s="43"/>
      <c r="AK67" s="44"/>
    </row>
    <row r="68" spans="11:37" x14ac:dyDescent="0.2"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41" t="s">
        <v>262</v>
      </c>
      <c r="X68" s="41" t="s">
        <v>7</v>
      </c>
      <c r="Y68" s="41" t="s">
        <v>238</v>
      </c>
      <c r="Z68" s="41" t="s">
        <v>252</v>
      </c>
      <c r="AA68" s="45" t="s">
        <v>253</v>
      </c>
      <c r="AB68" s="42">
        <v>44826</v>
      </c>
      <c r="AC68" s="43">
        <v>2</v>
      </c>
      <c r="AD68" s="43">
        <f t="shared" si="0"/>
        <v>0.2857142857142857</v>
      </c>
      <c r="AE68" s="44">
        <v>194.02423773263206</v>
      </c>
      <c r="AF68" s="41"/>
      <c r="AG68" s="45"/>
      <c r="AH68" s="42"/>
      <c r="AI68" s="43"/>
      <c r="AJ68" s="43"/>
      <c r="AK68" s="44"/>
    </row>
    <row r="69" spans="11:37" x14ac:dyDescent="0.2"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41" t="s">
        <v>262</v>
      </c>
      <c r="X69" s="41" t="s">
        <v>7</v>
      </c>
      <c r="Y69" s="41" t="s">
        <v>238</v>
      </c>
      <c r="Z69" s="41" t="s">
        <v>252</v>
      </c>
      <c r="AA69" s="45" t="s">
        <v>253</v>
      </c>
      <c r="AB69" s="42">
        <v>44831</v>
      </c>
      <c r="AC69" s="43">
        <v>7</v>
      </c>
      <c r="AD69" s="43">
        <f t="shared" si="0"/>
        <v>1</v>
      </c>
      <c r="AE69" s="44">
        <v>116343.27398101884</v>
      </c>
      <c r="AF69" s="41"/>
      <c r="AG69" s="45"/>
      <c r="AH69" s="42"/>
      <c r="AI69" s="43"/>
      <c r="AJ69" s="43"/>
      <c r="AK69" s="44"/>
    </row>
    <row r="70" spans="11:37" x14ac:dyDescent="0.2"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41" t="s">
        <v>262</v>
      </c>
      <c r="X70" s="41" t="s">
        <v>7</v>
      </c>
      <c r="Y70" s="41" t="s">
        <v>238</v>
      </c>
      <c r="Z70" s="41" t="s">
        <v>252</v>
      </c>
      <c r="AA70" s="45" t="s">
        <v>253</v>
      </c>
      <c r="AB70" s="42">
        <v>44838</v>
      </c>
      <c r="AC70" s="43">
        <v>14</v>
      </c>
      <c r="AD70" s="43">
        <f t="shared" ref="AD70:AD75" si="1">AC70/7</f>
        <v>2</v>
      </c>
      <c r="AE70" s="44">
        <v>13287.384263770138</v>
      </c>
      <c r="AF70" s="41"/>
      <c r="AG70" s="45"/>
      <c r="AH70" s="42"/>
      <c r="AI70" s="43"/>
      <c r="AJ70" s="43"/>
      <c r="AK70" s="44"/>
    </row>
    <row r="71" spans="11:37" x14ac:dyDescent="0.2"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41" t="s">
        <v>262</v>
      </c>
      <c r="X71" s="41" t="s">
        <v>7</v>
      </c>
      <c r="Y71" s="41" t="s">
        <v>238</v>
      </c>
      <c r="Z71" s="41" t="s">
        <v>252</v>
      </c>
      <c r="AA71" s="45" t="s">
        <v>253</v>
      </c>
      <c r="AB71" s="42">
        <v>44845</v>
      </c>
      <c r="AC71" s="43">
        <v>21</v>
      </c>
      <c r="AD71" s="43">
        <f t="shared" si="1"/>
        <v>3</v>
      </c>
      <c r="AE71" s="44">
        <v>1377.666076827951</v>
      </c>
      <c r="AF71" s="41"/>
      <c r="AG71" s="45"/>
      <c r="AH71" s="42"/>
      <c r="AI71" s="43"/>
      <c r="AJ71" s="43"/>
      <c r="AK71" s="44"/>
    </row>
    <row r="72" spans="11:37" x14ac:dyDescent="0.2"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41" t="s">
        <v>262</v>
      </c>
      <c r="X72" s="41" t="s">
        <v>7</v>
      </c>
      <c r="Y72" s="41" t="s">
        <v>238</v>
      </c>
      <c r="Z72" s="41" t="s">
        <v>252</v>
      </c>
      <c r="AA72" s="45" t="s">
        <v>253</v>
      </c>
      <c r="AB72" s="42">
        <v>44852</v>
      </c>
      <c r="AC72" s="43">
        <v>28</v>
      </c>
      <c r="AD72" s="43">
        <f t="shared" si="1"/>
        <v>4</v>
      </c>
      <c r="AE72" s="44">
        <v>504.06210080065091</v>
      </c>
      <c r="AF72" s="41"/>
      <c r="AG72" s="45"/>
      <c r="AH72" s="42"/>
      <c r="AI72" s="43"/>
      <c r="AJ72" s="43"/>
      <c r="AK72" s="44"/>
    </row>
    <row r="73" spans="11:37" x14ac:dyDescent="0.2"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41" t="s">
        <v>262</v>
      </c>
      <c r="X73" s="41" t="s">
        <v>7</v>
      </c>
      <c r="Y73" s="41" t="s">
        <v>238</v>
      </c>
      <c r="Z73" s="41" t="s">
        <v>252</v>
      </c>
      <c r="AA73" s="45" t="s">
        <v>253</v>
      </c>
      <c r="AB73" s="42">
        <v>44859</v>
      </c>
      <c r="AC73" s="43">
        <v>35</v>
      </c>
      <c r="AD73" s="43">
        <f t="shared" si="1"/>
        <v>5</v>
      </c>
      <c r="AE73" s="44">
        <v>997.61911486319661</v>
      </c>
      <c r="AF73" s="41"/>
      <c r="AG73" s="45"/>
      <c r="AH73" s="42"/>
      <c r="AI73" s="43"/>
      <c r="AJ73" s="43"/>
      <c r="AK73" s="44"/>
    </row>
    <row r="74" spans="11:37" x14ac:dyDescent="0.2"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41" t="s">
        <v>262</v>
      </c>
      <c r="X74" s="41" t="s">
        <v>7</v>
      </c>
      <c r="Y74" s="41" t="s">
        <v>238</v>
      </c>
      <c r="Z74" s="41" t="s">
        <v>252</v>
      </c>
      <c r="AA74" s="45" t="s">
        <v>253</v>
      </c>
      <c r="AB74" s="42">
        <v>44866</v>
      </c>
      <c r="AC74" s="43">
        <v>42</v>
      </c>
      <c r="AD74" s="43">
        <f t="shared" si="1"/>
        <v>6</v>
      </c>
      <c r="AE74" s="44">
        <v>206.52118217097814</v>
      </c>
      <c r="AF74" s="41"/>
      <c r="AG74" s="45"/>
      <c r="AH74" s="42"/>
      <c r="AI74" s="43"/>
      <c r="AJ74" s="43"/>
      <c r="AK74" s="44"/>
    </row>
    <row r="75" spans="11:37" ht="13.5" thickBot="1" x14ac:dyDescent="0.25"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41" t="s">
        <v>262</v>
      </c>
      <c r="X75" s="41" t="s">
        <v>7</v>
      </c>
      <c r="Y75" s="41" t="s">
        <v>238</v>
      </c>
      <c r="Z75" s="41" t="s">
        <v>252</v>
      </c>
      <c r="AA75" s="45" t="s">
        <v>253</v>
      </c>
      <c r="AB75" s="42">
        <v>44873</v>
      </c>
      <c r="AC75" s="43">
        <v>49</v>
      </c>
      <c r="AD75" s="43">
        <f t="shared" si="1"/>
        <v>7</v>
      </c>
      <c r="AE75" s="45" t="s">
        <v>258</v>
      </c>
      <c r="AF75" s="41"/>
      <c r="AG75" s="45"/>
      <c r="AH75" s="42"/>
      <c r="AI75" s="43"/>
      <c r="AJ75" s="43"/>
      <c r="AK75" s="44"/>
    </row>
    <row r="76" spans="11:37" x14ac:dyDescent="0.2"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41" t="s">
        <v>263</v>
      </c>
      <c r="X76" s="48" t="s">
        <v>16</v>
      </c>
      <c r="Y76" s="41" t="s">
        <v>238</v>
      </c>
      <c r="Z76" s="41" t="s">
        <v>256</v>
      </c>
      <c r="AA76" s="45" t="s">
        <v>257</v>
      </c>
      <c r="AB76" s="49" t="s">
        <v>264</v>
      </c>
      <c r="AC76" s="48">
        <v>0</v>
      </c>
      <c r="AD76" s="41">
        <v>0</v>
      </c>
      <c r="AE76" s="51">
        <v>0</v>
      </c>
      <c r="AF76" s="41"/>
      <c r="AG76" s="45"/>
      <c r="AH76" s="49"/>
      <c r="AI76" s="48"/>
      <c r="AJ76" s="41"/>
      <c r="AK76" s="41"/>
    </row>
    <row r="77" spans="11:37" x14ac:dyDescent="0.2"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41" t="s">
        <v>263</v>
      </c>
      <c r="X77" s="48" t="s">
        <v>16</v>
      </c>
      <c r="Y77" s="41" t="s">
        <v>238</v>
      </c>
      <c r="Z77" s="41" t="s">
        <v>256</v>
      </c>
      <c r="AA77" s="45" t="s">
        <v>257</v>
      </c>
      <c r="AB77" s="49" t="s">
        <v>265</v>
      </c>
      <c r="AC77" s="48">
        <v>1</v>
      </c>
      <c r="AD77" s="41">
        <v>0.14285714285714285</v>
      </c>
      <c r="AE77" s="37">
        <v>215.34884572029114</v>
      </c>
      <c r="AF77" s="41"/>
      <c r="AG77" s="45"/>
      <c r="AH77" s="49"/>
      <c r="AI77" s="48"/>
      <c r="AJ77" s="41"/>
      <c r="AK77" s="41"/>
    </row>
    <row r="78" spans="11:37" x14ac:dyDescent="0.2"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41" t="s">
        <v>263</v>
      </c>
      <c r="X78" s="48" t="s">
        <v>16</v>
      </c>
      <c r="Y78" s="41" t="s">
        <v>238</v>
      </c>
      <c r="Z78" s="41" t="s">
        <v>256</v>
      </c>
      <c r="AA78" s="45" t="s">
        <v>257</v>
      </c>
      <c r="AB78" s="49" t="s">
        <v>266</v>
      </c>
      <c r="AC78" s="48">
        <v>4</v>
      </c>
      <c r="AD78" s="41">
        <v>0.5714285714285714</v>
      </c>
      <c r="AE78" s="37">
        <v>62590.05126953125</v>
      </c>
      <c r="AF78" s="41"/>
      <c r="AG78" s="45"/>
      <c r="AH78" s="49"/>
      <c r="AI78" s="48"/>
      <c r="AJ78" s="41"/>
      <c r="AK78" s="41"/>
    </row>
    <row r="79" spans="11:37" x14ac:dyDescent="0.2"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41" t="s">
        <v>263</v>
      </c>
      <c r="X79" s="48" t="s">
        <v>16</v>
      </c>
      <c r="Y79" s="41" t="s">
        <v>238</v>
      </c>
      <c r="Z79" s="41" t="s">
        <v>256</v>
      </c>
      <c r="AA79" s="45" t="s">
        <v>257</v>
      </c>
      <c r="AB79" s="49" t="s">
        <v>267</v>
      </c>
      <c r="AC79" s="48">
        <v>7</v>
      </c>
      <c r="AD79" s="41">
        <v>1</v>
      </c>
      <c r="AE79" s="37">
        <v>74209.723663330078</v>
      </c>
      <c r="AF79" s="41"/>
      <c r="AG79" s="45"/>
      <c r="AH79" s="49"/>
      <c r="AI79" s="48"/>
      <c r="AJ79" s="41"/>
      <c r="AK79" s="41"/>
    </row>
    <row r="80" spans="11:37" x14ac:dyDescent="0.2"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41" t="s">
        <v>263</v>
      </c>
      <c r="X80" s="48" t="s">
        <v>16</v>
      </c>
      <c r="Y80" s="41" t="s">
        <v>238</v>
      </c>
      <c r="Z80" s="41" t="s">
        <v>256</v>
      </c>
      <c r="AA80" s="45" t="s">
        <v>257</v>
      </c>
      <c r="AB80" s="49" t="s">
        <v>268</v>
      </c>
      <c r="AC80" s="48">
        <v>14</v>
      </c>
      <c r="AD80" s="41">
        <v>2</v>
      </c>
      <c r="AE80" s="37">
        <v>12626.936531066895</v>
      </c>
      <c r="AF80" s="41"/>
      <c r="AG80" s="45"/>
      <c r="AH80" s="49"/>
      <c r="AI80" s="48"/>
      <c r="AJ80" s="41"/>
      <c r="AK80" s="41"/>
    </row>
    <row r="81" spans="11:37" x14ac:dyDescent="0.2"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41" t="s">
        <v>263</v>
      </c>
      <c r="X81" s="48" t="s">
        <v>16</v>
      </c>
      <c r="Y81" s="41" t="s">
        <v>238</v>
      </c>
      <c r="Z81" s="41" t="s">
        <v>256</v>
      </c>
      <c r="AA81" s="45" t="s">
        <v>257</v>
      </c>
      <c r="AB81" s="49" t="s">
        <v>269</v>
      </c>
      <c r="AC81" s="48">
        <v>21</v>
      </c>
      <c r="AD81" s="41">
        <v>3</v>
      </c>
      <c r="AE81" s="37">
        <v>5197.5900650024414</v>
      </c>
      <c r="AF81" s="41"/>
      <c r="AG81" s="45"/>
      <c r="AH81" s="49"/>
      <c r="AI81" s="48"/>
      <c r="AJ81" s="41"/>
      <c r="AK81" s="41"/>
    </row>
    <row r="82" spans="11:37" x14ac:dyDescent="0.2"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41" t="s">
        <v>263</v>
      </c>
      <c r="X82" s="48" t="s">
        <v>16</v>
      </c>
      <c r="Y82" s="41" t="s">
        <v>238</v>
      </c>
      <c r="Z82" s="41" t="s">
        <v>256</v>
      </c>
      <c r="AA82" s="45" t="s">
        <v>257</v>
      </c>
      <c r="AB82" s="49" t="s">
        <v>270</v>
      </c>
      <c r="AC82" s="48">
        <v>28</v>
      </c>
      <c r="AD82" s="41">
        <v>4</v>
      </c>
      <c r="AE82" s="37">
        <v>2152.6258707046509</v>
      </c>
      <c r="AF82" s="41"/>
      <c r="AG82" s="45"/>
      <c r="AH82" s="49"/>
      <c r="AI82" s="48"/>
      <c r="AJ82" s="41"/>
      <c r="AK82" s="41"/>
    </row>
    <row r="83" spans="11:37" x14ac:dyDescent="0.2"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41" t="s">
        <v>263</v>
      </c>
      <c r="X83" s="48" t="s">
        <v>16</v>
      </c>
      <c r="Y83" s="41" t="s">
        <v>238</v>
      </c>
      <c r="Z83" s="41" t="s">
        <v>256</v>
      </c>
      <c r="AA83" s="45" t="s">
        <v>257</v>
      </c>
      <c r="AB83" s="49" t="s">
        <v>271</v>
      </c>
      <c r="AC83" s="48">
        <v>35</v>
      </c>
      <c r="AD83" s="41">
        <v>5</v>
      </c>
      <c r="AE83" s="37">
        <v>857.27711915969849</v>
      </c>
      <c r="AF83" s="41"/>
      <c r="AG83" s="45"/>
      <c r="AH83" s="49"/>
      <c r="AI83" s="48"/>
      <c r="AJ83" s="41"/>
      <c r="AK83" s="41"/>
    </row>
    <row r="84" spans="11:37" x14ac:dyDescent="0.2"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41" t="s">
        <v>263</v>
      </c>
      <c r="X84" s="48" t="s">
        <v>16</v>
      </c>
      <c r="Y84" s="41" t="s">
        <v>238</v>
      </c>
      <c r="Z84" s="41" t="s">
        <v>256</v>
      </c>
      <c r="AA84" s="45" t="s">
        <v>257</v>
      </c>
      <c r="AB84" s="49" t="s">
        <v>272</v>
      </c>
      <c r="AC84" s="48">
        <v>42</v>
      </c>
      <c r="AD84" s="41">
        <v>6</v>
      </c>
      <c r="AE84" s="37">
        <v>1012.2393190860748</v>
      </c>
      <c r="AF84" s="41"/>
      <c r="AG84" s="45"/>
      <c r="AH84" s="49"/>
      <c r="AI84" s="48"/>
      <c r="AJ84" s="41"/>
      <c r="AK84" s="41"/>
    </row>
    <row r="85" spans="11:37" x14ac:dyDescent="0.2"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41" t="s">
        <v>263</v>
      </c>
      <c r="X85" s="48" t="s">
        <v>16</v>
      </c>
      <c r="Y85" s="41" t="s">
        <v>238</v>
      </c>
      <c r="Z85" s="41" t="s">
        <v>256</v>
      </c>
      <c r="AA85" s="45" t="s">
        <v>257</v>
      </c>
      <c r="AB85" s="49" t="s">
        <v>273</v>
      </c>
      <c r="AC85" s="48">
        <v>49</v>
      </c>
      <c r="AD85" s="41">
        <v>7</v>
      </c>
      <c r="AE85" s="37">
        <v>671.97553515434265</v>
      </c>
      <c r="AF85" s="41"/>
      <c r="AG85" s="45"/>
      <c r="AH85" s="49"/>
      <c r="AI85" s="48"/>
      <c r="AJ85" s="41"/>
      <c r="AK85" s="41"/>
    </row>
    <row r="86" spans="11:37" x14ac:dyDescent="0.2"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41" t="s">
        <v>263</v>
      </c>
      <c r="X86" s="48" t="s">
        <v>16</v>
      </c>
      <c r="Y86" s="41" t="s">
        <v>238</v>
      </c>
      <c r="Z86" s="41" t="s">
        <v>256</v>
      </c>
      <c r="AA86" s="45" t="s">
        <v>257</v>
      </c>
      <c r="AB86" s="49" t="s">
        <v>274</v>
      </c>
      <c r="AC86" s="48">
        <v>56</v>
      </c>
      <c r="AD86" s="41">
        <v>8</v>
      </c>
      <c r="AE86" s="37">
        <v>117.33368113636971</v>
      </c>
      <c r="AF86" s="41"/>
      <c r="AG86" s="45"/>
      <c r="AH86" s="49"/>
      <c r="AI86" s="48"/>
      <c r="AJ86" s="41"/>
      <c r="AK86" s="41"/>
    </row>
    <row r="87" spans="11:37" x14ac:dyDescent="0.2"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41" t="s">
        <v>263</v>
      </c>
      <c r="X87" s="48" t="s">
        <v>16</v>
      </c>
      <c r="Y87" s="41" t="s">
        <v>238</v>
      </c>
      <c r="Z87" s="41" t="s">
        <v>256</v>
      </c>
      <c r="AA87" s="45" t="s">
        <v>257</v>
      </c>
      <c r="AB87" s="49" t="s">
        <v>275</v>
      </c>
      <c r="AC87" s="48">
        <v>62</v>
      </c>
      <c r="AD87" s="41">
        <v>8.8571428571428577</v>
      </c>
      <c r="AE87" s="37">
        <v>361.98951303958893</v>
      </c>
      <c r="AF87" s="41"/>
      <c r="AG87" s="45"/>
      <c r="AH87" s="49"/>
      <c r="AI87" s="48"/>
      <c r="AJ87" s="41"/>
      <c r="AK87" s="41"/>
    </row>
    <row r="88" spans="11:37" x14ac:dyDescent="0.2"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41" t="s">
        <v>263</v>
      </c>
      <c r="X88" s="48" t="s">
        <v>16</v>
      </c>
      <c r="Y88" s="41" t="s">
        <v>238</v>
      </c>
      <c r="Z88" s="41" t="s">
        <v>256</v>
      </c>
      <c r="AA88" s="45" t="s">
        <v>257</v>
      </c>
      <c r="AB88" s="49" t="s">
        <v>276</v>
      </c>
      <c r="AC88" s="48">
        <v>70</v>
      </c>
      <c r="AD88" s="41">
        <v>10</v>
      </c>
      <c r="AE88" s="37">
        <v>530.75045049190521</v>
      </c>
      <c r="AF88" s="41"/>
      <c r="AG88" s="45"/>
      <c r="AH88" s="49"/>
      <c r="AI88" s="48"/>
      <c r="AJ88" s="41"/>
      <c r="AK88" s="41"/>
    </row>
    <row r="89" spans="11:37" x14ac:dyDescent="0.2"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41" t="s">
        <v>263</v>
      </c>
      <c r="X89" s="48" t="s">
        <v>16</v>
      </c>
      <c r="Y89" s="41" t="s">
        <v>238</v>
      </c>
      <c r="Z89" s="41" t="s">
        <v>256</v>
      </c>
      <c r="AA89" s="45" t="s">
        <v>257</v>
      </c>
      <c r="AB89" s="49" t="s">
        <v>277</v>
      </c>
      <c r="AC89" s="48">
        <v>77</v>
      </c>
      <c r="AD89" s="41">
        <v>11</v>
      </c>
      <c r="AE89" s="37">
        <v>273.98762702941895</v>
      </c>
      <c r="AF89" s="41"/>
      <c r="AG89" s="45"/>
      <c r="AH89" s="49"/>
      <c r="AI89" s="48"/>
      <c r="AJ89" s="41"/>
      <c r="AK89" s="41"/>
    </row>
    <row r="90" spans="11:37" x14ac:dyDescent="0.2"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41" t="s">
        <v>263</v>
      </c>
      <c r="X90" s="48" t="s">
        <v>16</v>
      </c>
      <c r="Y90" s="41" t="s">
        <v>238</v>
      </c>
      <c r="Z90" s="41" t="s">
        <v>256</v>
      </c>
      <c r="AA90" s="45" t="s">
        <v>257</v>
      </c>
      <c r="AB90" s="49">
        <v>44677</v>
      </c>
      <c r="AC90" s="48">
        <v>82</v>
      </c>
      <c r="AD90" s="41">
        <v>11.714285714285714</v>
      </c>
      <c r="AE90" s="37">
        <v>55.962146818637848</v>
      </c>
      <c r="AF90" s="41"/>
      <c r="AG90" s="45"/>
      <c r="AH90" s="49"/>
      <c r="AI90" s="48"/>
      <c r="AJ90" s="41"/>
      <c r="AK90" s="41"/>
    </row>
    <row r="91" spans="11:37" x14ac:dyDescent="0.2"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41" t="s">
        <v>263</v>
      </c>
      <c r="X91" s="48" t="s">
        <v>16</v>
      </c>
      <c r="Y91" s="41" t="s">
        <v>238</v>
      </c>
      <c r="Z91" s="41" t="s">
        <v>256</v>
      </c>
      <c r="AA91" s="45" t="s">
        <v>257</v>
      </c>
      <c r="AB91" s="49">
        <v>44686</v>
      </c>
      <c r="AC91" s="48">
        <v>91</v>
      </c>
      <c r="AD91" s="41">
        <v>13</v>
      </c>
      <c r="AE91" s="37">
        <v>98.411312699317932</v>
      </c>
      <c r="AF91" s="41"/>
      <c r="AG91" s="45"/>
      <c r="AH91" s="49"/>
      <c r="AI91" s="48"/>
      <c r="AJ91" s="41"/>
      <c r="AK91" s="41"/>
    </row>
    <row r="92" spans="11:37" ht="13.5" thickBot="1" x14ac:dyDescent="0.25"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41" t="s">
        <v>263</v>
      </c>
      <c r="X92" s="48" t="s">
        <v>16</v>
      </c>
      <c r="Y92" s="41" t="s">
        <v>238</v>
      </c>
      <c r="Z92" s="41" t="s">
        <v>256</v>
      </c>
      <c r="AA92" s="45" t="s">
        <v>257</v>
      </c>
      <c r="AB92" s="49">
        <v>44693</v>
      </c>
      <c r="AC92" s="48">
        <v>98</v>
      </c>
      <c r="AD92" s="41">
        <v>14</v>
      </c>
      <c r="AE92" s="52">
        <v>172.24130928516388</v>
      </c>
      <c r="AF92" s="41"/>
      <c r="AG92" s="45"/>
      <c r="AH92" s="49"/>
      <c r="AI92" s="48"/>
      <c r="AJ92" s="41"/>
      <c r="AK92" s="41"/>
    </row>
    <row r="93" spans="11:37" x14ac:dyDescent="0.2"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41" t="s">
        <v>278</v>
      </c>
      <c r="X93" s="48" t="s">
        <v>17</v>
      </c>
      <c r="Y93" s="41" t="s">
        <v>238</v>
      </c>
      <c r="Z93" s="41" t="s">
        <v>256</v>
      </c>
      <c r="AA93" s="45" t="s">
        <v>257</v>
      </c>
      <c r="AB93" s="49" t="s">
        <v>279</v>
      </c>
      <c r="AC93" s="48">
        <v>0</v>
      </c>
      <c r="AD93" s="41">
        <v>0</v>
      </c>
      <c r="AE93" s="51">
        <v>0</v>
      </c>
      <c r="AF93" s="41"/>
      <c r="AG93" s="45"/>
      <c r="AH93" s="49"/>
      <c r="AI93" s="48"/>
      <c r="AJ93" s="41"/>
      <c r="AK93" s="41"/>
    </row>
    <row r="94" spans="11:37" x14ac:dyDescent="0.2"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41" t="s">
        <v>278</v>
      </c>
      <c r="X94" s="48" t="s">
        <v>17</v>
      </c>
      <c r="Y94" s="41" t="s">
        <v>238</v>
      </c>
      <c r="Z94" s="41" t="s">
        <v>256</v>
      </c>
      <c r="AA94" s="45" t="s">
        <v>257</v>
      </c>
      <c r="AB94" s="49" t="s">
        <v>280</v>
      </c>
      <c r="AC94" s="48">
        <v>1</v>
      </c>
      <c r="AD94" s="41">
        <v>0.14285714285714285</v>
      </c>
      <c r="AE94" s="37">
        <v>177.97363996505737</v>
      </c>
      <c r="AF94" s="41"/>
      <c r="AG94" s="45"/>
      <c r="AH94" s="49"/>
      <c r="AI94" s="48"/>
      <c r="AJ94" s="41"/>
      <c r="AK94" s="41"/>
    </row>
    <row r="95" spans="11:37" x14ac:dyDescent="0.2"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41" t="s">
        <v>278</v>
      </c>
      <c r="X95" s="48" t="s">
        <v>17</v>
      </c>
      <c r="Y95" s="41" t="s">
        <v>238</v>
      </c>
      <c r="Z95" s="41" t="s">
        <v>256</v>
      </c>
      <c r="AA95" s="45" t="s">
        <v>257</v>
      </c>
      <c r="AB95" s="49" t="s">
        <v>281</v>
      </c>
      <c r="AC95" s="48">
        <v>4</v>
      </c>
      <c r="AD95" s="41">
        <v>0.5714285714285714</v>
      </c>
      <c r="AE95" s="37">
        <v>12363.182830810547</v>
      </c>
      <c r="AF95" s="41"/>
      <c r="AG95" s="45"/>
      <c r="AH95" s="49"/>
      <c r="AI95" s="48"/>
      <c r="AJ95" s="41"/>
      <c r="AK95" s="41"/>
    </row>
    <row r="96" spans="11:37" x14ac:dyDescent="0.2"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41" t="s">
        <v>278</v>
      </c>
      <c r="X96" s="48" t="s">
        <v>17</v>
      </c>
      <c r="Y96" s="41" t="s">
        <v>238</v>
      </c>
      <c r="Z96" s="41" t="s">
        <v>256</v>
      </c>
      <c r="AA96" s="45" t="s">
        <v>257</v>
      </c>
      <c r="AB96" s="49" t="s">
        <v>282</v>
      </c>
      <c r="AC96" s="48">
        <v>7</v>
      </c>
      <c r="AD96" s="41">
        <v>1</v>
      </c>
      <c r="AE96" s="37">
        <v>10069.996070861816</v>
      </c>
      <c r="AF96" s="41"/>
      <c r="AG96" s="45"/>
      <c r="AH96" s="49"/>
      <c r="AI96" s="48"/>
      <c r="AJ96" s="41"/>
      <c r="AK96" s="41"/>
    </row>
    <row r="97" spans="11:37" x14ac:dyDescent="0.2"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41" t="s">
        <v>278</v>
      </c>
      <c r="X97" s="48" t="s">
        <v>17</v>
      </c>
      <c r="Y97" s="41" t="s">
        <v>238</v>
      </c>
      <c r="Z97" s="41" t="s">
        <v>256</v>
      </c>
      <c r="AA97" s="45" t="s">
        <v>257</v>
      </c>
      <c r="AB97" s="49" t="s">
        <v>283</v>
      </c>
      <c r="AC97" s="48">
        <v>14</v>
      </c>
      <c r="AD97" s="41">
        <v>2</v>
      </c>
      <c r="AE97" s="37">
        <v>27457.908248901367</v>
      </c>
      <c r="AF97" s="41"/>
      <c r="AG97" s="45"/>
      <c r="AH97" s="49"/>
      <c r="AI97" s="48"/>
      <c r="AJ97" s="41"/>
      <c r="AK97" s="41"/>
    </row>
    <row r="98" spans="11:37" x14ac:dyDescent="0.2"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41" t="s">
        <v>278</v>
      </c>
      <c r="X98" s="48" t="s">
        <v>17</v>
      </c>
      <c r="Y98" s="41" t="s">
        <v>238</v>
      </c>
      <c r="Z98" s="41" t="s">
        <v>256</v>
      </c>
      <c r="AA98" s="45" t="s">
        <v>257</v>
      </c>
      <c r="AB98" s="49" t="s">
        <v>284</v>
      </c>
      <c r="AC98" s="48">
        <v>21</v>
      </c>
      <c r="AD98" s="41">
        <v>3</v>
      </c>
      <c r="AE98" s="37">
        <v>16056.65168762207</v>
      </c>
      <c r="AF98" s="41"/>
      <c r="AG98" s="45"/>
      <c r="AH98" s="49"/>
      <c r="AI98" s="48"/>
      <c r="AJ98" s="41"/>
      <c r="AK98" s="41"/>
    </row>
    <row r="99" spans="11:37" x14ac:dyDescent="0.2"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41" t="s">
        <v>278</v>
      </c>
      <c r="X99" s="48" t="s">
        <v>17</v>
      </c>
      <c r="Y99" s="41" t="s">
        <v>238</v>
      </c>
      <c r="Z99" s="41" t="s">
        <v>256</v>
      </c>
      <c r="AA99" s="45" t="s">
        <v>257</v>
      </c>
      <c r="AB99" s="49" t="s">
        <v>264</v>
      </c>
      <c r="AC99" s="48">
        <v>28</v>
      </c>
      <c r="AD99" s="41">
        <v>4</v>
      </c>
      <c r="AE99" s="37">
        <v>2826.3176918029785</v>
      </c>
      <c r="AF99" s="41"/>
      <c r="AG99" s="45"/>
      <c r="AH99" s="49"/>
      <c r="AI99" s="48"/>
      <c r="AJ99" s="41"/>
      <c r="AK99" s="41"/>
    </row>
    <row r="100" spans="11:37" x14ac:dyDescent="0.2"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41" t="s">
        <v>278</v>
      </c>
      <c r="X100" s="48" t="s">
        <v>17</v>
      </c>
      <c r="Y100" s="41" t="s">
        <v>238</v>
      </c>
      <c r="Z100" s="41" t="s">
        <v>256</v>
      </c>
      <c r="AA100" s="45" t="s">
        <v>257</v>
      </c>
      <c r="AB100" s="49" t="s">
        <v>267</v>
      </c>
      <c r="AC100" s="48">
        <v>35</v>
      </c>
      <c r="AD100" s="41">
        <v>5</v>
      </c>
      <c r="AE100" s="37">
        <v>1263.8511657714844</v>
      </c>
      <c r="AF100" s="41"/>
      <c r="AG100" s="45"/>
      <c r="AH100" s="49"/>
      <c r="AI100" s="48"/>
      <c r="AJ100" s="41"/>
      <c r="AK100" s="41"/>
    </row>
    <row r="101" spans="11:37" x14ac:dyDescent="0.2"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41" t="s">
        <v>278</v>
      </c>
      <c r="X101" s="48" t="s">
        <v>17</v>
      </c>
      <c r="Y101" s="41" t="s">
        <v>238</v>
      </c>
      <c r="Z101" s="41" t="s">
        <v>256</v>
      </c>
      <c r="AA101" s="45" t="s">
        <v>257</v>
      </c>
      <c r="AB101" s="49" t="s">
        <v>268</v>
      </c>
      <c r="AC101" s="48">
        <v>42</v>
      </c>
      <c r="AD101" s="41">
        <v>6</v>
      </c>
      <c r="AE101" s="37">
        <v>1218.754243850708</v>
      </c>
      <c r="AF101" s="41"/>
      <c r="AG101" s="45"/>
      <c r="AH101" s="49"/>
      <c r="AI101" s="48"/>
      <c r="AJ101" s="41"/>
      <c r="AK101" s="41"/>
    </row>
    <row r="102" spans="11:37" x14ac:dyDescent="0.2"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41" t="s">
        <v>278</v>
      </c>
      <c r="X102" s="48" t="s">
        <v>17</v>
      </c>
      <c r="Y102" s="41" t="s">
        <v>238</v>
      </c>
      <c r="Z102" s="41" t="s">
        <v>256</v>
      </c>
      <c r="AA102" s="45" t="s">
        <v>257</v>
      </c>
      <c r="AB102" s="49" t="s">
        <v>269</v>
      </c>
      <c r="AC102" s="48">
        <v>49</v>
      </c>
      <c r="AD102" s="41">
        <v>7</v>
      </c>
      <c r="AE102" s="37">
        <v>781.7758172750473</v>
      </c>
      <c r="AF102" s="41"/>
      <c r="AG102" s="45"/>
      <c r="AH102" s="49"/>
      <c r="AI102" s="48"/>
      <c r="AJ102" s="41"/>
      <c r="AK102" s="41"/>
    </row>
    <row r="103" spans="11:37" x14ac:dyDescent="0.2"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41" t="s">
        <v>278</v>
      </c>
      <c r="X103" s="48" t="s">
        <v>17</v>
      </c>
      <c r="Y103" s="41" t="s">
        <v>238</v>
      </c>
      <c r="Z103" s="41" t="s">
        <v>256</v>
      </c>
      <c r="AA103" s="45" t="s">
        <v>257</v>
      </c>
      <c r="AB103" s="49" t="s">
        <v>270</v>
      </c>
      <c r="AC103" s="48">
        <v>56</v>
      </c>
      <c r="AD103" s="41">
        <v>8</v>
      </c>
      <c r="AE103" s="37">
        <v>344.97862458229065</v>
      </c>
      <c r="AF103" s="41"/>
      <c r="AG103" s="45"/>
      <c r="AH103" s="49"/>
      <c r="AI103" s="48"/>
      <c r="AJ103" s="41"/>
      <c r="AK103" s="41"/>
    </row>
    <row r="104" spans="11:37" x14ac:dyDescent="0.2"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41" t="s">
        <v>278</v>
      </c>
      <c r="X104" s="48" t="s">
        <v>17</v>
      </c>
      <c r="Y104" s="41" t="s">
        <v>238</v>
      </c>
      <c r="Z104" s="41" t="s">
        <v>256</v>
      </c>
      <c r="AA104" s="45" t="s">
        <v>257</v>
      </c>
      <c r="AB104" s="49" t="s">
        <v>271</v>
      </c>
      <c r="AC104" s="48">
        <v>64</v>
      </c>
      <c r="AD104" s="41">
        <v>9.1428571428571423</v>
      </c>
      <c r="AE104" s="37">
        <v>254.89230751991272</v>
      </c>
      <c r="AF104" s="41"/>
      <c r="AG104" s="45"/>
      <c r="AH104" s="49"/>
      <c r="AI104" s="48"/>
      <c r="AJ104" s="41"/>
      <c r="AK104" s="41"/>
    </row>
    <row r="105" spans="11:37" x14ac:dyDescent="0.2"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41" t="s">
        <v>278</v>
      </c>
      <c r="X105" s="48" t="s">
        <v>17</v>
      </c>
      <c r="Y105" s="41" t="s">
        <v>238</v>
      </c>
      <c r="Z105" s="41" t="s">
        <v>256</v>
      </c>
      <c r="AA105" s="45" t="s">
        <v>257</v>
      </c>
      <c r="AB105" s="49" t="s">
        <v>272</v>
      </c>
      <c r="AC105" s="48">
        <v>70</v>
      </c>
      <c r="AD105" s="41">
        <v>10</v>
      </c>
      <c r="AE105" s="37">
        <v>311.98850274085999</v>
      </c>
      <c r="AF105" s="41"/>
      <c r="AG105" s="45"/>
      <c r="AH105" s="49"/>
      <c r="AI105" s="48"/>
      <c r="AJ105" s="41"/>
      <c r="AK105" s="41"/>
    </row>
    <row r="106" spans="11:37" x14ac:dyDescent="0.2"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41" t="s">
        <v>278</v>
      </c>
      <c r="X106" s="48" t="s">
        <v>17</v>
      </c>
      <c r="Y106" s="41" t="s">
        <v>238</v>
      </c>
      <c r="Z106" s="41" t="s">
        <v>256</v>
      </c>
      <c r="AA106" s="45" t="s">
        <v>257</v>
      </c>
      <c r="AB106" s="49" t="s">
        <v>273</v>
      </c>
      <c r="AC106" s="48">
        <v>77</v>
      </c>
      <c r="AD106" s="41">
        <v>11</v>
      </c>
      <c r="AE106" s="37">
        <v>135.15759110450745</v>
      </c>
      <c r="AF106" s="41"/>
      <c r="AG106" s="45"/>
      <c r="AH106" s="49"/>
      <c r="AI106" s="48"/>
      <c r="AJ106" s="41"/>
      <c r="AK106" s="41"/>
    </row>
    <row r="107" spans="11:37" x14ac:dyDescent="0.2"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41" t="s">
        <v>278</v>
      </c>
      <c r="X107" s="48" t="s">
        <v>17</v>
      </c>
      <c r="Y107" s="41" t="s">
        <v>238</v>
      </c>
      <c r="Z107" s="41" t="s">
        <v>256</v>
      </c>
      <c r="AA107" s="45" t="s">
        <v>257</v>
      </c>
      <c r="AB107" s="49" t="s">
        <v>274</v>
      </c>
      <c r="AC107" s="48">
        <v>84</v>
      </c>
      <c r="AD107" s="41">
        <v>12</v>
      </c>
      <c r="AE107" s="37">
        <v>206.97295367717743</v>
      </c>
      <c r="AF107" s="41"/>
      <c r="AG107" s="45"/>
      <c r="AH107" s="49"/>
      <c r="AI107" s="48"/>
      <c r="AJ107" s="41"/>
      <c r="AK107" s="41"/>
    </row>
    <row r="108" spans="11:37" x14ac:dyDescent="0.2"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41" t="s">
        <v>278</v>
      </c>
      <c r="X108" s="48" t="s">
        <v>17</v>
      </c>
      <c r="Y108" s="41" t="s">
        <v>238</v>
      </c>
      <c r="Z108" s="41" t="s">
        <v>256</v>
      </c>
      <c r="AA108" s="45" t="s">
        <v>257</v>
      </c>
      <c r="AB108" s="49" t="s">
        <v>285</v>
      </c>
      <c r="AC108" s="48">
        <v>85</v>
      </c>
      <c r="AD108" s="41">
        <v>12.142857142857142</v>
      </c>
      <c r="AE108" s="37">
        <v>344.39042508602142</v>
      </c>
      <c r="AF108" s="41"/>
      <c r="AG108" s="45"/>
      <c r="AH108" s="49"/>
      <c r="AI108" s="48"/>
      <c r="AJ108" s="41"/>
      <c r="AK108" s="41"/>
    </row>
    <row r="109" spans="11:37" x14ac:dyDescent="0.2"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41" t="s">
        <v>278</v>
      </c>
      <c r="X109" s="48" t="s">
        <v>17</v>
      </c>
      <c r="Y109" s="41" t="s">
        <v>238</v>
      </c>
      <c r="Z109" s="41" t="s">
        <v>256</v>
      </c>
      <c r="AA109" s="45" t="s">
        <v>257</v>
      </c>
      <c r="AB109" s="49" t="s">
        <v>276</v>
      </c>
      <c r="AC109" s="48">
        <v>97</v>
      </c>
      <c r="AD109" s="41">
        <v>13.857142857142858</v>
      </c>
      <c r="AE109" s="37">
        <v>0</v>
      </c>
      <c r="AF109" s="41"/>
      <c r="AG109" s="45"/>
      <c r="AH109" s="49"/>
      <c r="AI109" s="48"/>
      <c r="AJ109" s="41"/>
      <c r="AK109" s="41"/>
    </row>
    <row r="110" spans="11:37" ht="13.5" thickBot="1" x14ac:dyDescent="0.25"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41" t="s">
        <v>278</v>
      </c>
      <c r="X110" s="48" t="s">
        <v>17</v>
      </c>
      <c r="Y110" s="41" t="s">
        <v>238</v>
      </c>
      <c r="Z110" s="41" t="s">
        <v>256</v>
      </c>
      <c r="AA110" s="45" t="s">
        <v>257</v>
      </c>
      <c r="AB110" s="49" t="s">
        <v>277</v>
      </c>
      <c r="AC110" s="48">
        <v>105</v>
      </c>
      <c r="AD110" s="41">
        <v>15</v>
      </c>
      <c r="AE110" s="52">
        <v>152.05695927143097</v>
      </c>
      <c r="AF110" s="41"/>
      <c r="AG110" s="45"/>
      <c r="AH110" s="49"/>
      <c r="AI110" s="48"/>
      <c r="AJ110" s="41"/>
      <c r="AK110" s="41"/>
    </row>
    <row r="111" spans="11:37" x14ac:dyDescent="0.2"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41" t="s">
        <v>286</v>
      </c>
      <c r="X111" s="50" t="s">
        <v>287</v>
      </c>
      <c r="Y111" s="41" t="s">
        <v>238</v>
      </c>
      <c r="Z111" s="41" t="s">
        <v>256</v>
      </c>
      <c r="AA111" s="45" t="s">
        <v>257</v>
      </c>
      <c r="AB111" s="42">
        <v>43874</v>
      </c>
      <c r="AC111" s="41">
        <v>0</v>
      </c>
      <c r="AD111" s="41">
        <v>0</v>
      </c>
      <c r="AE111" s="51">
        <v>0</v>
      </c>
      <c r="AF111" s="41"/>
      <c r="AG111" s="45"/>
      <c r="AH111" s="42"/>
      <c r="AI111" s="41"/>
      <c r="AJ111" s="41"/>
      <c r="AK111" s="41"/>
    </row>
    <row r="112" spans="11:37" x14ac:dyDescent="0.2"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41" t="s">
        <v>286</v>
      </c>
      <c r="X112" s="50" t="s">
        <v>287</v>
      </c>
      <c r="Y112" s="41" t="s">
        <v>238</v>
      </c>
      <c r="Z112" s="41" t="s">
        <v>256</v>
      </c>
      <c r="AA112" s="45" t="s">
        <v>257</v>
      </c>
      <c r="AB112" s="42">
        <v>43875</v>
      </c>
      <c r="AC112" s="41">
        <v>1</v>
      </c>
      <c r="AD112" s="41">
        <v>0.14285714285714285</v>
      </c>
      <c r="AE112" s="37"/>
      <c r="AF112" s="41"/>
      <c r="AG112" s="45"/>
      <c r="AH112" s="42"/>
      <c r="AI112" s="41"/>
      <c r="AJ112" s="41"/>
      <c r="AK112" s="41"/>
    </row>
    <row r="113" spans="11:37" x14ac:dyDescent="0.2"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41" t="s">
        <v>286</v>
      </c>
      <c r="X113" s="50" t="s">
        <v>287</v>
      </c>
      <c r="Y113" s="41" t="s">
        <v>238</v>
      </c>
      <c r="Z113" s="41" t="s">
        <v>256</v>
      </c>
      <c r="AA113" s="45" t="s">
        <v>257</v>
      </c>
      <c r="AB113" s="42">
        <v>43878</v>
      </c>
      <c r="AC113" s="41">
        <v>4</v>
      </c>
      <c r="AD113" s="41">
        <v>0.5714285714285714</v>
      </c>
      <c r="AE113" s="37"/>
      <c r="AF113" s="41"/>
      <c r="AG113" s="45"/>
      <c r="AH113" s="42"/>
      <c r="AI113" s="41"/>
      <c r="AJ113" s="41"/>
      <c r="AK113" s="41"/>
    </row>
    <row r="114" spans="11:37" x14ac:dyDescent="0.2"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41" t="s">
        <v>286</v>
      </c>
      <c r="X114" s="50" t="s">
        <v>287</v>
      </c>
      <c r="Y114" s="41" t="s">
        <v>238</v>
      </c>
      <c r="Z114" s="41" t="s">
        <v>256</v>
      </c>
      <c r="AA114" s="45" t="s">
        <v>257</v>
      </c>
      <c r="AB114" s="42">
        <v>43881</v>
      </c>
      <c r="AC114" s="41">
        <v>7</v>
      </c>
      <c r="AD114" s="41">
        <v>1</v>
      </c>
      <c r="AE114" s="37">
        <v>39040</v>
      </c>
      <c r="AF114" s="41"/>
      <c r="AG114" s="45"/>
      <c r="AH114" s="42"/>
      <c r="AI114" s="41"/>
      <c r="AJ114" s="41"/>
      <c r="AK114" s="41"/>
    </row>
    <row r="115" spans="11:37" x14ac:dyDescent="0.2"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41" t="s">
        <v>286</v>
      </c>
      <c r="X115" s="50" t="s">
        <v>287</v>
      </c>
      <c r="Y115" s="41" t="s">
        <v>238</v>
      </c>
      <c r="Z115" s="41" t="s">
        <v>256</v>
      </c>
      <c r="AA115" s="45" t="s">
        <v>257</v>
      </c>
      <c r="AB115" s="42">
        <v>43888</v>
      </c>
      <c r="AC115" s="41">
        <v>14</v>
      </c>
      <c r="AD115" s="41">
        <v>2</v>
      </c>
      <c r="AE115" s="37">
        <v>15994</v>
      </c>
      <c r="AF115" s="41"/>
      <c r="AG115" s="45"/>
      <c r="AH115" s="42"/>
      <c r="AI115" s="41"/>
      <c r="AJ115" s="41"/>
      <c r="AK115" s="41"/>
    </row>
    <row r="116" spans="11:37" x14ac:dyDescent="0.2"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41" t="s">
        <v>286</v>
      </c>
      <c r="X116" s="50" t="s">
        <v>287</v>
      </c>
      <c r="Y116" s="41" t="s">
        <v>238</v>
      </c>
      <c r="Z116" s="41" t="s">
        <v>256</v>
      </c>
      <c r="AA116" s="45" t="s">
        <v>257</v>
      </c>
      <c r="AB116" s="42">
        <v>43895</v>
      </c>
      <c r="AC116" s="41">
        <v>20</v>
      </c>
      <c r="AD116" s="41">
        <v>2.8571428571428572</v>
      </c>
      <c r="AE116" s="37">
        <v>10050</v>
      </c>
      <c r="AF116" s="41"/>
      <c r="AG116" s="45"/>
      <c r="AH116" s="42"/>
      <c r="AI116" s="41"/>
      <c r="AJ116" s="41"/>
      <c r="AK116" s="41"/>
    </row>
    <row r="117" spans="11:37" x14ac:dyDescent="0.2"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41" t="s">
        <v>286</v>
      </c>
      <c r="X117" s="50" t="s">
        <v>287</v>
      </c>
      <c r="Y117" s="41" t="s">
        <v>238</v>
      </c>
      <c r="Z117" s="41" t="s">
        <v>256</v>
      </c>
      <c r="AA117" s="45" t="s">
        <v>257</v>
      </c>
      <c r="AB117" s="42">
        <v>43902</v>
      </c>
      <c r="AC117" s="41">
        <v>27</v>
      </c>
      <c r="AD117" s="41">
        <v>3.8571428571428572</v>
      </c>
      <c r="AE117" s="37">
        <v>2480</v>
      </c>
      <c r="AF117" s="41"/>
      <c r="AG117" s="45"/>
      <c r="AH117" s="42"/>
      <c r="AI117" s="41"/>
      <c r="AJ117" s="41"/>
      <c r="AK117" s="41"/>
    </row>
    <row r="118" spans="11:37" x14ac:dyDescent="0.2"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41" t="s">
        <v>286</v>
      </c>
      <c r="X118" s="50" t="s">
        <v>287</v>
      </c>
      <c r="Y118" s="41" t="s">
        <v>238</v>
      </c>
      <c r="Z118" s="41" t="s">
        <v>256</v>
      </c>
      <c r="AA118" s="45" t="s">
        <v>257</v>
      </c>
      <c r="AB118" s="42">
        <v>43908</v>
      </c>
      <c r="AC118" s="41">
        <v>33</v>
      </c>
      <c r="AD118" s="41">
        <v>4.7142857142857144</v>
      </c>
      <c r="AE118" s="37">
        <v>2890</v>
      </c>
      <c r="AF118" s="41"/>
      <c r="AG118" s="45"/>
      <c r="AH118" s="42"/>
      <c r="AI118" s="41"/>
      <c r="AJ118" s="41"/>
      <c r="AK118" s="41"/>
    </row>
    <row r="119" spans="11:37" x14ac:dyDescent="0.2"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41" t="s">
        <v>286</v>
      </c>
      <c r="X119" s="50" t="s">
        <v>287</v>
      </c>
      <c r="Y119" s="41" t="s">
        <v>238</v>
      </c>
      <c r="Z119" s="41" t="s">
        <v>256</v>
      </c>
      <c r="AA119" s="45" t="s">
        <v>257</v>
      </c>
      <c r="AB119" s="42">
        <v>43915</v>
      </c>
      <c r="AC119" s="41">
        <v>40</v>
      </c>
      <c r="AD119" s="41">
        <v>5.7142857142857144</v>
      </c>
      <c r="AE119" s="37">
        <v>3270.0000000000005</v>
      </c>
      <c r="AF119" s="41"/>
      <c r="AG119" s="45"/>
      <c r="AH119" s="42"/>
      <c r="AI119" s="41"/>
      <c r="AJ119" s="41"/>
      <c r="AK119" s="41"/>
    </row>
    <row r="120" spans="11:37" x14ac:dyDescent="0.2"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41" t="s">
        <v>286</v>
      </c>
      <c r="X120" s="50" t="s">
        <v>287</v>
      </c>
      <c r="Y120" s="41" t="s">
        <v>238</v>
      </c>
      <c r="Z120" s="41" t="s">
        <v>256</v>
      </c>
      <c r="AA120" s="45" t="s">
        <v>257</v>
      </c>
      <c r="AB120" s="42">
        <v>43922</v>
      </c>
      <c r="AC120" s="41">
        <v>47</v>
      </c>
      <c r="AD120" s="41">
        <v>6.7142857142857144</v>
      </c>
      <c r="AE120" s="37">
        <v>0</v>
      </c>
      <c r="AF120" s="41"/>
      <c r="AG120" s="45"/>
      <c r="AH120" s="42"/>
      <c r="AI120" s="41"/>
      <c r="AJ120" s="41"/>
      <c r="AK120" s="41"/>
    </row>
    <row r="121" spans="11:37" x14ac:dyDescent="0.2"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41" t="s">
        <v>286</v>
      </c>
      <c r="X121" s="50" t="s">
        <v>287</v>
      </c>
      <c r="Y121" s="41" t="s">
        <v>238</v>
      </c>
      <c r="Z121" s="41" t="s">
        <v>256</v>
      </c>
      <c r="AA121" s="45" t="s">
        <v>257</v>
      </c>
      <c r="AB121" s="42">
        <v>43928</v>
      </c>
      <c r="AC121" s="41">
        <v>53</v>
      </c>
      <c r="AD121" s="41">
        <v>7.5714285714285712</v>
      </c>
      <c r="AE121" s="37">
        <v>0</v>
      </c>
      <c r="AF121" s="41"/>
      <c r="AG121" s="45"/>
      <c r="AH121" s="42"/>
      <c r="AI121" s="41"/>
      <c r="AJ121" s="41"/>
      <c r="AK121" s="41"/>
    </row>
    <row r="122" spans="11:37" x14ac:dyDescent="0.2"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41" t="s">
        <v>286</v>
      </c>
      <c r="X122" s="50" t="s">
        <v>287</v>
      </c>
      <c r="Y122" s="41" t="s">
        <v>238</v>
      </c>
      <c r="Z122" s="41" t="s">
        <v>256</v>
      </c>
      <c r="AA122" s="45" t="s">
        <v>257</v>
      </c>
      <c r="AB122" s="42">
        <v>43943</v>
      </c>
      <c r="AC122" s="41">
        <v>68</v>
      </c>
      <c r="AD122" s="41">
        <v>9.7142857142857135</v>
      </c>
      <c r="AE122" s="37">
        <v>0</v>
      </c>
      <c r="AF122" s="41"/>
      <c r="AG122" s="45"/>
      <c r="AH122" s="42"/>
      <c r="AI122" s="41"/>
      <c r="AJ122" s="41"/>
      <c r="AK122" s="41"/>
    </row>
    <row r="123" spans="11:37" x14ac:dyDescent="0.2"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41" t="s">
        <v>286</v>
      </c>
      <c r="X123" s="50" t="s">
        <v>287</v>
      </c>
      <c r="Y123" s="41" t="s">
        <v>238</v>
      </c>
      <c r="Z123" s="41" t="s">
        <v>256</v>
      </c>
      <c r="AA123" s="45" t="s">
        <v>257</v>
      </c>
      <c r="AB123" s="42">
        <v>43957</v>
      </c>
      <c r="AC123" s="41">
        <v>72</v>
      </c>
      <c r="AD123" s="41">
        <v>10.285714285714286</v>
      </c>
      <c r="AE123" s="37">
        <v>0</v>
      </c>
      <c r="AF123" s="41"/>
      <c r="AG123" s="45"/>
      <c r="AH123" s="42"/>
      <c r="AI123" s="41"/>
      <c r="AJ123" s="41"/>
      <c r="AK123" s="41"/>
    </row>
    <row r="124" spans="11:37" ht="13.5" thickBot="1" x14ac:dyDescent="0.25"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41" t="s">
        <v>286</v>
      </c>
      <c r="X124" s="50" t="s">
        <v>287</v>
      </c>
      <c r="Y124" s="41" t="s">
        <v>238</v>
      </c>
      <c r="Z124" s="41" t="s">
        <v>256</v>
      </c>
      <c r="AA124" s="45" t="s">
        <v>257</v>
      </c>
      <c r="AB124" s="42">
        <v>43971</v>
      </c>
      <c r="AC124" s="41">
        <v>86</v>
      </c>
      <c r="AD124" s="41">
        <v>12.285714285714286</v>
      </c>
      <c r="AE124" s="37">
        <v>0</v>
      </c>
      <c r="AF124" s="41"/>
      <c r="AG124" s="45"/>
      <c r="AH124" s="42"/>
      <c r="AI124" s="41"/>
      <c r="AJ124" s="41"/>
      <c r="AK124" s="41"/>
    </row>
    <row r="125" spans="11:37" x14ac:dyDescent="0.2"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41" t="s">
        <v>288</v>
      </c>
      <c r="X125" s="50" t="s">
        <v>19</v>
      </c>
      <c r="Y125" s="41" t="s">
        <v>238</v>
      </c>
      <c r="Z125" s="41" t="s">
        <v>256</v>
      </c>
      <c r="AA125" s="45" t="s">
        <v>257</v>
      </c>
      <c r="AB125" s="42">
        <v>44546</v>
      </c>
      <c r="AC125" s="41">
        <v>-36</v>
      </c>
      <c r="AD125" s="41">
        <v>-5.1428571428571432</v>
      </c>
      <c r="AE125" s="51">
        <v>0</v>
      </c>
      <c r="AF125" s="41"/>
      <c r="AG125" s="45"/>
      <c r="AH125" s="42"/>
      <c r="AI125" s="41"/>
      <c r="AJ125" s="41"/>
      <c r="AK125" s="41"/>
    </row>
    <row r="126" spans="11:37" x14ac:dyDescent="0.2"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41" t="s">
        <v>288</v>
      </c>
      <c r="X126" s="50" t="s">
        <v>19</v>
      </c>
      <c r="Y126" s="41" t="s">
        <v>238</v>
      </c>
      <c r="Z126" s="41" t="s">
        <v>256</v>
      </c>
      <c r="AA126" s="45" t="s">
        <v>257</v>
      </c>
      <c r="AB126" s="42">
        <v>44217</v>
      </c>
      <c r="AC126" s="41">
        <v>0</v>
      </c>
      <c r="AD126" s="41">
        <v>0</v>
      </c>
      <c r="AE126" s="37">
        <v>0</v>
      </c>
      <c r="AF126" s="41"/>
      <c r="AG126" s="45"/>
      <c r="AH126" s="42"/>
      <c r="AI126" s="41"/>
      <c r="AJ126" s="41"/>
      <c r="AK126" s="41"/>
    </row>
    <row r="127" spans="11:37" x14ac:dyDescent="0.2"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41" t="s">
        <v>288</v>
      </c>
      <c r="X127" s="50" t="s">
        <v>19</v>
      </c>
      <c r="Y127" s="41" t="s">
        <v>238</v>
      </c>
      <c r="Z127" s="41" t="s">
        <v>256</v>
      </c>
      <c r="AA127" s="45" t="s">
        <v>257</v>
      </c>
      <c r="AB127" s="42">
        <v>44218</v>
      </c>
      <c r="AC127" s="41">
        <v>1</v>
      </c>
      <c r="AD127" s="41">
        <v>0.14285714285714285</v>
      </c>
      <c r="AE127" s="37">
        <v>492.07659363746643</v>
      </c>
      <c r="AF127" s="41"/>
      <c r="AG127" s="45"/>
      <c r="AH127" s="42"/>
      <c r="AI127" s="41"/>
      <c r="AJ127" s="41"/>
      <c r="AK127" s="41"/>
    </row>
    <row r="128" spans="11:37" x14ac:dyDescent="0.2"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41" t="s">
        <v>288</v>
      </c>
      <c r="X128" s="50" t="s">
        <v>19</v>
      </c>
      <c r="Y128" s="41" t="s">
        <v>238</v>
      </c>
      <c r="Z128" s="41" t="s">
        <v>256</v>
      </c>
      <c r="AA128" s="45" t="s">
        <v>257</v>
      </c>
      <c r="AB128" s="42">
        <v>44221</v>
      </c>
      <c r="AC128" s="41">
        <v>4</v>
      </c>
      <c r="AD128" s="41">
        <v>0.5714285714285714</v>
      </c>
      <c r="AE128" s="37">
        <v>15768.981742858887</v>
      </c>
      <c r="AF128" s="41"/>
      <c r="AG128" s="45"/>
      <c r="AH128" s="42"/>
      <c r="AI128" s="41"/>
      <c r="AJ128" s="41"/>
      <c r="AK128" s="41"/>
    </row>
    <row r="129" spans="11:37" x14ac:dyDescent="0.2"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41" t="s">
        <v>288</v>
      </c>
      <c r="X129" s="50" t="s">
        <v>19</v>
      </c>
      <c r="Y129" s="41" t="s">
        <v>238</v>
      </c>
      <c r="Z129" s="41" t="s">
        <v>256</v>
      </c>
      <c r="AA129" s="45" t="s">
        <v>257</v>
      </c>
      <c r="AB129" s="42">
        <v>44224</v>
      </c>
      <c r="AC129" s="41">
        <v>7</v>
      </c>
      <c r="AD129" s="41">
        <v>1</v>
      </c>
      <c r="AE129" s="37">
        <v>38594.785690307617</v>
      </c>
      <c r="AF129" s="41"/>
      <c r="AG129" s="45"/>
      <c r="AH129" s="42"/>
      <c r="AI129" s="41"/>
      <c r="AJ129" s="41"/>
      <c r="AK129" s="41"/>
    </row>
    <row r="130" spans="11:37" x14ac:dyDescent="0.2"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41" t="s">
        <v>288</v>
      </c>
      <c r="X130" s="50" t="s">
        <v>19</v>
      </c>
      <c r="Y130" s="41" t="s">
        <v>238</v>
      </c>
      <c r="Z130" s="41" t="s">
        <v>256</v>
      </c>
      <c r="AA130" s="45" t="s">
        <v>257</v>
      </c>
      <c r="AB130" s="42">
        <v>44231</v>
      </c>
      <c r="AC130" s="41">
        <v>14</v>
      </c>
      <c r="AD130" s="41">
        <v>2</v>
      </c>
      <c r="AE130" s="37">
        <v>67117.411804199219</v>
      </c>
      <c r="AF130" s="41"/>
      <c r="AG130" s="45"/>
      <c r="AH130" s="42"/>
      <c r="AI130" s="41"/>
      <c r="AJ130" s="41"/>
      <c r="AK130" s="41"/>
    </row>
    <row r="131" spans="11:37" x14ac:dyDescent="0.2"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41" t="s">
        <v>288</v>
      </c>
      <c r="X131" s="50" t="s">
        <v>19</v>
      </c>
      <c r="Y131" s="41" t="s">
        <v>238</v>
      </c>
      <c r="Z131" s="41" t="s">
        <v>256</v>
      </c>
      <c r="AA131" s="45" t="s">
        <v>257</v>
      </c>
      <c r="AB131" s="42">
        <v>44238</v>
      </c>
      <c r="AC131" s="41">
        <v>21</v>
      </c>
      <c r="AD131" s="41">
        <v>3</v>
      </c>
      <c r="AE131" s="37">
        <v>21257.890892028809</v>
      </c>
      <c r="AF131" s="41"/>
      <c r="AG131" s="45"/>
      <c r="AH131" s="42"/>
      <c r="AI131" s="41"/>
      <c r="AJ131" s="41"/>
      <c r="AK131" s="41"/>
    </row>
    <row r="132" spans="11:37" x14ac:dyDescent="0.2"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41" t="s">
        <v>288</v>
      </c>
      <c r="X132" s="50" t="s">
        <v>19</v>
      </c>
      <c r="Y132" s="41" t="s">
        <v>238</v>
      </c>
      <c r="Z132" s="41" t="s">
        <v>256</v>
      </c>
      <c r="AA132" s="45" t="s">
        <v>257</v>
      </c>
      <c r="AB132" s="42">
        <v>44245</v>
      </c>
      <c r="AC132" s="41">
        <v>28</v>
      </c>
      <c r="AD132" s="41">
        <v>4</v>
      </c>
      <c r="AE132" s="37">
        <v>5548.6705303192139</v>
      </c>
      <c r="AF132" s="41"/>
      <c r="AG132" s="45"/>
      <c r="AH132" s="42"/>
      <c r="AI132" s="41"/>
      <c r="AJ132" s="41"/>
      <c r="AK132" s="41"/>
    </row>
    <row r="133" spans="11:37" x14ac:dyDescent="0.2"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41" t="s">
        <v>288</v>
      </c>
      <c r="X133" s="50" t="s">
        <v>19</v>
      </c>
      <c r="Y133" s="41" t="s">
        <v>238</v>
      </c>
      <c r="Z133" s="41" t="s">
        <v>256</v>
      </c>
      <c r="AA133" s="45" t="s">
        <v>257</v>
      </c>
      <c r="AB133" s="42">
        <v>44252</v>
      </c>
      <c r="AC133" s="41">
        <v>35</v>
      </c>
      <c r="AD133" s="41">
        <v>5</v>
      </c>
      <c r="AE133" s="37">
        <v>2163.8460993766785</v>
      </c>
      <c r="AF133" s="41"/>
      <c r="AG133" s="45"/>
      <c r="AH133" s="42"/>
      <c r="AI133" s="41"/>
      <c r="AJ133" s="41"/>
      <c r="AK133" s="41"/>
    </row>
    <row r="134" spans="11:37" x14ac:dyDescent="0.2"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41" t="s">
        <v>288</v>
      </c>
      <c r="X134" s="50" t="s">
        <v>19</v>
      </c>
      <c r="Y134" s="41" t="s">
        <v>238</v>
      </c>
      <c r="Z134" s="41" t="s">
        <v>256</v>
      </c>
      <c r="AA134" s="45" t="s">
        <v>257</v>
      </c>
      <c r="AB134" s="42">
        <v>44259</v>
      </c>
      <c r="AC134" s="41">
        <v>42</v>
      </c>
      <c r="AD134" s="41">
        <v>6</v>
      </c>
      <c r="AE134" s="37">
        <v>1307.3713779449463</v>
      </c>
      <c r="AF134" s="41"/>
      <c r="AG134" s="45"/>
      <c r="AH134" s="42"/>
      <c r="AI134" s="41"/>
      <c r="AJ134" s="41"/>
      <c r="AK134" s="41"/>
    </row>
    <row r="135" spans="11:37" x14ac:dyDescent="0.2"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41" t="s">
        <v>288</v>
      </c>
      <c r="X135" s="50" t="s">
        <v>19</v>
      </c>
      <c r="Y135" s="41" t="s">
        <v>238</v>
      </c>
      <c r="Z135" s="41" t="s">
        <v>256</v>
      </c>
      <c r="AA135" s="45" t="s">
        <v>257</v>
      </c>
      <c r="AB135" s="42">
        <v>44266</v>
      </c>
      <c r="AC135" s="41">
        <v>49</v>
      </c>
      <c r="AD135" s="41">
        <v>7</v>
      </c>
      <c r="AE135" s="37">
        <v>393.2979941368103</v>
      </c>
      <c r="AF135" s="41"/>
      <c r="AG135" s="45"/>
      <c r="AH135" s="42"/>
      <c r="AI135" s="41"/>
      <c r="AJ135" s="41"/>
      <c r="AK135" s="41"/>
    </row>
    <row r="136" spans="11:37" x14ac:dyDescent="0.2"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41" t="s">
        <v>288</v>
      </c>
      <c r="X136" s="50" t="s">
        <v>19</v>
      </c>
      <c r="Y136" s="41" t="s">
        <v>238</v>
      </c>
      <c r="Z136" s="41" t="s">
        <v>256</v>
      </c>
      <c r="AA136" s="45" t="s">
        <v>257</v>
      </c>
      <c r="AB136" s="42">
        <v>44273</v>
      </c>
      <c r="AC136" s="41">
        <v>56</v>
      </c>
      <c r="AD136" s="41">
        <v>8</v>
      </c>
      <c r="AE136" s="37">
        <v>60.963651537895203</v>
      </c>
      <c r="AF136" s="41"/>
      <c r="AG136" s="45"/>
      <c r="AH136" s="42"/>
      <c r="AI136" s="41"/>
      <c r="AJ136" s="41"/>
      <c r="AK136" s="41"/>
    </row>
    <row r="137" spans="11:37" x14ac:dyDescent="0.2"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41" t="s">
        <v>288</v>
      </c>
      <c r="X137" s="50" t="s">
        <v>19</v>
      </c>
      <c r="Y137" s="41" t="s">
        <v>238</v>
      </c>
      <c r="Z137" s="41" t="s">
        <v>256</v>
      </c>
      <c r="AA137" s="45" t="s">
        <v>257</v>
      </c>
      <c r="AB137" s="42">
        <v>44280</v>
      </c>
      <c r="AC137" s="41">
        <v>63</v>
      </c>
      <c r="AD137" s="41">
        <v>9</v>
      </c>
      <c r="AE137" s="37">
        <v>0</v>
      </c>
      <c r="AF137" s="41"/>
      <c r="AG137" s="45"/>
      <c r="AH137" s="42"/>
      <c r="AI137" s="41"/>
      <c r="AJ137" s="41"/>
      <c r="AK137" s="41"/>
    </row>
    <row r="138" spans="11:37" x14ac:dyDescent="0.2"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41" t="s">
        <v>288</v>
      </c>
      <c r="X138" s="50" t="s">
        <v>19</v>
      </c>
      <c r="Y138" s="41" t="s">
        <v>238</v>
      </c>
      <c r="Z138" s="41" t="s">
        <v>256</v>
      </c>
      <c r="AA138" s="45" t="s">
        <v>257</v>
      </c>
      <c r="AB138" s="42">
        <v>44287</v>
      </c>
      <c r="AC138" s="41">
        <v>70</v>
      </c>
      <c r="AD138" s="41">
        <v>10</v>
      </c>
      <c r="AE138" s="37">
        <v>0</v>
      </c>
      <c r="AF138" s="41"/>
      <c r="AG138" s="45"/>
      <c r="AH138" s="42"/>
      <c r="AI138" s="41"/>
      <c r="AJ138" s="41"/>
      <c r="AK138" s="41"/>
    </row>
    <row r="139" spans="11:37" x14ac:dyDescent="0.2"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41" t="s">
        <v>288</v>
      </c>
      <c r="X139" s="50" t="s">
        <v>19</v>
      </c>
      <c r="Y139" s="41" t="s">
        <v>238</v>
      </c>
      <c r="Z139" s="41" t="s">
        <v>256</v>
      </c>
      <c r="AA139" s="45" t="s">
        <v>257</v>
      </c>
      <c r="AB139" s="42">
        <v>44294</v>
      </c>
      <c r="AC139" s="41">
        <v>77</v>
      </c>
      <c r="AD139" s="41">
        <v>11</v>
      </c>
      <c r="AE139" s="37">
        <v>0</v>
      </c>
      <c r="AF139" s="41"/>
      <c r="AG139" s="45"/>
      <c r="AH139" s="42"/>
      <c r="AI139" s="41"/>
      <c r="AJ139" s="41"/>
      <c r="AK139" s="41"/>
    </row>
    <row r="140" spans="11:37" x14ac:dyDescent="0.2"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41" t="s">
        <v>288</v>
      </c>
      <c r="X140" s="50" t="s">
        <v>19</v>
      </c>
      <c r="Y140" s="41" t="s">
        <v>238</v>
      </c>
      <c r="Z140" s="41" t="s">
        <v>256</v>
      </c>
      <c r="AA140" s="45" t="s">
        <v>257</v>
      </c>
      <c r="AB140" s="42">
        <v>44300</v>
      </c>
      <c r="AC140" s="41">
        <v>83</v>
      </c>
      <c r="AD140" s="41">
        <v>11.857142857142858</v>
      </c>
      <c r="AE140" s="37">
        <v>0</v>
      </c>
      <c r="AF140" s="41"/>
      <c r="AG140" s="45"/>
      <c r="AH140" s="42"/>
      <c r="AI140" s="41"/>
      <c r="AJ140" s="41"/>
      <c r="AK140" s="41"/>
    </row>
    <row r="141" spans="11:37" x14ac:dyDescent="0.2"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41" t="s">
        <v>288</v>
      </c>
      <c r="X141" s="50" t="s">
        <v>19</v>
      </c>
      <c r="Y141" s="41" t="s">
        <v>238</v>
      </c>
      <c r="Z141" s="41" t="s">
        <v>256</v>
      </c>
      <c r="AA141" s="45" t="s">
        <v>257</v>
      </c>
      <c r="AB141" s="42">
        <v>44308</v>
      </c>
      <c r="AC141" s="41">
        <v>91</v>
      </c>
      <c r="AD141" s="41">
        <v>13</v>
      </c>
      <c r="AE141" s="37">
        <v>0</v>
      </c>
      <c r="AF141" s="41"/>
      <c r="AG141" s="45"/>
      <c r="AH141" s="42"/>
      <c r="AI141" s="41"/>
      <c r="AJ141" s="41"/>
      <c r="AK141" s="41"/>
    </row>
    <row r="142" spans="11:37" ht="13.5" thickBot="1" x14ac:dyDescent="0.25"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41" t="s">
        <v>288</v>
      </c>
      <c r="X142" s="50" t="s">
        <v>19</v>
      </c>
      <c r="Y142" s="41" t="s">
        <v>238</v>
      </c>
      <c r="Z142" s="41" t="s">
        <v>256</v>
      </c>
      <c r="AA142" s="45" t="s">
        <v>257</v>
      </c>
      <c r="AB142" s="42">
        <v>44315</v>
      </c>
      <c r="AC142" s="41">
        <v>98</v>
      </c>
      <c r="AD142" s="41">
        <v>14</v>
      </c>
      <c r="AE142" s="52">
        <v>73</v>
      </c>
      <c r="AF142" s="41"/>
      <c r="AG142" s="45"/>
      <c r="AH142" s="42"/>
      <c r="AI142" s="41"/>
      <c r="AJ142" s="41"/>
      <c r="AK142" s="41"/>
    </row>
    <row r="143" spans="11:37" x14ac:dyDescent="0.2"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41" t="s">
        <v>289</v>
      </c>
      <c r="X143" s="48" t="s">
        <v>20</v>
      </c>
      <c r="Y143" s="41" t="s">
        <v>238</v>
      </c>
      <c r="Z143" s="41" t="s">
        <v>256</v>
      </c>
      <c r="AA143" s="45" t="s">
        <v>257</v>
      </c>
      <c r="AB143" s="49" t="s">
        <v>270</v>
      </c>
      <c r="AC143" s="48">
        <v>0</v>
      </c>
      <c r="AD143" s="41">
        <v>0</v>
      </c>
      <c r="AE143" s="51">
        <v>0</v>
      </c>
      <c r="AF143" s="41"/>
      <c r="AG143" s="45"/>
      <c r="AH143" s="49"/>
      <c r="AI143" s="48"/>
      <c r="AJ143" s="41"/>
      <c r="AK143" s="41"/>
    </row>
    <row r="144" spans="11:37" x14ac:dyDescent="0.2"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41" t="s">
        <v>289</v>
      </c>
      <c r="X144" s="48" t="s">
        <v>20</v>
      </c>
      <c r="Y144" s="41" t="s">
        <v>238</v>
      </c>
      <c r="Z144" s="41" t="s">
        <v>256</v>
      </c>
      <c r="AA144" s="45" t="s">
        <v>257</v>
      </c>
      <c r="AB144" s="49" t="s">
        <v>290</v>
      </c>
      <c r="AC144" s="48">
        <v>1</v>
      </c>
      <c r="AD144" s="41">
        <v>0.14285714285714285</v>
      </c>
      <c r="AE144" s="37">
        <v>362.9296749830246</v>
      </c>
      <c r="AF144" s="41"/>
      <c r="AG144" s="45"/>
      <c r="AH144" s="49"/>
      <c r="AI144" s="48"/>
      <c r="AJ144" s="41"/>
      <c r="AK144" s="41"/>
    </row>
    <row r="145" spans="11:37" x14ac:dyDescent="0.2"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41" t="s">
        <v>289</v>
      </c>
      <c r="X145" s="48" t="s">
        <v>20</v>
      </c>
      <c r="Y145" s="41" t="s">
        <v>238</v>
      </c>
      <c r="Z145" s="41" t="s">
        <v>256</v>
      </c>
      <c r="AA145" s="45" t="s">
        <v>257</v>
      </c>
      <c r="AB145" s="49" t="s">
        <v>291</v>
      </c>
      <c r="AC145" s="48">
        <v>4</v>
      </c>
      <c r="AD145" s="41">
        <v>0.5714285714285714</v>
      </c>
      <c r="AE145" s="37">
        <v>21040.920639038086</v>
      </c>
      <c r="AF145" s="41"/>
      <c r="AG145" s="45"/>
      <c r="AH145" s="49"/>
      <c r="AI145" s="48"/>
      <c r="AJ145" s="41"/>
      <c r="AK145" s="41"/>
    </row>
    <row r="146" spans="11:37" x14ac:dyDescent="0.2"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41" t="s">
        <v>289</v>
      </c>
      <c r="X146" s="48" t="s">
        <v>20</v>
      </c>
      <c r="Y146" s="41" t="s">
        <v>238</v>
      </c>
      <c r="Z146" s="41" t="s">
        <v>256</v>
      </c>
      <c r="AA146" s="45" t="s">
        <v>257</v>
      </c>
      <c r="AB146" s="49" t="s">
        <v>271</v>
      </c>
      <c r="AC146" s="48">
        <v>7</v>
      </c>
      <c r="AD146" s="41">
        <v>1</v>
      </c>
      <c r="AE146" s="37">
        <v>14511.981964111328</v>
      </c>
      <c r="AF146" s="41"/>
      <c r="AG146" s="45"/>
      <c r="AH146" s="49"/>
      <c r="AI146" s="48"/>
      <c r="AJ146" s="41"/>
      <c r="AK146" s="41"/>
    </row>
    <row r="147" spans="11:37" x14ac:dyDescent="0.2"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41" t="s">
        <v>289</v>
      </c>
      <c r="X147" s="48" t="s">
        <v>20</v>
      </c>
      <c r="Y147" s="41" t="s">
        <v>238</v>
      </c>
      <c r="Z147" s="41" t="s">
        <v>256</v>
      </c>
      <c r="AA147" s="45" t="s">
        <v>257</v>
      </c>
      <c r="AB147" s="49" t="s">
        <v>272</v>
      </c>
      <c r="AC147" s="48">
        <v>14</v>
      </c>
      <c r="AD147" s="41">
        <v>2</v>
      </c>
      <c r="AE147" s="37">
        <v>10132.444000244141</v>
      </c>
      <c r="AF147" s="41"/>
      <c r="AG147" s="45"/>
      <c r="AH147" s="49"/>
      <c r="AI147" s="48"/>
      <c r="AJ147" s="41"/>
      <c r="AK147" s="41"/>
    </row>
    <row r="148" spans="11:37" x14ac:dyDescent="0.2"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41" t="s">
        <v>289</v>
      </c>
      <c r="X148" s="48" t="s">
        <v>20</v>
      </c>
      <c r="Y148" s="41" t="s">
        <v>238</v>
      </c>
      <c r="Z148" s="41" t="s">
        <v>256</v>
      </c>
      <c r="AA148" s="45" t="s">
        <v>257</v>
      </c>
      <c r="AB148" s="49" t="s">
        <v>273</v>
      </c>
      <c r="AC148" s="48">
        <v>21</v>
      </c>
      <c r="AD148" s="41">
        <v>3</v>
      </c>
      <c r="AE148" s="37">
        <v>3478.9556503295898</v>
      </c>
      <c r="AF148" s="41"/>
      <c r="AG148" s="45"/>
      <c r="AH148" s="49"/>
      <c r="AI148" s="48"/>
      <c r="AJ148" s="41"/>
      <c r="AK148" s="41"/>
    </row>
    <row r="149" spans="11:37" x14ac:dyDescent="0.2"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41" t="s">
        <v>289</v>
      </c>
      <c r="X149" s="48" t="s">
        <v>20</v>
      </c>
      <c r="Y149" s="41" t="s">
        <v>238</v>
      </c>
      <c r="Z149" s="41" t="s">
        <v>256</v>
      </c>
      <c r="AA149" s="45" t="s">
        <v>257</v>
      </c>
      <c r="AB149" s="49" t="s">
        <v>274</v>
      </c>
      <c r="AC149" s="48">
        <v>28</v>
      </c>
      <c r="AD149" s="41">
        <v>4</v>
      </c>
      <c r="AE149" s="37">
        <v>1229.1699767112732</v>
      </c>
      <c r="AF149" s="41"/>
      <c r="AG149" s="45"/>
      <c r="AH149" s="49"/>
      <c r="AI149" s="48"/>
      <c r="AJ149" s="41"/>
      <c r="AK149" s="41"/>
    </row>
    <row r="150" spans="11:37" x14ac:dyDescent="0.2"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41" t="s">
        <v>289</v>
      </c>
      <c r="X150" s="48" t="s">
        <v>20</v>
      </c>
      <c r="Y150" s="41" t="s">
        <v>238</v>
      </c>
      <c r="Z150" s="41" t="s">
        <v>256</v>
      </c>
      <c r="AA150" s="45" t="s">
        <v>257</v>
      </c>
      <c r="AB150" s="49" t="s">
        <v>275</v>
      </c>
      <c r="AC150" s="48">
        <v>34</v>
      </c>
      <c r="AD150" s="41">
        <v>4.8571428571428568</v>
      </c>
      <c r="AE150" s="37">
        <v>448.04650545120239</v>
      </c>
      <c r="AF150" s="41"/>
      <c r="AG150" s="45"/>
      <c r="AH150" s="49"/>
      <c r="AI150" s="48"/>
      <c r="AJ150" s="41"/>
      <c r="AK150" s="41"/>
    </row>
    <row r="151" spans="11:37" x14ac:dyDescent="0.2"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41" t="s">
        <v>289</v>
      </c>
      <c r="X151" s="48" t="s">
        <v>20</v>
      </c>
      <c r="Y151" s="41" t="s">
        <v>238</v>
      </c>
      <c r="Z151" s="41" t="s">
        <v>256</v>
      </c>
      <c r="AA151" s="45" t="s">
        <v>257</v>
      </c>
      <c r="AB151" s="49" t="s">
        <v>276</v>
      </c>
      <c r="AC151" s="48">
        <v>42</v>
      </c>
      <c r="AD151" s="41">
        <v>6</v>
      </c>
      <c r="AE151" s="37">
        <v>203.32255661487579</v>
      </c>
      <c r="AF151" s="41"/>
      <c r="AG151" s="45"/>
      <c r="AH151" s="49"/>
      <c r="AI151" s="48"/>
      <c r="AJ151" s="41"/>
      <c r="AK151" s="41"/>
    </row>
    <row r="152" spans="11:37" x14ac:dyDescent="0.2"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41" t="s">
        <v>289</v>
      </c>
      <c r="X152" s="48" t="s">
        <v>20</v>
      </c>
      <c r="Y152" s="41" t="s">
        <v>238</v>
      </c>
      <c r="Z152" s="41" t="s">
        <v>256</v>
      </c>
      <c r="AA152" s="45" t="s">
        <v>257</v>
      </c>
      <c r="AB152" s="49" t="s">
        <v>277</v>
      </c>
      <c r="AC152" s="48">
        <v>49</v>
      </c>
      <c r="AD152" s="41">
        <v>7</v>
      </c>
      <c r="AE152" s="37">
        <v>294.22728419303894</v>
      </c>
      <c r="AF152" s="41"/>
      <c r="AG152" s="45"/>
      <c r="AH152" s="49"/>
      <c r="AI152" s="48"/>
      <c r="AJ152" s="41"/>
      <c r="AK152" s="41"/>
    </row>
    <row r="153" spans="11:37" x14ac:dyDescent="0.2"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41" t="s">
        <v>289</v>
      </c>
      <c r="X153" s="48" t="s">
        <v>20</v>
      </c>
      <c r="Y153" s="41" t="s">
        <v>238</v>
      </c>
      <c r="Z153" s="41" t="s">
        <v>256</v>
      </c>
      <c r="AA153" s="45" t="s">
        <v>257</v>
      </c>
      <c r="AB153" s="49">
        <v>44679</v>
      </c>
      <c r="AC153" s="48">
        <v>56</v>
      </c>
      <c r="AD153" s="41">
        <v>8</v>
      </c>
      <c r="AE153" s="37">
        <v>198.97072911262512</v>
      </c>
      <c r="AF153" s="41"/>
      <c r="AG153" s="45"/>
      <c r="AH153" s="49"/>
      <c r="AI153" s="48"/>
      <c r="AJ153" s="41"/>
      <c r="AK153" s="41"/>
    </row>
    <row r="154" spans="11:37" x14ac:dyDescent="0.2"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41" t="s">
        <v>289</v>
      </c>
      <c r="X154" s="48" t="s">
        <v>20</v>
      </c>
      <c r="Y154" s="41" t="s">
        <v>238</v>
      </c>
      <c r="Z154" s="41" t="s">
        <v>256</v>
      </c>
      <c r="AA154" s="45" t="s">
        <v>257</v>
      </c>
      <c r="AB154" s="49">
        <v>44686</v>
      </c>
      <c r="AC154" s="48">
        <v>63</v>
      </c>
      <c r="AD154" s="41">
        <v>9</v>
      </c>
      <c r="AE154" s="37">
        <v>0</v>
      </c>
      <c r="AF154" s="41"/>
      <c r="AG154" s="45"/>
      <c r="AH154" s="49"/>
      <c r="AI154" s="48"/>
      <c r="AJ154" s="41"/>
      <c r="AK154" s="41"/>
    </row>
    <row r="155" spans="11:37" x14ac:dyDescent="0.2"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41" t="s">
        <v>289</v>
      </c>
      <c r="X155" s="48" t="s">
        <v>20</v>
      </c>
      <c r="Y155" s="41" t="s">
        <v>238</v>
      </c>
      <c r="Z155" s="41" t="s">
        <v>256</v>
      </c>
      <c r="AA155" s="45" t="s">
        <v>257</v>
      </c>
      <c r="AB155" s="49">
        <v>44693</v>
      </c>
      <c r="AC155" s="48">
        <v>70</v>
      </c>
      <c r="AD155" s="41">
        <v>10</v>
      </c>
      <c r="AE155" s="37">
        <v>0</v>
      </c>
      <c r="AF155" s="41"/>
      <c r="AG155" s="45"/>
      <c r="AH155" s="49"/>
      <c r="AI155" s="48"/>
      <c r="AJ155" s="41"/>
      <c r="AK155" s="41"/>
    </row>
    <row r="156" spans="11:37" x14ac:dyDescent="0.2"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41" t="s">
        <v>289</v>
      </c>
      <c r="X156" s="48" t="s">
        <v>20</v>
      </c>
      <c r="Y156" s="41" t="s">
        <v>238</v>
      </c>
      <c r="Z156" s="41" t="s">
        <v>256</v>
      </c>
      <c r="AA156" s="45" t="s">
        <v>257</v>
      </c>
      <c r="AB156" s="49">
        <v>44700</v>
      </c>
      <c r="AC156" s="48">
        <v>77</v>
      </c>
      <c r="AD156" s="41">
        <v>11</v>
      </c>
      <c r="AE156" s="37">
        <v>0</v>
      </c>
      <c r="AF156" s="41"/>
      <c r="AG156" s="45"/>
      <c r="AH156" s="49"/>
      <c r="AI156" s="48"/>
      <c r="AJ156" s="41"/>
      <c r="AK156" s="41"/>
    </row>
    <row r="157" spans="11:37" x14ac:dyDescent="0.2"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41" t="s">
        <v>289</v>
      </c>
      <c r="X157" s="48" t="s">
        <v>20</v>
      </c>
      <c r="Y157" s="41" t="s">
        <v>238</v>
      </c>
      <c r="Z157" s="41" t="s">
        <v>256</v>
      </c>
      <c r="AA157" s="45" t="s">
        <v>257</v>
      </c>
      <c r="AB157" s="49">
        <v>44705</v>
      </c>
      <c r="AC157" s="48">
        <v>82</v>
      </c>
      <c r="AD157" s="41">
        <v>11.714285714285714</v>
      </c>
      <c r="AE157" s="37">
        <v>54.782664775848389</v>
      </c>
      <c r="AF157" s="41"/>
      <c r="AG157" s="45"/>
      <c r="AH157" s="49"/>
      <c r="AI157" s="48"/>
      <c r="AJ157" s="41"/>
      <c r="AK157" s="41"/>
    </row>
    <row r="158" spans="11:37" x14ac:dyDescent="0.2"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41" t="s">
        <v>289</v>
      </c>
      <c r="X158" s="48" t="s">
        <v>20</v>
      </c>
      <c r="Y158" s="41" t="s">
        <v>238</v>
      </c>
      <c r="Z158" s="41" t="s">
        <v>256</v>
      </c>
      <c r="AA158" s="45" t="s">
        <v>257</v>
      </c>
      <c r="AB158" s="49">
        <v>44714</v>
      </c>
      <c r="AC158" s="48">
        <v>91</v>
      </c>
      <c r="AD158" s="41">
        <v>13</v>
      </c>
      <c r="AE158" s="37">
        <v>0</v>
      </c>
      <c r="AF158" s="41"/>
      <c r="AG158" s="45"/>
      <c r="AH158" s="49"/>
      <c r="AI158" s="48"/>
      <c r="AJ158" s="41"/>
      <c r="AK158" s="41"/>
    </row>
    <row r="159" spans="11:37" ht="13.5" thickBot="1" x14ac:dyDescent="0.25"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41" t="s">
        <v>289</v>
      </c>
      <c r="X159" s="48" t="s">
        <v>20</v>
      </c>
      <c r="Y159" s="41" t="s">
        <v>238</v>
      </c>
      <c r="Z159" s="41" t="s">
        <v>256</v>
      </c>
      <c r="AA159" s="45" t="s">
        <v>257</v>
      </c>
      <c r="AB159" s="49">
        <v>44721</v>
      </c>
      <c r="AC159" s="48">
        <v>98</v>
      </c>
      <c r="AD159" s="41">
        <v>14</v>
      </c>
      <c r="AE159" s="37">
        <v>0</v>
      </c>
      <c r="AF159" s="41"/>
      <c r="AG159" s="45"/>
      <c r="AH159" s="49"/>
      <c r="AI159" s="48"/>
      <c r="AJ159" s="41"/>
      <c r="AK159" s="41"/>
    </row>
    <row r="160" spans="11:37" x14ac:dyDescent="0.2"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41" t="s">
        <v>292</v>
      </c>
      <c r="X160" s="50" t="s">
        <v>293</v>
      </c>
      <c r="Y160" s="41" t="s">
        <v>238</v>
      </c>
      <c r="Z160" s="41" t="s">
        <v>256</v>
      </c>
      <c r="AA160" s="45" t="s">
        <v>257</v>
      </c>
      <c r="AB160" s="42">
        <v>44181</v>
      </c>
      <c r="AC160" s="41">
        <v>-22</v>
      </c>
      <c r="AD160" s="41">
        <v>-3.1428571428571428</v>
      </c>
      <c r="AE160" s="51">
        <v>0</v>
      </c>
      <c r="AF160" s="41"/>
      <c r="AG160" s="45"/>
      <c r="AH160" s="42"/>
      <c r="AI160" s="41"/>
      <c r="AJ160" s="41"/>
      <c r="AK160" s="41"/>
    </row>
    <row r="161" spans="11:37" x14ac:dyDescent="0.2"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41" t="s">
        <v>292</v>
      </c>
      <c r="X161" s="50" t="s">
        <v>293</v>
      </c>
      <c r="Y161" s="41" t="s">
        <v>238</v>
      </c>
      <c r="Z161" s="41" t="s">
        <v>256</v>
      </c>
      <c r="AA161" s="45" t="s">
        <v>257</v>
      </c>
      <c r="AB161" s="42">
        <v>44203</v>
      </c>
      <c r="AC161" s="41">
        <v>0</v>
      </c>
      <c r="AD161" s="41">
        <v>0</v>
      </c>
      <c r="AE161" s="37">
        <v>0</v>
      </c>
      <c r="AF161" s="41"/>
      <c r="AG161" s="45"/>
      <c r="AH161" s="42"/>
      <c r="AI161" s="41"/>
      <c r="AJ161" s="41"/>
      <c r="AK161" s="41"/>
    </row>
    <row r="162" spans="11:37" x14ac:dyDescent="0.2"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41" t="s">
        <v>292</v>
      </c>
      <c r="X162" s="50" t="s">
        <v>293</v>
      </c>
      <c r="Y162" s="41" t="s">
        <v>238</v>
      </c>
      <c r="Z162" s="41" t="s">
        <v>256</v>
      </c>
      <c r="AA162" s="45" t="s">
        <v>257</v>
      </c>
      <c r="AB162" s="42">
        <v>44204</v>
      </c>
      <c r="AC162" s="41">
        <v>1</v>
      </c>
      <c r="AD162" s="41">
        <v>0.14285714285714285</v>
      </c>
      <c r="AE162" s="37">
        <v>248.87070059776306</v>
      </c>
      <c r="AF162" s="41"/>
      <c r="AG162" s="45"/>
      <c r="AH162" s="42"/>
      <c r="AI162" s="41"/>
      <c r="AJ162" s="41"/>
      <c r="AK162" s="41"/>
    </row>
    <row r="163" spans="11:37" x14ac:dyDescent="0.2"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41" t="s">
        <v>292</v>
      </c>
      <c r="X163" s="50" t="s">
        <v>293</v>
      </c>
      <c r="Y163" s="41" t="s">
        <v>238</v>
      </c>
      <c r="Z163" s="41" t="s">
        <v>256</v>
      </c>
      <c r="AA163" s="45" t="s">
        <v>257</v>
      </c>
      <c r="AB163" s="42">
        <v>44207</v>
      </c>
      <c r="AC163" s="41">
        <v>4</v>
      </c>
      <c r="AD163" s="41">
        <v>0.5714285714285714</v>
      </c>
      <c r="AE163" s="37">
        <v>13834.231758117676</v>
      </c>
      <c r="AF163" s="41"/>
      <c r="AG163" s="45"/>
      <c r="AH163" s="42"/>
      <c r="AI163" s="41"/>
      <c r="AJ163" s="41"/>
      <c r="AK163" s="41"/>
    </row>
    <row r="164" spans="11:37" x14ac:dyDescent="0.2"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41" t="s">
        <v>292</v>
      </c>
      <c r="X164" s="50" t="s">
        <v>293</v>
      </c>
      <c r="Y164" s="41" t="s">
        <v>238</v>
      </c>
      <c r="Z164" s="41" t="s">
        <v>256</v>
      </c>
      <c r="AA164" s="45" t="s">
        <v>257</v>
      </c>
      <c r="AB164" s="42">
        <v>44210</v>
      </c>
      <c r="AC164" s="41">
        <v>7</v>
      </c>
      <c r="AD164" s="41">
        <v>1</v>
      </c>
      <c r="AE164" s="37"/>
      <c r="AF164" s="41"/>
      <c r="AG164" s="45"/>
      <c r="AH164" s="42"/>
      <c r="AI164" s="41"/>
      <c r="AJ164" s="41"/>
      <c r="AK164" s="41"/>
    </row>
    <row r="165" spans="11:37" x14ac:dyDescent="0.2"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41" t="s">
        <v>292</v>
      </c>
      <c r="X165" s="50" t="s">
        <v>293</v>
      </c>
      <c r="Y165" s="41" t="s">
        <v>238</v>
      </c>
      <c r="Z165" s="41" t="s">
        <v>256</v>
      </c>
      <c r="AA165" s="45" t="s">
        <v>257</v>
      </c>
      <c r="AB165" s="42">
        <v>44217</v>
      </c>
      <c r="AC165" s="41">
        <v>14</v>
      </c>
      <c r="AD165" s="41">
        <v>2</v>
      </c>
      <c r="AE165" s="37">
        <v>36751.116943359375</v>
      </c>
      <c r="AF165" s="41"/>
      <c r="AG165" s="45"/>
      <c r="AH165" s="42"/>
      <c r="AI165" s="41"/>
      <c r="AJ165" s="41"/>
      <c r="AK165" s="41"/>
    </row>
    <row r="166" spans="11:37" x14ac:dyDescent="0.2"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41" t="s">
        <v>292</v>
      </c>
      <c r="X166" s="50" t="s">
        <v>293</v>
      </c>
      <c r="Y166" s="41" t="s">
        <v>238</v>
      </c>
      <c r="Z166" s="41" t="s">
        <v>256</v>
      </c>
      <c r="AA166" s="45" t="s">
        <v>257</v>
      </c>
      <c r="AB166" s="42">
        <v>44224</v>
      </c>
      <c r="AC166" s="41">
        <v>21</v>
      </c>
      <c r="AD166" s="41">
        <v>3</v>
      </c>
      <c r="AE166" s="37">
        <v>3809.3350410461426</v>
      </c>
      <c r="AF166" s="41"/>
      <c r="AG166" s="45"/>
      <c r="AH166" s="42"/>
      <c r="AI166" s="41"/>
      <c r="AJ166" s="41"/>
      <c r="AK166" s="41"/>
    </row>
    <row r="167" spans="11:37" x14ac:dyDescent="0.2"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41" t="s">
        <v>292</v>
      </c>
      <c r="X167" s="50" t="s">
        <v>293</v>
      </c>
      <c r="Y167" s="41" t="s">
        <v>238</v>
      </c>
      <c r="Z167" s="41" t="s">
        <v>256</v>
      </c>
      <c r="AA167" s="45" t="s">
        <v>257</v>
      </c>
      <c r="AB167" s="42">
        <v>44231</v>
      </c>
      <c r="AC167" s="41">
        <v>28</v>
      </c>
      <c r="AD167" s="41">
        <v>4</v>
      </c>
      <c r="AE167" s="37">
        <v>1096.5681791305542</v>
      </c>
      <c r="AF167" s="41"/>
      <c r="AG167" s="45"/>
      <c r="AH167" s="42"/>
      <c r="AI167" s="41"/>
      <c r="AJ167" s="41"/>
      <c r="AK167" s="41"/>
    </row>
    <row r="168" spans="11:37" x14ac:dyDescent="0.2"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41" t="s">
        <v>292</v>
      </c>
      <c r="X168" s="50" t="s">
        <v>293</v>
      </c>
      <c r="Y168" s="41" t="s">
        <v>238</v>
      </c>
      <c r="Z168" s="41" t="s">
        <v>256</v>
      </c>
      <c r="AA168" s="45" t="s">
        <v>257</v>
      </c>
      <c r="AB168" s="42">
        <v>44238</v>
      </c>
      <c r="AC168" s="41">
        <v>35</v>
      </c>
      <c r="AD168" s="41">
        <v>5</v>
      </c>
      <c r="AE168" s="37">
        <v>245.07316499948502</v>
      </c>
      <c r="AF168" s="41"/>
      <c r="AG168" s="45"/>
      <c r="AH168" s="42"/>
      <c r="AI168" s="41"/>
      <c r="AJ168" s="41"/>
      <c r="AK168" s="41"/>
    </row>
    <row r="169" spans="11:37" x14ac:dyDescent="0.2"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41" t="s">
        <v>292</v>
      </c>
      <c r="X169" s="50" t="s">
        <v>293</v>
      </c>
      <c r="Y169" s="41" t="s">
        <v>238</v>
      </c>
      <c r="Z169" s="41" t="s">
        <v>256</v>
      </c>
      <c r="AA169" s="45" t="s">
        <v>257</v>
      </c>
      <c r="AB169" s="42">
        <v>44245</v>
      </c>
      <c r="AC169" s="41">
        <v>42</v>
      </c>
      <c r="AD169" s="41">
        <v>6</v>
      </c>
      <c r="AE169" s="37">
        <v>43.547560274600983</v>
      </c>
      <c r="AF169" s="41"/>
      <c r="AG169" s="45"/>
      <c r="AH169" s="42"/>
      <c r="AI169" s="41"/>
      <c r="AJ169" s="41"/>
      <c r="AK169" s="41"/>
    </row>
    <row r="170" spans="11:37" x14ac:dyDescent="0.2"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41" t="s">
        <v>292</v>
      </c>
      <c r="X170" s="50" t="s">
        <v>293</v>
      </c>
      <c r="Y170" s="41" t="s">
        <v>238</v>
      </c>
      <c r="Z170" s="41" t="s">
        <v>256</v>
      </c>
      <c r="AA170" s="45" t="s">
        <v>257</v>
      </c>
      <c r="AB170" s="42">
        <v>44252</v>
      </c>
      <c r="AC170" s="41">
        <v>49</v>
      </c>
      <c r="AD170" s="41">
        <v>7</v>
      </c>
      <c r="AE170" s="37">
        <v>0</v>
      </c>
      <c r="AF170" s="41"/>
      <c r="AG170" s="45"/>
      <c r="AH170" s="42"/>
      <c r="AI170" s="41"/>
      <c r="AJ170" s="41"/>
      <c r="AK170" s="41"/>
    </row>
    <row r="171" spans="11:37" x14ac:dyDescent="0.2"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41" t="s">
        <v>292</v>
      </c>
      <c r="X171" s="50" t="s">
        <v>293</v>
      </c>
      <c r="Y171" s="41" t="s">
        <v>238</v>
      </c>
      <c r="Z171" s="41" t="s">
        <v>256</v>
      </c>
      <c r="AA171" s="45" t="s">
        <v>257</v>
      </c>
      <c r="AB171" s="42">
        <v>44259</v>
      </c>
      <c r="AC171" s="41">
        <v>56</v>
      </c>
      <c r="AD171" s="41">
        <v>8</v>
      </c>
      <c r="AE171" s="37">
        <v>445.87080478668213</v>
      </c>
      <c r="AF171" s="41"/>
      <c r="AG171" s="45"/>
      <c r="AH171" s="42"/>
      <c r="AI171" s="41"/>
      <c r="AJ171" s="41"/>
      <c r="AK171" s="41"/>
    </row>
    <row r="172" spans="11:37" x14ac:dyDescent="0.2"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41" t="s">
        <v>292</v>
      </c>
      <c r="X172" s="50" t="s">
        <v>293</v>
      </c>
      <c r="Y172" s="41" t="s">
        <v>238</v>
      </c>
      <c r="Z172" s="41" t="s">
        <v>256</v>
      </c>
      <c r="AA172" s="45" t="s">
        <v>257</v>
      </c>
      <c r="AB172" s="42">
        <v>44266</v>
      </c>
      <c r="AC172" s="41">
        <v>63</v>
      </c>
      <c r="AD172" s="41">
        <v>9</v>
      </c>
      <c r="AE172" s="37">
        <v>337.06825971603394</v>
      </c>
      <c r="AF172" s="41"/>
      <c r="AG172" s="45"/>
      <c r="AH172" s="42"/>
      <c r="AI172" s="41"/>
      <c r="AJ172" s="41"/>
      <c r="AK172" s="41"/>
    </row>
    <row r="173" spans="11:37" x14ac:dyDescent="0.2"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41" t="s">
        <v>292</v>
      </c>
      <c r="X173" s="50" t="s">
        <v>293</v>
      </c>
      <c r="Y173" s="41" t="s">
        <v>238</v>
      </c>
      <c r="Z173" s="41" t="s">
        <v>256</v>
      </c>
      <c r="AA173" s="45" t="s">
        <v>257</v>
      </c>
      <c r="AB173" s="42">
        <v>44273</v>
      </c>
      <c r="AC173" s="41">
        <v>70</v>
      </c>
      <c r="AD173" s="41">
        <v>10</v>
      </c>
      <c r="AE173" s="37">
        <v>0</v>
      </c>
      <c r="AF173" s="41"/>
      <c r="AG173" s="45"/>
      <c r="AH173" s="42"/>
      <c r="AI173" s="41"/>
      <c r="AJ173" s="41"/>
      <c r="AK173" s="41"/>
    </row>
    <row r="174" spans="11:37" x14ac:dyDescent="0.2"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41" t="s">
        <v>292</v>
      </c>
      <c r="X174" s="50" t="s">
        <v>293</v>
      </c>
      <c r="Y174" s="41" t="s">
        <v>238</v>
      </c>
      <c r="Z174" s="41" t="s">
        <v>256</v>
      </c>
      <c r="AA174" s="45" t="s">
        <v>257</v>
      </c>
      <c r="AB174" s="42">
        <v>44280</v>
      </c>
      <c r="AC174" s="41">
        <v>77</v>
      </c>
      <c r="AD174" s="41">
        <v>11</v>
      </c>
      <c r="AE174" s="37">
        <v>0</v>
      </c>
      <c r="AF174" s="41"/>
      <c r="AG174" s="45"/>
      <c r="AH174" s="42"/>
      <c r="AI174" s="41"/>
      <c r="AJ174" s="41"/>
      <c r="AK174" s="41"/>
    </row>
    <row r="175" spans="11:37" x14ac:dyDescent="0.2"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41" t="s">
        <v>292</v>
      </c>
      <c r="X175" s="50" t="s">
        <v>293</v>
      </c>
      <c r="Y175" s="41" t="s">
        <v>238</v>
      </c>
      <c r="Z175" s="41" t="s">
        <v>256</v>
      </c>
      <c r="AA175" s="45" t="s">
        <v>257</v>
      </c>
      <c r="AB175" s="42">
        <v>44285</v>
      </c>
      <c r="AC175" s="41">
        <v>82</v>
      </c>
      <c r="AD175" s="41">
        <v>11.714285714285714</v>
      </c>
      <c r="AE175" s="37">
        <v>0</v>
      </c>
      <c r="AF175" s="41"/>
      <c r="AG175" s="45"/>
      <c r="AH175" s="42"/>
      <c r="AI175" s="41"/>
      <c r="AJ175" s="41"/>
      <c r="AK175" s="41"/>
    </row>
    <row r="176" spans="11:37" x14ac:dyDescent="0.2"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41" t="s">
        <v>292</v>
      </c>
      <c r="X176" s="50" t="s">
        <v>293</v>
      </c>
      <c r="Y176" s="41" t="s">
        <v>238</v>
      </c>
      <c r="Z176" s="41" t="s">
        <v>256</v>
      </c>
      <c r="AA176" s="45" t="s">
        <v>257</v>
      </c>
      <c r="AB176" s="42">
        <v>44294</v>
      </c>
      <c r="AC176" s="41">
        <v>91</v>
      </c>
      <c r="AD176" s="41">
        <v>13</v>
      </c>
      <c r="AE176" s="37">
        <v>0</v>
      </c>
      <c r="AF176" s="41"/>
      <c r="AG176" s="45"/>
      <c r="AH176" s="42"/>
      <c r="AI176" s="41"/>
      <c r="AJ176" s="41"/>
      <c r="AK176" s="41"/>
    </row>
    <row r="177" spans="11:37" ht="13.5" thickBot="1" x14ac:dyDescent="0.25"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41" t="s">
        <v>292</v>
      </c>
      <c r="X177" s="50" t="s">
        <v>293</v>
      </c>
      <c r="Y177" s="41" t="s">
        <v>238</v>
      </c>
      <c r="Z177" s="41" t="s">
        <v>256</v>
      </c>
      <c r="AA177" s="45" t="s">
        <v>257</v>
      </c>
      <c r="AB177" s="42">
        <v>44301</v>
      </c>
      <c r="AC177" s="41">
        <v>98</v>
      </c>
      <c r="AD177" s="41">
        <v>14</v>
      </c>
      <c r="AE177" s="52">
        <v>0</v>
      </c>
      <c r="AF177" s="41"/>
      <c r="AG177" s="45"/>
      <c r="AH177" s="42"/>
      <c r="AI177" s="41"/>
      <c r="AJ177" s="41"/>
      <c r="AK177" s="41"/>
    </row>
    <row r="178" spans="11:37" x14ac:dyDescent="0.2"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41" t="s">
        <v>294</v>
      </c>
      <c r="X178" s="48" t="s">
        <v>22</v>
      </c>
      <c r="Y178" s="41" t="s">
        <v>238</v>
      </c>
      <c r="Z178" s="41" t="s">
        <v>256</v>
      </c>
      <c r="AA178" s="45" t="s">
        <v>257</v>
      </c>
      <c r="AB178" s="49" t="s">
        <v>279</v>
      </c>
      <c r="AC178" s="48">
        <v>0</v>
      </c>
      <c r="AD178" s="41">
        <v>0</v>
      </c>
      <c r="AE178" s="51">
        <v>0</v>
      </c>
      <c r="AF178" s="41"/>
      <c r="AG178" s="45"/>
      <c r="AH178" s="49"/>
      <c r="AI178" s="48"/>
      <c r="AJ178" s="41"/>
      <c r="AK178" s="41"/>
    </row>
    <row r="179" spans="11:37" x14ac:dyDescent="0.2"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41" t="s">
        <v>294</v>
      </c>
      <c r="X179" s="48" t="s">
        <v>22</v>
      </c>
      <c r="Y179" s="41" t="s">
        <v>238</v>
      </c>
      <c r="Z179" s="41" t="s">
        <v>256</v>
      </c>
      <c r="AA179" s="45" t="s">
        <v>257</v>
      </c>
      <c r="AB179" s="49" t="s">
        <v>280</v>
      </c>
      <c r="AC179" s="48">
        <v>1</v>
      </c>
      <c r="AD179" s="41">
        <v>0.14285714285714285</v>
      </c>
      <c r="AE179" s="37">
        <v>0</v>
      </c>
      <c r="AF179" s="41"/>
      <c r="AG179" s="45"/>
      <c r="AH179" s="49"/>
      <c r="AI179" s="48"/>
      <c r="AJ179" s="41"/>
      <c r="AK179" s="41"/>
    </row>
    <row r="180" spans="11:37" x14ac:dyDescent="0.2"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41" t="s">
        <v>294</v>
      </c>
      <c r="X180" s="48" t="s">
        <v>22</v>
      </c>
      <c r="Y180" s="41" t="s">
        <v>238</v>
      </c>
      <c r="Z180" s="41" t="s">
        <v>256</v>
      </c>
      <c r="AA180" s="45" t="s">
        <v>257</v>
      </c>
      <c r="AB180" s="49" t="s">
        <v>281</v>
      </c>
      <c r="AC180" s="48">
        <v>4</v>
      </c>
      <c r="AD180" s="41">
        <v>0.5714285714285714</v>
      </c>
      <c r="AE180" s="37">
        <v>52593.445587158203</v>
      </c>
      <c r="AF180" s="41"/>
      <c r="AG180" s="45"/>
      <c r="AH180" s="49"/>
      <c r="AI180" s="48"/>
      <c r="AJ180" s="41"/>
      <c r="AK180" s="41"/>
    </row>
    <row r="181" spans="11:37" x14ac:dyDescent="0.2"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41" t="s">
        <v>294</v>
      </c>
      <c r="X181" s="48" t="s">
        <v>22</v>
      </c>
      <c r="Y181" s="41" t="s">
        <v>238</v>
      </c>
      <c r="Z181" s="41" t="s">
        <v>256</v>
      </c>
      <c r="AA181" s="45" t="s">
        <v>257</v>
      </c>
      <c r="AB181" s="49" t="s">
        <v>282</v>
      </c>
      <c r="AC181" s="48">
        <v>7</v>
      </c>
      <c r="AD181" s="41">
        <v>1</v>
      </c>
      <c r="AE181" s="37">
        <v>137154.57916259766</v>
      </c>
      <c r="AF181" s="41"/>
      <c r="AG181" s="45"/>
      <c r="AH181" s="49"/>
      <c r="AI181" s="48"/>
      <c r="AJ181" s="41"/>
      <c r="AK181" s="41"/>
    </row>
    <row r="182" spans="11:37" x14ac:dyDescent="0.2"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41" t="s">
        <v>294</v>
      </c>
      <c r="X182" s="48" t="s">
        <v>22</v>
      </c>
      <c r="Y182" s="41" t="s">
        <v>238</v>
      </c>
      <c r="Z182" s="41" t="s">
        <v>256</v>
      </c>
      <c r="AA182" s="45" t="s">
        <v>257</v>
      </c>
      <c r="AB182" s="49" t="s">
        <v>283</v>
      </c>
      <c r="AC182" s="48">
        <v>14</v>
      </c>
      <c r="AD182" s="41">
        <v>2</v>
      </c>
      <c r="AE182" s="37">
        <v>18038.904190063477</v>
      </c>
      <c r="AF182" s="41"/>
      <c r="AG182" s="45"/>
      <c r="AH182" s="49"/>
      <c r="AI182" s="48"/>
      <c r="AJ182" s="41"/>
      <c r="AK182" s="41"/>
    </row>
    <row r="183" spans="11:37" x14ac:dyDescent="0.2"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41" t="s">
        <v>294</v>
      </c>
      <c r="X183" s="48" t="s">
        <v>22</v>
      </c>
      <c r="Y183" s="41" t="s">
        <v>238</v>
      </c>
      <c r="Z183" s="41" t="s">
        <v>256</v>
      </c>
      <c r="AA183" s="45" t="s">
        <v>257</v>
      </c>
      <c r="AB183" s="49" t="s">
        <v>284</v>
      </c>
      <c r="AC183" s="48">
        <v>21</v>
      </c>
      <c r="AD183" s="41">
        <v>3</v>
      </c>
      <c r="AE183" s="37">
        <v>1583.2002401351929</v>
      </c>
      <c r="AF183" s="41"/>
      <c r="AG183" s="45"/>
      <c r="AH183" s="49"/>
      <c r="AI183" s="48"/>
      <c r="AJ183" s="41"/>
      <c r="AK183" s="41"/>
    </row>
    <row r="184" spans="11:37" x14ac:dyDescent="0.2"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41" t="s">
        <v>294</v>
      </c>
      <c r="X184" s="48" t="s">
        <v>22</v>
      </c>
      <c r="Y184" s="41" t="s">
        <v>238</v>
      </c>
      <c r="Z184" s="41" t="s">
        <v>256</v>
      </c>
      <c r="AA184" s="45" t="s">
        <v>257</v>
      </c>
      <c r="AB184" s="49" t="s">
        <v>264</v>
      </c>
      <c r="AC184" s="48">
        <v>28</v>
      </c>
      <c r="AD184" s="41">
        <v>4</v>
      </c>
      <c r="AE184" s="37">
        <v>1156.678768992424</v>
      </c>
      <c r="AF184" s="41"/>
      <c r="AG184" s="45"/>
      <c r="AH184" s="49"/>
      <c r="AI184" s="48"/>
      <c r="AJ184" s="41"/>
      <c r="AK184" s="41"/>
    </row>
    <row r="185" spans="11:37" x14ac:dyDescent="0.2"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41" t="s">
        <v>294</v>
      </c>
      <c r="X185" s="48" t="s">
        <v>22</v>
      </c>
      <c r="Y185" s="41" t="s">
        <v>238</v>
      </c>
      <c r="Z185" s="41" t="s">
        <v>256</v>
      </c>
      <c r="AA185" s="45" t="s">
        <v>257</v>
      </c>
      <c r="AB185" s="49" t="s">
        <v>267</v>
      </c>
      <c r="AC185" s="48">
        <v>35</v>
      </c>
      <c r="AD185" s="41">
        <v>5</v>
      </c>
      <c r="AE185" s="37">
        <v>425.01953840255737</v>
      </c>
      <c r="AF185" s="41"/>
      <c r="AG185" s="45"/>
      <c r="AH185" s="49"/>
      <c r="AI185" s="48"/>
      <c r="AJ185" s="41"/>
      <c r="AK185" s="41"/>
    </row>
    <row r="186" spans="11:37" x14ac:dyDescent="0.2"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41" t="s">
        <v>294</v>
      </c>
      <c r="X186" s="48" t="s">
        <v>22</v>
      </c>
      <c r="Y186" s="41" t="s">
        <v>238</v>
      </c>
      <c r="Z186" s="41" t="s">
        <v>256</v>
      </c>
      <c r="AA186" s="45" t="s">
        <v>257</v>
      </c>
      <c r="AB186" s="49" t="s">
        <v>268</v>
      </c>
      <c r="AC186" s="48">
        <v>42</v>
      </c>
      <c r="AD186" s="41">
        <v>6</v>
      </c>
      <c r="AE186" s="37">
        <v>0</v>
      </c>
      <c r="AF186" s="41"/>
      <c r="AG186" s="45"/>
      <c r="AH186" s="49"/>
      <c r="AI186" s="48"/>
      <c r="AJ186" s="41"/>
      <c r="AK186" s="41"/>
    </row>
    <row r="187" spans="11:37" x14ac:dyDescent="0.2"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41" t="s">
        <v>294</v>
      </c>
      <c r="X187" s="48" t="s">
        <v>22</v>
      </c>
      <c r="Y187" s="41" t="s">
        <v>238</v>
      </c>
      <c r="Z187" s="41" t="s">
        <v>256</v>
      </c>
      <c r="AA187" s="45" t="s">
        <v>257</v>
      </c>
      <c r="AB187" s="49" t="s">
        <v>269</v>
      </c>
      <c r="AC187" s="48">
        <v>49</v>
      </c>
      <c r="AD187" s="41">
        <v>7</v>
      </c>
      <c r="AE187" s="37">
        <v>0</v>
      </c>
      <c r="AF187" s="41"/>
      <c r="AG187" s="45"/>
      <c r="AH187" s="49"/>
      <c r="AI187" s="48"/>
      <c r="AJ187" s="41"/>
      <c r="AK187" s="41"/>
    </row>
    <row r="188" spans="11:37" x14ac:dyDescent="0.2"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41" t="s">
        <v>294</v>
      </c>
      <c r="X188" s="48" t="s">
        <v>22</v>
      </c>
      <c r="Y188" s="41" t="s">
        <v>238</v>
      </c>
      <c r="Z188" s="41" t="s">
        <v>256</v>
      </c>
      <c r="AA188" s="45" t="s">
        <v>257</v>
      </c>
      <c r="AB188" s="49" t="s">
        <v>270</v>
      </c>
      <c r="AC188" s="48">
        <v>56</v>
      </c>
      <c r="AD188" s="41">
        <v>8</v>
      </c>
      <c r="AE188" s="37">
        <v>0</v>
      </c>
      <c r="AF188" s="41"/>
      <c r="AG188" s="45"/>
      <c r="AH188" s="49"/>
      <c r="AI188" s="48"/>
      <c r="AJ188" s="41"/>
      <c r="AK188" s="41"/>
    </row>
    <row r="189" spans="11:37" x14ac:dyDescent="0.2"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41" t="s">
        <v>294</v>
      </c>
      <c r="X189" s="48" t="s">
        <v>22</v>
      </c>
      <c r="Y189" s="41" t="s">
        <v>238</v>
      </c>
      <c r="Z189" s="41" t="s">
        <v>256</v>
      </c>
      <c r="AA189" s="45" t="s">
        <v>257</v>
      </c>
      <c r="AB189" s="49" t="s">
        <v>271</v>
      </c>
      <c r="AC189" s="48">
        <v>64</v>
      </c>
      <c r="AD189" s="41">
        <v>9.1428571428571423</v>
      </c>
      <c r="AE189" s="37">
        <v>0</v>
      </c>
      <c r="AF189" s="41"/>
      <c r="AG189" s="45"/>
      <c r="AH189" s="49"/>
      <c r="AI189" s="48"/>
      <c r="AJ189" s="41"/>
      <c r="AK189" s="41"/>
    </row>
    <row r="190" spans="11:37" x14ac:dyDescent="0.2"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41" t="s">
        <v>294</v>
      </c>
      <c r="X190" s="48" t="s">
        <v>22</v>
      </c>
      <c r="Y190" s="41" t="s">
        <v>238</v>
      </c>
      <c r="Z190" s="41" t="s">
        <v>256</v>
      </c>
      <c r="AA190" s="45" t="s">
        <v>257</v>
      </c>
      <c r="AB190" s="49" t="s">
        <v>272</v>
      </c>
      <c r="AC190" s="48">
        <v>70</v>
      </c>
      <c r="AD190" s="41">
        <v>10</v>
      </c>
      <c r="AE190" s="37">
        <v>0</v>
      </c>
      <c r="AF190" s="41"/>
      <c r="AG190" s="45"/>
      <c r="AH190" s="49"/>
      <c r="AI190" s="48"/>
      <c r="AJ190" s="41"/>
      <c r="AK190" s="41"/>
    </row>
    <row r="191" spans="11:37" x14ac:dyDescent="0.2"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41" t="s">
        <v>294</v>
      </c>
      <c r="X191" s="48" t="s">
        <v>22</v>
      </c>
      <c r="Y191" s="41" t="s">
        <v>238</v>
      </c>
      <c r="Z191" s="41" t="s">
        <v>256</v>
      </c>
      <c r="AA191" s="45" t="s">
        <v>257</v>
      </c>
      <c r="AB191" s="49" t="s">
        <v>273</v>
      </c>
      <c r="AC191" s="48">
        <v>77</v>
      </c>
      <c r="AD191" s="41">
        <v>11</v>
      </c>
      <c r="AE191" s="37">
        <v>0</v>
      </c>
      <c r="AF191" s="41"/>
      <c r="AG191" s="45"/>
      <c r="AH191" s="49"/>
      <c r="AI191" s="48"/>
      <c r="AJ191" s="41"/>
      <c r="AK191" s="41"/>
    </row>
    <row r="192" spans="11:37" x14ac:dyDescent="0.2"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41" t="s">
        <v>294</v>
      </c>
      <c r="X192" s="48" t="s">
        <v>22</v>
      </c>
      <c r="Y192" s="41" t="s">
        <v>238</v>
      </c>
      <c r="Z192" s="41" t="s">
        <v>256</v>
      </c>
      <c r="AA192" s="45" t="s">
        <v>257</v>
      </c>
      <c r="AB192" s="49" t="s">
        <v>274</v>
      </c>
      <c r="AC192" s="48">
        <v>84</v>
      </c>
      <c r="AD192" s="41">
        <v>12</v>
      </c>
      <c r="AE192" s="37">
        <v>0</v>
      </c>
      <c r="AF192" s="41"/>
      <c r="AG192" s="45"/>
      <c r="AH192" s="49"/>
      <c r="AI192" s="48"/>
      <c r="AJ192" s="41"/>
      <c r="AK192" s="41"/>
    </row>
    <row r="193" spans="11:37" x14ac:dyDescent="0.2"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41" t="s">
        <v>294</v>
      </c>
      <c r="X193" s="48" t="s">
        <v>22</v>
      </c>
      <c r="Y193" s="41" t="s">
        <v>238</v>
      </c>
      <c r="Z193" s="41" t="s">
        <v>256</v>
      </c>
      <c r="AA193" s="45" t="s">
        <v>257</v>
      </c>
      <c r="AB193" s="49" t="s">
        <v>295</v>
      </c>
      <c r="AC193" s="48">
        <v>88</v>
      </c>
      <c r="AD193" s="41">
        <v>12.571428571428571</v>
      </c>
      <c r="AE193" s="37">
        <v>0</v>
      </c>
      <c r="AF193" s="41"/>
      <c r="AG193" s="45"/>
      <c r="AH193" s="49"/>
      <c r="AI193" s="48"/>
      <c r="AJ193" s="41"/>
      <c r="AK193" s="41"/>
    </row>
    <row r="194" spans="11:37" x14ac:dyDescent="0.2"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41" t="s">
        <v>294</v>
      </c>
      <c r="X194" s="48" t="s">
        <v>22</v>
      </c>
      <c r="Y194" s="41" t="s">
        <v>238</v>
      </c>
      <c r="Z194" s="41" t="s">
        <v>256</v>
      </c>
      <c r="AA194" s="45" t="s">
        <v>257</v>
      </c>
      <c r="AB194" s="49" t="s">
        <v>276</v>
      </c>
      <c r="AC194" s="48">
        <v>97</v>
      </c>
      <c r="AD194" s="41">
        <v>13.857142857142858</v>
      </c>
      <c r="AE194" s="37">
        <v>0</v>
      </c>
      <c r="AF194" s="41"/>
      <c r="AG194" s="45"/>
      <c r="AH194" s="49"/>
      <c r="AI194" s="48"/>
      <c r="AJ194" s="41"/>
      <c r="AK194" s="41"/>
    </row>
    <row r="195" spans="11:37" ht="13.5" thickBot="1" x14ac:dyDescent="0.25"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41" t="s">
        <v>294</v>
      </c>
      <c r="X195" s="48" t="s">
        <v>22</v>
      </c>
      <c r="Y195" s="41" t="s">
        <v>238</v>
      </c>
      <c r="Z195" s="41" t="s">
        <v>256</v>
      </c>
      <c r="AA195" s="45" t="s">
        <v>257</v>
      </c>
      <c r="AB195" s="49" t="s">
        <v>277</v>
      </c>
      <c r="AC195" s="48">
        <v>105</v>
      </c>
      <c r="AD195" s="41">
        <v>15</v>
      </c>
      <c r="AE195" s="52">
        <v>0</v>
      </c>
      <c r="AF195" s="41"/>
      <c r="AG195" s="45"/>
      <c r="AH195" s="49"/>
      <c r="AI195" s="48"/>
      <c r="AJ195" s="41"/>
      <c r="AK195" s="41"/>
    </row>
    <row r="196" spans="11:37" x14ac:dyDescent="0.2"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41" t="s">
        <v>296</v>
      </c>
      <c r="X196" s="48" t="s">
        <v>23</v>
      </c>
      <c r="Y196" s="41" t="s">
        <v>238</v>
      </c>
      <c r="Z196" s="41" t="s">
        <v>256</v>
      </c>
      <c r="AA196" s="45" t="s">
        <v>257</v>
      </c>
      <c r="AB196" s="49" t="s">
        <v>279</v>
      </c>
      <c r="AC196" s="48">
        <v>0</v>
      </c>
      <c r="AD196" s="41">
        <v>0</v>
      </c>
      <c r="AE196" s="51">
        <v>0</v>
      </c>
      <c r="AF196" s="41"/>
      <c r="AG196" s="45"/>
      <c r="AH196" s="49"/>
      <c r="AI196" s="48"/>
      <c r="AJ196" s="41"/>
      <c r="AK196" s="41"/>
    </row>
    <row r="197" spans="11:37" x14ac:dyDescent="0.2"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41" t="s">
        <v>296</v>
      </c>
      <c r="X197" s="48" t="s">
        <v>23</v>
      </c>
      <c r="Y197" s="41" t="s">
        <v>238</v>
      </c>
      <c r="Z197" s="41" t="s">
        <v>256</v>
      </c>
      <c r="AA197" s="45" t="s">
        <v>257</v>
      </c>
      <c r="AB197" s="49" t="s">
        <v>280</v>
      </c>
      <c r="AC197" s="48">
        <v>1</v>
      </c>
      <c r="AD197" s="41">
        <v>0.14285714285714285</v>
      </c>
      <c r="AE197" s="37">
        <v>221.94854021072388</v>
      </c>
      <c r="AF197" s="41"/>
      <c r="AG197" s="45"/>
      <c r="AH197" s="49"/>
      <c r="AI197" s="48"/>
      <c r="AJ197" s="41"/>
      <c r="AK197" s="41"/>
    </row>
    <row r="198" spans="11:37" x14ac:dyDescent="0.2"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41" t="s">
        <v>296</v>
      </c>
      <c r="X198" s="48" t="s">
        <v>23</v>
      </c>
      <c r="Y198" s="41" t="s">
        <v>238</v>
      </c>
      <c r="Z198" s="41" t="s">
        <v>256</v>
      </c>
      <c r="AA198" s="45" t="s">
        <v>257</v>
      </c>
      <c r="AB198" s="49" t="s">
        <v>281</v>
      </c>
      <c r="AC198" s="48">
        <v>4</v>
      </c>
      <c r="AD198" s="41">
        <v>0.5714285714285714</v>
      </c>
      <c r="AE198" s="37">
        <v>33051.214981079102</v>
      </c>
      <c r="AF198" s="41"/>
      <c r="AG198" s="45"/>
      <c r="AH198" s="49"/>
      <c r="AI198" s="48"/>
      <c r="AJ198" s="41"/>
      <c r="AK198" s="41"/>
    </row>
    <row r="199" spans="11:37" x14ac:dyDescent="0.2"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41" t="s">
        <v>296</v>
      </c>
      <c r="X199" s="48" t="s">
        <v>23</v>
      </c>
      <c r="Y199" s="41" t="s">
        <v>238</v>
      </c>
      <c r="Z199" s="41" t="s">
        <v>256</v>
      </c>
      <c r="AA199" s="45" t="s">
        <v>257</v>
      </c>
      <c r="AB199" s="49" t="s">
        <v>282</v>
      </c>
      <c r="AC199" s="48">
        <v>7</v>
      </c>
      <c r="AD199" s="41">
        <v>1</v>
      </c>
      <c r="AE199" s="37">
        <v>65226.213073730469</v>
      </c>
      <c r="AF199" s="41"/>
      <c r="AG199" s="45"/>
      <c r="AH199" s="49"/>
      <c r="AI199" s="48"/>
      <c r="AJ199" s="41"/>
      <c r="AK199" s="41"/>
    </row>
    <row r="200" spans="11:37" x14ac:dyDescent="0.2"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41" t="s">
        <v>296</v>
      </c>
      <c r="X200" s="48" t="s">
        <v>23</v>
      </c>
      <c r="Y200" s="41" t="s">
        <v>238</v>
      </c>
      <c r="Z200" s="41" t="s">
        <v>256</v>
      </c>
      <c r="AA200" s="45" t="s">
        <v>257</v>
      </c>
      <c r="AB200" s="49" t="s">
        <v>283</v>
      </c>
      <c r="AC200" s="48">
        <v>14</v>
      </c>
      <c r="AD200" s="41">
        <v>2</v>
      </c>
      <c r="AE200" s="37">
        <v>98403.028869628906</v>
      </c>
      <c r="AF200" s="41"/>
      <c r="AG200" s="45"/>
      <c r="AH200" s="49"/>
      <c r="AI200" s="48"/>
      <c r="AJ200" s="41"/>
      <c r="AK200" s="41"/>
    </row>
    <row r="201" spans="11:37" x14ac:dyDescent="0.2"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41" t="s">
        <v>296</v>
      </c>
      <c r="X201" s="48" t="s">
        <v>23</v>
      </c>
      <c r="Y201" s="41" t="s">
        <v>238</v>
      </c>
      <c r="Z201" s="41" t="s">
        <v>256</v>
      </c>
      <c r="AA201" s="45" t="s">
        <v>257</v>
      </c>
      <c r="AB201" s="49" t="s">
        <v>284</v>
      </c>
      <c r="AC201" s="48">
        <v>21</v>
      </c>
      <c r="AD201" s="41">
        <v>3</v>
      </c>
      <c r="AE201" s="37">
        <v>7399.323844909668</v>
      </c>
      <c r="AF201" s="41"/>
      <c r="AG201" s="45"/>
      <c r="AH201" s="49"/>
      <c r="AI201" s="48"/>
      <c r="AJ201" s="41"/>
      <c r="AK201" s="41"/>
    </row>
    <row r="202" spans="11:37" x14ac:dyDescent="0.2"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41" t="s">
        <v>296</v>
      </c>
      <c r="X202" s="48" t="s">
        <v>23</v>
      </c>
      <c r="Y202" s="41" t="s">
        <v>238</v>
      </c>
      <c r="Z202" s="41" t="s">
        <v>256</v>
      </c>
      <c r="AA202" s="45" t="s">
        <v>257</v>
      </c>
      <c r="AB202" s="49" t="s">
        <v>264</v>
      </c>
      <c r="AC202" s="48">
        <v>28</v>
      </c>
      <c r="AD202" s="41">
        <v>4</v>
      </c>
      <c r="AE202" s="37">
        <v>2308.7835788726807</v>
      </c>
      <c r="AF202" s="41"/>
      <c r="AG202" s="45"/>
      <c r="AH202" s="49"/>
      <c r="AI202" s="48"/>
      <c r="AJ202" s="41"/>
      <c r="AK202" s="41"/>
    </row>
    <row r="203" spans="11:37" x14ac:dyDescent="0.2"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41" t="s">
        <v>296</v>
      </c>
      <c r="X203" s="48" t="s">
        <v>23</v>
      </c>
      <c r="Y203" s="41" t="s">
        <v>238</v>
      </c>
      <c r="Z203" s="41" t="s">
        <v>256</v>
      </c>
      <c r="AA203" s="45" t="s">
        <v>257</v>
      </c>
      <c r="AB203" s="49" t="s">
        <v>267</v>
      </c>
      <c r="AC203" s="48">
        <v>35</v>
      </c>
      <c r="AD203" s="41">
        <v>5</v>
      </c>
      <c r="AE203" s="37">
        <v>690.38301706314087</v>
      </c>
      <c r="AF203" s="41"/>
      <c r="AG203" s="45"/>
      <c r="AH203" s="49"/>
      <c r="AI203" s="48"/>
      <c r="AJ203" s="41"/>
      <c r="AK203" s="41"/>
    </row>
    <row r="204" spans="11:37" x14ac:dyDescent="0.2"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41" t="s">
        <v>296</v>
      </c>
      <c r="X204" s="48" t="s">
        <v>23</v>
      </c>
      <c r="Y204" s="41" t="s">
        <v>238</v>
      </c>
      <c r="Z204" s="41" t="s">
        <v>256</v>
      </c>
      <c r="AA204" s="45" t="s">
        <v>257</v>
      </c>
      <c r="AB204" s="49" t="s">
        <v>268</v>
      </c>
      <c r="AC204" s="48">
        <v>42</v>
      </c>
      <c r="AD204" s="41">
        <v>6</v>
      </c>
      <c r="AE204" s="37">
        <v>77.298201248049736</v>
      </c>
      <c r="AF204" s="41"/>
      <c r="AG204" s="45"/>
      <c r="AH204" s="49"/>
      <c r="AI204" s="48"/>
      <c r="AJ204" s="41"/>
      <c r="AK204" s="41"/>
    </row>
    <row r="205" spans="11:37" x14ac:dyDescent="0.2"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41" t="s">
        <v>296</v>
      </c>
      <c r="X205" s="48" t="s">
        <v>23</v>
      </c>
      <c r="Y205" s="41" t="s">
        <v>238</v>
      </c>
      <c r="Z205" s="41" t="s">
        <v>256</v>
      </c>
      <c r="AA205" s="45" t="s">
        <v>257</v>
      </c>
      <c r="AB205" s="49" t="s">
        <v>269</v>
      </c>
      <c r="AC205" s="48">
        <v>49</v>
      </c>
      <c r="AD205" s="41">
        <v>7</v>
      </c>
      <c r="AE205" s="37">
        <v>141.79298877716064</v>
      </c>
      <c r="AF205" s="41"/>
      <c r="AG205" s="45"/>
      <c r="AH205" s="49"/>
      <c r="AI205" s="48"/>
      <c r="AJ205" s="41"/>
      <c r="AK205" s="41"/>
    </row>
    <row r="206" spans="11:37" x14ac:dyDescent="0.2"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41" t="s">
        <v>296</v>
      </c>
      <c r="X206" s="48" t="s">
        <v>23</v>
      </c>
      <c r="Y206" s="41" t="s">
        <v>238</v>
      </c>
      <c r="Z206" s="41" t="s">
        <v>256</v>
      </c>
      <c r="AA206" s="45" t="s">
        <v>257</v>
      </c>
      <c r="AB206" s="49" t="s">
        <v>270</v>
      </c>
      <c r="AC206" s="48">
        <v>56</v>
      </c>
      <c r="AD206" s="41">
        <v>8</v>
      </c>
      <c r="AE206" s="37">
        <v>0</v>
      </c>
      <c r="AF206" s="41"/>
      <c r="AG206" s="45"/>
      <c r="AH206" s="49"/>
      <c r="AI206" s="48"/>
      <c r="AJ206" s="41"/>
      <c r="AK206" s="41"/>
    </row>
    <row r="207" spans="11:37" x14ac:dyDescent="0.2"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41" t="s">
        <v>296</v>
      </c>
      <c r="X207" s="48" t="s">
        <v>23</v>
      </c>
      <c r="Y207" s="41" t="s">
        <v>238</v>
      </c>
      <c r="Z207" s="41" t="s">
        <v>256</v>
      </c>
      <c r="AA207" s="45" t="s">
        <v>257</v>
      </c>
      <c r="AB207" s="49" t="s">
        <v>271</v>
      </c>
      <c r="AC207" s="48">
        <v>64</v>
      </c>
      <c r="AD207" s="41">
        <v>9.1428571428571423</v>
      </c>
      <c r="AE207" s="37">
        <v>0</v>
      </c>
      <c r="AF207" s="41"/>
      <c r="AG207" s="45"/>
      <c r="AH207" s="49"/>
      <c r="AI207" s="48"/>
      <c r="AJ207" s="41"/>
      <c r="AK207" s="41"/>
    </row>
    <row r="208" spans="11:37" x14ac:dyDescent="0.2"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41" t="s">
        <v>296</v>
      </c>
      <c r="X208" s="48" t="s">
        <v>23</v>
      </c>
      <c r="Y208" s="41" t="s">
        <v>238</v>
      </c>
      <c r="Z208" s="41" t="s">
        <v>256</v>
      </c>
      <c r="AA208" s="45" t="s">
        <v>257</v>
      </c>
      <c r="AB208" s="49" t="s">
        <v>272</v>
      </c>
      <c r="AC208" s="48">
        <v>70</v>
      </c>
      <c r="AD208" s="41">
        <v>10</v>
      </c>
      <c r="AE208" s="37">
        <v>115.86520075798035</v>
      </c>
      <c r="AF208" s="41"/>
      <c r="AG208" s="45"/>
      <c r="AH208" s="49"/>
      <c r="AI208" s="48"/>
      <c r="AJ208" s="41"/>
      <c r="AK208" s="41"/>
    </row>
    <row r="209" spans="11:37" x14ac:dyDescent="0.2"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41" t="s">
        <v>296</v>
      </c>
      <c r="X209" s="48" t="s">
        <v>23</v>
      </c>
      <c r="Y209" s="41" t="s">
        <v>238</v>
      </c>
      <c r="Z209" s="41" t="s">
        <v>256</v>
      </c>
      <c r="AA209" s="45" t="s">
        <v>257</v>
      </c>
      <c r="AB209" s="49" t="s">
        <v>273</v>
      </c>
      <c r="AC209" s="48">
        <v>77</v>
      </c>
      <c r="AD209" s="41">
        <v>11</v>
      </c>
      <c r="AE209" s="37">
        <v>189.84961807727814</v>
      </c>
      <c r="AF209" s="41"/>
      <c r="AG209" s="45"/>
      <c r="AH209" s="49"/>
      <c r="AI209" s="48"/>
      <c r="AJ209" s="41"/>
      <c r="AK209" s="41"/>
    </row>
    <row r="210" spans="11:37" x14ac:dyDescent="0.2"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41" t="s">
        <v>296</v>
      </c>
      <c r="X210" s="48" t="s">
        <v>23</v>
      </c>
      <c r="Y210" s="41" t="s">
        <v>238</v>
      </c>
      <c r="Z210" s="41" t="s">
        <v>256</v>
      </c>
      <c r="AA210" s="45" t="s">
        <v>257</v>
      </c>
      <c r="AB210" s="49" t="s">
        <v>274</v>
      </c>
      <c r="AC210" s="48">
        <v>84</v>
      </c>
      <c r="AD210" s="41">
        <v>12</v>
      </c>
      <c r="AE210" s="37">
        <v>76.058503985404968</v>
      </c>
      <c r="AF210" s="41"/>
      <c r="AG210" s="45"/>
      <c r="AH210" s="49"/>
      <c r="AI210" s="48"/>
      <c r="AJ210" s="41"/>
      <c r="AK210" s="41"/>
    </row>
    <row r="211" spans="11:37" x14ac:dyDescent="0.2"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41" t="s">
        <v>296</v>
      </c>
      <c r="X211" s="48" t="s">
        <v>23</v>
      </c>
      <c r="Y211" s="41" t="s">
        <v>238</v>
      </c>
      <c r="Z211" s="41" t="s">
        <v>256</v>
      </c>
      <c r="AA211" s="45" t="s">
        <v>257</v>
      </c>
      <c r="AB211" s="49" t="s">
        <v>297</v>
      </c>
      <c r="AC211" s="48">
        <v>89</v>
      </c>
      <c r="AD211" s="41">
        <v>12.714285714285714</v>
      </c>
      <c r="AE211" s="37">
        <v>0</v>
      </c>
      <c r="AF211" s="41"/>
      <c r="AG211" s="45"/>
      <c r="AH211" s="49"/>
      <c r="AI211" s="48"/>
      <c r="AJ211" s="41"/>
      <c r="AK211" s="41"/>
    </row>
    <row r="212" spans="11:37" x14ac:dyDescent="0.2"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41" t="s">
        <v>296</v>
      </c>
      <c r="X212" s="48" t="s">
        <v>23</v>
      </c>
      <c r="Y212" s="41" t="s">
        <v>238</v>
      </c>
      <c r="Z212" s="41" t="s">
        <v>256</v>
      </c>
      <c r="AA212" s="45" t="s">
        <v>257</v>
      </c>
      <c r="AB212" s="49" t="s">
        <v>276</v>
      </c>
      <c r="AC212" s="48">
        <v>97</v>
      </c>
      <c r="AD212" s="41">
        <v>13.857142857142858</v>
      </c>
      <c r="AE212" s="37">
        <v>0</v>
      </c>
      <c r="AF212" s="41"/>
      <c r="AG212" s="45"/>
      <c r="AH212" s="49"/>
      <c r="AI212" s="48"/>
      <c r="AJ212" s="41"/>
      <c r="AK212" s="41"/>
    </row>
    <row r="213" spans="11:37" ht="13.5" thickBot="1" x14ac:dyDescent="0.25"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41" t="s">
        <v>296</v>
      </c>
      <c r="X213" s="48" t="s">
        <v>23</v>
      </c>
      <c r="Y213" s="41" t="s">
        <v>238</v>
      </c>
      <c r="Z213" s="41" t="s">
        <v>256</v>
      </c>
      <c r="AA213" s="45" t="s">
        <v>257</v>
      </c>
      <c r="AB213" s="49" t="s">
        <v>277</v>
      </c>
      <c r="AC213" s="48">
        <v>105</v>
      </c>
      <c r="AD213" s="41">
        <v>15</v>
      </c>
      <c r="AE213" s="37">
        <v>80.648726224899292</v>
      </c>
      <c r="AF213" s="41"/>
      <c r="AG213" s="45"/>
      <c r="AH213" s="49"/>
      <c r="AI213" s="48"/>
      <c r="AJ213" s="41"/>
      <c r="AK213" s="41"/>
    </row>
    <row r="214" spans="11:37" x14ac:dyDescent="0.2"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41" t="s">
        <v>298</v>
      </c>
      <c r="X214" s="48" t="s">
        <v>24</v>
      </c>
      <c r="Y214" s="41" t="s">
        <v>238</v>
      </c>
      <c r="Z214" s="41" t="s">
        <v>256</v>
      </c>
      <c r="AA214" s="45" t="s">
        <v>257</v>
      </c>
      <c r="AB214" s="49" t="s">
        <v>264</v>
      </c>
      <c r="AC214" s="48">
        <v>0</v>
      </c>
      <c r="AD214" s="41">
        <v>0</v>
      </c>
      <c r="AE214" s="51">
        <v>0</v>
      </c>
      <c r="AF214" s="41"/>
      <c r="AG214" s="45"/>
      <c r="AH214" s="49"/>
      <c r="AI214" s="48"/>
      <c r="AJ214" s="41"/>
      <c r="AK214" s="41"/>
    </row>
    <row r="215" spans="11:37" x14ac:dyDescent="0.2"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41" t="s">
        <v>298</v>
      </c>
      <c r="X215" s="48" t="s">
        <v>24</v>
      </c>
      <c r="Y215" s="41" t="s">
        <v>238</v>
      </c>
      <c r="Z215" s="41" t="s">
        <v>256</v>
      </c>
      <c r="AA215" s="45" t="s">
        <v>257</v>
      </c>
      <c r="AB215" s="49" t="s">
        <v>265</v>
      </c>
      <c r="AC215" s="48">
        <v>1</v>
      </c>
      <c r="AD215" s="41">
        <v>0.14285714285714285</v>
      </c>
      <c r="AE215" s="37">
        <v>133.18472504615784</v>
      </c>
      <c r="AF215" s="41"/>
      <c r="AG215" s="45"/>
      <c r="AH215" s="49"/>
      <c r="AI215" s="48"/>
      <c r="AJ215" s="41"/>
      <c r="AK215" s="41"/>
    </row>
    <row r="216" spans="11:37" x14ac:dyDescent="0.2"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41" t="s">
        <v>298</v>
      </c>
      <c r="X216" s="48" t="s">
        <v>24</v>
      </c>
      <c r="Y216" s="41" t="s">
        <v>238</v>
      </c>
      <c r="Z216" s="41" t="s">
        <v>256</v>
      </c>
      <c r="AA216" s="45" t="s">
        <v>257</v>
      </c>
      <c r="AB216" s="49" t="s">
        <v>266</v>
      </c>
      <c r="AC216" s="48">
        <v>4</v>
      </c>
      <c r="AD216" s="41">
        <v>0.5714285714285714</v>
      </c>
      <c r="AE216" s="37">
        <v>32686.337280273438</v>
      </c>
      <c r="AF216" s="41"/>
      <c r="AG216" s="45"/>
      <c r="AH216" s="49"/>
      <c r="AI216" s="48"/>
      <c r="AJ216" s="41"/>
      <c r="AK216" s="41"/>
    </row>
    <row r="217" spans="11:37" x14ac:dyDescent="0.2"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41" t="s">
        <v>298</v>
      </c>
      <c r="X217" s="48" t="s">
        <v>24</v>
      </c>
      <c r="Y217" s="41" t="s">
        <v>238</v>
      </c>
      <c r="Z217" s="41" t="s">
        <v>256</v>
      </c>
      <c r="AA217" s="45" t="s">
        <v>257</v>
      </c>
      <c r="AB217" s="49" t="s">
        <v>267</v>
      </c>
      <c r="AC217" s="48">
        <v>7</v>
      </c>
      <c r="AD217" s="41">
        <v>1</v>
      </c>
      <c r="AE217" s="37">
        <v>38366.699981689453</v>
      </c>
      <c r="AF217" s="41"/>
      <c r="AG217" s="45"/>
      <c r="AH217" s="49"/>
      <c r="AI217" s="48"/>
      <c r="AJ217" s="41"/>
      <c r="AK217" s="41"/>
    </row>
    <row r="218" spans="11:37" x14ac:dyDescent="0.2"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41" t="s">
        <v>298</v>
      </c>
      <c r="X218" s="48" t="s">
        <v>24</v>
      </c>
      <c r="Y218" s="41" t="s">
        <v>238</v>
      </c>
      <c r="Z218" s="41" t="s">
        <v>256</v>
      </c>
      <c r="AA218" s="45" t="s">
        <v>257</v>
      </c>
      <c r="AB218" s="49" t="s">
        <v>268</v>
      </c>
      <c r="AC218" s="48">
        <v>14</v>
      </c>
      <c r="AD218" s="41">
        <v>2</v>
      </c>
      <c r="AE218" s="37">
        <v>30168.845748901367</v>
      </c>
      <c r="AF218" s="41"/>
      <c r="AG218" s="45"/>
      <c r="AH218" s="49"/>
      <c r="AI218" s="48"/>
      <c r="AJ218" s="41"/>
      <c r="AK218" s="41"/>
    </row>
    <row r="219" spans="11:37" x14ac:dyDescent="0.2"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41" t="s">
        <v>298</v>
      </c>
      <c r="X219" s="48" t="s">
        <v>24</v>
      </c>
      <c r="Y219" s="41" t="s">
        <v>238</v>
      </c>
      <c r="Z219" s="41" t="s">
        <v>256</v>
      </c>
      <c r="AA219" s="45" t="s">
        <v>257</v>
      </c>
      <c r="AB219" s="49" t="s">
        <v>269</v>
      </c>
      <c r="AC219" s="48">
        <v>21</v>
      </c>
      <c r="AD219" s="41">
        <v>3</v>
      </c>
      <c r="AE219" s="37">
        <v>12399.038696289063</v>
      </c>
      <c r="AF219" s="41"/>
      <c r="AG219" s="45"/>
      <c r="AH219" s="49"/>
      <c r="AI219" s="48"/>
      <c r="AJ219" s="41"/>
      <c r="AK219" s="41"/>
    </row>
    <row r="220" spans="11:37" x14ac:dyDescent="0.2"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41" t="s">
        <v>298</v>
      </c>
      <c r="X220" s="48" t="s">
        <v>24</v>
      </c>
      <c r="Y220" s="41" t="s">
        <v>238</v>
      </c>
      <c r="Z220" s="41" t="s">
        <v>256</v>
      </c>
      <c r="AA220" s="45" t="s">
        <v>257</v>
      </c>
      <c r="AB220" s="49" t="s">
        <v>270</v>
      </c>
      <c r="AC220" s="48">
        <v>28</v>
      </c>
      <c r="AD220" s="41">
        <v>4</v>
      </c>
      <c r="AE220" s="37">
        <v>1754.3474912643433</v>
      </c>
      <c r="AF220" s="41"/>
      <c r="AG220" s="45"/>
      <c r="AH220" s="49"/>
      <c r="AI220" s="48"/>
      <c r="AJ220" s="41"/>
      <c r="AK220" s="41"/>
    </row>
    <row r="221" spans="11:37" x14ac:dyDescent="0.2"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41" t="s">
        <v>298</v>
      </c>
      <c r="X221" s="48" t="s">
        <v>24</v>
      </c>
      <c r="Y221" s="41" t="s">
        <v>238</v>
      </c>
      <c r="Z221" s="41" t="s">
        <v>256</v>
      </c>
      <c r="AA221" s="45" t="s">
        <v>257</v>
      </c>
      <c r="AB221" s="49" t="s">
        <v>271</v>
      </c>
      <c r="AC221" s="48">
        <v>35</v>
      </c>
      <c r="AD221" s="41">
        <v>5</v>
      </c>
      <c r="AE221" s="37">
        <v>1634.9960327148438</v>
      </c>
      <c r="AF221" s="41"/>
      <c r="AG221" s="45"/>
      <c r="AH221" s="49"/>
      <c r="AI221" s="48"/>
      <c r="AJ221" s="41"/>
      <c r="AK221" s="41"/>
    </row>
    <row r="222" spans="11:37" x14ac:dyDescent="0.2"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41" t="s">
        <v>298</v>
      </c>
      <c r="X222" s="48" t="s">
        <v>24</v>
      </c>
      <c r="Y222" s="41" t="s">
        <v>238</v>
      </c>
      <c r="Z222" s="41" t="s">
        <v>256</v>
      </c>
      <c r="AA222" s="45" t="s">
        <v>257</v>
      </c>
      <c r="AB222" s="49" t="s">
        <v>272</v>
      </c>
      <c r="AC222" s="48">
        <v>42</v>
      </c>
      <c r="AD222" s="41">
        <v>6</v>
      </c>
      <c r="AE222" s="37">
        <v>1029.0949761867523</v>
      </c>
      <c r="AF222" s="41"/>
      <c r="AG222" s="45"/>
      <c r="AH222" s="49"/>
      <c r="AI222" s="48"/>
      <c r="AJ222" s="41"/>
      <c r="AK222" s="41"/>
    </row>
    <row r="223" spans="11:37" x14ac:dyDescent="0.2"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41" t="s">
        <v>298</v>
      </c>
      <c r="X223" s="48" t="s">
        <v>24</v>
      </c>
      <c r="Y223" s="41" t="s">
        <v>238</v>
      </c>
      <c r="Z223" s="41" t="s">
        <v>256</v>
      </c>
      <c r="AA223" s="45" t="s">
        <v>257</v>
      </c>
      <c r="AB223" s="49" t="s">
        <v>273</v>
      </c>
      <c r="AC223" s="48">
        <v>49</v>
      </c>
      <c r="AD223" s="41">
        <v>7</v>
      </c>
      <c r="AE223" s="37">
        <v>0</v>
      </c>
      <c r="AF223" s="41"/>
      <c r="AG223" s="45"/>
      <c r="AH223" s="49"/>
      <c r="AI223" s="48"/>
      <c r="AJ223" s="41"/>
      <c r="AK223" s="41"/>
    </row>
    <row r="224" spans="11:37" x14ac:dyDescent="0.2"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41" t="s">
        <v>298</v>
      </c>
      <c r="X224" s="48" t="s">
        <v>24</v>
      </c>
      <c r="Y224" s="41" t="s">
        <v>238</v>
      </c>
      <c r="Z224" s="41" t="s">
        <v>256</v>
      </c>
      <c r="AA224" s="45" t="s">
        <v>257</v>
      </c>
      <c r="AB224" s="49" t="s">
        <v>274</v>
      </c>
      <c r="AC224" s="48">
        <v>56</v>
      </c>
      <c r="AD224" s="41">
        <v>8</v>
      </c>
      <c r="AE224" s="37">
        <v>0</v>
      </c>
      <c r="AF224" s="41"/>
      <c r="AG224" s="45"/>
      <c r="AH224" s="49"/>
      <c r="AI224" s="48"/>
      <c r="AJ224" s="41"/>
      <c r="AK224" s="41"/>
    </row>
    <row r="225" spans="11:37" x14ac:dyDescent="0.2"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41" t="s">
        <v>298</v>
      </c>
      <c r="X225" s="48" t="s">
        <v>24</v>
      </c>
      <c r="Y225" s="41" t="s">
        <v>238</v>
      </c>
      <c r="Z225" s="41" t="s">
        <v>256</v>
      </c>
      <c r="AA225" s="45" t="s">
        <v>257</v>
      </c>
      <c r="AB225" s="49" t="s">
        <v>275</v>
      </c>
      <c r="AC225" s="48">
        <v>62</v>
      </c>
      <c r="AD225" s="41">
        <v>8.8571428571428577</v>
      </c>
      <c r="AE225" s="37">
        <v>0</v>
      </c>
      <c r="AF225" s="41"/>
      <c r="AG225" s="45"/>
      <c r="AH225" s="49"/>
      <c r="AI225" s="48"/>
      <c r="AJ225" s="41"/>
      <c r="AK225" s="41"/>
    </row>
    <row r="226" spans="11:37" x14ac:dyDescent="0.2"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41" t="s">
        <v>298</v>
      </c>
      <c r="X226" s="48" t="s">
        <v>24</v>
      </c>
      <c r="Y226" s="41" t="s">
        <v>238</v>
      </c>
      <c r="Z226" s="41" t="s">
        <v>256</v>
      </c>
      <c r="AA226" s="45" t="s">
        <v>257</v>
      </c>
      <c r="AB226" s="49" t="s">
        <v>276</v>
      </c>
      <c r="AC226" s="48">
        <v>70</v>
      </c>
      <c r="AD226" s="41">
        <v>10</v>
      </c>
      <c r="AE226" s="37">
        <v>0</v>
      </c>
      <c r="AF226" s="41"/>
      <c r="AG226" s="45"/>
      <c r="AH226" s="49"/>
      <c r="AI226" s="48"/>
      <c r="AJ226" s="41"/>
      <c r="AK226" s="41"/>
    </row>
    <row r="227" spans="11:37" x14ac:dyDescent="0.2"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41" t="s">
        <v>298</v>
      </c>
      <c r="X227" s="48" t="s">
        <v>24</v>
      </c>
      <c r="Y227" s="41" t="s">
        <v>238</v>
      </c>
      <c r="Z227" s="41" t="s">
        <v>256</v>
      </c>
      <c r="AA227" s="45" t="s">
        <v>257</v>
      </c>
      <c r="AB227" s="49" t="s">
        <v>277</v>
      </c>
      <c r="AC227" s="48">
        <v>77</v>
      </c>
      <c r="AD227" s="41">
        <v>11</v>
      </c>
      <c r="AE227" s="37">
        <v>0</v>
      </c>
      <c r="AF227" s="41"/>
      <c r="AG227" s="45"/>
      <c r="AH227" s="49"/>
      <c r="AI227" s="48"/>
      <c r="AJ227" s="41"/>
      <c r="AK227" s="41"/>
    </row>
    <row r="228" spans="11:37" x14ac:dyDescent="0.2"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41" t="s">
        <v>298</v>
      </c>
      <c r="X228" s="48" t="s">
        <v>24</v>
      </c>
      <c r="Y228" s="41" t="s">
        <v>238</v>
      </c>
      <c r="Z228" s="41" t="s">
        <v>256</v>
      </c>
      <c r="AA228" s="45" t="s">
        <v>257</v>
      </c>
      <c r="AB228" s="42">
        <v>44678</v>
      </c>
      <c r="AC228" s="41">
        <v>83</v>
      </c>
      <c r="AD228" s="41">
        <v>11.857142857142858</v>
      </c>
      <c r="AE228" s="37">
        <v>0</v>
      </c>
      <c r="AF228" s="41"/>
      <c r="AG228" s="45"/>
      <c r="AH228" s="42"/>
      <c r="AI228" s="41"/>
      <c r="AJ228" s="41"/>
      <c r="AK228" s="41"/>
    </row>
    <row r="229" spans="11:37" x14ac:dyDescent="0.2"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41" t="s">
        <v>298</v>
      </c>
      <c r="X229" s="48" t="s">
        <v>24</v>
      </c>
      <c r="Y229" s="41" t="s">
        <v>238</v>
      </c>
      <c r="Z229" s="41" t="s">
        <v>256</v>
      </c>
      <c r="AA229" s="45" t="s">
        <v>257</v>
      </c>
      <c r="AB229" s="49">
        <v>44686</v>
      </c>
      <c r="AC229" s="41">
        <v>91</v>
      </c>
      <c r="AD229" s="41">
        <v>13</v>
      </c>
      <c r="AE229" s="37">
        <v>0</v>
      </c>
      <c r="AF229" s="41"/>
      <c r="AG229" s="45"/>
      <c r="AH229" s="49"/>
      <c r="AI229" s="41"/>
      <c r="AJ229" s="41"/>
      <c r="AK229" s="41"/>
    </row>
    <row r="230" spans="11:37" ht="13.5" thickBot="1" x14ac:dyDescent="0.25"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41" t="s">
        <v>298</v>
      </c>
      <c r="X230" s="48" t="s">
        <v>24</v>
      </c>
      <c r="Y230" s="41" t="s">
        <v>238</v>
      </c>
      <c r="Z230" s="41" t="s">
        <v>256</v>
      </c>
      <c r="AA230" s="45" t="s">
        <v>257</v>
      </c>
      <c r="AB230" s="42">
        <v>44693</v>
      </c>
      <c r="AC230" s="41">
        <v>98</v>
      </c>
      <c r="AD230" s="41">
        <v>14</v>
      </c>
      <c r="AE230" s="52">
        <v>0</v>
      </c>
      <c r="AF230" s="41"/>
      <c r="AG230" s="45"/>
      <c r="AH230" s="42"/>
      <c r="AI230" s="41"/>
      <c r="AJ230" s="41"/>
      <c r="AK230" s="41"/>
    </row>
    <row r="231" spans="11:37" x14ac:dyDescent="0.2"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41" t="s">
        <v>299</v>
      </c>
      <c r="X231" s="50" t="s">
        <v>300</v>
      </c>
      <c r="Y231" s="41" t="s">
        <v>238</v>
      </c>
      <c r="Z231" s="41" t="s">
        <v>256</v>
      </c>
      <c r="AA231" s="45" t="s">
        <v>257</v>
      </c>
      <c r="AB231" s="42">
        <v>44181</v>
      </c>
      <c r="AC231" s="41">
        <v>-22</v>
      </c>
      <c r="AD231" s="41">
        <v>-3.1428571428571428</v>
      </c>
      <c r="AE231" s="51"/>
      <c r="AF231" s="41"/>
      <c r="AG231" s="45"/>
      <c r="AH231" s="42"/>
      <c r="AI231" s="41"/>
      <c r="AJ231" s="41"/>
      <c r="AK231" s="41"/>
    </row>
    <row r="232" spans="11:37" x14ac:dyDescent="0.2"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41" t="s">
        <v>299</v>
      </c>
      <c r="X232" s="50" t="s">
        <v>300</v>
      </c>
      <c r="Y232" s="41" t="s">
        <v>238</v>
      </c>
      <c r="Z232" s="41" t="s">
        <v>256</v>
      </c>
      <c r="AA232" s="45" t="s">
        <v>257</v>
      </c>
      <c r="AB232" s="42">
        <v>44203</v>
      </c>
      <c r="AC232" s="41">
        <v>0</v>
      </c>
      <c r="AD232" s="41">
        <v>0</v>
      </c>
      <c r="AE232" s="37">
        <v>0</v>
      </c>
      <c r="AF232" s="41"/>
      <c r="AG232" s="45"/>
      <c r="AH232" s="42"/>
      <c r="AI232" s="41"/>
      <c r="AJ232" s="41"/>
      <c r="AK232" s="41"/>
    </row>
    <row r="233" spans="11:37" x14ac:dyDescent="0.2"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41" t="s">
        <v>299</v>
      </c>
      <c r="X233" s="50" t="s">
        <v>300</v>
      </c>
      <c r="Y233" s="41" t="s">
        <v>238</v>
      </c>
      <c r="Z233" s="41" t="s">
        <v>256</v>
      </c>
      <c r="AA233" s="45" t="s">
        <v>257</v>
      </c>
      <c r="AB233" s="42">
        <v>44204</v>
      </c>
      <c r="AC233" s="41">
        <v>1</v>
      </c>
      <c r="AD233" s="41">
        <v>0.14285714285714285</v>
      </c>
      <c r="AE233" s="37">
        <v>552.3750901222229</v>
      </c>
      <c r="AF233" s="41"/>
      <c r="AG233" s="45"/>
      <c r="AH233" s="42"/>
      <c r="AI233" s="41"/>
      <c r="AJ233" s="41"/>
      <c r="AK233" s="41"/>
    </row>
    <row r="234" spans="11:37" x14ac:dyDescent="0.2"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41" t="s">
        <v>299</v>
      </c>
      <c r="X234" s="50" t="s">
        <v>300</v>
      </c>
      <c r="Y234" s="41" t="s">
        <v>238</v>
      </c>
      <c r="Z234" s="41" t="s">
        <v>256</v>
      </c>
      <c r="AA234" s="45" t="s">
        <v>257</v>
      </c>
      <c r="AB234" s="42">
        <v>44207</v>
      </c>
      <c r="AC234" s="41">
        <v>4</v>
      </c>
      <c r="AD234" s="41">
        <v>0.5714285714285714</v>
      </c>
      <c r="AE234" s="37">
        <v>11416.898345947266</v>
      </c>
      <c r="AF234" s="41"/>
      <c r="AG234" s="45"/>
      <c r="AH234" s="42"/>
      <c r="AI234" s="41"/>
      <c r="AJ234" s="41"/>
      <c r="AK234" s="41"/>
    </row>
    <row r="235" spans="11:37" x14ac:dyDescent="0.2"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41" t="s">
        <v>299</v>
      </c>
      <c r="X235" s="50" t="s">
        <v>300</v>
      </c>
      <c r="Y235" s="41" t="s">
        <v>238</v>
      </c>
      <c r="Z235" s="41" t="s">
        <v>256</v>
      </c>
      <c r="AA235" s="45" t="s">
        <v>257</v>
      </c>
      <c r="AB235" s="42">
        <v>44210</v>
      </c>
      <c r="AC235" s="41">
        <v>7</v>
      </c>
      <c r="AD235" s="41">
        <v>1</v>
      </c>
      <c r="AE235" s="37">
        <v>17452.997970581055</v>
      </c>
      <c r="AF235" s="41"/>
      <c r="AG235" s="45"/>
      <c r="AH235" s="42"/>
      <c r="AI235" s="41"/>
      <c r="AJ235" s="41"/>
      <c r="AK235" s="41"/>
    </row>
    <row r="236" spans="11:37" x14ac:dyDescent="0.2"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41" t="s">
        <v>299</v>
      </c>
      <c r="X236" s="50" t="s">
        <v>300</v>
      </c>
      <c r="Y236" s="41" t="s">
        <v>238</v>
      </c>
      <c r="Z236" s="41" t="s">
        <v>256</v>
      </c>
      <c r="AA236" s="45" t="s">
        <v>257</v>
      </c>
      <c r="AB236" s="42">
        <v>44217</v>
      </c>
      <c r="AC236" s="41">
        <v>14</v>
      </c>
      <c r="AD236" s="41">
        <v>2</v>
      </c>
      <c r="AE236" s="37">
        <v>14287.278175354004</v>
      </c>
      <c r="AF236" s="41"/>
      <c r="AG236" s="45"/>
      <c r="AH236" s="42"/>
      <c r="AI236" s="41"/>
      <c r="AJ236" s="41"/>
      <c r="AK236" s="41"/>
    </row>
    <row r="237" spans="11:37" x14ac:dyDescent="0.2"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41" t="s">
        <v>299</v>
      </c>
      <c r="X237" s="50" t="s">
        <v>300</v>
      </c>
      <c r="Y237" s="41" t="s">
        <v>238</v>
      </c>
      <c r="Z237" s="41" t="s">
        <v>256</v>
      </c>
      <c r="AA237" s="45" t="s">
        <v>257</v>
      </c>
      <c r="AB237" s="42">
        <v>44224</v>
      </c>
      <c r="AC237" s="41">
        <v>21</v>
      </c>
      <c r="AD237" s="41">
        <v>3</v>
      </c>
      <c r="AE237" s="37">
        <v>3491.6131019592285</v>
      </c>
      <c r="AF237" s="41"/>
      <c r="AG237" s="45"/>
      <c r="AH237" s="42"/>
      <c r="AI237" s="41"/>
      <c r="AJ237" s="41"/>
      <c r="AK237" s="41"/>
    </row>
    <row r="238" spans="11:37" x14ac:dyDescent="0.2"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41" t="s">
        <v>299</v>
      </c>
      <c r="X238" s="50" t="s">
        <v>300</v>
      </c>
      <c r="Y238" s="41" t="s">
        <v>238</v>
      </c>
      <c r="Z238" s="41" t="s">
        <v>256</v>
      </c>
      <c r="AA238" s="45" t="s">
        <v>257</v>
      </c>
      <c r="AB238" s="42">
        <v>44231</v>
      </c>
      <c r="AC238" s="41">
        <v>28</v>
      </c>
      <c r="AD238" s="41">
        <v>4</v>
      </c>
      <c r="AE238" s="37">
        <v>2415.4690027236938</v>
      </c>
      <c r="AF238" s="41"/>
      <c r="AG238" s="45"/>
      <c r="AH238" s="42"/>
      <c r="AI238" s="41"/>
      <c r="AJ238" s="41"/>
      <c r="AK238" s="41"/>
    </row>
    <row r="239" spans="11:37" x14ac:dyDescent="0.2"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41" t="s">
        <v>299</v>
      </c>
      <c r="X239" s="50" t="s">
        <v>300</v>
      </c>
      <c r="Y239" s="41" t="s">
        <v>238</v>
      </c>
      <c r="Z239" s="41" t="s">
        <v>256</v>
      </c>
      <c r="AA239" s="45" t="s">
        <v>257</v>
      </c>
      <c r="AB239" s="42">
        <v>44238</v>
      </c>
      <c r="AC239" s="41">
        <v>35</v>
      </c>
      <c r="AD239" s="41">
        <v>5</v>
      </c>
      <c r="AE239" s="37">
        <v>592.77054667472839</v>
      </c>
      <c r="AF239" s="41"/>
      <c r="AG239" s="45"/>
      <c r="AH239" s="42"/>
      <c r="AI239" s="41"/>
      <c r="AJ239" s="41"/>
      <c r="AK239" s="41"/>
    </row>
    <row r="240" spans="11:37" x14ac:dyDescent="0.2"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41" t="s">
        <v>299</v>
      </c>
      <c r="X240" s="50" t="s">
        <v>300</v>
      </c>
      <c r="Y240" s="41" t="s">
        <v>238</v>
      </c>
      <c r="Z240" s="41" t="s">
        <v>256</v>
      </c>
      <c r="AA240" s="45" t="s">
        <v>257</v>
      </c>
      <c r="AB240" s="42">
        <v>44245</v>
      </c>
      <c r="AC240" s="41">
        <v>42</v>
      </c>
      <c r="AD240" s="41">
        <v>6</v>
      </c>
      <c r="AE240" s="37">
        <v>1366.0064578056335</v>
      </c>
      <c r="AF240" s="41"/>
      <c r="AG240" s="45"/>
      <c r="AH240" s="42"/>
      <c r="AI240" s="41"/>
      <c r="AJ240" s="41"/>
      <c r="AK240" s="41"/>
    </row>
    <row r="241" spans="11:37" x14ac:dyDescent="0.2"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41" t="s">
        <v>299</v>
      </c>
      <c r="X241" s="50" t="s">
        <v>300</v>
      </c>
      <c r="Y241" s="41" t="s">
        <v>238</v>
      </c>
      <c r="Z241" s="41" t="s">
        <v>256</v>
      </c>
      <c r="AA241" s="45" t="s">
        <v>257</v>
      </c>
      <c r="AB241" s="42">
        <v>44252</v>
      </c>
      <c r="AC241" s="41">
        <v>49</v>
      </c>
      <c r="AD241" s="41">
        <v>7</v>
      </c>
      <c r="AE241" s="37">
        <v>695.4042911529541</v>
      </c>
      <c r="AF241" s="41"/>
      <c r="AG241" s="45"/>
      <c r="AH241" s="42"/>
      <c r="AI241" s="41"/>
      <c r="AJ241" s="41"/>
      <c r="AK241" s="41"/>
    </row>
    <row r="242" spans="11:37" x14ac:dyDescent="0.2"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41" t="s">
        <v>299</v>
      </c>
      <c r="X242" s="50" t="s">
        <v>300</v>
      </c>
      <c r="Y242" s="41" t="s">
        <v>238</v>
      </c>
      <c r="Z242" s="41" t="s">
        <v>256</v>
      </c>
      <c r="AA242" s="45" t="s">
        <v>257</v>
      </c>
      <c r="AB242" s="42">
        <v>44259</v>
      </c>
      <c r="AC242" s="41">
        <v>56</v>
      </c>
      <c r="AD242" s="41">
        <v>8</v>
      </c>
      <c r="AE242" s="37">
        <v>148.58448505401611</v>
      </c>
      <c r="AF242" s="41"/>
      <c r="AG242" s="45"/>
      <c r="AH242" s="42"/>
      <c r="AI242" s="41"/>
      <c r="AJ242" s="41"/>
      <c r="AK242" s="41"/>
    </row>
    <row r="243" spans="11:37" x14ac:dyDescent="0.2"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41" t="s">
        <v>299</v>
      </c>
      <c r="X243" s="50" t="s">
        <v>300</v>
      </c>
      <c r="Y243" s="41" t="s">
        <v>238</v>
      </c>
      <c r="Z243" s="41" t="s">
        <v>256</v>
      </c>
      <c r="AA243" s="45" t="s">
        <v>257</v>
      </c>
      <c r="AB243" s="42">
        <v>44266</v>
      </c>
      <c r="AC243" s="41">
        <v>63</v>
      </c>
      <c r="AD243" s="41">
        <v>9</v>
      </c>
      <c r="AE243" s="37">
        <v>231.08479976654053</v>
      </c>
      <c r="AF243" s="41"/>
      <c r="AG243" s="45"/>
      <c r="AH243" s="42"/>
      <c r="AI243" s="41"/>
      <c r="AJ243" s="41"/>
      <c r="AK243" s="41"/>
    </row>
    <row r="244" spans="11:37" x14ac:dyDescent="0.2"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41" t="s">
        <v>299</v>
      </c>
      <c r="X244" s="50" t="s">
        <v>300</v>
      </c>
      <c r="Y244" s="41" t="s">
        <v>238</v>
      </c>
      <c r="Z244" s="41" t="s">
        <v>256</v>
      </c>
      <c r="AA244" s="45" t="s">
        <v>257</v>
      </c>
      <c r="AB244" s="42">
        <v>44273</v>
      </c>
      <c r="AC244" s="41">
        <v>70</v>
      </c>
      <c r="AD244" s="41">
        <v>10</v>
      </c>
      <c r="AE244" s="37">
        <v>187.18271851539612</v>
      </c>
      <c r="AF244" s="41"/>
      <c r="AG244" s="45"/>
      <c r="AH244" s="42"/>
      <c r="AI244" s="41"/>
      <c r="AJ244" s="41"/>
      <c r="AK244" s="41"/>
    </row>
    <row r="245" spans="11:37" x14ac:dyDescent="0.2"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41" t="s">
        <v>299</v>
      </c>
      <c r="X245" s="50" t="s">
        <v>300</v>
      </c>
      <c r="Y245" s="41" t="s">
        <v>238</v>
      </c>
      <c r="Z245" s="41" t="s">
        <v>256</v>
      </c>
      <c r="AA245" s="45" t="s">
        <v>257</v>
      </c>
      <c r="AB245" s="42">
        <v>44280</v>
      </c>
      <c r="AC245" s="41">
        <v>77</v>
      </c>
      <c r="AD245" s="41">
        <v>11</v>
      </c>
      <c r="AE245" s="37">
        <v>236.28510236740112</v>
      </c>
      <c r="AF245" s="41"/>
      <c r="AG245" s="45"/>
      <c r="AH245" s="42"/>
      <c r="AI245" s="41"/>
      <c r="AJ245" s="41"/>
      <c r="AK245" s="41"/>
    </row>
    <row r="246" spans="11:37" x14ac:dyDescent="0.2"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41" t="s">
        <v>299</v>
      </c>
      <c r="X246" s="50" t="s">
        <v>300</v>
      </c>
      <c r="Y246" s="41" t="s">
        <v>238</v>
      </c>
      <c r="Z246" s="41" t="s">
        <v>256</v>
      </c>
      <c r="AA246" s="45" t="s">
        <v>257</v>
      </c>
      <c r="AB246" s="42">
        <v>44286</v>
      </c>
      <c r="AC246" s="41">
        <v>83</v>
      </c>
      <c r="AD246" s="41">
        <v>11.857142857142858</v>
      </c>
      <c r="AE246" s="37">
        <v>278.8082480430603</v>
      </c>
      <c r="AF246" s="41"/>
      <c r="AG246" s="45"/>
      <c r="AH246" s="42"/>
      <c r="AI246" s="41"/>
      <c r="AJ246" s="41"/>
      <c r="AK246" s="41"/>
    </row>
    <row r="247" spans="11:37" x14ac:dyDescent="0.2"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41" t="s">
        <v>299</v>
      </c>
      <c r="X247" s="50" t="s">
        <v>300</v>
      </c>
      <c r="Y247" s="41" t="s">
        <v>238</v>
      </c>
      <c r="Z247" s="41" t="s">
        <v>256</v>
      </c>
      <c r="AA247" s="45" t="s">
        <v>257</v>
      </c>
      <c r="AB247" s="42">
        <v>44294</v>
      </c>
      <c r="AC247" s="41">
        <v>91</v>
      </c>
      <c r="AD247" s="41">
        <v>13</v>
      </c>
      <c r="AE247" s="37">
        <v>0</v>
      </c>
      <c r="AF247" s="41"/>
      <c r="AG247" s="45"/>
      <c r="AH247" s="42"/>
      <c r="AI247" s="41"/>
      <c r="AJ247" s="41"/>
      <c r="AK247" s="41"/>
    </row>
    <row r="248" spans="11:37" ht="13.5" thickBot="1" x14ac:dyDescent="0.25"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41" t="s">
        <v>299</v>
      </c>
      <c r="X248" s="50" t="s">
        <v>300</v>
      </c>
      <c r="Y248" s="41" t="s">
        <v>238</v>
      </c>
      <c r="Z248" s="41" t="s">
        <v>256</v>
      </c>
      <c r="AA248" s="45" t="s">
        <v>257</v>
      </c>
      <c r="AB248" s="42">
        <v>44301</v>
      </c>
      <c r="AC248" s="41">
        <v>98</v>
      </c>
      <c r="AD248" s="41">
        <v>14</v>
      </c>
      <c r="AE248" s="37">
        <v>0</v>
      </c>
      <c r="AF248" s="41"/>
      <c r="AG248" s="45"/>
      <c r="AH248" s="42"/>
      <c r="AI248" s="41"/>
      <c r="AJ248" s="41"/>
      <c r="AK248" s="41"/>
    </row>
    <row r="249" spans="11:37" x14ac:dyDescent="0.2">
      <c r="W249" s="41" t="s">
        <v>301</v>
      </c>
      <c r="X249" s="50" t="s">
        <v>26</v>
      </c>
      <c r="Y249" s="41" t="s">
        <v>238</v>
      </c>
      <c r="Z249" s="41" t="s">
        <v>256</v>
      </c>
      <c r="AA249" s="45" t="s">
        <v>257</v>
      </c>
      <c r="AB249" s="42">
        <v>44273</v>
      </c>
      <c r="AC249" s="41">
        <v>0</v>
      </c>
      <c r="AD249" s="41">
        <v>0</v>
      </c>
      <c r="AE249" s="51">
        <v>0</v>
      </c>
      <c r="AF249" s="41"/>
      <c r="AG249" s="45"/>
      <c r="AH249" s="42"/>
      <c r="AI249" s="41"/>
      <c r="AJ249" s="41"/>
      <c r="AK249" s="41"/>
    </row>
    <row r="250" spans="11:37" x14ac:dyDescent="0.2">
      <c r="W250" s="41" t="s">
        <v>301</v>
      </c>
      <c r="X250" s="50" t="s">
        <v>26</v>
      </c>
      <c r="Y250" s="41" t="s">
        <v>238</v>
      </c>
      <c r="Z250" s="41" t="s">
        <v>256</v>
      </c>
      <c r="AA250" s="45" t="s">
        <v>257</v>
      </c>
      <c r="AB250" s="42">
        <v>44274</v>
      </c>
      <c r="AC250" s="41">
        <v>1</v>
      </c>
      <c r="AD250" s="41">
        <v>0.14285714285714285</v>
      </c>
      <c r="AE250" s="37">
        <v>0</v>
      </c>
      <c r="AF250" s="41"/>
      <c r="AG250" s="45"/>
      <c r="AH250" s="42"/>
      <c r="AI250" s="41"/>
      <c r="AJ250" s="41"/>
      <c r="AK250" s="41"/>
    </row>
    <row r="251" spans="11:37" x14ac:dyDescent="0.2">
      <c r="W251" s="41" t="s">
        <v>301</v>
      </c>
      <c r="X251" s="50" t="s">
        <v>26</v>
      </c>
      <c r="Y251" s="41" t="s">
        <v>238</v>
      </c>
      <c r="Z251" s="41" t="s">
        <v>256</v>
      </c>
      <c r="AA251" s="45" t="s">
        <v>257</v>
      </c>
      <c r="AB251" s="42">
        <v>44277</v>
      </c>
      <c r="AC251" s="41">
        <v>4</v>
      </c>
      <c r="AD251" s="41">
        <v>0.5714285714285714</v>
      </c>
      <c r="AE251" s="37">
        <v>51250.914764404297</v>
      </c>
      <c r="AF251" s="41"/>
      <c r="AG251" s="45"/>
      <c r="AH251" s="42"/>
      <c r="AI251" s="41"/>
      <c r="AJ251" s="41"/>
      <c r="AK251" s="41"/>
    </row>
    <row r="252" spans="11:37" x14ac:dyDescent="0.2">
      <c r="W252" s="41" t="s">
        <v>301</v>
      </c>
      <c r="X252" s="50" t="s">
        <v>26</v>
      </c>
      <c r="Y252" s="41" t="s">
        <v>238</v>
      </c>
      <c r="Z252" s="41" t="s">
        <v>256</v>
      </c>
      <c r="AA252" s="45" t="s">
        <v>257</v>
      </c>
      <c r="AB252" s="42">
        <v>44280</v>
      </c>
      <c r="AC252" s="41">
        <v>7</v>
      </c>
      <c r="AD252" s="41">
        <v>1</v>
      </c>
      <c r="AE252" s="37">
        <v>86682.011413574219</v>
      </c>
      <c r="AF252" s="41"/>
      <c r="AG252" s="45"/>
      <c r="AH252" s="42"/>
      <c r="AI252" s="41"/>
      <c r="AJ252" s="41"/>
      <c r="AK252" s="41"/>
    </row>
    <row r="253" spans="11:37" x14ac:dyDescent="0.2">
      <c r="W253" s="41" t="s">
        <v>301</v>
      </c>
      <c r="X253" s="50" t="s">
        <v>26</v>
      </c>
      <c r="Y253" s="41" t="s">
        <v>238</v>
      </c>
      <c r="Z253" s="41" t="s">
        <v>256</v>
      </c>
      <c r="AA253" s="45" t="s">
        <v>257</v>
      </c>
      <c r="AB253" s="42">
        <v>44287</v>
      </c>
      <c r="AC253" s="41">
        <v>14</v>
      </c>
      <c r="AD253" s="41">
        <v>2</v>
      </c>
      <c r="AE253" s="37">
        <v>52556.788635253906</v>
      </c>
      <c r="AF253" s="41"/>
      <c r="AG253" s="45"/>
      <c r="AH253" s="42"/>
      <c r="AI253" s="41"/>
      <c r="AJ253" s="41"/>
      <c r="AK253" s="41"/>
    </row>
    <row r="254" spans="11:37" x14ac:dyDescent="0.2">
      <c r="W254" s="41" t="s">
        <v>301</v>
      </c>
      <c r="X254" s="50" t="s">
        <v>26</v>
      </c>
      <c r="Y254" s="41" t="s">
        <v>238</v>
      </c>
      <c r="Z254" s="41" t="s">
        <v>256</v>
      </c>
      <c r="AA254" s="45" t="s">
        <v>257</v>
      </c>
      <c r="AB254" s="42">
        <v>44294</v>
      </c>
      <c r="AC254" s="41">
        <v>21</v>
      </c>
      <c r="AD254" s="41">
        <v>3</v>
      </c>
      <c r="AE254" s="37">
        <v>5707.7053546905518</v>
      </c>
      <c r="AF254" s="41"/>
      <c r="AG254" s="45"/>
      <c r="AH254" s="42"/>
      <c r="AI254" s="41"/>
      <c r="AJ254" s="41"/>
      <c r="AK254" s="41"/>
    </row>
    <row r="255" spans="11:37" x14ac:dyDescent="0.2">
      <c r="W255" s="41" t="s">
        <v>301</v>
      </c>
      <c r="X255" s="50" t="s">
        <v>26</v>
      </c>
      <c r="Y255" s="41" t="s">
        <v>238</v>
      </c>
      <c r="Z255" s="41" t="s">
        <v>256</v>
      </c>
      <c r="AA255" s="45" t="s">
        <v>257</v>
      </c>
      <c r="AB255" s="42">
        <v>44301</v>
      </c>
      <c r="AC255" s="41">
        <v>28</v>
      </c>
      <c r="AD255" s="41">
        <v>4</v>
      </c>
      <c r="AE255" s="37">
        <v>1772.4022150039673</v>
      </c>
      <c r="AF255" s="41"/>
      <c r="AG255" s="45"/>
      <c r="AH255" s="42"/>
      <c r="AI255" s="41"/>
      <c r="AJ255" s="41"/>
      <c r="AK255" s="41"/>
    </row>
    <row r="256" spans="11:37" x14ac:dyDescent="0.2">
      <c r="W256" s="41" t="s">
        <v>301</v>
      </c>
      <c r="X256" s="50" t="s">
        <v>26</v>
      </c>
      <c r="Y256" s="41" t="s">
        <v>238</v>
      </c>
      <c r="Z256" s="41" t="s">
        <v>256</v>
      </c>
      <c r="AA256" s="45" t="s">
        <v>257</v>
      </c>
      <c r="AB256" s="42">
        <v>44308</v>
      </c>
      <c r="AC256" s="41">
        <v>35</v>
      </c>
      <c r="AD256" s="41">
        <v>5</v>
      </c>
      <c r="AE256" s="37">
        <v>1002.4268001317978</v>
      </c>
      <c r="AF256" s="41"/>
      <c r="AG256" s="45"/>
      <c r="AH256" s="42"/>
      <c r="AI256" s="41"/>
      <c r="AJ256" s="41"/>
      <c r="AK256" s="41"/>
    </row>
    <row r="257" spans="23:37" x14ac:dyDescent="0.2">
      <c r="W257" s="41" t="s">
        <v>301</v>
      </c>
      <c r="X257" s="50" t="s">
        <v>26</v>
      </c>
      <c r="Y257" s="41" t="s">
        <v>238</v>
      </c>
      <c r="Z257" s="41" t="s">
        <v>256</v>
      </c>
      <c r="AA257" s="45" t="s">
        <v>257</v>
      </c>
      <c r="AB257" s="42">
        <v>44315</v>
      </c>
      <c r="AC257" s="41">
        <v>42</v>
      </c>
      <c r="AD257" s="41">
        <v>6</v>
      </c>
      <c r="AE257" s="37">
        <v>444.02840435504913</v>
      </c>
      <c r="AF257" s="41"/>
      <c r="AG257" s="45"/>
      <c r="AH257" s="42"/>
      <c r="AI257" s="41"/>
      <c r="AJ257" s="41"/>
      <c r="AK257" s="41"/>
    </row>
    <row r="258" spans="23:37" x14ac:dyDescent="0.2">
      <c r="W258" s="41" t="s">
        <v>301</v>
      </c>
      <c r="X258" s="50" t="s">
        <v>26</v>
      </c>
      <c r="Y258" s="41" t="s">
        <v>238</v>
      </c>
      <c r="Z258" s="41" t="s">
        <v>256</v>
      </c>
      <c r="AA258" s="45" t="s">
        <v>257</v>
      </c>
      <c r="AB258" s="42">
        <v>44322</v>
      </c>
      <c r="AC258" s="41">
        <v>49</v>
      </c>
      <c r="AD258" s="41">
        <v>7</v>
      </c>
      <c r="AE258" s="37">
        <v>131.03680908679962</v>
      </c>
      <c r="AF258" s="41"/>
      <c r="AG258" s="45"/>
      <c r="AH258" s="42"/>
      <c r="AI258" s="41"/>
      <c r="AJ258" s="41"/>
      <c r="AK258" s="41"/>
    </row>
    <row r="259" spans="23:37" x14ac:dyDescent="0.2">
      <c r="W259" s="41" t="s">
        <v>301</v>
      </c>
      <c r="X259" s="50" t="s">
        <v>26</v>
      </c>
      <c r="Y259" s="41" t="s">
        <v>238</v>
      </c>
      <c r="Z259" s="41" t="s">
        <v>256</v>
      </c>
      <c r="AA259" s="45" t="s">
        <v>257</v>
      </c>
      <c r="AB259" s="42">
        <v>44329</v>
      </c>
      <c r="AC259" s="41">
        <v>56</v>
      </c>
      <c r="AD259" s="41">
        <v>8</v>
      </c>
      <c r="AE259" s="37">
        <v>440.92388153076172</v>
      </c>
      <c r="AF259" s="41"/>
      <c r="AG259" s="45"/>
      <c r="AH259" s="42"/>
      <c r="AI259" s="41"/>
      <c r="AJ259" s="41"/>
      <c r="AK259" s="41"/>
    </row>
    <row r="260" spans="23:37" x14ac:dyDescent="0.2">
      <c r="W260" s="41" t="s">
        <v>301</v>
      </c>
      <c r="X260" s="50" t="s">
        <v>26</v>
      </c>
      <c r="Y260" s="41" t="s">
        <v>238</v>
      </c>
      <c r="Z260" s="41" t="s">
        <v>256</v>
      </c>
      <c r="AA260" s="45" t="s">
        <v>257</v>
      </c>
      <c r="AB260" s="42">
        <v>44336</v>
      </c>
      <c r="AC260" s="41">
        <v>63</v>
      </c>
      <c r="AD260" s="41">
        <v>9</v>
      </c>
      <c r="AE260" s="37">
        <v>474.53489303588867</v>
      </c>
      <c r="AF260" s="41"/>
      <c r="AG260" s="45"/>
      <c r="AH260" s="42"/>
      <c r="AI260" s="41"/>
      <c r="AJ260" s="41"/>
      <c r="AK260" s="41"/>
    </row>
    <row r="261" spans="23:37" x14ac:dyDescent="0.2">
      <c r="W261" s="41" t="s">
        <v>301</v>
      </c>
      <c r="X261" s="50" t="s">
        <v>26</v>
      </c>
      <c r="Y261" s="41" t="s">
        <v>238</v>
      </c>
      <c r="Z261" s="41" t="s">
        <v>256</v>
      </c>
      <c r="AA261" s="45" t="s">
        <v>257</v>
      </c>
      <c r="AB261" s="42">
        <v>44343</v>
      </c>
      <c r="AC261" s="41">
        <v>70</v>
      </c>
      <c r="AD261" s="41">
        <v>10</v>
      </c>
      <c r="AE261" s="37">
        <v>363.75658214092255</v>
      </c>
      <c r="AF261" s="41"/>
      <c r="AG261" s="45"/>
      <c r="AH261" s="42"/>
      <c r="AI261" s="41"/>
      <c r="AJ261" s="41"/>
      <c r="AK261" s="41"/>
    </row>
    <row r="262" spans="23:37" x14ac:dyDescent="0.2">
      <c r="W262" s="41" t="s">
        <v>301</v>
      </c>
      <c r="X262" s="50" t="s">
        <v>26</v>
      </c>
      <c r="Y262" s="41" t="s">
        <v>238</v>
      </c>
      <c r="Z262" s="41" t="s">
        <v>256</v>
      </c>
      <c r="AA262" s="45" t="s">
        <v>257</v>
      </c>
      <c r="AB262" s="42">
        <v>44350</v>
      </c>
      <c r="AC262" s="41">
        <v>77</v>
      </c>
      <c r="AD262" s="41">
        <v>11</v>
      </c>
      <c r="AE262" s="37">
        <v>292.35827326774597</v>
      </c>
      <c r="AF262" s="41"/>
      <c r="AG262" s="45"/>
      <c r="AH262" s="42"/>
      <c r="AI262" s="41"/>
      <c r="AJ262" s="41"/>
      <c r="AK262" s="41"/>
    </row>
    <row r="263" spans="23:37" ht="13.5" thickBot="1" x14ac:dyDescent="0.25">
      <c r="W263" s="41" t="s">
        <v>301</v>
      </c>
      <c r="X263" s="50" t="s">
        <v>26</v>
      </c>
      <c r="Y263" s="41" t="s">
        <v>238</v>
      </c>
      <c r="Z263" s="41" t="s">
        <v>256</v>
      </c>
      <c r="AA263" s="45" t="s">
        <v>257</v>
      </c>
      <c r="AB263" s="42">
        <v>44356</v>
      </c>
      <c r="AC263" s="41">
        <v>83</v>
      </c>
      <c r="AD263" s="41">
        <v>11.857142857142858</v>
      </c>
      <c r="AE263" s="52">
        <v>0</v>
      </c>
      <c r="AF263" s="41"/>
      <c r="AG263" s="45"/>
      <c r="AH263" s="42"/>
      <c r="AI263" s="41"/>
      <c r="AJ263" s="41"/>
      <c r="AK263" s="41"/>
    </row>
    <row r="264" spans="23:37" x14ac:dyDescent="0.2">
      <c r="W264" s="41" t="s">
        <v>302</v>
      </c>
      <c r="X264" s="50" t="s">
        <v>27</v>
      </c>
      <c r="Y264" s="41" t="s">
        <v>238</v>
      </c>
      <c r="Z264" s="41" t="s">
        <v>256</v>
      </c>
      <c r="AA264" s="45" t="s">
        <v>257</v>
      </c>
      <c r="AB264" s="42">
        <v>44231</v>
      </c>
      <c r="AC264" s="41">
        <v>0</v>
      </c>
      <c r="AD264" s="41">
        <v>0</v>
      </c>
      <c r="AE264" s="51">
        <v>0</v>
      </c>
      <c r="AF264" s="41"/>
      <c r="AG264" s="45"/>
      <c r="AH264" s="42"/>
      <c r="AI264" s="41"/>
      <c r="AJ264" s="41"/>
      <c r="AK264" s="41"/>
    </row>
    <row r="265" spans="23:37" x14ac:dyDescent="0.2">
      <c r="W265" s="41" t="s">
        <v>302</v>
      </c>
      <c r="X265" s="50" t="s">
        <v>27</v>
      </c>
      <c r="Y265" s="41" t="s">
        <v>238</v>
      </c>
      <c r="Z265" s="41" t="s">
        <v>256</v>
      </c>
      <c r="AA265" s="45" t="s">
        <v>257</v>
      </c>
      <c r="AB265" s="42">
        <v>44232</v>
      </c>
      <c r="AC265" s="41">
        <v>1</v>
      </c>
      <c r="AD265" s="41">
        <v>0.14285714285714285</v>
      </c>
      <c r="AE265" s="37">
        <v>584.08524990081696</v>
      </c>
      <c r="AF265" s="41"/>
      <c r="AG265" s="45"/>
      <c r="AH265" s="42"/>
      <c r="AI265" s="41"/>
      <c r="AJ265" s="41"/>
      <c r="AK265" s="41"/>
    </row>
    <row r="266" spans="23:37" x14ac:dyDescent="0.2">
      <c r="W266" s="41" t="s">
        <v>302</v>
      </c>
      <c r="X266" s="50" t="s">
        <v>27</v>
      </c>
      <c r="Y266" s="41" t="s">
        <v>238</v>
      </c>
      <c r="Z266" s="41" t="s">
        <v>256</v>
      </c>
      <c r="AA266" s="45" t="s">
        <v>257</v>
      </c>
      <c r="AB266" s="42">
        <v>44235</v>
      </c>
      <c r="AC266" s="41">
        <v>4</v>
      </c>
      <c r="AD266" s="41">
        <v>0.5714285714285714</v>
      </c>
      <c r="AE266" s="37">
        <v>15605.17749786377</v>
      </c>
      <c r="AF266" s="41"/>
      <c r="AG266" s="45"/>
      <c r="AH266" s="42"/>
      <c r="AI266" s="41"/>
      <c r="AJ266" s="41"/>
      <c r="AK266" s="41"/>
    </row>
    <row r="267" spans="23:37" x14ac:dyDescent="0.2">
      <c r="W267" s="41" t="s">
        <v>302</v>
      </c>
      <c r="X267" s="50" t="s">
        <v>27</v>
      </c>
      <c r="Y267" s="41" t="s">
        <v>238</v>
      </c>
      <c r="Z267" s="41" t="s">
        <v>256</v>
      </c>
      <c r="AA267" s="45" t="s">
        <v>257</v>
      </c>
      <c r="AB267" s="42">
        <v>44238</v>
      </c>
      <c r="AC267" s="41">
        <v>7</v>
      </c>
      <c r="AD267" s="41">
        <v>1</v>
      </c>
      <c r="AE267" s="37">
        <v>57974.535369873047</v>
      </c>
      <c r="AF267" s="41"/>
      <c r="AG267" s="45"/>
      <c r="AH267" s="42"/>
      <c r="AI267" s="41"/>
      <c r="AJ267" s="41"/>
      <c r="AK267" s="41"/>
    </row>
    <row r="268" spans="23:37" x14ac:dyDescent="0.2">
      <c r="W268" s="41" t="s">
        <v>302</v>
      </c>
      <c r="X268" s="50" t="s">
        <v>27</v>
      </c>
      <c r="Y268" s="41" t="s">
        <v>238</v>
      </c>
      <c r="Z268" s="41" t="s">
        <v>256</v>
      </c>
      <c r="AA268" s="45" t="s">
        <v>257</v>
      </c>
      <c r="AB268" s="42">
        <v>44245</v>
      </c>
      <c r="AC268" s="41">
        <v>14</v>
      </c>
      <c r="AD268" s="41">
        <v>2</v>
      </c>
      <c r="AE268" s="37">
        <v>28046.720504760742</v>
      </c>
      <c r="AF268" s="41"/>
      <c r="AG268" s="45"/>
      <c r="AH268" s="42"/>
      <c r="AI268" s="41"/>
      <c r="AJ268" s="41"/>
      <c r="AK268" s="41"/>
    </row>
    <row r="269" spans="23:37" x14ac:dyDescent="0.2">
      <c r="W269" s="41" t="s">
        <v>302</v>
      </c>
      <c r="X269" s="50" t="s">
        <v>27</v>
      </c>
      <c r="Y269" s="41" t="s">
        <v>238</v>
      </c>
      <c r="Z269" s="41" t="s">
        <v>256</v>
      </c>
      <c r="AA269" s="45" t="s">
        <v>257</v>
      </c>
      <c r="AB269" s="42">
        <v>44252</v>
      </c>
      <c r="AC269" s="41">
        <v>21</v>
      </c>
      <c r="AD269" s="41">
        <v>3</v>
      </c>
      <c r="AE269" s="37">
        <v>3097.4774837493896</v>
      </c>
      <c r="AF269" s="41"/>
      <c r="AG269" s="45"/>
      <c r="AH269" s="42"/>
      <c r="AI269" s="41"/>
      <c r="AJ269" s="41"/>
      <c r="AK269" s="41"/>
    </row>
    <row r="270" spans="23:37" x14ac:dyDescent="0.2">
      <c r="W270" s="41" t="s">
        <v>302</v>
      </c>
      <c r="X270" s="50" t="s">
        <v>27</v>
      </c>
      <c r="Y270" s="41" t="s">
        <v>238</v>
      </c>
      <c r="Z270" s="41" t="s">
        <v>256</v>
      </c>
      <c r="AA270" s="45" t="s">
        <v>257</v>
      </c>
      <c r="AB270" s="42">
        <v>44259</v>
      </c>
      <c r="AC270" s="41">
        <v>28</v>
      </c>
      <c r="AD270" s="41">
        <v>4</v>
      </c>
      <c r="AE270" s="37">
        <v>731.62973523139954</v>
      </c>
      <c r="AF270" s="41"/>
      <c r="AG270" s="45"/>
      <c r="AH270" s="42"/>
      <c r="AI270" s="41"/>
      <c r="AJ270" s="41"/>
      <c r="AK270" s="41"/>
    </row>
    <row r="271" spans="23:37" x14ac:dyDescent="0.2">
      <c r="W271" s="41" t="s">
        <v>302</v>
      </c>
      <c r="X271" s="50" t="s">
        <v>27</v>
      </c>
      <c r="Y271" s="41" t="s">
        <v>238</v>
      </c>
      <c r="Z271" s="41" t="s">
        <v>256</v>
      </c>
      <c r="AA271" s="45" t="s">
        <v>257</v>
      </c>
      <c r="AB271" s="42">
        <v>44266</v>
      </c>
      <c r="AC271" s="41">
        <v>35</v>
      </c>
      <c r="AD271" s="41">
        <v>5</v>
      </c>
      <c r="AE271" s="37">
        <v>244.03311610221863</v>
      </c>
      <c r="AF271" s="41"/>
      <c r="AG271" s="45"/>
      <c r="AH271" s="42"/>
      <c r="AI271" s="41"/>
      <c r="AJ271" s="41"/>
      <c r="AK271" s="41"/>
    </row>
    <row r="272" spans="23:37" x14ac:dyDescent="0.2">
      <c r="W272" s="41" t="s">
        <v>302</v>
      </c>
      <c r="X272" s="50" t="s">
        <v>27</v>
      </c>
      <c r="Y272" s="41" t="s">
        <v>238</v>
      </c>
      <c r="Z272" s="41" t="s">
        <v>256</v>
      </c>
      <c r="AA272" s="45" t="s">
        <v>257</v>
      </c>
      <c r="AB272" s="42">
        <v>44273</v>
      </c>
      <c r="AC272" s="41">
        <v>42</v>
      </c>
      <c r="AD272" s="41">
        <v>6</v>
      </c>
      <c r="AE272" s="37">
        <v>170.59140801429749</v>
      </c>
      <c r="AF272" s="41"/>
      <c r="AG272" s="45"/>
      <c r="AH272" s="42"/>
      <c r="AI272" s="41"/>
      <c r="AJ272" s="41"/>
      <c r="AK272" s="41"/>
    </row>
    <row r="273" spans="23:37" x14ac:dyDescent="0.2">
      <c r="W273" s="41" t="s">
        <v>302</v>
      </c>
      <c r="X273" s="50" t="s">
        <v>27</v>
      </c>
      <c r="Y273" s="41" t="s">
        <v>238</v>
      </c>
      <c r="Z273" s="41" t="s">
        <v>256</v>
      </c>
      <c r="AA273" s="45" t="s">
        <v>257</v>
      </c>
      <c r="AB273" s="42">
        <v>44280</v>
      </c>
      <c r="AC273" s="41">
        <v>49</v>
      </c>
      <c r="AD273" s="41">
        <v>7</v>
      </c>
      <c r="AE273" s="37">
        <v>0</v>
      </c>
      <c r="AF273" s="41"/>
      <c r="AG273" s="45"/>
      <c r="AH273" s="42"/>
      <c r="AI273" s="41"/>
      <c r="AJ273" s="41"/>
      <c r="AK273" s="41"/>
    </row>
    <row r="274" spans="23:37" x14ac:dyDescent="0.2">
      <c r="W274" s="41" t="s">
        <v>302</v>
      </c>
      <c r="X274" s="50" t="s">
        <v>27</v>
      </c>
      <c r="Y274" s="41" t="s">
        <v>238</v>
      </c>
      <c r="Z274" s="41" t="s">
        <v>256</v>
      </c>
      <c r="AA274" s="45" t="s">
        <v>257</v>
      </c>
      <c r="AB274" s="42">
        <v>44287</v>
      </c>
      <c r="AC274" s="41">
        <v>56</v>
      </c>
      <c r="AD274" s="41">
        <v>8</v>
      </c>
      <c r="AE274" s="37">
        <v>0</v>
      </c>
      <c r="AF274" s="41"/>
      <c r="AG274" s="45"/>
      <c r="AH274" s="42"/>
      <c r="AI274" s="41"/>
      <c r="AJ274" s="41"/>
      <c r="AK274" s="41"/>
    </row>
    <row r="275" spans="23:37" x14ac:dyDescent="0.2">
      <c r="W275" s="41" t="s">
        <v>302</v>
      </c>
      <c r="X275" s="50" t="s">
        <v>27</v>
      </c>
      <c r="Y275" s="41" t="s">
        <v>238</v>
      </c>
      <c r="Z275" s="41" t="s">
        <v>256</v>
      </c>
      <c r="AA275" s="45" t="s">
        <v>257</v>
      </c>
      <c r="AB275" s="42">
        <v>44294</v>
      </c>
      <c r="AC275" s="41">
        <v>63</v>
      </c>
      <c r="AD275" s="41">
        <v>9</v>
      </c>
      <c r="AE275" s="37">
        <v>0</v>
      </c>
      <c r="AF275" s="41"/>
      <c r="AG275" s="45"/>
      <c r="AH275" s="42"/>
      <c r="AI275" s="41"/>
      <c r="AJ275" s="41"/>
      <c r="AK275" s="41"/>
    </row>
    <row r="276" spans="23:37" x14ac:dyDescent="0.2">
      <c r="W276" s="41" t="s">
        <v>302</v>
      </c>
      <c r="X276" s="50" t="s">
        <v>27</v>
      </c>
      <c r="Y276" s="41" t="s">
        <v>238</v>
      </c>
      <c r="Z276" s="41" t="s">
        <v>256</v>
      </c>
      <c r="AA276" s="45" t="s">
        <v>257</v>
      </c>
      <c r="AB276" s="42">
        <v>44301</v>
      </c>
      <c r="AC276" s="41">
        <v>70</v>
      </c>
      <c r="AD276" s="41">
        <v>10</v>
      </c>
      <c r="AE276" s="37">
        <v>0</v>
      </c>
      <c r="AF276" s="41"/>
      <c r="AG276" s="45"/>
      <c r="AH276" s="42"/>
      <c r="AI276" s="41"/>
      <c r="AJ276" s="41"/>
      <c r="AK276" s="41"/>
    </row>
    <row r="277" spans="23:37" x14ac:dyDescent="0.2">
      <c r="W277" s="41" t="s">
        <v>302</v>
      </c>
      <c r="X277" s="50" t="s">
        <v>27</v>
      </c>
      <c r="Y277" s="41" t="s">
        <v>238</v>
      </c>
      <c r="Z277" s="41" t="s">
        <v>256</v>
      </c>
      <c r="AA277" s="45" t="s">
        <v>257</v>
      </c>
      <c r="AB277" s="42">
        <v>44308</v>
      </c>
      <c r="AC277" s="41">
        <v>77</v>
      </c>
      <c r="AD277" s="41">
        <v>11</v>
      </c>
      <c r="AE277" s="37">
        <v>0</v>
      </c>
      <c r="AF277" s="41"/>
      <c r="AG277" s="45"/>
      <c r="AH277" s="42"/>
      <c r="AI277" s="41"/>
      <c r="AJ277" s="41"/>
      <c r="AK277" s="41"/>
    </row>
    <row r="278" spans="23:37" x14ac:dyDescent="0.2">
      <c r="W278" s="41" t="s">
        <v>302</v>
      </c>
      <c r="X278" s="50" t="s">
        <v>27</v>
      </c>
      <c r="Y278" s="41" t="s">
        <v>238</v>
      </c>
      <c r="Z278" s="41" t="s">
        <v>256</v>
      </c>
      <c r="AA278" s="45" t="s">
        <v>257</v>
      </c>
      <c r="AB278" s="42">
        <v>44312</v>
      </c>
      <c r="AC278" s="41">
        <v>81</v>
      </c>
      <c r="AD278" s="41">
        <v>11.571428571428571</v>
      </c>
      <c r="AE278" s="37">
        <v>0</v>
      </c>
      <c r="AF278" s="41"/>
      <c r="AG278" s="45"/>
      <c r="AH278" s="42"/>
      <c r="AI278" s="41"/>
      <c r="AJ278" s="41"/>
      <c r="AK278" s="41"/>
    </row>
    <row r="279" spans="23:37" x14ac:dyDescent="0.2">
      <c r="W279" s="41" t="s">
        <v>302</v>
      </c>
      <c r="X279" s="50" t="s">
        <v>27</v>
      </c>
      <c r="Y279" s="41" t="s">
        <v>238</v>
      </c>
      <c r="Z279" s="41" t="s">
        <v>256</v>
      </c>
      <c r="AA279" s="45" t="s">
        <v>257</v>
      </c>
      <c r="AB279" s="42">
        <v>44322</v>
      </c>
      <c r="AC279" s="41">
        <v>91</v>
      </c>
      <c r="AD279" s="41">
        <v>13</v>
      </c>
      <c r="AE279" s="37">
        <v>147</v>
      </c>
      <c r="AF279" s="41"/>
      <c r="AG279" s="45"/>
      <c r="AH279" s="42"/>
      <c r="AI279" s="41"/>
      <c r="AJ279" s="41"/>
      <c r="AK279" s="41"/>
    </row>
    <row r="280" spans="23:37" ht="13.5" thickBot="1" x14ac:dyDescent="0.25">
      <c r="W280" s="41" t="s">
        <v>302</v>
      </c>
      <c r="X280" s="50" t="s">
        <v>27</v>
      </c>
      <c r="Y280" s="41" t="s">
        <v>238</v>
      </c>
      <c r="Z280" s="41" t="s">
        <v>256</v>
      </c>
      <c r="AA280" s="45" t="s">
        <v>257</v>
      </c>
      <c r="AB280" s="42">
        <v>44329</v>
      </c>
      <c r="AC280" s="41">
        <v>98</v>
      </c>
      <c r="AD280" s="41">
        <v>14</v>
      </c>
      <c r="AE280" s="52">
        <v>193</v>
      </c>
      <c r="AF280" s="41"/>
      <c r="AG280" s="45"/>
      <c r="AH280" s="42"/>
      <c r="AI280" s="41"/>
      <c r="AJ280" s="41"/>
      <c r="AK280" s="41"/>
    </row>
  </sheetData>
  <mergeCells count="2">
    <mergeCell ref="C6:Q6"/>
    <mergeCell ref="R6:U6"/>
  </mergeCells>
  <pageMargins left="0.7" right="0.7" top="0.78740157499999996" bottom="0.78740157499999996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4:AA29"/>
  <sheetViews>
    <sheetView zoomScale="70" zoomScaleNormal="70" workbookViewId="0">
      <selection activeCell="H42" sqref="H42"/>
    </sheetView>
  </sheetViews>
  <sheetFormatPr baseColWidth="10" defaultRowHeight="12.75" x14ac:dyDescent="0.2"/>
  <cols>
    <col min="2" max="2" width="16.85546875" customWidth="1"/>
    <col min="11" max="11" width="15.85546875" customWidth="1"/>
    <col min="20" max="20" width="16.5703125" customWidth="1"/>
  </cols>
  <sheetData>
    <row r="4" spans="2:27" x14ac:dyDescent="0.2">
      <c r="B4" s="3" t="s">
        <v>9</v>
      </c>
      <c r="K4" s="3" t="s">
        <v>10</v>
      </c>
      <c r="T4" s="3" t="s">
        <v>11</v>
      </c>
    </row>
    <row r="6" spans="2:27" x14ac:dyDescent="0.2">
      <c r="K6" s="2" t="s">
        <v>0</v>
      </c>
      <c r="L6" s="2" t="s">
        <v>1</v>
      </c>
      <c r="M6" s="2" t="s">
        <v>2</v>
      </c>
      <c r="N6" s="2" t="s">
        <v>3</v>
      </c>
      <c r="O6" s="2" t="s">
        <v>4</v>
      </c>
      <c r="P6" s="2" t="s">
        <v>5</v>
      </c>
      <c r="Q6" s="2" t="s">
        <v>6</v>
      </c>
      <c r="R6" s="2" t="s">
        <v>7</v>
      </c>
      <c r="T6" s="2" t="s">
        <v>0</v>
      </c>
      <c r="U6" s="2" t="s">
        <v>1</v>
      </c>
      <c r="V6" s="2" t="s">
        <v>2</v>
      </c>
      <c r="W6" s="2" t="s">
        <v>3</v>
      </c>
      <c r="X6" s="2" t="s">
        <v>4</v>
      </c>
      <c r="Y6" s="2" t="s">
        <v>5</v>
      </c>
      <c r="Z6" s="2" t="s">
        <v>6</v>
      </c>
      <c r="AA6" s="2" t="s">
        <v>7</v>
      </c>
    </row>
    <row r="7" spans="2:27" x14ac:dyDescent="0.2">
      <c r="B7" s="2" t="s">
        <v>0</v>
      </c>
      <c r="C7" s="2" t="s">
        <v>1</v>
      </c>
      <c r="D7" s="2" t="s">
        <v>2</v>
      </c>
      <c r="E7" s="2" t="s">
        <v>3</v>
      </c>
      <c r="F7" s="2" t="s">
        <v>4</v>
      </c>
      <c r="G7" s="2" t="s">
        <v>5</v>
      </c>
      <c r="H7" s="2" t="s">
        <v>6</v>
      </c>
      <c r="I7" s="2" t="s">
        <v>7</v>
      </c>
      <c r="K7" s="1">
        <v>0</v>
      </c>
      <c r="L7" s="1">
        <v>15</v>
      </c>
      <c r="M7" s="1">
        <v>15</v>
      </c>
      <c r="N7" s="1">
        <v>15</v>
      </c>
      <c r="O7" s="1"/>
      <c r="P7" s="1"/>
      <c r="Q7" s="1"/>
      <c r="R7" s="1"/>
      <c r="T7" s="1">
        <v>0</v>
      </c>
      <c r="U7" s="1">
        <v>15</v>
      </c>
      <c r="V7" s="1">
        <v>15</v>
      </c>
      <c r="W7" s="1">
        <v>15</v>
      </c>
      <c r="X7" s="1"/>
      <c r="Y7" s="1"/>
      <c r="Z7" s="1"/>
      <c r="AA7" s="1"/>
    </row>
    <row r="8" spans="2:27" x14ac:dyDescent="0.2">
      <c r="B8" s="1">
        <v>0</v>
      </c>
      <c r="C8" s="1">
        <v>0.38800000000000001</v>
      </c>
      <c r="D8" s="1">
        <v>0.31850000000000001</v>
      </c>
      <c r="E8" s="1">
        <v>0.27779999999999999</v>
      </c>
      <c r="F8" s="1"/>
      <c r="G8" s="1"/>
      <c r="H8" s="1"/>
      <c r="I8" s="1"/>
      <c r="K8" s="1">
        <v>2</v>
      </c>
      <c r="L8" s="1">
        <v>15</v>
      </c>
      <c r="M8" s="1">
        <v>15</v>
      </c>
      <c r="N8" s="1">
        <v>15</v>
      </c>
      <c r="O8" s="1"/>
      <c r="P8" s="1"/>
      <c r="Q8" s="1"/>
      <c r="R8" s="1"/>
      <c r="T8" s="1">
        <v>2</v>
      </c>
      <c r="U8" s="1">
        <v>15</v>
      </c>
      <c r="V8" s="1">
        <v>15</v>
      </c>
      <c r="W8" s="1">
        <v>15</v>
      </c>
      <c r="X8" s="1"/>
      <c r="Y8" s="1"/>
      <c r="Z8" s="1"/>
      <c r="AA8" s="1"/>
    </row>
    <row r="9" spans="2:27" x14ac:dyDescent="0.2">
      <c r="B9" s="1">
        <v>2</v>
      </c>
      <c r="C9" s="1">
        <v>0.33589999999999998</v>
      </c>
      <c r="D9" s="1">
        <v>0.33479999999999999</v>
      </c>
      <c r="E9" s="1">
        <v>0.35249999999999998</v>
      </c>
      <c r="F9" s="1"/>
      <c r="G9" s="1"/>
      <c r="H9" s="1"/>
      <c r="I9" s="1"/>
      <c r="K9" s="1">
        <v>7</v>
      </c>
      <c r="L9" s="1">
        <v>15</v>
      </c>
      <c r="M9" s="1">
        <v>15</v>
      </c>
      <c r="N9" s="1">
        <v>15</v>
      </c>
      <c r="O9" s="1"/>
      <c r="P9" s="1"/>
      <c r="Q9" s="1"/>
      <c r="R9" s="1"/>
      <c r="T9" s="1">
        <v>7</v>
      </c>
      <c r="U9" s="1">
        <v>15</v>
      </c>
      <c r="V9" s="1">
        <v>15</v>
      </c>
      <c r="W9" s="1">
        <v>15</v>
      </c>
      <c r="X9" s="1"/>
      <c r="Y9" s="1"/>
      <c r="Z9" s="1"/>
      <c r="AA9" s="1"/>
    </row>
    <row r="10" spans="2:27" x14ac:dyDescent="0.2">
      <c r="B10" s="1">
        <v>7</v>
      </c>
      <c r="C10" s="1">
        <v>0.373</v>
      </c>
      <c r="D10" s="1">
        <v>0.39600000000000002</v>
      </c>
      <c r="E10" s="1">
        <v>0.28570000000000001</v>
      </c>
      <c r="F10" s="1"/>
      <c r="G10" s="1"/>
      <c r="H10" s="1"/>
      <c r="I10" s="1"/>
      <c r="K10" s="1">
        <v>10</v>
      </c>
      <c r="L10" s="1">
        <v>15</v>
      </c>
      <c r="M10" s="1">
        <v>15</v>
      </c>
      <c r="N10" s="1">
        <v>15</v>
      </c>
      <c r="O10" s="1"/>
      <c r="P10" s="1"/>
      <c r="Q10" s="1"/>
      <c r="R10" s="1"/>
      <c r="T10" s="1">
        <v>10</v>
      </c>
      <c r="U10" s="1">
        <v>107.4</v>
      </c>
      <c r="V10" s="1">
        <v>15</v>
      </c>
      <c r="W10" s="1">
        <v>15</v>
      </c>
      <c r="X10" s="1"/>
      <c r="Y10" s="1"/>
      <c r="Z10" s="1"/>
      <c r="AA10" s="1"/>
    </row>
    <row r="11" spans="2:27" x14ac:dyDescent="0.2">
      <c r="B11" s="1">
        <v>10</v>
      </c>
      <c r="C11" s="1">
        <v>0.61819999999999997</v>
      </c>
      <c r="D11" s="1">
        <v>0.54459999999999997</v>
      </c>
      <c r="E11" s="1">
        <v>0.36399999999999999</v>
      </c>
      <c r="F11" s="1"/>
      <c r="G11" s="1"/>
      <c r="H11" s="1"/>
      <c r="I11" s="1"/>
      <c r="K11" s="1">
        <v>14</v>
      </c>
      <c r="L11" s="1">
        <v>90</v>
      </c>
      <c r="M11" s="1">
        <v>30</v>
      </c>
      <c r="N11" s="1">
        <v>90</v>
      </c>
      <c r="O11" s="1"/>
      <c r="P11" s="1"/>
      <c r="Q11" s="1"/>
      <c r="R11" s="1"/>
      <c r="T11" s="1">
        <v>14</v>
      </c>
      <c r="U11" s="1">
        <v>463.4</v>
      </c>
      <c r="V11" s="1">
        <v>264.3</v>
      </c>
      <c r="W11" s="1">
        <v>222.3</v>
      </c>
      <c r="X11" s="1"/>
      <c r="Y11" s="1"/>
      <c r="Z11" s="1"/>
      <c r="AA11" s="1"/>
    </row>
    <row r="12" spans="2:27" x14ac:dyDescent="0.2">
      <c r="B12" s="1">
        <v>14</v>
      </c>
      <c r="C12" s="1">
        <v>2.488</v>
      </c>
      <c r="D12" s="1">
        <v>1.4650000000000001</v>
      </c>
      <c r="E12" s="1">
        <v>0.93959999999999999</v>
      </c>
      <c r="F12" s="1"/>
      <c r="G12" s="1"/>
      <c r="H12" s="1"/>
      <c r="I12" s="1"/>
      <c r="K12" s="1">
        <v>21</v>
      </c>
      <c r="L12" s="1">
        <v>810</v>
      </c>
      <c r="M12" s="1">
        <v>810</v>
      </c>
      <c r="N12" s="1">
        <v>810</v>
      </c>
      <c r="O12" s="1"/>
      <c r="P12" s="1"/>
      <c r="Q12" s="1"/>
      <c r="R12" s="1"/>
      <c r="T12" s="1">
        <v>21</v>
      </c>
      <c r="U12" s="1">
        <v>3522</v>
      </c>
      <c r="V12" s="1">
        <v>218.1</v>
      </c>
      <c r="W12" s="1">
        <v>706.4</v>
      </c>
      <c r="X12" s="1"/>
      <c r="Y12" s="1"/>
      <c r="Z12" s="1"/>
      <c r="AA12" s="1"/>
    </row>
    <row r="13" spans="2:27" x14ac:dyDescent="0.2">
      <c r="B13" s="1">
        <v>21</v>
      </c>
      <c r="C13" s="1">
        <v>3.1509999999999998</v>
      </c>
      <c r="D13" s="1">
        <v>3.7210000000000001</v>
      </c>
      <c r="E13" s="1">
        <v>2.6920000000000002</v>
      </c>
      <c r="F13" s="1"/>
      <c r="G13" s="1"/>
      <c r="H13" s="1"/>
      <c r="I13" s="1"/>
      <c r="K13" s="1">
        <v>28</v>
      </c>
      <c r="L13" s="1">
        <v>810</v>
      </c>
      <c r="M13" s="1">
        <v>2430</v>
      </c>
      <c r="N13" s="1">
        <v>810</v>
      </c>
      <c r="O13" s="1"/>
      <c r="P13" s="1"/>
      <c r="Q13" s="1"/>
      <c r="R13" s="1"/>
      <c r="T13" s="1">
        <v>28</v>
      </c>
      <c r="U13" s="1">
        <v>863.5</v>
      </c>
      <c r="V13" s="1">
        <v>994.8</v>
      </c>
      <c r="W13" s="1"/>
      <c r="X13" s="1"/>
      <c r="Y13" s="1"/>
      <c r="Z13" s="1"/>
      <c r="AA13" s="1"/>
    </row>
    <row r="14" spans="2:27" x14ac:dyDescent="0.2">
      <c r="B14" s="1">
        <v>28</v>
      </c>
      <c r="C14" s="1">
        <v>2.698</v>
      </c>
      <c r="D14" s="1">
        <v>4.2380000000000004</v>
      </c>
      <c r="E14" s="1">
        <v>3.9089999999999998</v>
      </c>
      <c r="F14" s="1"/>
      <c r="G14" s="1"/>
      <c r="H14" s="1"/>
      <c r="I14" s="1"/>
      <c r="K14" s="1">
        <v>38</v>
      </c>
      <c r="L14" s="1">
        <v>2430</v>
      </c>
      <c r="M14" s="1">
        <v>2430</v>
      </c>
      <c r="N14" s="1">
        <v>810</v>
      </c>
      <c r="O14" s="1"/>
      <c r="P14" s="1"/>
      <c r="Q14" s="1"/>
      <c r="R14" s="1"/>
      <c r="T14" s="1">
        <v>38</v>
      </c>
      <c r="U14" s="1">
        <v>4610</v>
      </c>
      <c r="V14" s="1">
        <v>5058</v>
      </c>
      <c r="W14" s="1">
        <v>2092</v>
      </c>
      <c r="X14" s="1"/>
      <c r="Y14" s="1"/>
      <c r="Z14" s="1"/>
      <c r="AA14" s="1"/>
    </row>
    <row r="15" spans="2:27" x14ac:dyDescent="0.2">
      <c r="B15" s="1">
        <v>38</v>
      </c>
      <c r="C15" s="1">
        <v>3.4449999999999998</v>
      </c>
      <c r="D15" s="1">
        <v>5.6710000000000003</v>
      </c>
      <c r="E15" s="1">
        <v>4.4169999999999998</v>
      </c>
      <c r="F15" s="1"/>
      <c r="G15" s="1"/>
      <c r="H15" s="1"/>
      <c r="I15" s="1"/>
      <c r="K15" s="1">
        <v>43</v>
      </c>
      <c r="L15" s="1">
        <v>2430</v>
      </c>
      <c r="M15" s="1">
        <v>2430</v>
      </c>
      <c r="N15" s="1">
        <v>810</v>
      </c>
      <c r="O15" s="1"/>
      <c r="P15" s="1"/>
      <c r="Q15" s="1"/>
      <c r="R15" s="1"/>
      <c r="T15" s="1">
        <v>43</v>
      </c>
      <c r="U15" s="1">
        <v>4978</v>
      </c>
      <c r="V15" s="1">
        <v>1814</v>
      </c>
      <c r="W15" s="1">
        <v>1621</v>
      </c>
      <c r="X15" s="1"/>
      <c r="Y15" s="1"/>
      <c r="Z15" s="1"/>
      <c r="AA15" s="1"/>
    </row>
    <row r="16" spans="2:27" x14ac:dyDescent="0.2">
      <c r="B16" s="1">
        <v>43</v>
      </c>
      <c r="C16" s="1">
        <v>4.0469999999999997</v>
      </c>
      <c r="D16" s="1">
        <v>3.984</v>
      </c>
      <c r="E16" s="1">
        <v>4.7990000000000004</v>
      </c>
      <c r="F16" s="1"/>
      <c r="G16" s="1"/>
      <c r="H16" s="1"/>
      <c r="I16" s="1"/>
      <c r="K16" s="1">
        <v>50</v>
      </c>
      <c r="L16" s="1">
        <v>2430</v>
      </c>
      <c r="M16" s="1">
        <v>2430</v>
      </c>
      <c r="N16" s="1">
        <v>810</v>
      </c>
      <c r="O16" s="1"/>
      <c r="P16" s="1"/>
      <c r="Q16" s="1"/>
      <c r="R16" s="1"/>
      <c r="T16" s="1">
        <v>50</v>
      </c>
      <c r="U16" s="1">
        <v>4143</v>
      </c>
      <c r="V16" s="1">
        <v>2704</v>
      </c>
      <c r="W16" s="1">
        <v>1800</v>
      </c>
      <c r="X16" s="1"/>
      <c r="Y16" s="1"/>
      <c r="Z16" s="1"/>
      <c r="AA16" s="1"/>
    </row>
    <row r="17" spans="2:27" x14ac:dyDescent="0.2">
      <c r="B17" s="1">
        <v>50</v>
      </c>
      <c r="C17" s="1">
        <v>5.2359999999999998</v>
      </c>
      <c r="D17" s="1">
        <v>4.5369999999999999</v>
      </c>
      <c r="E17" s="1">
        <v>4.57</v>
      </c>
      <c r="F17" s="1"/>
      <c r="G17" s="1"/>
      <c r="H17" s="1"/>
      <c r="I17" s="1"/>
      <c r="K17" s="1">
        <v>57</v>
      </c>
      <c r="L17" s="1">
        <v>2430</v>
      </c>
      <c r="M17" s="1">
        <v>2430</v>
      </c>
      <c r="N17" s="1">
        <v>810</v>
      </c>
      <c r="O17" s="1"/>
      <c r="P17" s="1"/>
      <c r="Q17" s="1"/>
      <c r="R17" s="1"/>
      <c r="T17" s="1">
        <v>57</v>
      </c>
      <c r="U17" s="1">
        <v>2060</v>
      </c>
      <c r="V17" s="1">
        <v>3923</v>
      </c>
      <c r="W17" s="1">
        <v>2357</v>
      </c>
      <c r="X17" s="1"/>
      <c r="Y17" s="1"/>
      <c r="Z17" s="1"/>
      <c r="AA17" s="1"/>
    </row>
    <row r="18" spans="2:27" x14ac:dyDescent="0.2">
      <c r="B18" s="1">
        <v>57</v>
      </c>
      <c r="C18" s="1">
        <v>5.9889999999999999</v>
      </c>
      <c r="D18" s="1">
        <v>5.4589999999999996</v>
      </c>
      <c r="E18" s="1">
        <v>4.944</v>
      </c>
      <c r="F18" s="1"/>
      <c r="G18" s="1"/>
      <c r="H18" s="1"/>
      <c r="I18" s="1"/>
      <c r="K18" s="1">
        <v>65</v>
      </c>
      <c r="L18" s="1">
        <v>2430</v>
      </c>
      <c r="M18" s="1">
        <v>2430</v>
      </c>
      <c r="N18" s="1">
        <v>2430</v>
      </c>
      <c r="O18" s="1"/>
      <c r="P18" s="1"/>
      <c r="Q18" s="1"/>
      <c r="R18" s="1"/>
      <c r="T18" s="1">
        <v>65</v>
      </c>
      <c r="U18" s="1">
        <v>7078</v>
      </c>
      <c r="V18" s="1">
        <v>4976</v>
      </c>
      <c r="W18" s="1">
        <v>1982</v>
      </c>
      <c r="X18" s="1"/>
      <c r="Y18" s="1"/>
      <c r="Z18" s="1"/>
      <c r="AA18" s="1"/>
    </row>
    <row r="19" spans="2:27" x14ac:dyDescent="0.2">
      <c r="B19" s="1">
        <v>65</v>
      </c>
      <c r="C19" s="1">
        <v>6.4450000000000003</v>
      </c>
      <c r="D19" s="1">
        <v>5.4820000000000002</v>
      </c>
      <c r="E19" s="1">
        <v>5.0650000000000004</v>
      </c>
      <c r="F19" s="1"/>
      <c r="G19" s="1"/>
      <c r="H19" s="1"/>
      <c r="I19" s="1"/>
      <c r="K19" s="1"/>
      <c r="L19" s="1"/>
      <c r="M19" s="1"/>
      <c r="N19" s="1"/>
      <c r="O19" s="1"/>
      <c r="P19" s="1"/>
      <c r="Q19" s="1"/>
      <c r="R19" s="1"/>
      <c r="T19" s="1"/>
      <c r="U19" s="1"/>
      <c r="V19" s="1"/>
      <c r="W19" s="1"/>
      <c r="X19" s="1"/>
      <c r="Y19" s="1"/>
      <c r="Z19" s="1"/>
      <c r="AA19" s="1"/>
    </row>
    <row r="20" spans="2:27" x14ac:dyDescent="0.2">
      <c r="B20" s="1"/>
      <c r="C20" s="1"/>
      <c r="D20" s="1"/>
      <c r="E20" s="1"/>
      <c r="F20" s="1"/>
      <c r="G20" s="1"/>
      <c r="H20" s="1"/>
      <c r="I20" s="1"/>
      <c r="K20" s="1">
        <v>0</v>
      </c>
      <c r="L20" s="1"/>
      <c r="M20" s="1"/>
      <c r="N20" s="1"/>
      <c r="O20" s="1">
        <v>15</v>
      </c>
      <c r="P20" s="1">
        <v>15</v>
      </c>
      <c r="Q20" s="1">
        <v>15</v>
      </c>
      <c r="R20" s="1">
        <v>15</v>
      </c>
      <c r="T20" s="1">
        <v>0</v>
      </c>
      <c r="U20" s="1"/>
      <c r="V20" s="1"/>
      <c r="W20" s="1"/>
      <c r="X20" s="1">
        <v>15</v>
      </c>
      <c r="Y20" s="1">
        <v>15</v>
      </c>
      <c r="Z20" s="1">
        <v>15</v>
      </c>
      <c r="AA20" s="1">
        <v>15</v>
      </c>
    </row>
    <row r="21" spans="2:27" x14ac:dyDescent="0.2">
      <c r="B21" s="1">
        <v>0</v>
      </c>
      <c r="C21" s="1"/>
      <c r="D21" s="1"/>
      <c r="E21" s="1"/>
      <c r="F21" s="1">
        <v>0.32150000000000001</v>
      </c>
      <c r="G21" s="1">
        <v>0.33460000000000001</v>
      </c>
      <c r="H21" s="1">
        <v>0.30070000000000002</v>
      </c>
      <c r="I21" s="1">
        <v>0.30830000000000002</v>
      </c>
      <c r="K21" s="1">
        <v>2</v>
      </c>
      <c r="L21" s="1"/>
      <c r="M21" s="1"/>
      <c r="N21" s="1"/>
      <c r="O21" s="1">
        <v>15</v>
      </c>
      <c r="P21" s="1">
        <v>15</v>
      </c>
      <c r="Q21" s="1">
        <v>15</v>
      </c>
      <c r="R21" s="1">
        <v>15</v>
      </c>
      <c r="T21" s="1">
        <v>2</v>
      </c>
      <c r="U21" s="1"/>
      <c r="V21" s="1"/>
      <c r="W21" s="1"/>
      <c r="X21" s="1">
        <v>15</v>
      </c>
      <c r="Y21" s="1">
        <v>15</v>
      </c>
      <c r="Z21" s="1">
        <v>15</v>
      </c>
      <c r="AA21" s="1">
        <v>15</v>
      </c>
    </row>
    <row r="22" spans="2:27" x14ac:dyDescent="0.2">
      <c r="B22" s="1">
        <v>2</v>
      </c>
      <c r="C22" s="1"/>
      <c r="D22" s="1"/>
      <c r="E22" s="1"/>
      <c r="F22" s="1">
        <v>0.33460000000000001</v>
      </c>
      <c r="G22" s="1">
        <v>0.30259999999999998</v>
      </c>
      <c r="H22" s="1">
        <v>0.30969999999999998</v>
      </c>
      <c r="I22" s="1">
        <v>0.31059999999999999</v>
      </c>
      <c r="K22" s="1">
        <v>7</v>
      </c>
      <c r="L22" s="1"/>
      <c r="M22" s="1"/>
      <c r="N22" s="1"/>
      <c r="O22" s="1">
        <v>15</v>
      </c>
      <c r="P22" s="1">
        <v>15</v>
      </c>
      <c r="Q22" s="1">
        <v>15</v>
      </c>
      <c r="R22" s="1">
        <v>15</v>
      </c>
      <c r="T22" s="1">
        <v>7</v>
      </c>
      <c r="U22" s="1"/>
      <c r="V22" s="1"/>
      <c r="W22" s="1"/>
      <c r="X22" s="1">
        <v>15</v>
      </c>
      <c r="Y22" s="1">
        <v>15</v>
      </c>
      <c r="Z22" s="1">
        <v>15</v>
      </c>
      <c r="AA22" s="1">
        <v>15</v>
      </c>
    </row>
    <row r="23" spans="2:27" x14ac:dyDescent="0.2">
      <c r="B23" s="1">
        <v>7</v>
      </c>
      <c r="C23" s="1"/>
      <c r="D23" s="1"/>
      <c r="E23" s="1"/>
      <c r="F23" s="1">
        <v>0.35630000000000001</v>
      </c>
      <c r="G23" s="1">
        <v>0.35699999999999998</v>
      </c>
      <c r="H23" s="1">
        <v>0.40039999999999998</v>
      </c>
      <c r="I23" s="1">
        <v>0.30549999999999999</v>
      </c>
      <c r="K23" s="1">
        <v>14</v>
      </c>
      <c r="L23" s="1"/>
      <c r="M23" s="1"/>
      <c r="N23" s="1"/>
      <c r="O23" s="1">
        <v>30</v>
      </c>
      <c r="P23" s="1">
        <v>15</v>
      </c>
      <c r="Q23" s="1">
        <v>90</v>
      </c>
      <c r="R23" s="1">
        <v>15</v>
      </c>
      <c r="T23" s="1">
        <v>14</v>
      </c>
      <c r="U23" s="1"/>
      <c r="V23" s="1"/>
      <c r="W23" s="1"/>
      <c r="X23" s="1">
        <v>66.09</v>
      </c>
      <c r="Y23" s="1">
        <v>30</v>
      </c>
      <c r="Z23" s="1">
        <v>234.4</v>
      </c>
      <c r="AA23" s="1">
        <v>24.73</v>
      </c>
    </row>
    <row r="24" spans="2:27" x14ac:dyDescent="0.2">
      <c r="B24" s="1">
        <v>14</v>
      </c>
      <c r="C24" s="1"/>
      <c r="D24" s="1"/>
      <c r="E24" s="1"/>
      <c r="F24" s="1">
        <v>1.2969999999999999</v>
      </c>
      <c r="G24" s="1">
        <v>0.96640000000000004</v>
      </c>
      <c r="H24" s="1">
        <v>1.516</v>
      </c>
      <c r="I24" s="1">
        <v>0.91010000000000002</v>
      </c>
      <c r="K24" s="1">
        <v>21</v>
      </c>
      <c r="L24" s="1"/>
      <c r="M24" s="1"/>
      <c r="N24" s="1"/>
      <c r="O24" s="1">
        <v>30</v>
      </c>
      <c r="P24" s="1">
        <v>270</v>
      </c>
      <c r="Q24" s="1">
        <v>810</v>
      </c>
      <c r="R24" s="1">
        <v>90</v>
      </c>
      <c r="T24" s="1">
        <v>21</v>
      </c>
      <c r="U24" s="1"/>
      <c r="V24" s="1"/>
      <c r="W24" s="1"/>
      <c r="X24" s="1">
        <v>1933</v>
      </c>
      <c r="Y24" s="1">
        <v>175.5</v>
      </c>
      <c r="Z24" s="1">
        <v>915.6</v>
      </c>
      <c r="AA24" s="1">
        <v>1151</v>
      </c>
    </row>
    <row r="25" spans="2:27" x14ac:dyDescent="0.2">
      <c r="B25" s="1">
        <v>21</v>
      </c>
      <c r="C25" s="1"/>
      <c r="D25" s="1"/>
      <c r="E25" s="1"/>
      <c r="F25" s="1">
        <v>2.8239999999999998</v>
      </c>
      <c r="G25" s="1">
        <v>2.4729999999999999</v>
      </c>
      <c r="H25" s="1">
        <v>3.492</v>
      </c>
      <c r="I25" s="1">
        <v>3.8490000000000002</v>
      </c>
      <c r="K25" s="1">
        <v>28</v>
      </c>
      <c r="L25" s="1"/>
      <c r="M25" s="1"/>
      <c r="N25" s="1"/>
      <c r="O25" s="1">
        <v>15</v>
      </c>
      <c r="P25" s="1">
        <v>810</v>
      </c>
      <c r="Q25" s="1">
        <v>810</v>
      </c>
      <c r="R25" s="1">
        <v>270</v>
      </c>
      <c r="T25" s="1">
        <v>28</v>
      </c>
      <c r="U25" s="1"/>
      <c r="V25" s="1"/>
      <c r="W25" s="1"/>
      <c r="X25" s="1">
        <v>1010</v>
      </c>
      <c r="Y25" s="1">
        <v>283.3</v>
      </c>
      <c r="Z25" s="1">
        <v>582.5</v>
      </c>
      <c r="AA25" s="1">
        <v>2744</v>
      </c>
    </row>
    <row r="26" spans="2:27" x14ac:dyDescent="0.2">
      <c r="B26" s="1">
        <v>28</v>
      </c>
      <c r="C26" s="1"/>
      <c r="D26" s="1"/>
      <c r="E26" s="1"/>
      <c r="F26" s="1">
        <v>2.927</v>
      </c>
      <c r="G26" s="1">
        <v>3.9569999999999999</v>
      </c>
      <c r="H26" s="1">
        <v>3.6589999999999998</v>
      </c>
      <c r="I26" s="1">
        <v>4.399</v>
      </c>
      <c r="K26" s="1">
        <v>35</v>
      </c>
      <c r="L26" s="1"/>
      <c r="M26" s="1"/>
      <c r="N26" s="1"/>
      <c r="O26" s="1">
        <v>810</v>
      </c>
      <c r="P26" s="1">
        <v>810</v>
      </c>
      <c r="Q26" s="1">
        <v>810</v>
      </c>
      <c r="R26" s="1">
        <v>810</v>
      </c>
      <c r="T26" s="1">
        <v>35</v>
      </c>
      <c r="U26" s="1"/>
      <c r="V26" s="1"/>
      <c r="W26" s="1"/>
      <c r="X26" s="1">
        <v>501.4</v>
      </c>
      <c r="Y26" s="1">
        <v>578.79999999999995</v>
      </c>
      <c r="Z26" s="1"/>
      <c r="AA26" s="1">
        <v>4552</v>
      </c>
    </row>
    <row r="27" spans="2:27" x14ac:dyDescent="0.2">
      <c r="B27" s="1">
        <v>35</v>
      </c>
      <c r="C27" s="1"/>
      <c r="D27" s="1"/>
      <c r="E27" s="1"/>
      <c r="F27" s="1">
        <v>3.3340000000000001</v>
      </c>
      <c r="G27" s="1">
        <v>4.7850000000000001</v>
      </c>
      <c r="H27" s="1">
        <v>3.8220000000000001</v>
      </c>
      <c r="I27" s="1">
        <v>5.0979999999999999</v>
      </c>
      <c r="K27" s="1">
        <v>44</v>
      </c>
      <c r="L27" s="1"/>
      <c r="M27" s="1"/>
      <c r="N27" s="1"/>
      <c r="O27" s="1">
        <v>810</v>
      </c>
      <c r="P27" s="1">
        <v>2430</v>
      </c>
      <c r="Q27" s="1">
        <v>810</v>
      </c>
      <c r="R27" s="1">
        <v>810</v>
      </c>
      <c r="T27" s="1">
        <v>44</v>
      </c>
      <c r="U27" s="1"/>
      <c r="V27" s="1"/>
      <c r="W27" s="1"/>
      <c r="X27" s="1">
        <v>701.2</v>
      </c>
      <c r="Y27" s="1">
        <v>1401</v>
      </c>
      <c r="Z27" s="1">
        <v>1848</v>
      </c>
      <c r="AA27" s="1">
        <v>2735</v>
      </c>
    </row>
    <row r="28" spans="2:27" x14ac:dyDescent="0.2">
      <c r="B28" s="1">
        <v>44</v>
      </c>
      <c r="C28" s="1"/>
      <c r="D28" s="1"/>
      <c r="E28" s="1"/>
      <c r="F28" s="1">
        <v>3.9729999999999999</v>
      </c>
      <c r="G28" s="1">
        <v>4.282</v>
      </c>
      <c r="H28" s="1">
        <v>4.0739999999999998</v>
      </c>
      <c r="I28" s="1">
        <v>5.6619999999999999</v>
      </c>
      <c r="K28" s="1">
        <v>49</v>
      </c>
      <c r="L28" s="1"/>
      <c r="M28" s="1"/>
      <c r="N28" s="1"/>
      <c r="O28" s="1"/>
      <c r="P28" s="1"/>
      <c r="Q28" s="1">
        <v>810</v>
      </c>
      <c r="R28" s="1">
        <v>2430</v>
      </c>
      <c r="T28" s="1">
        <v>49</v>
      </c>
      <c r="U28" s="1"/>
      <c r="V28" s="1"/>
      <c r="W28" s="1"/>
      <c r="X28" s="1"/>
      <c r="Y28" s="1"/>
      <c r="Z28" s="1"/>
      <c r="AA28" s="1">
        <v>4891</v>
      </c>
    </row>
    <row r="29" spans="2:27" x14ac:dyDescent="0.2">
      <c r="B29" s="1">
        <v>49</v>
      </c>
      <c r="C29" s="1"/>
      <c r="D29" s="1"/>
      <c r="E29" s="1"/>
      <c r="F29" s="1"/>
      <c r="G29" s="1"/>
      <c r="H29" s="1">
        <v>4.1840000000000002</v>
      </c>
      <c r="I29" s="1">
        <v>6.1890000000000001</v>
      </c>
    </row>
  </sheetData>
  <pageMargins left="0.7" right="0.7" top="0.78740157499999996" bottom="0.78740157499999996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AD107"/>
  <sheetViews>
    <sheetView zoomScale="55" zoomScaleNormal="55" workbookViewId="0">
      <selection activeCell="D55" sqref="D55"/>
    </sheetView>
  </sheetViews>
  <sheetFormatPr baseColWidth="10" defaultRowHeight="12.75" x14ac:dyDescent="0.2"/>
  <cols>
    <col min="2" max="2" width="17.5703125" customWidth="1"/>
    <col min="11" max="11" width="16.42578125" customWidth="1"/>
    <col min="23" max="23" width="18" customWidth="1"/>
  </cols>
  <sheetData>
    <row r="3" spans="2:30" x14ac:dyDescent="0.2">
      <c r="B3" s="3" t="s">
        <v>8</v>
      </c>
      <c r="K3" s="3" t="s">
        <v>15</v>
      </c>
      <c r="W3" s="3" t="s">
        <v>31</v>
      </c>
    </row>
    <row r="5" spans="2:30" x14ac:dyDescent="0.2">
      <c r="K5" s="2" t="s">
        <v>0</v>
      </c>
      <c r="L5" s="2" t="s">
        <v>1</v>
      </c>
      <c r="M5" s="2" t="s">
        <v>2</v>
      </c>
      <c r="N5" s="2" t="s">
        <v>3</v>
      </c>
      <c r="O5" s="2" t="s">
        <v>5</v>
      </c>
      <c r="P5" s="2" t="s">
        <v>4</v>
      </c>
      <c r="Q5" s="2" t="s">
        <v>6</v>
      </c>
      <c r="R5" s="2" t="s">
        <v>7</v>
      </c>
      <c r="S5" s="2" t="s">
        <v>12</v>
      </c>
      <c r="T5" s="2" t="s">
        <v>13</v>
      </c>
      <c r="U5" s="2" t="s">
        <v>14</v>
      </c>
      <c r="W5" s="2" t="s">
        <v>0</v>
      </c>
      <c r="X5" s="2" t="s">
        <v>1</v>
      </c>
      <c r="Y5" s="2" t="s">
        <v>2</v>
      </c>
      <c r="Z5" s="2" t="s">
        <v>3</v>
      </c>
      <c r="AA5" s="2" t="s">
        <v>4</v>
      </c>
      <c r="AB5" s="2" t="s">
        <v>5</v>
      </c>
      <c r="AC5" s="2" t="s">
        <v>6</v>
      </c>
      <c r="AD5" s="2" t="s">
        <v>7</v>
      </c>
    </row>
    <row r="6" spans="2:30" x14ac:dyDescent="0.2">
      <c r="B6" t="s">
        <v>0</v>
      </c>
      <c r="C6" t="s">
        <v>1</v>
      </c>
      <c r="D6" t="s">
        <v>2</v>
      </c>
      <c r="E6" t="s">
        <v>3</v>
      </c>
      <c r="F6" t="s">
        <v>4</v>
      </c>
      <c r="G6" t="s">
        <v>5</v>
      </c>
      <c r="H6" t="s">
        <v>6</v>
      </c>
      <c r="I6" t="s">
        <v>7</v>
      </c>
      <c r="K6" s="1">
        <v>-6</v>
      </c>
      <c r="L6" s="1"/>
      <c r="M6" s="1"/>
      <c r="N6" s="1"/>
      <c r="O6" s="1"/>
      <c r="P6" s="1"/>
      <c r="Q6" s="1"/>
      <c r="R6" s="1"/>
      <c r="S6" s="1">
        <v>10.17647</v>
      </c>
      <c r="T6" s="1"/>
      <c r="U6" s="1"/>
      <c r="W6" s="1">
        <v>0</v>
      </c>
      <c r="X6" s="1"/>
      <c r="Y6" s="1"/>
      <c r="Z6" s="1"/>
      <c r="AA6" s="1"/>
      <c r="AB6" s="1">
        <v>0</v>
      </c>
      <c r="AC6" s="1"/>
      <c r="AD6" s="1"/>
    </row>
    <row r="7" spans="2:30" x14ac:dyDescent="0.2">
      <c r="B7">
        <v>0</v>
      </c>
      <c r="C7">
        <v>1</v>
      </c>
      <c r="D7">
        <v>45.36598</v>
      </c>
      <c r="E7">
        <v>1</v>
      </c>
      <c r="K7" s="1">
        <v>0</v>
      </c>
      <c r="L7" s="1"/>
      <c r="M7" s="1"/>
      <c r="N7" s="1"/>
      <c r="O7" s="1"/>
      <c r="P7" s="1"/>
      <c r="Q7" s="1"/>
      <c r="R7" s="1"/>
      <c r="S7" s="1">
        <v>9.8264709999999997</v>
      </c>
      <c r="T7" s="1"/>
      <c r="U7" s="1"/>
      <c r="W7" s="1">
        <v>2</v>
      </c>
      <c r="X7" s="1"/>
      <c r="Y7" s="1"/>
      <c r="Z7" s="1"/>
      <c r="AA7" s="1"/>
      <c r="AB7" s="1">
        <v>3.2166670000000002</v>
      </c>
      <c r="AC7" s="1"/>
      <c r="AD7" s="1"/>
    </row>
    <row r="8" spans="2:30" x14ac:dyDescent="0.2">
      <c r="B8">
        <v>2</v>
      </c>
      <c r="C8">
        <v>37.898069999999997</v>
      </c>
      <c r="D8">
        <v>44.855550000000001</v>
      </c>
      <c r="E8">
        <v>1</v>
      </c>
      <c r="K8" s="1">
        <v>7</v>
      </c>
      <c r="L8" s="1"/>
      <c r="M8" s="1"/>
      <c r="N8" s="1"/>
      <c r="O8" s="1"/>
      <c r="P8" s="1"/>
      <c r="Q8" s="1"/>
      <c r="R8" s="1"/>
      <c r="S8" s="1">
        <v>8.5264710000000008</v>
      </c>
      <c r="T8" s="1"/>
      <c r="U8" s="1"/>
      <c r="W8" s="1">
        <v>7</v>
      </c>
      <c r="X8" s="1"/>
      <c r="Y8" s="1"/>
      <c r="Z8" s="1"/>
      <c r="AA8" s="1"/>
      <c r="AB8" s="1">
        <v>5.5666669999999998</v>
      </c>
      <c r="AC8" s="1"/>
      <c r="AD8" s="1"/>
    </row>
    <row r="9" spans="2:30" x14ac:dyDescent="0.2">
      <c r="B9">
        <v>7</v>
      </c>
      <c r="C9">
        <v>1</v>
      </c>
      <c r="D9">
        <v>63.185679999999998</v>
      </c>
      <c r="E9">
        <v>1</v>
      </c>
      <c r="K9" s="1">
        <v>15</v>
      </c>
      <c r="L9" s="1"/>
      <c r="M9" s="1"/>
      <c r="N9" s="1"/>
      <c r="O9" s="1"/>
      <c r="P9" s="1"/>
      <c r="Q9" s="1"/>
      <c r="R9" s="1"/>
      <c r="S9" s="1">
        <v>8.6264710000000004</v>
      </c>
      <c r="T9" s="1"/>
      <c r="U9" s="1"/>
      <c r="W9" s="1">
        <v>14</v>
      </c>
      <c r="X9" s="1"/>
      <c r="Y9" s="1"/>
      <c r="Z9" s="1"/>
      <c r="AA9" s="1"/>
      <c r="AB9" s="1">
        <v>3.2166670000000002</v>
      </c>
      <c r="AC9" s="1"/>
      <c r="AD9" s="1"/>
    </row>
    <row r="10" spans="2:30" x14ac:dyDescent="0.2">
      <c r="B10">
        <v>10</v>
      </c>
      <c r="C10">
        <v>1</v>
      </c>
      <c r="D10">
        <v>59.432670000000002</v>
      </c>
      <c r="E10">
        <v>1</v>
      </c>
      <c r="K10" s="1">
        <v>20</v>
      </c>
      <c r="L10" s="1"/>
      <c r="M10" s="1"/>
      <c r="N10" s="1"/>
      <c r="O10" s="1"/>
      <c r="P10" s="1"/>
      <c r="Q10" s="1"/>
      <c r="R10" s="1"/>
      <c r="S10" s="1">
        <v>16.676469999999998</v>
      </c>
      <c r="T10" s="1"/>
      <c r="U10" s="1"/>
      <c r="W10" s="1">
        <v>21</v>
      </c>
      <c r="X10" s="1"/>
      <c r="Y10" s="1"/>
      <c r="Z10" s="1"/>
      <c r="AA10" s="1"/>
      <c r="AB10" s="1">
        <v>3.9666670000000002</v>
      </c>
      <c r="AC10" s="1"/>
      <c r="AD10" s="1"/>
    </row>
    <row r="11" spans="2:30" x14ac:dyDescent="0.2">
      <c r="B11">
        <v>14</v>
      </c>
      <c r="C11">
        <v>379.21519999999998</v>
      </c>
      <c r="D11">
        <v>114.8272</v>
      </c>
      <c r="E11">
        <v>58.17886</v>
      </c>
      <c r="K11" s="1">
        <v>-6</v>
      </c>
      <c r="L11" s="1"/>
      <c r="M11" s="1"/>
      <c r="N11" s="1"/>
      <c r="O11" s="1"/>
      <c r="P11" s="1"/>
      <c r="Q11" s="1"/>
      <c r="R11" s="1"/>
      <c r="S11" s="1"/>
      <c r="T11" s="1">
        <v>20.07647</v>
      </c>
      <c r="U11" s="1"/>
      <c r="W11" s="1">
        <v>28</v>
      </c>
      <c r="X11" s="1"/>
      <c r="Y11" s="1"/>
      <c r="Z11" s="1"/>
      <c r="AA11" s="1"/>
      <c r="AB11" s="1">
        <v>1.6666669999999999</v>
      </c>
      <c r="AC11" s="1"/>
      <c r="AD11" s="1"/>
    </row>
    <row r="12" spans="2:30" x14ac:dyDescent="0.2">
      <c r="B12">
        <v>21</v>
      </c>
      <c r="C12">
        <v>8157.8370000000004</v>
      </c>
      <c r="D12">
        <v>6233.5739999999996</v>
      </c>
      <c r="E12">
        <v>609.76080000000002</v>
      </c>
      <c r="K12" s="1">
        <v>0</v>
      </c>
      <c r="L12" s="1"/>
      <c r="M12" s="1"/>
      <c r="N12" s="1"/>
      <c r="O12" s="1"/>
      <c r="P12" s="1"/>
      <c r="Q12" s="1"/>
      <c r="R12" s="1"/>
      <c r="S12" s="1"/>
      <c r="T12" s="1">
        <v>15.376469999999999</v>
      </c>
      <c r="U12" s="1"/>
      <c r="W12" s="1">
        <v>35</v>
      </c>
      <c r="X12" s="1"/>
      <c r="Y12" s="1"/>
      <c r="Z12" s="1"/>
      <c r="AA12" s="1"/>
      <c r="AB12" s="1">
        <v>2.766667</v>
      </c>
      <c r="AC12" s="1"/>
      <c r="AD12" s="1"/>
    </row>
    <row r="13" spans="2:30" x14ac:dyDescent="0.2">
      <c r="B13">
        <v>28</v>
      </c>
      <c r="C13">
        <v>12720.24</v>
      </c>
      <c r="D13">
        <v>16230.95</v>
      </c>
      <c r="E13">
        <v>10800.32</v>
      </c>
      <c r="K13" s="1">
        <v>7</v>
      </c>
      <c r="L13" s="1"/>
      <c r="M13" s="1"/>
      <c r="N13" s="1"/>
      <c r="O13" s="1"/>
      <c r="P13" s="1"/>
      <c r="Q13" s="1"/>
      <c r="R13" s="1"/>
      <c r="S13" s="1"/>
      <c r="T13" s="1">
        <v>16.27647</v>
      </c>
      <c r="U13" s="1"/>
      <c r="W13" s="1">
        <v>44</v>
      </c>
      <c r="X13" s="1"/>
      <c r="Y13" s="1"/>
      <c r="Z13" s="1"/>
      <c r="AA13" s="1"/>
      <c r="AB13" s="1">
        <v>9.6666670000000003</v>
      </c>
      <c r="AC13" s="1"/>
      <c r="AD13" s="1"/>
    </row>
    <row r="14" spans="2:30" x14ac:dyDescent="0.2">
      <c r="B14">
        <v>38</v>
      </c>
      <c r="C14">
        <v>14533.65</v>
      </c>
      <c r="D14">
        <v>15188.08</v>
      </c>
      <c r="E14">
        <v>11432.14</v>
      </c>
      <c r="K14" s="1">
        <v>15</v>
      </c>
      <c r="L14" s="1"/>
      <c r="M14" s="1"/>
      <c r="N14" s="1"/>
      <c r="O14" s="1"/>
      <c r="P14" s="1"/>
      <c r="Q14" s="1"/>
      <c r="R14" s="1"/>
      <c r="S14" s="1"/>
      <c r="T14" s="1">
        <v>12.726470000000001</v>
      </c>
      <c r="U14" s="1"/>
      <c r="W14" s="1">
        <v>0</v>
      </c>
      <c r="X14" s="1"/>
      <c r="Y14" s="1"/>
      <c r="Z14" s="1"/>
      <c r="AA14" s="1">
        <v>0</v>
      </c>
      <c r="AB14" s="1"/>
      <c r="AC14" s="1"/>
      <c r="AD14" s="1"/>
    </row>
    <row r="15" spans="2:30" x14ac:dyDescent="0.2">
      <c r="B15">
        <v>43</v>
      </c>
      <c r="C15">
        <v>23672.01</v>
      </c>
      <c r="D15">
        <v>27918.82</v>
      </c>
      <c r="E15">
        <v>12215.05</v>
      </c>
      <c r="K15" s="1">
        <v>20</v>
      </c>
      <c r="L15" s="1"/>
      <c r="M15" s="1"/>
      <c r="N15" s="1"/>
      <c r="O15" s="1"/>
      <c r="P15" s="1"/>
      <c r="Q15" s="1"/>
      <c r="R15" s="1"/>
      <c r="S15" s="1"/>
      <c r="T15" s="1">
        <v>14.42647</v>
      </c>
      <c r="U15" s="1"/>
      <c r="W15" s="1">
        <v>2</v>
      </c>
      <c r="X15" s="1"/>
      <c r="Y15" s="1"/>
      <c r="Z15" s="1"/>
      <c r="AA15" s="1">
        <v>0</v>
      </c>
      <c r="AB15" s="1"/>
      <c r="AC15" s="1"/>
      <c r="AD15" s="1"/>
    </row>
    <row r="16" spans="2:30" x14ac:dyDescent="0.2">
      <c r="B16">
        <v>50</v>
      </c>
      <c r="C16">
        <v>20482.47</v>
      </c>
      <c r="D16">
        <v>28486.65</v>
      </c>
      <c r="E16">
        <v>10184.200000000001</v>
      </c>
      <c r="K16" s="1">
        <v>29</v>
      </c>
      <c r="L16" s="1"/>
      <c r="M16" s="1"/>
      <c r="N16" s="1"/>
      <c r="O16" s="1"/>
      <c r="P16" s="1"/>
      <c r="Q16" s="1"/>
      <c r="R16" s="1"/>
      <c r="S16" s="1"/>
      <c r="T16" s="1">
        <v>32.276470000000003</v>
      </c>
      <c r="U16" s="1"/>
      <c r="W16" s="1">
        <v>7</v>
      </c>
      <c r="X16" s="1"/>
      <c r="Y16" s="1"/>
      <c r="Z16" s="1"/>
      <c r="AA16" s="1">
        <v>0.56666700000000003</v>
      </c>
      <c r="AB16" s="1"/>
      <c r="AC16" s="1"/>
      <c r="AD16" s="1"/>
    </row>
    <row r="17" spans="2:30" x14ac:dyDescent="0.2">
      <c r="B17">
        <v>57</v>
      </c>
      <c r="C17">
        <v>24405.89</v>
      </c>
      <c r="D17">
        <v>39033.71</v>
      </c>
      <c r="E17">
        <v>14561.95</v>
      </c>
      <c r="K17" s="1">
        <v>36</v>
      </c>
      <c r="L17" s="1"/>
      <c r="M17" s="1"/>
      <c r="N17" s="1"/>
      <c r="O17" s="1"/>
      <c r="P17" s="1"/>
      <c r="Q17" s="1"/>
      <c r="R17" s="1"/>
      <c r="S17" s="1"/>
      <c r="T17" s="1">
        <v>57.82647</v>
      </c>
      <c r="U17" s="1"/>
      <c r="W17" s="1">
        <v>14</v>
      </c>
      <c r="X17" s="1"/>
      <c r="Y17" s="1"/>
      <c r="Z17" s="1"/>
      <c r="AA17" s="1">
        <v>1.1166670000000001</v>
      </c>
      <c r="AB17" s="1"/>
      <c r="AC17" s="1"/>
      <c r="AD17" s="1"/>
    </row>
    <row r="18" spans="2:30" x14ac:dyDescent="0.2">
      <c r="B18">
        <v>65</v>
      </c>
      <c r="C18">
        <v>24399.040000000001</v>
      </c>
      <c r="D18">
        <v>26293.45</v>
      </c>
      <c r="E18">
        <v>13416.01</v>
      </c>
      <c r="K18" s="1">
        <v>43</v>
      </c>
      <c r="L18" s="1"/>
      <c r="M18" s="1"/>
      <c r="N18" s="1"/>
      <c r="O18" s="1"/>
      <c r="P18" s="1"/>
      <c r="Q18" s="1"/>
      <c r="R18" s="1"/>
      <c r="S18" s="1"/>
      <c r="T18" s="1">
        <v>65.426469999999995</v>
      </c>
      <c r="U18" s="1"/>
      <c r="W18" s="1">
        <v>21</v>
      </c>
      <c r="X18" s="1"/>
      <c r="Y18" s="1"/>
      <c r="Z18" s="1"/>
      <c r="AA18" s="1">
        <v>2.1166670000000001</v>
      </c>
      <c r="AB18" s="1"/>
      <c r="AC18" s="1"/>
      <c r="AD18" s="1"/>
    </row>
    <row r="19" spans="2:30" x14ac:dyDescent="0.2">
      <c r="K19" s="1">
        <v>50</v>
      </c>
      <c r="L19" s="1"/>
      <c r="M19" s="1"/>
      <c r="N19" s="1"/>
      <c r="O19" s="1"/>
      <c r="P19" s="1"/>
      <c r="Q19" s="1"/>
      <c r="R19" s="1"/>
      <c r="S19" s="1"/>
      <c r="T19" s="1">
        <v>70.176469999999995</v>
      </c>
      <c r="U19" s="1"/>
      <c r="W19" s="1">
        <v>28</v>
      </c>
      <c r="X19" s="1"/>
      <c r="Y19" s="1"/>
      <c r="Z19" s="1"/>
      <c r="AA19" s="1">
        <v>3.4666670000000002</v>
      </c>
      <c r="AB19" s="1"/>
      <c r="AC19" s="1"/>
      <c r="AD19" s="1"/>
    </row>
    <row r="20" spans="2:30" x14ac:dyDescent="0.2">
      <c r="B20">
        <v>0</v>
      </c>
      <c r="F20">
        <v>1</v>
      </c>
      <c r="G20">
        <v>1</v>
      </c>
      <c r="H20">
        <v>15</v>
      </c>
      <c r="I20">
        <v>15</v>
      </c>
      <c r="K20" s="1">
        <v>57</v>
      </c>
      <c r="L20" s="1"/>
      <c r="M20" s="1"/>
      <c r="N20" s="1"/>
      <c r="O20" s="1"/>
      <c r="P20" s="1"/>
      <c r="Q20" s="1"/>
      <c r="R20" s="1"/>
      <c r="S20" s="1"/>
      <c r="T20" s="1">
        <v>70.57647</v>
      </c>
      <c r="U20" s="1"/>
      <c r="W20" s="1">
        <v>35</v>
      </c>
      <c r="X20" s="1"/>
      <c r="Y20" s="1"/>
      <c r="Z20" s="1"/>
      <c r="AA20" s="1">
        <v>4.0666669999999998</v>
      </c>
      <c r="AB20" s="1"/>
      <c r="AC20" s="1"/>
      <c r="AD20" s="1"/>
    </row>
    <row r="21" spans="2:30" x14ac:dyDescent="0.2">
      <c r="B21">
        <v>2</v>
      </c>
      <c r="F21">
        <v>1</v>
      </c>
      <c r="G21">
        <v>1</v>
      </c>
      <c r="H21">
        <v>15</v>
      </c>
      <c r="I21">
        <v>15</v>
      </c>
      <c r="K21" s="1">
        <v>64</v>
      </c>
      <c r="L21" s="1"/>
      <c r="M21" s="1"/>
      <c r="N21" s="1"/>
      <c r="O21" s="1"/>
      <c r="P21" s="1"/>
      <c r="Q21" s="1"/>
      <c r="R21" s="1"/>
      <c r="S21" s="1"/>
      <c r="T21" s="1">
        <v>73.126469999999998</v>
      </c>
      <c r="U21" s="1"/>
      <c r="W21" s="1">
        <v>44</v>
      </c>
      <c r="X21" s="1"/>
      <c r="Y21" s="1"/>
      <c r="Z21" s="1"/>
      <c r="AA21" s="1">
        <v>3.4666670000000002</v>
      </c>
      <c r="AB21" s="1"/>
      <c r="AC21" s="1"/>
      <c r="AD21" s="1"/>
    </row>
    <row r="22" spans="2:30" x14ac:dyDescent="0.2">
      <c r="B22">
        <v>7</v>
      </c>
      <c r="F22">
        <v>1</v>
      </c>
      <c r="G22">
        <v>31.62481</v>
      </c>
      <c r="H22">
        <v>15</v>
      </c>
      <c r="I22">
        <v>15</v>
      </c>
      <c r="K22" s="1">
        <v>71</v>
      </c>
      <c r="L22" s="1"/>
      <c r="M22" s="1"/>
      <c r="N22" s="1"/>
      <c r="O22" s="1"/>
      <c r="P22" s="1"/>
      <c r="Q22" s="1"/>
      <c r="R22" s="1"/>
      <c r="S22" s="1"/>
      <c r="T22" s="1">
        <v>74.176469999999995</v>
      </c>
      <c r="U22" s="1"/>
      <c r="W22" s="1">
        <v>0</v>
      </c>
      <c r="X22" s="1">
        <v>0</v>
      </c>
      <c r="Y22" s="1"/>
      <c r="Z22" s="1"/>
      <c r="AA22" s="1"/>
      <c r="AB22" s="1"/>
      <c r="AC22" s="1"/>
      <c r="AD22" s="1"/>
    </row>
    <row r="23" spans="2:30" x14ac:dyDescent="0.2">
      <c r="B23">
        <v>14</v>
      </c>
      <c r="F23">
        <v>78.476820000000004</v>
      </c>
      <c r="G23">
        <v>36.825249999999997</v>
      </c>
      <c r="H23">
        <v>15</v>
      </c>
      <c r="I23">
        <v>15</v>
      </c>
      <c r="K23" s="1">
        <v>78</v>
      </c>
      <c r="L23" s="1"/>
      <c r="M23" s="1"/>
      <c r="N23" s="1"/>
      <c r="O23" s="1"/>
      <c r="P23" s="1"/>
      <c r="Q23" s="1"/>
      <c r="R23" s="1"/>
      <c r="S23" s="1"/>
      <c r="T23" s="1">
        <v>74.626469999999998</v>
      </c>
      <c r="U23" s="1"/>
      <c r="W23" s="1">
        <v>2</v>
      </c>
      <c r="X23" s="1">
        <v>0</v>
      </c>
      <c r="Y23" s="1"/>
      <c r="Z23" s="1"/>
      <c r="AA23" s="1"/>
      <c r="AB23" s="1"/>
      <c r="AC23" s="1"/>
      <c r="AD23" s="1"/>
    </row>
    <row r="24" spans="2:30" x14ac:dyDescent="0.2">
      <c r="B24">
        <v>21</v>
      </c>
      <c r="F24">
        <v>5099.2</v>
      </c>
      <c r="G24">
        <v>552.50440000000003</v>
      </c>
      <c r="H24">
        <v>9512.7440000000006</v>
      </c>
      <c r="I24">
        <v>1212.9649999999999</v>
      </c>
      <c r="K24" s="1">
        <v>83</v>
      </c>
      <c r="L24" s="1"/>
      <c r="M24" s="1"/>
      <c r="N24" s="1"/>
      <c r="O24" s="1"/>
      <c r="P24" s="1"/>
      <c r="Q24" s="1"/>
      <c r="R24" s="1"/>
      <c r="S24" s="1"/>
      <c r="T24" s="1">
        <v>75.57647</v>
      </c>
      <c r="U24" s="1"/>
      <c r="W24" s="1">
        <v>7</v>
      </c>
      <c r="X24" s="1">
        <v>0</v>
      </c>
      <c r="Y24" s="1"/>
      <c r="Z24" s="1"/>
      <c r="AA24" s="1"/>
      <c r="AB24" s="1"/>
      <c r="AC24" s="1"/>
      <c r="AD24" s="1"/>
    </row>
    <row r="25" spans="2:30" x14ac:dyDescent="0.2">
      <c r="B25">
        <v>28</v>
      </c>
      <c r="F25">
        <v>24893.01</v>
      </c>
      <c r="G25">
        <v>13843.58</v>
      </c>
      <c r="H25">
        <v>60139.41</v>
      </c>
      <c r="I25">
        <v>22446.04</v>
      </c>
      <c r="K25" s="1">
        <v>-7</v>
      </c>
      <c r="L25" s="1"/>
      <c r="M25" s="1"/>
      <c r="N25" s="1"/>
      <c r="O25" s="1"/>
      <c r="P25" s="1"/>
      <c r="Q25" s="1"/>
      <c r="R25" s="1"/>
      <c r="S25" s="1"/>
      <c r="T25" s="1"/>
      <c r="U25" s="1">
        <v>9.4764710000000001</v>
      </c>
      <c r="W25" s="1">
        <v>10</v>
      </c>
      <c r="X25" s="1">
        <v>0</v>
      </c>
      <c r="Y25" s="1"/>
      <c r="Z25" s="1"/>
      <c r="AA25" s="1"/>
      <c r="AB25" s="1"/>
      <c r="AC25" s="1"/>
      <c r="AD25" s="1"/>
    </row>
    <row r="26" spans="2:30" x14ac:dyDescent="0.2">
      <c r="B26">
        <v>35</v>
      </c>
      <c r="F26">
        <v>30332.59</v>
      </c>
      <c r="G26">
        <v>9772.3449999999993</v>
      </c>
      <c r="H26">
        <v>51736.94</v>
      </c>
      <c r="K26" s="1">
        <v>0</v>
      </c>
      <c r="L26" s="1"/>
      <c r="M26" s="1"/>
      <c r="N26" s="1"/>
      <c r="O26" s="1"/>
      <c r="P26" s="1"/>
      <c r="Q26" s="1"/>
      <c r="R26" s="1"/>
      <c r="S26" s="1"/>
      <c r="T26" s="1"/>
      <c r="U26" s="1">
        <v>8.8764710000000004</v>
      </c>
      <c r="W26" s="1">
        <v>14</v>
      </c>
      <c r="X26" s="1">
        <v>0.466667</v>
      </c>
      <c r="Y26" s="1"/>
      <c r="Z26" s="1"/>
      <c r="AA26" s="1"/>
      <c r="AB26" s="1"/>
      <c r="AC26" s="1"/>
      <c r="AD26" s="1"/>
    </row>
    <row r="27" spans="2:30" x14ac:dyDescent="0.2">
      <c r="B27">
        <v>44</v>
      </c>
      <c r="F27">
        <v>17689.919999999998</v>
      </c>
      <c r="G27">
        <v>7974.9560000000001</v>
      </c>
      <c r="H27">
        <v>53747.17</v>
      </c>
      <c r="I27">
        <v>52775.4</v>
      </c>
      <c r="K27" s="1">
        <v>6</v>
      </c>
      <c r="L27" s="1"/>
      <c r="M27" s="1"/>
      <c r="N27" s="1"/>
      <c r="O27" s="1"/>
      <c r="P27" s="1"/>
      <c r="Q27" s="1"/>
      <c r="R27" s="1"/>
      <c r="S27" s="1"/>
      <c r="T27" s="1"/>
      <c r="U27" s="1">
        <v>9.1764709999999994</v>
      </c>
      <c r="W27" s="1">
        <v>21</v>
      </c>
      <c r="X27" s="1">
        <v>4.3166669999999998</v>
      </c>
      <c r="Y27" s="1"/>
      <c r="Z27" s="1"/>
      <c r="AA27" s="1"/>
      <c r="AB27" s="1"/>
      <c r="AC27" s="1"/>
      <c r="AD27" s="1"/>
    </row>
    <row r="28" spans="2:30" x14ac:dyDescent="0.2">
      <c r="B28">
        <v>49</v>
      </c>
      <c r="H28">
        <v>11899.09</v>
      </c>
      <c r="I28">
        <v>57912.160000000003</v>
      </c>
      <c r="K28" s="1">
        <v>13</v>
      </c>
      <c r="L28" s="1"/>
      <c r="M28" s="1"/>
      <c r="N28" s="1"/>
      <c r="O28" s="1"/>
      <c r="P28" s="1"/>
      <c r="Q28" s="1"/>
      <c r="R28" s="1"/>
      <c r="S28" s="1"/>
      <c r="T28" s="1"/>
      <c r="U28" s="1">
        <v>9.3764710000000004</v>
      </c>
      <c r="W28" s="1">
        <v>28</v>
      </c>
      <c r="X28" s="1">
        <v>6.8666669999999996</v>
      </c>
      <c r="Y28" s="1"/>
      <c r="Z28" s="1"/>
      <c r="AA28" s="1"/>
      <c r="AB28" s="1"/>
      <c r="AC28" s="1"/>
      <c r="AD28" s="1"/>
    </row>
    <row r="29" spans="2:30" x14ac:dyDescent="0.2">
      <c r="K29" s="1">
        <v>26</v>
      </c>
      <c r="L29" s="1"/>
      <c r="M29" s="1"/>
      <c r="N29" s="1"/>
      <c r="O29" s="1"/>
      <c r="P29" s="1"/>
      <c r="Q29" s="1"/>
      <c r="R29" s="1"/>
      <c r="S29" s="1"/>
      <c r="T29" s="1"/>
      <c r="U29" s="1">
        <v>33.626469999999998</v>
      </c>
      <c r="W29" s="1">
        <v>38</v>
      </c>
      <c r="X29" s="1">
        <v>1.816667</v>
      </c>
      <c r="Y29" s="1"/>
      <c r="Z29" s="1"/>
      <c r="AA29" s="1"/>
      <c r="AB29" s="1"/>
      <c r="AC29" s="1"/>
      <c r="AD29" s="1"/>
    </row>
    <row r="30" spans="2:30" x14ac:dyDescent="0.2">
      <c r="K30" s="1">
        <v>35</v>
      </c>
      <c r="L30" s="1"/>
      <c r="M30" s="1"/>
      <c r="N30" s="1"/>
      <c r="O30" s="1"/>
      <c r="P30" s="1"/>
      <c r="Q30" s="1"/>
      <c r="R30" s="1"/>
      <c r="S30" s="1"/>
      <c r="T30" s="1"/>
      <c r="U30" s="1">
        <v>54.726469999999999</v>
      </c>
      <c r="W30" s="1">
        <v>43</v>
      </c>
      <c r="X30" s="1">
        <v>5.55</v>
      </c>
      <c r="Y30" s="1"/>
      <c r="Z30" s="1"/>
      <c r="AA30" s="1"/>
      <c r="AB30" s="1"/>
      <c r="AC30" s="1"/>
      <c r="AD30" s="1"/>
    </row>
    <row r="31" spans="2:30" x14ac:dyDescent="0.2">
      <c r="K31" s="1">
        <v>42</v>
      </c>
      <c r="L31" s="1"/>
      <c r="M31" s="1"/>
      <c r="N31" s="1"/>
      <c r="O31" s="1"/>
      <c r="P31" s="1"/>
      <c r="Q31" s="1"/>
      <c r="R31" s="1"/>
      <c r="S31" s="1"/>
      <c r="T31" s="1"/>
      <c r="U31" s="1">
        <v>59.176470000000002</v>
      </c>
      <c r="W31" s="1">
        <v>50</v>
      </c>
      <c r="X31" s="1">
        <v>7.3</v>
      </c>
      <c r="Y31" s="1"/>
      <c r="Z31" s="1"/>
      <c r="AA31" s="1"/>
      <c r="AB31" s="1"/>
      <c r="AC31" s="1"/>
      <c r="AD31" s="1"/>
    </row>
    <row r="32" spans="2:30" x14ac:dyDescent="0.2">
      <c r="K32" s="1">
        <v>49</v>
      </c>
      <c r="L32" s="1"/>
      <c r="M32" s="1"/>
      <c r="N32" s="1"/>
      <c r="O32" s="1"/>
      <c r="P32" s="1"/>
      <c r="Q32" s="1"/>
      <c r="R32" s="1"/>
      <c r="S32" s="1"/>
      <c r="T32" s="1"/>
      <c r="U32" s="1">
        <v>67.376469999999998</v>
      </c>
      <c r="W32" s="1">
        <v>57</v>
      </c>
      <c r="X32" s="1">
        <v>8.4</v>
      </c>
      <c r="Y32" s="1"/>
      <c r="Z32" s="1"/>
      <c r="AA32" s="1"/>
      <c r="AB32" s="1"/>
      <c r="AC32" s="1"/>
      <c r="AD32" s="1"/>
    </row>
    <row r="33" spans="11:30" x14ac:dyDescent="0.2">
      <c r="K33" s="1">
        <v>56</v>
      </c>
      <c r="L33" s="1"/>
      <c r="M33" s="1"/>
      <c r="N33" s="1"/>
      <c r="O33" s="1"/>
      <c r="P33" s="1"/>
      <c r="Q33" s="1"/>
      <c r="R33" s="1"/>
      <c r="S33" s="1"/>
      <c r="T33" s="1"/>
      <c r="U33" s="1">
        <v>72.776470000000003</v>
      </c>
      <c r="W33" s="1">
        <v>65</v>
      </c>
      <c r="X33" s="1">
        <v>10.06667</v>
      </c>
      <c r="Y33" s="1"/>
      <c r="Z33" s="1"/>
      <c r="AA33" s="1"/>
      <c r="AB33" s="1"/>
      <c r="AC33" s="1"/>
      <c r="AD33" s="1"/>
    </row>
    <row r="34" spans="11:30" x14ac:dyDescent="0.2">
      <c r="K34" s="1">
        <v>63</v>
      </c>
      <c r="L34" s="1"/>
      <c r="M34" s="1"/>
      <c r="N34" s="1"/>
      <c r="O34" s="1"/>
      <c r="P34" s="1"/>
      <c r="Q34" s="1"/>
      <c r="R34" s="1"/>
      <c r="S34" s="1"/>
      <c r="T34" s="1"/>
      <c r="U34" s="1">
        <v>75.276470000000003</v>
      </c>
      <c r="W34" s="1">
        <v>0</v>
      </c>
      <c r="X34" s="1"/>
      <c r="Y34" s="1">
        <v>0</v>
      </c>
      <c r="Z34" s="1"/>
      <c r="AA34" s="1"/>
      <c r="AB34" s="1"/>
      <c r="AC34" s="1"/>
      <c r="AD34" s="1"/>
    </row>
    <row r="35" spans="11:30" x14ac:dyDescent="0.2">
      <c r="K35" s="1">
        <v>70</v>
      </c>
      <c r="L35" s="1"/>
      <c r="M35" s="1"/>
      <c r="N35" s="1"/>
      <c r="O35" s="1"/>
      <c r="P35" s="1"/>
      <c r="Q35" s="1"/>
      <c r="R35" s="1"/>
      <c r="S35" s="1"/>
      <c r="T35" s="1"/>
      <c r="U35" s="1">
        <v>76.526470000000003</v>
      </c>
      <c r="W35" s="1">
        <v>2</v>
      </c>
      <c r="X35" s="1"/>
      <c r="Y35" s="1">
        <v>0</v>
      </c>
      <c r="Z35" s="1"/>
      <c r="AA35" s="1"/>
      <c r="AB35" s="1"/>
      <c r="AC35" s="1"/>
      <c r="AD35" s="1"/>
    </row>
    <row r="36" spans="11:30" x14ac:dyDescent="0.2">
      <c r="K36" s="1">
        <v>77</v>
      </c>
      <c r="L36" s="1"/>
      <c r="M36" s="1"/>
      <c r="N36" s="1"/>
      <c r="O36" s="1"/>
      <c r="P36" s="1"/>
      <c r="Q36" s="1"/>
      <c r="R36" s="1"/>
      <c r="S36" s="1"/>
      <c r="T36" s="1"/>
      <c r="U36" s="1">
        <v>77.026470000000003</v>
      </c>
      <c r="W36" s="1">
        <v>7</v>
      </c>
      <c r="X36" s="1"/>
      <c r="Y36" s="1">
        <v>0</v>
      </c>
      <c r="Z36" s="1"/>
      <c r="AA36" s="1"/>
      <c r="AB36" s="1"/>
      <c r="AC36" s="1"/>
      <c r="AD36" s="1"/>
    </row>
    <row r="37" spans="11:30" x14ac:dyDescent="0.2">
      <c r="K37" s="1">
        <v>80</v>
      </c>
      <c r="L37" s="1"/>
      <c r="M37" s="1"/>
      <c r="N37" s="1"/>
      <c r="O37" s="1"/>
      <c r="P37" s="1"/>
      <c r="Q37" s="1"/>
      <c r="R37" s="1"/>
      <c r="S37" s="1"/>
      <c r="T37" s="1"/>
      <c r="U37" s="1">
        <v>77.026470000000003</v>
      </c>
      <c r="W37" s="1">
        <v>10</v>
      </c>
      <c r="X37" s="1"/>
      <c r="Y37" s="1">
        <v>0</v>
      </c>
      <c r="Z37" s="1"/>
      <c r="AA37" s="1"/>
      <c r="AB37" s="1"/>
      <c r="AC37" s="1"/>
      <c r="AD37" s="1"/>
    </row>
    <row r="38" spans="11:30" x14ac:dyDescent="0.2">
      <c r="K38" s="1">
        <v>0</v>
      </c>
      <c r="L38" s="1"/>
      <c r="M38" s="1"/>
      <c r="N38" s="1"/>
      <c r="O38" s="1">
        <v>6.5264709999999999</v>
      </c>
      <c r="P38" s="1"/>
      <c r="Q38" s="1"/>
      <c r="R38" s="1"/>
      <c r="S38" s="1"/>
      <c r="T38" s="1"/>
      <c r="U38" s="1"/>
      <c r="W38" s="1">
        <v>14</v>
      </c>
      <c r="X38" s="1"/>
      <c r="Y38" s="1">
        <v>0</v>
      </c>
      <c r="Z38" s="1"/>
      <c r="AA38" s="1"/>
      <c r="AB38" s="1"/>
      <c r="AC38" s="1"/>
      <c r="AD38" s="1"/>
    </row>
    <row r="39" spans="11:30" x14ac:dyDescent="0.2">
      <c r="K39" s="1">
        <v>2</v>
      </c>
      <c r="L39" s="1"/>
      <c r="M39" s="1"/>
      <c r="N39" s="1"/>
      <c r="O39" s="1">
        <v>6.4264710000000003</v>
      </c>
      <c r="P39" s="1"/>
      <c r="Q39" s="1"/>
      <c r="R39" s="1"/>
      <c r="S39" s="1"/>
      <c r="T39" s="1"/>
      <c r="U39" s="1"/>
      <c r="W39" s="1">
        <v>21</v>
      </c>
      <c r="X39" s="1"/>
      <c r="Y39" s="1">
        <v>0</v>
      </c>
      <c r="Z39" s="1"/>
      <c r="AA39" s="1"/>
      <c r="AB39" s="1"/>
      <c r="AC39" s="1"/>
      <c r="AD39" s="1"/>
    </row>
    <row r="40" spans="11:30" x14ac:dyDescent="0.2">
      <c r="K40" s="1">
        <v>7</v>
      </c>
      <c r="L40" s="1"/>
      <c r="M40" s="1"/>
      <c r="N40" s="1"/>
      <c r="O40" s="1">
        <v>5.2764709999999999</v>
      </c>
      <c r="P40" s="1"/>
      <c r="Q40" s="1"/>
      <c r="R40" s="1"/>
      <c r="S40" s="1"/>
      <c r="T40" s="1"/>
      <c r="U40" s="1"/>
      <c r="W40" s="1">
        <v>28</v>
      </c>
      <c r="X40" s="1"/>
      <c r="Y40" s="1">
        <v>0</v>
      </c>
      <c r="Z40" s="1"/>
      <c r="AA40" s="1"/>
      <c r="AB40" s="1"/>
      <c r="AC40" s="1"/>
      <c r="AD40" s="1"/>
    </row>
    <row r="41" spans="11:30" x14ac:dyDescent="0.2">
      <c r="K41" s="1">
        <v>14</v>
      </c>
      <c r="L41" s="1"/>
      <c r="M41" s="1"/>
      <c r="N41" s="1"/>
      <c r="O41" s="1">
        <v>19.77647</v>
      </c>
      <c r="P41" s="1"/>
      <c r="Q41" s="1"/>
      <c r="R41" s="1"/>
      <c r="S41" s="1"/>
      <c r="T41" s="1"/>
      <c r="U41" s="1"/>
      <c r="W41" s="1">
        <v>38</v>
      </c>
      <c r="X41" s="1"/>
      <c r="Y41" s="1">
        <v>1.35</v>
      </c>
      <c r="Z41" s="1"/>
      <c r="AA41" s="1"/>
      <c r="AB41" s="1"/>
      <c r="AC41" s="1"/>
      <c r="AD41" s="1"/>
    </row>
    <row r="42" spans="11:30" x14ac:dyDescent="0.2">
      <c r="K42" s="1">
        <v>21</v>
      </c>
      <c r="L42" s="1"/>
      <c r="M42" s="1"/>
      <c r="N42" s="1"/>
      <c r="O42" s="1">
        <v>42.976469999999999</v>
      </c>
      <c r="P42" s="1"/>
      <c r="Q42" s="1"/>
      <c r="R42" s="1"/>
      <c r="S42" s="1"/>
      <c r="T42" s="1"/>
      <c r="U42" s="1"/>
      <c r="W42" s="1">
        <v>43</v>
      </c>
      <c r="X42" s="1"/>
      <c r="Y42" s="1">
        <v>1</v>
      </c>
      <c r="Z42" s="1"/>
      <c r="AA42" s="1"/>
      <c r="AB42" s="1"/>
      <c r="AC42" s="1"/>
      <c r="AD42" s="1"/>
    </row>
    <row r="43" spans="11:30" x14ac:dyDescent="0.2">
      <c r="K43" s="1">
        <v>28</v>
      </c>
      <c r="L43" s="1"/>
      <c r="M43" s="1"/>
      <c r="N43" s="1"/>
      <c r="O43" s="1">
        <v>49.626469999999998</v>
      </c>
      <c r="P43" s="1"/>
      <c r="Q43" s="1"/>
      <c r="R43" s="1"/>
      <c r="S43" s="1"/>
      <c r="T43" s="1"/>
      <c r="U43" s="1"/>
      <c r="W43" s="1">
        <v>50</v>
      </c>
      <c r="X43" s="1"/>
      <c r="Y43" s="1">
        <v>4.55</v>
      </c>
      <c r="Z43" s="1"/>
      <c r="AA43" s="1"/>
      <c r="AB43" s="1"/>
      <c r="AC43" s="1"/>
      <c r="AD43" s="1"/>
    </row>
    <row r="44" spans="11:30" x14ac:dyDescent="0.2">
      <c r="K44" s="1">
        <v>35</v>
      </c>
      <c r="L44" s="1"/>
      <c r="M44" s="1"/>
      <c r="N44" s="1"/>
      <c r="O44" s="1">
        <v>55.726469999999999</v>
      </c>
      <c r="P44" s="1"/>
      <c r="Q44" s="1"/>
      <c r="R44" s="1"/>
      <c r="S44" s="1"/>
      <c r="T44" s="1"/>
      <c r="U44" s="1"/>
      <c r="W44" s="1">
        <v>57</v>
      </c>
      <c r="X44" s="1"/>
      <c r="Y44" s="1">
        <v>8.4</v>
      </c>
      <c r="Z44" s="1"/>
      <c r="AA44" s="1"/>
      <c r="AB44" s="1"/>
      <c r="AC44" s="1"/>
      <c r="AD44" s="1"/>
    </row>
    <row r="45" spans="11:30" x14ac:dyDescent="0.2">
      <c r="K45" s="1">
        <v>44</v>
      </c>
      <c r="L45" s="1"/>
      <c r="M45" s="1"/>
      <c r="N45" s="1"/>
      <c r="O45" s="1">
        <v>52.276470000000003</v>
      </c>
      <c r="P45" s="1"/>
      <c r="Q45" s="1"/>
      <c r="R45" s="1"/>
      <c r="S45" s="1"/>
      <c r="T45" s="1"/>
      <c r="U45" s="1"/>
      <c r="W45" s="1">
        <v>65</v>
      </c>
      <c r="X45" s="1"/>
      <c r="Y45" s="1">
        <v>3.95</v>
      </c>
      <c r="Z45" s="1"/>
      <c r="AA45" s="1"/>
      <c r="AB45" s="1"/>
      <c r="AC45" s="1"/>
      <c r="AD45" s="1"/>
    </row>
    <row r="46" spans="11:30" x14ac:dyDescent="0.2">
      <c r="K46" s="1">
        <v>0</v>
      </c>
      <c r="L46" s="1"/>
      <c r="M46" s="1"/>
      <c r="N46" s="1"/>
      <c r="O46" s="1"/>
      <c r="P46" s="1">
        <v>9.9764710000000001</v>
      </c>
      <c r="Q46" s="1"/>
      <c r="R46" s="1"/>
      <c r="S46" s="1"/>
      <c r="T46" s="1"/>
      <c r="U46" s="1"/>
      <c r="W46" s="1">
        <v>0</v>
      </c>
      <c r="X46" s="1"/>
      <c r="Y46" s="1"/>
      <c r="Z46" s="1">
        <v>0</v>
      </c>
      <c r="AA46" s="1"/>
      <c r="AB46" s="1"/>
      <c r="AC46" s="1"/>
      <c r="AD46" s="1"/>
    </row>
    <row r="47" spans="11:30" x14ac:dyDescent="0.2">
      <c r="K47" s="1">
        <v>2</v>
      </c>
      <c r="L47" s="1"/>
      <c r="M47" s="1"/>
      <c r="N47" s="1"/>
      <c r="O47" s="1"/>
      <c r="P47" s="1">
        <v>8.9264709999999994</v>
      </c>
      <c r="Q47" s="1"/>
      <c r="R47" s="1"/>
      <c r="S47" s="1"/>
      <c r="T47" s="1"/>
      <c r="U47" s="1"/>
      <c r="W47" s="1">
        <v>2</v>
      </c>
      <c r="X47" s="1"/>
      <c r="Y47" s="1"/>
      <c r="Z47" s="1">
        <v>0</v>
      </c>
      <c r="AA47" s="1"/>
      <c r="AB47" s="1"/>
      <c r="AC47" s="1"/>
      <c r="AD47" s="1"/>
    </row>
    <row r="48" spans="11:30" x14ac:dyDescent="0.2">
      <c r="K48" s="1">
        <v>7</v>
      </c>
      <c r="L48" s="1"/>
      <c r="M48" s="1"/>
      <c r="N48" s="1"/>
      <c r="O48" s="1"/>
      <c r="P48" s="1">
        <v>7.5264709999999999</v>
      </c>
      <c r="Q48" s="1"/>
      <c r="R48" s="1"/>
      <c r="S48" s="1"/>
      <c r="T48" s="1"/>
      <c r="U48" s="1"/>
      <c r="W48" s="1">
        <v>7</v>
      </c>
      <c r="X48" s="1"/>
      <c r="Y48" s="1"/>
      <c r="Z48" s="1">
        <v>0</v>
      </c>
      <c r="AA48" s="1"/>
      <c r="AB48" s="1"/>
      <c r="AC48" s="1"/>
      <c r="AD48" s="1"/>
    </row>
    <row r="49" spans="11:30" x14ac:dyDescent="0.2">
      <c r="K49" s="1">
        <v>14</v>
      </c>
      <c r="L49" s="1"/>
      <c r="M49" s="1"/>
      <c r="N49" s="1"/>
      <c r="O49" s="1"/>
      <c r="P49" s="1">
        <v>22.726469999999999</v>
      </c>
      <c r="Q49" s="1"/>
      <c r="R49" s="1"/>
      <c r="S49" s="1"/>
      <c r="T49" s="1"/>
      <c r="U49" s="1"/>
      <c r="W49" s="1">
        <v>10</v>
      </c>
      <c r="X49" s="1"/>
      <c r="Y49" s="1"/>
      <c r="Z49" s="1">
        <v>0</v>
      </c>
      <c r="AA49" s="1"/>
      <c r="AB49" s="1"/>
      <c r="AC49" s="1"/>
      <c r="AD49" s="1"/>
    </row>
    <row r="50" spans="11:30" x14ac:dyDescent="0.2">
      <c r="K50" s="1">
        <v>21</v>
      </c>
      <c r="L50" s="1"/>
      <c r="M50" s="1"/>
      <c r="N50" s="1"/>
      <c r="O50" s="1"/>
      <c r="P50" s="1">
        <v>50.626469999999998</v>
      </c>
      <c r="Q50" s="1"/>
      <c r="R50" s="1"/>
      <c r="S50" s="1"/>
      <c r="T50" s="1"/>
      <c r="U50" s="1"/>
      <c r="W50" s="1">
        <v>14</v>
      </c>
      <c r="X50" s="1"/>
      <c r="Y50" s="1"/>
      <c r="Z50" s="1">
        <v>0</v>
      </c>
      <c r="AA50" s="1"/>
      <c r="AB50" s="1"/>
      <c r="AC50" s="1"/>
      <c r="AD50" s="1"/>
    </row>
    <row r="51" spans="11:30" x14ac:dyDescent="0.2">
      <c r="K51" s="1">
        <v>28</v>
      </c>
      <c r="L51" s="1"/>
      <c r="M51" s="1"/>
      <c r="N51" s="1"/>
      <c r="O51" s="1"/>
      <c r="P51" s="1">
        <v>53.926470000000002</v>
      </c>
      <c r="Q51" s="1"/>
      <c r="R51" s="1"/>
      <c r="S51" s="1"/>
      <c r="T51" s="1"/>
      <c r="U51" s="1"/>
      <c r="W51" s="1">
        <v>21</v>
      </c>
      <c r="X51" s="1"/>
      <c r="Y51" s="1"/>
      <c r="Z51" s="1">
        <v>1.95</v>
      </c>
      <c r="AA51" s="1"/>
      <c r="AB51" s="1"/>
      <c r="AC51" s="1"/>
      <c r="AD51" s="1"/>
    </row>
    <row r="52" spans="11:30" x14ac:dyDescent="0.2">
      <c r="K52" s="1">
        <v>35</v>
      </c>
      <c r="L52" s="1"/>
      <c r="M52" s="1"/>
      <c r="N52" s="1"/>
      <c r="O52" s="1"/>
      <c r="P52" s="1">
        <v>57.976469999999999</v>
      </c>
      <c r="Q52" s="1"/>
      <c r="R52" s="1"/>
      <c r="S52" s="1"/>
      <c r="T52" s="1"/>
      <c r="U52" s="1"/>
      <c r="W52" s="1">
        <v>28</v>
      </c>
      <c r="X52" s="1"/>
      <c r="Y52" s="1"/>
      <c r="Z52" s="1">
        <v>2.7166670000000002</v>
      </c>
      <c r="AA52" s="1"/>
      <c r="AB52" s="1"/>
      <c r="AC52" s="1"/>
      <c r="AD52" s="1"/>
    </row>
    <row r="53" spans="11:30" x14ac:dyDescent="0.2">
      <c r="K53" s="1">
        <v>44</v>
      </c>
      <c r="L53" s="1"/>
      <c r="M53" s="1"/>
      <c r="N53" s="1"/>
      <c r="O53" s="1"/>
      <c r="P53" s="1">
        <v>58.876469999999998</v>
      </c>
      <c r="Q53" s="1"/>
      <c r="R53" s="1"/>
      <c r="S53" s="1"/>
      <c r="T53" s="1"/>
      <c r="U53" s="1"/>
      <c r="W53" s="1">
        <v>38</v>
      </c>
      <c r="X53" s="1"/>
      <c r="Y53" s="1"/>
      <c r="Z53" s="1">
        <v>0.41666700000000001</v>
      </c>
      <c r="AA53" s="1"/>
      <c r="AB53" s="1"/>
      <c r="AC53" s="1"/>
      <c r="AD53" s="1"/>
    </row>
    <row r="54" spans="11:30" x14ac:dyDescent="0.2">
      <c r="K54" s="1">
        <v>0</v>
      </c>
      <c r="L54" s="1"/>
      <c r="M54" s="1"/>
      <c r="N54" s="1"/>
      <c r="O54" s="1"/>
      <c r="P54" s="1"/>
      <c r="Q54" s="1">
        <v>5.1764710000000003</v>
      </c>
      <c r="R54" s="1"/>
      <c r="S54" s="1"/>
      <c r="T54" s="1"/>
      <c r="U54" s="1"/>
      <c r="W54" s="1">
        <v>43</v>
      </c>
      <c r="X54" s="1"/>
      <c r="Y54" s="1"/>
      <c r="Z54" s="1">
        <v>0.9</v>
      </c>
      <c r="AA54" s="1"/>
      <c r="AB54" s="1"/>
      <c r="AC54" s="1"/>
      <c r="AD54" s="1"/>
    </row>
    <row r="55" spans="11:30" x14ac:dyDescent="0.2">
      <c r="K55" s="1">
        <v>2</v>
      </c>
      <c r="L55" s="1"/>
      <c r="M55" s="1"/>
      <c r="N55" s="1"/>
      <c r="O55" s="1"/>
      <c r="P55" s="1"/>
      <c r="Q55" s="1">
        <v>1.926471</v>
      </c>
      <c r="R55" s="1"/>
      <c r="S55" s="1"/>
      <c r="T55" s="1"/>
      <c r="U55" s="1"/>
      <c r="W55" s="1">
        <v>50</v>
      </c>
      <c r="X55" s="1"/>
      <c r="Y55" s="1"/>
      <c r="Z55" s="1">
        <v>1.5</v>
      </c>
      <c r="AA55" s="1"/>
      <c r="AB55" s="1"/>
      <c r="AC55" s="1"/>
      <c r="AD55" s="1"/>
    </row>
    <row r="56" spans="11:30" x14ac:dyDescent="0.2">
      <c r="K56" s="1">
        <v>7</v>
      </c>
      <c r="L56" s="1"/>
      <c r="M56" s="1"/>
      <c r="N56" s="1"/>
      <c r="O56" s="1"/>
      <c r="P56" s="1"/>
      <c r="Q56" s="1">
        <v>6.3264709999999997</v>
      </c>
      <c r="R56" s="1"/>
      <c r="S56" s="1"/>
      <c r="T56" s="1"/>
      <c r="U56" s="1"/>
      <c r="W56" s="1">
        <v>57</v>
      </c>
      <c r="X56" s="1"/>
      <c r="Y56" s="1"/>
      <c r="Z56" s="1">
        <v>4.1500000000000004</v>
      </c>
      <c r="AA56" s="1"/>
      <c r="AB56" s="1"/>
      <c r="AC56" s="1"/>
      <c r="AD56" s="1"/>
    </row>
    <row r="57" spans="11:30" x14ac:dyDescent="0.2">
      <c r="K57" s="1">
        <v>14</v>
      </c>
      <c r="L57" s="1"/>
      <c r="M57" s="1"/>
      <c r="N57" s="1"/>
      <c r="O57" s="1"/>
      <c r="P57" s="1"/>
      <c r="Q57" s="1">
        <v>22.426469999999998</v>
      </c>
      <c r="R57" s="1"/>
      <c r="S57" s="1"/>
      <c r="T57" s="1"/>
      <c r="U57" s="1"/>
      <c r="W57" s="1">
        <v>64</v>
      </c>
      <c r="X57" s="1"/>
      <c r="Y57" s="1"/>
      <c r="Z57" s="1">
        <v>5.05</v>
      </c>
      <c r="AA57" s="1"/>
      <c r="AB57" s="1"/>
      <c r="AC57" s="1"/>
      <c r="AD57" s="1"/>
    </row>
    <row r="58" spans="11:30" x14ac:dyDescent="0.2">
      <c r="K58" s="1">
        <v>21</v>
      </c>
      <c r="L58" s="1"/>
      <c r="M58" s="1"/>
      <c r="N58" s="1"/>
      <c r="O58" s="1"/>
      <c r="P58" s="1"/>
      <c r="Q58" s="1">
        <v>47.626469999999998</v>
      </c>
      <c r="R58" s="1"/>
      <c r="S58" s="1"/>
      <c r="T58" s="1"/>
      <c r="U58" s="1"/>
      <c r="W58" s="1">
        <v>0</v>
      </c>
      <c r="X58" s="1"/>
      <c r="Y58" s="1"/>
      <c r="Z58" s="1"/>
      <c r="AA58" s="1"/>
      <c r="AB58" s="1"/>
      <c r="AC58" s="1">
        <v>0</v>
      </c>
      <c r="AD58" s="1"/>
    </row>
    <row r="59" spans="11:30" x14ac:dyDescent="0.2">
      <c r="K59" s="1">
        <v>28</v>
      </c>
      <c r="L59" s="1"/>
      <c r="M59" s="1"/>
      <c r="N59" s="1"/>
      <c r="O59" s="1"/>
      <c r="P59" s="1"/>
      <c r="Q59" s="1">
        <v>53.176470000000002</v>
      </c>
      <c r="R59" s="1"/>
      <c r="S59" s="1"/>
      <c r="T59" s="1"/>
      <c r="U59" s="1"/>
      <c r="W59" s="1">
        <v>2</v>
      </c>
      <c r="X59" s="1"/>
      <c r="Y59" s="1"/>
      <c r="Z59" s="1"/>
      <c r="AA59" s="1"/>
      <c r="AB59" s="1"/>
      <c r="AC59" s="1">
        <v>0</v>
      </c>
      <c r="AD59" s="1"/>
    </row>
    <row r="60" spans="11:30" x14ac:dyDescent="0.2">
      <c r="K60" s="1">
        <v>35</v>
      </c>
      <c r="L60" s="1"/>
      <c r="M60" s="1"/>
      <c r="N60" s="1"/>
      <c r="O60" s="1"/>
      <c r="P60" s="1"/>
      <c r="Q60" s="1">
        <v>56.676470000000002</v>
      </c>
      <c r="R60" s="1"/>
      <c r="S60" s="1"/>
      <c r="T60" s="1"/>
      <c r="U60" s="1"/>
      <c r="W60" s="1">
        <v>7</v>
      </c>
      <c r="X60" s="1"/>
      <c r="Y60" s="1"/>
      <c r="Z60" s="1"/>
      <c r="AA60" s="1"/>
      <c r="AB60" s="1"/>
      <c r="AC60" s="1">
        <v>0.36666700000000002</v>
      </c>
      <c r="AD60" s="1"/>
    </row>
    <row r="61" spans="11:30" x14ac:dyDescent="0.2">
      <c r="K61" s="1">
        <v>42</v>
      </c>
      <c r="L61" s="1"/>
      <c r="M61" s="1"/>
      <c r="N61" s="1"/>
      <c r="O61" s="1"/>
      <c r="P61" s="1"/>
      <c r="Q61" s="1">
        <v>59.126469999999998</v>
      </c>
      <c r="R61" s="1"/>
      <c r="S61" s="1"/>
      <c r="T61" s="1"/>
      <c r="U61" s="1"/>
      <c r="W61" s="1">
        <v>14</v>
      </c>
      <c r="X61" s="1"/>
      <c r="Y61" s="1"/>
      <c r="Z61" s="1"/>
      <c r="AA61" s="1"/>
      <c r="AB61" s="1"/>
      <c r="AC61" s="1">
        <v>0</v>
      </c>
      <c r="AD61" s="1"/>
    </row>
    <row r="62" spans="11:30" x14ac:dyDescent="0.2">
      <c r="K62" s="1">
        <v>49</v>
      </c>
      <c r="L62" s="1"/>
      <c r="M62" s="1"/>
      <c r="N62" s="1"/>
      <c r="O62" s="1"/>
      <c r="P62" s="1"/>
      <c r="Q62" s="1">
        <v>59.676470000000002</v>
      </c>
      <c r="R62" s="1"/>
      <c r="S62" s="1"/>
      <c r="T62" s="1"/>
      <c r="U62" s="1"/>
      <c r="W62" s="1">
        <v>21</v>
      </c>
      <c r="X62" s="1"/>
      <c r="Y62" s="1"/>
      <c r="Z62" s="1"/>
      <c r="AA62" s="1"/>
      <c r="AB62" s="1"/>
      <c r="AC62" s="1">
        <v>0</v>
      </c>
      <c r="AD62" s="1"/>
    </row>
    <row r="63" spans="11:30" x14ac:dyDescent="0.2">
      <c r="K63" s="1">
        <v>0</v>
      </c>
      <c r="L63" s="1"/>
      <c r="M63" s="1"/>
      <c r="N63" s="1"/>
      <c r="O63" s="1"/>
      <c r="P63" s="1"/>
      <c r="Q63" s="1"/>
      <c r="R63" s="1">
        <v>9.0764709999999997</v>
      </c>
      <c r="S63" s="1"/>
      <c r="T63" s="1"/>
      <c r="U63" s="1"/>
      <c r="W63" s="1">
        <v>28</v>
      </c>
      <c r="X63" s="1"/>
      <c r="Y63" s="1"/>
      <c r="Z63" s="1"/>
      <c r="AA63" s="1"/>
      <c r="AB63" s="1"/>
      <c r="AC63" s="1">
        <v>2.5666669999999998</v>
      </c>
      <c r="AD63" s="1"/>
    </row>
    <row r="64" spans="11:30" x14ac:dyDescent="0.2">
      <c r="K64" s="1">
        <v>2</v>
      </c>
      <c r="L64" s="1"/>
      <c r="M64" s="1"/>
      <c r="N64" s="1"/>
      <c r="O64" s="1"/>
      <c r="P64" s="1"/>
      <c r="Q64" s="1"/>
      <c r="R64" s="1">
        <v>18.226469999999999</v>
      </c>
      <c r="S64" s="1"/>
      <c r="T64" s="1"/>
      <c r="U64" s="1"/>
      <c r="W64" s="1">
        <v>35</v>
      </c>
      <c r="X64" s="1"/>
      <c r="Y64" s="1"/>
      <c r="Z64" s="1"/>
      <c r="AA64" s="1"/>
      <c r="AB64" s="1"/>
      <c r="AC64" s="1">
        <v>3.4</v>
      </c>
      <c r="AD64" s="1"/>
    </row>
    <row r="65" spans="11:30" x14ac:dyDescent="0.2">
      <c r="K65" s="1">
        <v>7</v>
      </c>
      <c r="L65" s="1"/>
      <c r="M65" s="1"/>
      <c r="N65" s="1"/>
      <c r="O65" s="1"/>
      <c r="P65" s="1"/>
      <c r="Q65" s="1"/>
      <c r="R65" s="1">
        <v>9.3264709999999997</v>
      </c>
      <c r="S65" s="1"/>
      <c r="T65" s="1"/>
      <c r="U65" s="1"/>
      <c r="W65" s="1">
        <v>42</v>
      </c>
      <c r="X65" s="1"/>
      <c r="Y65" s="1"/>
      <c r="Z65" s="1"/>
      <c r="AA65" s="1"/>
      <c r="AB65" s="1"/>
      <c r="AC65" s="1">
        <v>0.96666700000000005</v>
      </c>
      <c r="AD65" s="1"/>
    </row>
    <row r="66" spans="11:30" x14ac:dyDescent="0.2">
      <c r="K66" s="1">
        <v>14</v>
      </c>
      <c r="L66" s="1"/>
      <c r="M66" s="1"/>
      <c r="N66" s="1"/>
      <c r="O66" s="1"/>
      <c r="P66" s="1"/>
      <c r="Q66" s="1"/>
      <c r="R66" s="1">
        <v>19.226469999999999</v>
      </c>
      <c r="S66" s="1"/>
      <c r="T66" s="1"/>
      <c r="U66" s="1"/>
      <c r="W66" s="1">
        <v>49</v>
      </c>
      <c r="X66" s="1"/>
      <c r="Y66" s="1"/>
      <c r="Z66" s="1"/>
      <c r="AA66" s="1"/>
      <c r="AB66" s="1"/>
      <c r="AC66" s="1">
        <v>0</v>
      </c>
      <c r="AD66" s="1"/>
    </row>
    <row r="67" spans="11:30" x14ac:dyDescent="0.2">
      <c r="K67" s="1">
        <v>21</v>
      </c>
      <c r="L67" s="1"/>
      <c r="M67" s="1"/>
      <c r="N67" s="1"/>
      <c r="O67" s="1"/>
      <c r="P67" s="1"/>
      <c r="Q67" s="1"/>
      <c r="R67" s="1">
        <v>59.726469999999999</v>
      </c>
      <c r="S67" s="1"/>
      <c r="T67" s="1"/>
      <c r="U67" s="1"/>
      <c r="W67" s="1">
        <v>0</v>
      </c>
      <c r="X67" s="1"/>
      <c r="Y67" s="1"/>
      <c r="Z67" s="1"/>
      <c r="AA67" s="1"/>
      <c r="AB67" s="1"/>
      <c r="AC67" s="1"/>
      <c r="AD67" s="1">
        <v>0</v>
      </c>
    </row>
    <row r="68" spans="11:30" x14ac:dyDescent="0.2">
      <c r="K68" s="1">
        <v>28</v>
      </c>
      <c r="L68" s="1"/>
      <c r="M68" s="1"/>
      <c r="N68" s="1"/>
      <c r="O68" s="1"/>
      <c r="P68" s="1"/>
      <c r="Q68" s="1"/>
      <c r="R68" s="1">
        <v>58.026470000000003</v>
      </c>
      <c r="S68" s="1"/>
      <c r="T68" s="1"/>
      <c r="U68" s="1"/>
      <c r="W68" s="1">
        <v>2</v>
      </c>
      <c r="X68" s="1"/>
      <c r="Y68" s="1"/>
      <c r="Z68" s="1"/>
      <c r="AA68" s="1"/>
      <c r="AB68" s="1"/>
      <c r="AC68" s="1"/>
      <c r="AD68" s="1">
        <v>0</v>
      </c>
    </row>
    <row r="69" spans="11:30" x14ac:dyDescent="0.2">
      <c r="K69" s="1">
        <v>35</v>
      </c>
      <c r="L69" s="1"/>
      <c r="M69" s="1"/>
      <c r="N69" s="1"/>
      <c r="O69" s="1"/>
      <c r="P69" s="1"/>
      <c r="Q69" s="1"/>
      <c r="R69" s="1">
        <v>67.32647</v>
      </c>
      <c r="S69" s="1"/>
      <c r="T69" s="1"/>
      <c r="U69" s="1"/>
      <c r="W69" s="1">
        <v>7</v>
      </c>
      <c r="X69" s="1"/>
      <c r="Y69" s="1"/>
      <c r="Z69" s="1"/>
      <c r="AA69" s="1"/>
      <c r="AB69" s="1"/>
      <c r="AC69" s="1"/>
      <c r="AD69" s="1">
        <v>0</v>
      </c>
    </row>
    <row r="70" spans="11:30" x14ac:dyDescent="0.2">
      <c r="K70" s="1">
        <v>42</v>
      </c>
      <c r="L70" s="1"/>
      <c r="M70" s="1"/>
      <c r="N70" s="1"/>
      <c r="O70" s="1"/>
      <c r="P70" s="1"/>
      <c r="Q70" s="1"/>
      <c r="R70" s="1">
        <v>69.82647</v>
      </c>
      <c r="S70" s="1"/>
      <c r="T70" s="1"/>
      <c r="U70" s="1"/>
      <c r="W70" s="1">
        <v>14</v>
      </c>
      <c r="X70" s="1"/>
      <c r="Y70" s="1"/>
      <c r="Z70" s="1"/>
      <c r="AA70" s="1"/>
      <c r="AB70" s="1"/>
      <c r="AC70" s="1"/>
      <c r="AD70" s="1">
        <v>0</v>
      </c>
    </row>
    <row r="71" spans="11:30" x14ac:dyDescent="0.2">
      <c r="K71" s="1">
        <v>49</v>
      </c>
      <c r="L71" s="1"/>
      <c r="M71" s="1"/>
      <c r="N71" s="1"/>
      <c r="O71" s="1"/>
      <c r="P71" s="1"/>
      <c r="Q71" s="1"/>
      <c r="R71" s="1">
        <v>68.876469999999998</v>
      </c>
      <c r="S71" s="1"/>
      <c r="T71" s="1"/>
      <c r="U71" s="1"/>
      <c r="W71" s="1">
        <v>21</v>
      </c>
      <c r="X71" s="1"/>
      <c r="Y71" s="1"/>
      <c r="Z71" s="1"/>
      <c r="AA71" s="1"/>
      <c r="AB71" s="1"/>
      <c r="AC71" s="1"/>
      <c r="AD71" s="1">
        <v>0</v>
      </c>
    </row>
    <row r="72" spans="11:30" x14ac:dyDescent="0.2">
      <c r="K72" s="1">
        <v>0</v>
      </c>
      <c r="L72" s="1">
        <v>0.876471</v>
      </c>
      <c r="M72" s="1"/>
      <c r="N72" s="1"/>
      <c r="O72" s="1"/>
      <c r="P72" s="1"/>
      <c r="Q72" s="1"/>
      <c r="R72" s="1"/>
      <c r="S72" s="1"/>
      <c r="T72" s="1"/>
      <c r="U72" s="1"/>
      <c r="W72" s="1">
        <v>28</v>
      </c>
      <c r="X72" s="1"/>
      <c r="Y72" s="1"/>
      <c r="Z72" s="1"/>
      <c r="AA72" s="1"/>
      <c r="AB72" s="1"/>
      <c r="AC72" s="1"/>
      <c r="AD72" s="1">
        <v>0</v>
      </c>
    </row>
    <row r="73" spans="11:30" x14ac:dyDescent="0.2">
      <c r="K73" s="1">
        <v>2</v>
      </c>
      <c r="L73" s="1">
        <v>1.176471</v>
      </c>
      <c r="M73" s="1"/>
      <c r="N73" s="1"/>
      <c r="O73" s="1"/>
      <c r="P73" s="1"/>
      <c r="Q73" s="1"/>
      <c r="R73" s="1"/>
      <c r="S73" s="1"/>
      <c r="T73" s="1"/>
      <c r="U73" s="1"/>
      <c r="W73" s="1">
        <v>35</v>
      </c>
      <c r="X73" s="1"/>
      <c r="Y73" s="1"/>
      <c r="Z73" s="1"/>
      <c r="AA73" s="1"/>
      <c r="AB73" s="1"/>
      <c r="AC73" s="1"/>
      <c r="AD73" s="1">
        <v>0</v>
      </c>
    </row>
    <row r="74" spans="11:30" x14ac:dyDescent="0.2">
      <c r="K74" s="1">
        <v>7</v>
      </c>
      <c r="L74" s="1">
        <v>4.5764709999999997</v>
      </c>
      <c r="M74" s="1"/>
      <c r="N74" s="1"/>
      <c r="O74" s="1"/>
      <c r="P74" s="1"/>
      <c r="Q74" s="1"/>
      <c r="R74" s="1"/>
      <c r="S74" s="1"/>
      <c r="T74" s="1"/>
      <c r="U74" s="1"/>
      <c r="W74" s="1">
        <v>42</v>
      </c>
      <c r="X74" s="1"/>
      <c r="Y74" s="1"/>
      <c r="Z74" s="1"/>
      <c r="AA74" s="1"/>
      <c r="AB74" s="1"/>
      <c r="AC74" s="1"/>
      <c r="AD74" s="1">
        <v>2.8166669999999998</v>
      </c>
    </row>
    <row r="75" spans="11:30" x14ac:dyDescent="0.2">
      <c r="K75" s="1">
        <v>10</v>
      </c>
      <c r="L75" s="1">
        <v>4.1264710000000004</v>
      </c>
      <c r="M75" s="1"/>
      <c r="N75" s="1"/>
      <c r="O75" s="1"/>
      <c r="P75" s="1"/>
      <c r="Q75" s="1"/>
      <c r="R75" s="1"/>
      <c r="S75" s="1"/>
      <c r="T75" s="1"/>
      <c r="U75" s="1"/>
      <c r="W75" s="1">
        <v>49</v>
      </c>
      <c r="X75" s="1"/>
      <c r="Y75" s="1"/>
      <c r="Z75" s="1"/>
      <c r="AA75" s="1"/>
      <c r="AB75" s="1"/>
      <c r="AC75" s="1"/>
      <c r="AD75" s="1">
        <v>0</v>
      </c>
    </row>
    <row r="76" spans="11:30" x14ac:dyDescent="0.2">
      <c r="K76" s="1">
        <v>14</v>
      </c>
      <c r="L76" s="1">
        <v>44.426470000000002</v>
      </c>
      <c r="M76" s="1"/>
      <c r="N76" s="1"/>
      <c r="O76" s="1"/>
      <c r="P76" s="1"/>
      <c r="Q76" s="1"/>
      <c r="R76" s="1"/>
      <c r="S76" s="1"/>
      <c r="T76" s="1"/>
      <c r="U76" s="1"/>
    </row>
    <row r="77" spans="11:30" x14ac:dyDescent="0.2">
      <c r="K77" s="1">
        <v>21</v>
      </c>
      <c r="L77" s="1">
        <v>57.176470000000002</v>
      </c>
      <c r="M77" s="1"/>
      <c r="N77" s="1"/>
      <c r="O77" s="1"/>
      <c r="P77" s="1"/>
      <c r="Q77" s="1"/>
      <c r="R77" s="1"/>
      <c r="S77" s="1"/>
      <c r="T77" s="1"/>
      <c r="U77" s="1"/>
    </row>
    <row r="78" spans="11:30" x14ac:dyDescent="0.2">
      <c r="K78" s="1">
        <v>28</v>
      </c>
      <c r="L78" s="1">
        <v>57.07647</v>
      </c>
      <c r="M78" s="1"/>
      <c r="N78" s="1"/>
      <c r="O78" s="1"/>
      <c r="P78" s="1"/>
      <c r="Q78" s="1"/>
      <c r="R78" s="1"/>
      <c r="S78" s="1"/>
      <c r="T78" s="1"/>
      <c r="U78" s="1"/>
    </row>
    <row r="79" spans="11:30" x14ac:dyDescent="0.2">
      <c r="K79" s="1">
        <v>38</v>
      </c>
      <c r="L79" s="1">
        <v>59.376469999999998</v>
      </c>
      <c r="M79" s="1"/>
      <c r="N79" s="1"/>
      <c r="O79" s="1"/>
      <c r="P79" s="1"/>
      <c r="Q79" s="1"/>
      <c r="R79" s="1"/>
      <c r="S79" s="1"/>
      <c r="T79" s="1"/>
      <c r="U79" s="1"/>
    </row>
    <row r="80" spans="11:30" x14ac:dyDescent="0.2">
      <c r="K80" s="1">
        <v>43</v>
      </c>
      <c r="L80" s="1">
        <v>59.676470000000002</v>
      </c>
      <c r="M80" s="1"/>
      <c r="N80" s="1"/>
      <c r="O80" s="1"/>
      <c r="P80" s="1"/>
      <c r="Q80" s="1"/>
      <c r="R80" s="1"/>
      <c r="S80" s="1"/>
      <c r="T80" s="1"/>
      <c r="U80" s="1"/>
    </row>
    <row r="81" spans="11:21" x14ac:dyDescent="0.2">
      <c r="K81" s="1">
        <v>50</v>
      </c>
      <c r="L81" s="1">
        <v>66.026470000000003</v>
      </c>
      <c r="M81" s="1"/>
      <c r="N81" s="1"/>
      <c r="O81" s="1"/>
      <c r="P81" s="1"/>
      <c r="Q81" s="1"/>
      <c r="R81" s="1"/>
      <c r="S81" s="1"/>
      <c r="T81" s="1"/>
      <c r="U81" s="1"/>
    </row>
    <row r="82" spans="11:21" x14ac:dyDescent="0.2">
      <c r="K82" s="1">
        <v>57</v>
      </c>
      <c r="L82" s="1">
        <v>63.876469999999998</v>
      </c>
      <c r="M82" s="1"/>
      <c r="N82" s="1"/>
      <c r="O82" s="1"/>
      <c r="P82" s="1"/>
      <c r="Q82" s="1"/>
      <c r="R82" s="1"/>
      <c r="S82" s="1"/>
      <c r="T82" s="1"/>
      <c r="U82" s="1"/>
    </row>
    <row r="83" spans="11:21" x14ac:dyDescent="0.2">
      <c r="K83" s="1">
        <v>65</v>
      </c>
      <c r="L83" s="1">
        <v>64.376469999999998</v>
      </c>
      <c r="M83" s="1"/>
      <c r="N83" s="1"/>
      <c r="O83" s="1"/>
      <c r="P83" s="1"/>
      <c r="Q83" s="1"/>
      <c r="R83" s="1"/>
      <c r="S83" s="1"/>
      <c r="T83" s="1"/>
      <c r="U83" s="1"/>
    </row>
    <row r="84" spans="11:21" x14ac:dyDescent="0.2">
      <c r="K84" s="1">
        <v>0</v>
      </c>
      <c r="L84" s="1"/>
      <c r="M84" s="1">
        <v>2.3264710000000002</v>
      </c>
      <c r="N84" s="1"/>
      <c r="O84" s="1"/>
      <c r="P84" s="1"/>
      <c r="Q84" s="1"/>
      <c r="R84" s="1"/>
      <c r="S84" s="1"/>
      <c r="T84" s="1"/>
      <c r="U84" s="1"/>
    </row>
    <row r="85" spans="11:21" x14ac:dyDescent="0.2">
      <c r="K85" s="1">
        <v>2</v>
      </c>
      <c r="L85" s="1"/>
      <c r="M85" s="1">
        <v>2.1764709999999998</v>
      </c>
      <c r="N85" s="1"/>
      <c r="O85" s="1"/>
      <c r="P85" s="1"/>
      <c r="Q85" s="1"/>
      <c r="R85" s="1"/>
      <c r="S85" s="1"/>
      <c r="T85" s="1"/>
      <c r="U85" s="1"/>
    </row>
    <row r="86" spans="11:21" x14ac:dyDescent="0.2">
      <c r="K86" s="1">
        <v>7</v>
      </c>
      <c r="L86" s="1"/>
      <c r="M86" s="1">
        <v>2.6471000000000001E-2</v>
      </c>
      <c r="N86" s="1"/>
      <c r="O86" s="1"/>
      <c r="P86" s="1"/>
      <c r="Q86" s="1"/>
      <c r="R86" s="1"/>
      <c r="S86" s="1"/>
      <c r="T86" s="1"/>
      <c r="U86" s="1"/>
    </row>
    <row r="87" spans="11:21" x14ac:dyDescent="0.2">
      <c r="K87" s="1">
        <v>10</v>
      </c>
      <c r="L87" s="1"/>
      <c r="M87" s="1">
        <v>-0.37352999999999997</v>
      </c>
      <c r="N87" s="1"/>
      <c r="O87" s="1"/>
      <c r="P87" s="1"/>
      <c r="Q87" s="1"/>
      <c r="R87" s="1"/>
      <c r="S87" s="1"/>
      <c r="T87" s="1"/>
      <c r="U87" s="1"/>
    </row>
    <row r="88" spans="11:21" x14ac:dyDescent="0.2">
      <c r="K88" s="1">
        <v>14</v>
      </c>
      <c r="L88" s="1"/>
      <c r="M88" s="1">
        <v>20.626470000000001</v>
      </c>
      <c r="N88" s="1"/>
      <c r="O88" s="1"/>
      <c r="P88" s="1"/>
      <c r="Q88" s="1"/>
      <c r="R88" s="1"/>
      <c r="S88" s="1"/>
      <c r="T88" s="1"/>
      <c r="U88" s="1"/>
    </row>
    <row r="89" spans="11:21" x14ac:dyDescent="0.2">
      <c r="K89" s="1">
        <v>21</v>
      </c>
      <c r="L89" s="1"/>
      <c r="M89" s="1">
        <v>44.976469999999999</v>
      </c>
      <c r="N89" s="1"/>
      <c r="O89" s="1"/>
      <c r="P89" s="1"/>
      <c r="Q89" s="1"/>
      <c r="R89" s="1"/>
      <c r="S89" s="1"/>
      <c r="T89" s="1"/>
      <c r="U89" s="1"/>
    </row>
    <row r="90" spans="11:21" x14ac:dyDescent="0.2">
      <c r="K90" s="1">
        <v>28</v>
      </c>
      <c r="L90" s="1"/>
      <c r="M90" s="1">
        <v>55.776470000000003</v>
      </c>
      <c r="N90" s="1"/>
      <c r="O90" s="1"/>
      <c r="P90" s="1"/>
      <c r="Q90" s="1"/>
      <c r="R90" s="1"/>
      <c r="S90" s="1"/>
      <c r="T90" s="1"/>
      <c r="U90" s="1"/>
    </row>
    <row r="91" spans="11:21" x14ac:dyDescent="0.2">
      <c r="K91" s="1">
        <v>38</v>
      </c>
      <c r="L91" s="1"/>
      <c r="M91" s="1">
        <v>61.32647</v>
      </c>
      <c r="N91" s="1"/>
      <c r="O91" s="1"/>
      <c r="P91" s="1"/>
      <c r="Q91" s="1"/>
      <c r="R91" s="1"/>
      <c r="S91" s="1"/>
      <c r="T91" s="1"/>
      <c r="U91" s="1"/>
    </row>
    <row r="92" spans="11:21" x14ac:dyDescent="0.2">
      <c r="K92" s="1">
        <v>43</v>
      </c>
      <c r="L92" s="1"/>
      <c r="M92" s="1">
        <v>65.026470000000003</v>
      </c>
      <c r="N92" s="1"/>
      <c r="O92" s="1"/>
      <c r="P92" s="1"/>
      <c r="Q92" s="1"/>
      <c r="R92" s="1"/>
      <c r="S92" s="1"/>
      <c r="T92" s="1"/>
      <c r="U92" s="1"/>
    </row>
    <row r="93" spans="11:21" x14ac:dyDescent="0.2">
      <c r="K93" s="1">
        <v>50</v>
      </c>
      <c r="L93" s="1"/>
      <c r="M93" s="1">
        <v>66.876469999999998</v>
      </c>
      <c r="N93" s="1"/>
      <c r="O93" s="1"/>
      <c r="P93" s="1"/>
      <c r="Q93" s="1"/>
      <c r="R93" s="1"/>
      <c r="S93" s="1"/>
      <c r="T93" s="1"/>
      <c r="U93" s="1"/>
    </row>
    <row r="94" spans="11:21" x14ac:dyDescent="0.2">
      <c r="K94" s="1">
        <v>57</v>
      </c>
      <c r="L94" s="1"/>
      <c r="M94" s="1">
        <v>68.32647</v>
      </c>
      <c r="N94" s="1"/>
      <c r="O94" s="1"/>
      <c r="P94" s="1"/>
      <c r="Q94" s="1"/>
      <c r="R94" s="1"/>
      <c r="S94" s="1"/>
      <c r="T94" s="1"/>
      <c r="U94" s="1"/>
    </row>
    <row r="95" spans="11:21" x14ac:dyDescent="0.2">
      <c r="K95" s="1">
        <v>65</v>
      </c>
      <c r="L95" s="1"/>
      <c r="M95" s="1">
        <v>67.476470000000006</v>
      </c>
      <c r="N95" s="1"/>
      <c r="O95" s="1"/>
      <c r="P95" s="1"/>
      <c r="Q95" s="1"/>
      <c r="R95" s="1"/>
      <c r="S95" s="1"/>
      <c r="T95" s="1"/>
      <c r="U95" s="1"/>
    </row>
    <row r="96" spans="11:21" x14ac:dyDescent="0.2">
      <c r="K96" s="1">
        <v>0</v>
      </c>
      <c r="L96" s="1"/>
      <c r="M96" s="1"/>
      <c r="N96" s="1">
        <v>0.22647100000000001</v>
      </c>
      <c r="O96" s="1"/>
      <c r="P96" s="1"/>
      <c r="Q96" s="1"/>
      <c r="R96" s="1"/>
      <c r="S96" s="1"/>
      <c r="T96" s="1"/>
      <c r="U96" s="1"/>
    </row>
    <row r="97" spans="11:21" x14ac:dyDescent="0.2">
      <c r="K97" s="1">
        <v>2</v>
      </c>
      <c r="L97" s="1"/>
      <c r="M97" s="1"/>
      <c r="N97" s="1">
        <v>-0.42353000000000002</v>
      </c>
      <c r="O97" s="1"/>
      <c r="P97" s="1"/>
      <c r="Q97" s="1"/>
      <c r="R97" s="1"/>
      <c r="S97" s="1"/>
      <c r="T97" s="1"/>
      <c r="U97" s="1"/>
    </row>
    <row r="98" spans="11:21" x14ac:dyDescent="0.2">
      <c r="K98" s="1">
        <v>7</v>
      </c>
      <c r="L98" s="1"/>
      <c r="M98" s="1"/>
      <c r="N98" s="1">
        <v>-0.32352999999999998</v>
      </c>
      <c r="O98" s="1"/>
      <c r="P98" s="1"/>
      <c r="Q98" s="1"/>
      <c r="R98" s="1"/>
      <c r="S98" s="1"/>
      <c r="T98" s="1"/>
      <c r="U98" s="1"/>
    </row>
    <row r="99" spans="11:21" x14ac:dyDescent="0.2">
      <c r="K99" s="1">
        <v>10</v>
      </c>
      <c r="L99" s="1"/>
      <c r="M99" s="1"/>
      <c r="N99" s="1">
        <v>-0.62353000000000003</v>
      </c>
      <c r="O99" s="1"/>
      <c r="P99" s="1"/>
      <c r="Q99" s="1"/>
      <c r="R99" s="1"/>
      <c r="S99" s="1"/>
      <c r="T99" s="1"/>
      <c r="U99" s="1"/>
    </row>
    <row r="100" spans="11:21" x14ac:dyDescent="0.2">
      <c r="K100" s="1">
        <v>14</v>
      </c>
      <c r="L100" s="1"/>
      <c r="M100" s="1"/>
      <c r="N100" s="1">
        <v>20.626470000000001</v>
      </c>
      <c r="O100" s="1"/>
      <c r="P100" s="1"/>
      <c r="Q100" s="1"/>
      <c r="R100" s="1"/>
      <c r="S100" s="1"/>
      <c r="T100" s="1"/>
      <c r="U100" s="1"/>
    </row>
    <row r="101" spans="11:21" x14ac:dyDescent="0.2">
      <c r="K101" s="1">
        <v>21</v>
      </c>
      <c r="L101" s="1"/>
      <c r="M101" s="1"/>
      <c r="N101" s="1">
        <v>49.626469999999998</v>
      </c>
      <c r="O101" s="1"/>
      <c r="P101" s="1"/>
      <c r="Q101" s="1"/>
      <c r="R101" s="1"/>
      <c r="S101" s="1"/>
      <c r="T101" s="1"/>
      <c r="U101" s="1"/>
    </row>
    <row r="102" spans="11:21" x14ac:dyDescent="0.2">
      <c r="K102" s="1">
        <v>28</v>
      </c>
      <c r="L102" s="1"/>
      <c r="M102" s="1"/>
      <c r="N102" s="1">
        <v>53.476469999999999</v>
      </c>
      <c r="O102" s="1"/>
      <c r="P102" s="1"/>
      <c r="Q102" s="1"/>
      <c r="R102" s="1"/>
      <c r="S102" s="1"/>
      <c r="T102" s="1"/>
      <c r="U102" s="1"/>
    </row>
    <row r="103" spans="11:21" x14ac:dyDescent="0.2">
      <c r="K103" s="1">
        <v>38</v>
      </c>
      <c r="L103" s="1"/>
      <c r="M103" s="1"/>
      <c r="N103" s="1">
        <v>56.476469999999999</v>
      </c>
      <c r="O103" s="1"/>
      <c r="P103" s="1"/>
      <c r="Q103" s="1"/>
      <c r="R103" s="1"/>
      <c r="S103" s="1"/>
      <c r="T103" s="1"/>
      <c r="U103" s="1"/>
    </row>
    <row r="104" spans="11:21" x14ac:dyDescent="0.2">
      <c r="K104" s="1">
        <v>43</v>
      </c>
      <c r="L104" s="1"/>
      <c r="M104" s="1"/>
      <c r="N104" s="1">
        <v>57.07647</v>
      </c>
      <c r="O104" s="1"/>
      <c r="P104" s="1"/>
      <c r="Q104" s="1"/>
      <c r="R104" s="1"/>
      <c r="S104" s="1"/>
      <c r="T104" s="1"/>
      <c r="U104" s="1"/>
    </row>
    <row r="105" spans="11:21" x14ac:dyDescent="0.2">
      <c r="K105" s="1">
        <v>50</v>
      </c>
      <c r="L105" s="1"/>
      <c r="M105" s="1"/>
      <c r="N105" s="1">
        <v>61.07647</v>
      </c>
      <c r="O105" s="1"/>
      <c r="P105" s="1"/>
      <c r="Q105" s="1"/>
      <c r="R105" s="1"/>
      <c r="S105" s="1"/>
      <c r="T105" s="1"/>
      <c r="U105" s="1"/>
    </row>
    <row r="106" spans="11:21" x14ac:dyDescent="0.2">
      <c r="K106" s="1">
        <v>57</v>
      </c>
      <c r="L106" s="1"/>
      <c r="M106" s="1"/>
      <c r="N106" s="1">
        <v>59.476469999999999</v>
      </c>
      <c r="O106" s="1"/>
      <c r="P106" s="1"/>
      <c r="Q106" s="1"/>
      <c r="R106" s="1"/>
      <c r="S106" s="1"/>
      <c r="T106" s="1"/>
      <c r="U106" s="1"/>
    </row>
    <row r="107" spans="11:21" x14ac:dyDescent="0.2">
      <c r="K107" s="1">
        <v>64</v>
      </c>
      <c r="L107" s="1"/>
      <c r="M107" s="1"/>
      <c r="N107" s="1">
        <v>59.82647</v>
      </c>
      <c r="O107" s="1"/>
      <c r="P107" s="1"/>
      <c r="Q107" s="1"/>
      <c r="R107" s="1"/>
      <c r="S107" s="1"/>
      <c r="T107" s="1"/>
      <c r="U107" s="1"/>
    </row>
  </sheetData>
  <pageMargins left="0.7" right="0.7" top="0.78740157499999996" bottom="0.78740157499999996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L70"/>
  <sheetViews>
    <sheetView workbookViewId="0">
      <selection activeCell="L15" sqref="L15"/>
    </sheetView>
  </sheetViews>
  <sheetFormatPr baseColWidth="10" defaultRowHeight="12.75" x14ac:dyDescent="0.2"/>
  <cols>
    <col min="2" max="2" width="17.7109375" customWidth="1"/>
    <col min="9" max="9" width="17.7109375" customWidth="1"/>
  </cols>
  <sheetData>
    <row r="2" spans="2:12" x14ac:dyDescent="0.2">
      <c r="B2" s="3"/>
    </row>
    <row r="4" spans="2:12" x14ac:dyDescent="0.2">
      <c r="B4" s="2"/>
      <c r="C4" s="63"/>
      <c r="D4" s="63"/>
      <c r="E4" s="63"/>
      <c r="F4" s="63"/>
      <c r="G4" s="63"/>
      <c r="H4" s="63"/>
    </row>
    <row r="5" spans="2:12" ht="15" x14ac:dyDescent="0.25">
      <c r="B5" s="3" t="s">
        <v>34</v>
      </c>
      <c r="C5" s="65" t="s">
        <v>237</v>
      </c>
      <c r="D5" s="65"/>
      <c r="E5" s="65"/>
      <c r="F5" s="65"/>
      <c r="G5" s="65"/>
      <c r="H5" s="65"/>
      <c r="I5" s="24" t="s">
        <v>238</v>
      </c>
      <c r="K5" s="39" t="s">
        <v>242</v>
      </c>
      <c r="L5" s="39" t="s">
        <v>243</v>
      </c>
    </row>
    <row r="6" spans="2:12" x14ac:dyDescent="0.2">
      <c r="B6" s="24"/>
      <c r="C6" s="63" t="s">
        <v>32</v>
      </c>
      <c r="D6" s="63"/>
      <c r="E6" s="63"/>
      <c r="F6" s="63" t="s">
        <v>33</v>
      </c>
      <c r="G6" s="63"/>
      <c r="H6" s="63"/>
      <c r="I6" s="24" t="s">
        <v>239</v>
      </c>
      <c r="K6" s="53" t="s">
        <v>305</v>
      </c>
      <c r="L6" s="54">
        <v>34795</v>
      </c>
    </row>
    <row r="7" spans="2:12" x14ac:dyDescent="0.2">
      <c r="B7" s="24"/>
      <c r="C7" s="38">
        <v>560</v>
      </c>
      <c r="D7" s="38">
        <v>560</v>
      </c>
      <c r="E7" s="38">
        <v>554</v>
      </c>
      <c r="F7" s="38">
        <v>1269</v>
      </c>
      <c r="G7" s="38">
        <v>1269</v>
      </c>
      <c r="H7" s="38">
        <v>1269</v>
      </c>
      <c r="I7" s="24" t="s">
        <v>240</v>
      </c>
      <c r="K7" s="53" t="s">
        <v>306</v>
      </c>
      <c r="L7" s="54">
        <v>40690</v>
      </c>
    </row>
    <row r="8" spans="2:12" x14ac:dyDescent="0.2">
      <c r="B8" s="23" t="s">
        <v>0</v>
      </c>
      <c r="C8" s="23" t="s">
        <v>28</v>
      </c>
      <c r="D8" s="23" t="s">
        <v>29</v>
      </c>
      <c r="E8" s="23" t="s">
        <v>30</v>
      </c>
      <c r="F8" s="23" t="s">
        <v>12</v>
      </c>
      <c r="G8" s="23" t="s">
        <v>13</v>
      </c>
      <c r="H8" s="23" t="s">
        <v>14</v>
      </c>
      <c r="I8" s="23" t="s">
        <v>241</v>
      </c>
      <c r="K8" s="53" t="s">
        <v>307</v>
      </c>
      <c r="L8" s="54">
        <v>45010</v>
      </c>
    </row>
    <row r="9" spans="2:12" x14ac:dyDescent="0.2">
      <c r="B9" s="1">
        <v>-7</v>
      </c>
      <c r="C9" s="1">
        <v>1</v>
      </c>
      <c r="D9" s="1">
        <v>1</v>
      </c>
      <c r="E9" s="1">
        <v>1</v>
      </c>
      <c r="F9" s="1"/>
      <c r="G9" s="1"/>
      <c r="H9" s="1"/>
      <c r="I9" s="24"/>
      <c r="K9" s="53" t="s">
        <v>308</v>
      </c>
      <c r="L9" s="54">
        <v>45796</v>
      </c>
    </row>
    <row r="10" spans="2:12" x14ac:dyDescent="0.2">
      <c r="B10" s="1">
        <v>0</v>
      </c>
      <c r="C10" s="1">
        <v>1</v>
      </c>
      <c r="D10" s="1">
        <v>1</v>
      </c>
      <c r="E10" s="1">
        <v>1</v>
      </c>
      <c r="F10" s="1"/>
      <c r="G10" s="1"/>
      <c r="H10" s="1"/>
      <c r="I10" s="24"/>
      <c r="K10" s="53" t="s">
        <v>309</v>
      </c>
      <c r="L10" s="54">
        <v>46149</v>
      </c>
    </row>
    <row r="11" spans="2:12" x14ac:dyDescent="0.2">
      <c r="B11" s="1">
        <v>7</v>
      </c>
      <c r="C11" s="1">
        <v>18392.53</v>
      </c>
      <c r="D11" s="1">
        <v>17627.62</v>
      </c>
      <c r="E11" s="1">
        <v>4944667</v>
      </c>
      <c r="F11" s="1"/>
      <c r="G11" s="1"/>
      <c r="H11" s="1"/>
      <c r="I11" s="24"/>
      <c r="K11" s="53" t="s">
        <v>310</v>
      </c>
      <c r="L11" s="54">
        <v>46384</v>
      </c>
    </row>
    <row r="12" spans="2:12" x14ac:dyDescent="0.2">
      <c r="B12" s="1">
        <v>14</v>
      </c>
      <c r="C12" s="1"/>
      <c r="D12" s="1"/>
      <c r="E12" s="1">
        <v>5773.8</v>
      </c>
      <c r="F12" s="1"/>
      <c r="G12" s="1"/>
      <c r="H12" s="1"/>
      <c r="I12" s="24"/>
    </row>
    <row r="13" spans="2:12" x14ac:dyDescent="0.2">
      <c r="B13" s="1">
        <v>21</v>
      </c>
      <c r="C13" s="1">
        <v>291826</v>
      </c>
      <c r="D13" s="1">
        <v>10196</v>
      </c>
      <c r="E13" s="1">
        <v>866116.8</v>
      </c>
      <c r="F13" s="1"/>
      <c r="G13" s="1"/>
      <c r="H13" s="1"/>
      <c r="I13" s="24"/>
    </row>
    <row r="14" spans="2:12" x14ac:dyDescent="0.2">
      <c r="B14" s="1">
        <v>35</v>
      </c>
      <c r="C14" s="1">
        <v>3776</v>
      </c>
      <c r="D14" s="1">
        <v>1586</v>
      </c>
      <c r="E14" s="1"/>
      <c r="F14" s="1"/>
      <c r="G14" s="1"/>
      <c r="H14" s="1"/>
      <c r="I14" s="24"/>
    </row>
    <row r="15" spans="2:12" x14ac:dyDescent="0.2">
      <c r="B15" s="1">
        <v>49</v>
      </c>
      <c r="C15" s="1">
        <v>1</v>
      </c>
      <c r="D15" s="1">
        <v>515.75</v>
      </c>
      <c r="E15" s="1"/>
      <c r="F15" s="1"/>
      <c r="G15" s="1"/>
      <c r="H15" s="1"/>
      <c r="I15" s="24"/>
    </row>
    <row r="16" spans="2:12" x14ac:dyDescent="0.2">
      <c r="B16" s="1">
        <v>63</v>
      </c>
      <c r="C16" s="1">
        <v>1</v>
      </c>
      <c r="D16" s="1">
        <v>1</v>
      </c>
      <c r="E16" s="1"/>
      <c r="F16" s="1"/>
      <c r="G16" s="1"/>
      <c r="H16" s="1"/>
      <c r="I16" s="24"/>
    </row>
    <row r="17" spans="2:9" x14ac:dyDescent="0.2">
      <c r="B17" s="1">
        <v>77</v>
      </c>
      <c r="C17" s="1">
        <v>1</v>
      </c>
      <c r="D17" s="1">
        <v>1</v>
      </c>
      <c r="E17" s="1"/>
      <c r="F17" s="1"/>
      <c r="G17" s="1"/>
      <c r="H17" s="1"/>
      <c r="I17" s="24"/>
    </row>
    <row r="18" spans="2:9" x14ac:dyDescent="0.2">
      <c r="B18" s="1"/>
      <c r="C18" s="1"/>
      <c r="D18" s="1"/>
      <c r="E18" s="1"/>
      <c r="F18" s="1"/>
      <c r="G18" s="1"/>
      <c r="H18" s="1"/>
      <c r="I18" s="24"/>
    </row>
    <row r="19" spans="2:9" x14ac:dyDescent="0.2">
      <c r="B19" s="1">
        <v>-7</v>
      </c>
      <c r="C19" s="1"/>
      <c r="D19" s="1"/>
      <c r="E19" s="1"/>
      <c r="F19" s="1"/>
      <c r="G19" s="1"/>
      <c r="H19" s="1">
        <v>1</v>
      </c>
      <c r="I19" s="24"/>
    </row>
    <row r="20" spans="2:9" x14ac:dyDescent="0.2">
      <c r="B20" s="1">
        <v>-6</v>
      </c>
      <c r="C20" s="1"/>
      <c r="D20" s="1"/>
      <c r="E20" s="1"/>
      <c r="F20" s="1">
        <v>1</v>
      </c>
      <c r="G20" s="1">
        <v>1</v>
      </c>
      <c r="H20" s="1"/>
      <c r="I20" s="24"/>
    </row>
    <row r="21" spans="2:9" x14ac:dyDescent="0.2">
      <c r="B21" s="1">
        <v>0</v>
      </c>
      <c r="C21" s="1"/>
      <c r="D21" s="1"/>
      <c r="E21" s="1"/>
      <c r="F21" s="1">
        <v>1</v>
      </c>
      <c r="G21" s="1">
        <v>1</v>
      </c>
      <c r="H21" s="1">
        <v>1</v>
      </c>
      <c r="I21" s="24"/>
    </row>
    <row r="22" spans="2:9" x14ac:dyDescent="0.2">
      <c r="B22" s="1">
        <v>6</v>
      </c>
      <c r="C22" s="1"/>
      <c r="D22" s="1"/>
      <c r="E22" s="1"/>
      <c r="F22" s="1"/>
      <c r="G22" s="1"/>
      <c r="H22" s="1">
        <v>2300</v>
      </c>
      <c r="I22" s="24"/>
    </row>
    <row r="23" spans="2:9" x14ac:dyDescent="0.2">
      <c r="B23" s="1">
        <v>7</v>
      </c>
      <c r="C23" s="1"/>
      <c r="D23" s="1"/>
      <c r="E23" s="1"/>
      <c r="F23" s="1">
        <v>1100</v>
      </c>
      <c r="G23" s="1">
        <v>280</v>
      </c>
      <c r="H23" s="1"/>
      <c r="I23" s="24"/>
    </row>
    <row r="24" spans="2:9" x14ac:dyDescent="0.2">
      <c r="B24" s="1">
        <v>13</v>
      </c>
      <c r="C24" s="1"/>
      <c r="D24" s="1"/>
      <c r="E24" s="1"/>
      <c r="F24" s="1"/>
      <c r="G24" s="1"/>
      <c r="H24" s="1">
        <v>52000</v>
      </c>
      <c r="I24" s="24"/>
    </row>
    <row r="25" spans="2:9" x14ac:dyDescent="0.2">
      <c r="B25" s="1">
        <v>15</v>
      </c>
      <c r="C25" s="1"/>
      <c r="D25" s="1"/>
      <c r="E25" s="1"/>
      <c r="F25" s="1">
        <v>130000</v>
      </c>
      <c r="G25" s="1">
        <v>1100</v>
      </c>
      <c r="H25" s="1"/>
      <c r="I25" s="24"/>
    </row>
    <row r="26" spans="2:9" x14ac:dyDescent="0.2">
      <c r="B26" s="1">
        <v>20</v>
      </c>
      <c r="C26" s="1"/>
      <c r="D26" s="1"/>
      <c r="E26" s="1"/>
      <c r="F26" s="1">
        <v>200000</v>
      </c>
      <c r="G26" s="1">
        <v>280</v>
      </c>
      <c r="H26" s="1"/>
      <c r="I26" s="24"/>
    </row>
    <row r="27" spans="2:9" x14ac:dyDescent="0.2">
      <c r="B27" s="1">
        <v>26</v>
      </c>
      <c r="C27" s="1"/>
      <c r="D27" s="1"/>
      <c r="E27" s="1"/>
      <c r="F27" s="1"/>
      <c r="G27" s="1"/>
      <c r="H27" s="1">
        <v>49000</v>
      </c>
      <c r="I27" s="24"/>
    </row>
    <row r="28" spans="2:9" x14ac:dyDescent="0.2">
      <c r="B28" s="1">
        <v>29</v>
      </c>
      <c r="C28" s="1"/>
      <c r="D28" s="1"/>
      <c r="E28" s="1"/>
      <c r="F28" s="1"/>
      <c r="G28" s="1">
        <v>110</v>
      </c>
      <c r="H28" s="1"/>
      <c r="I28" s="24"/>
    </row>
    <row r="29" spans="2:9" x14ac:dyDescent="0.2">
      <c r="B29" s="1">
        <v>35</v>
      </c>
      <c r="C29" s="1"/>
      <c r="D29" s="1"/>
      <c r="E29" s="1"/>
      <c r="F29" s="1"/>
      <c r="G29" s="1"/>
      <c r="H29" s="1">
        <v>3200</v>
      </c>
      <c r="I29" s="24"/>
    </row>
    <row r="30" spans="2:9" x14ac:dyDescent="0.2">
      <c r="B30" s="1">
        <v>36</v>
      </c>
      <c r="C30" s="1"/>
      <c r="D30" s="1"/>
      <c r="E30" s="1"/>
      <c r="F30" s="1"/>
      <c r="G30" s="1">
        <v>60</v>
      </c>
      <c r="H30" s="1"/>
      <c r="I30" s="24"/>
    </row>
    <row r="31" spans="2:9" x14ac:dyDescent="0.2">
      <c r="B31" s="1">
        <v>42</v>
      </c>
      <c r="C31" s="1"/>
      <c r="D31" s="1"/>
      <c r="E31" s="1"/>
      <c r="F31" s="1"/>
      <c r="G31" s="1"/>
      <c r="H31" s="1">
        <v>110</v>
      </c>
      <c r="I31" s="24"/>
    </row>
    <row r="32" spans="2:9" x14ac:dyDescent="0.2">
      <c r="B32" s="1">
        <v>43</v>
      </c>
      <c r="C32" s="1"/>
      <c r="D32" s="1"/>
      <c r="E32" s="1"/>
      <c r="F32" s="1"/>
      <c r="G32" s="1">
        <v>1</v>
      </c>
      <c r="H32" s="1"/>
      <c r="I32" s="24"/>
    </row>
    <row r="33" spans="2:9" x14ac:dyDescent="0.2">
      <c r="B33" s="1">
        <v>49</v>
      </c>
      <c r="C33" s="1"/>
      <c r="D33" s="1"/>
      <c r="E33" s="1"/>
      <c r="F33" s="1"/>
      <c r="G33" s="1"/>
      <c r="H33" s="1">
        <v>60</v>
      </c>
      <c r="I33" s="24"/>
    </row>
    <row r="34" spans="2:9" x14ac:dyDescent="0.2">
      <c r="B34" s="1">
        <v>50</v>
      </c>
      <c r="C34" s="1"/>
      <c r="D34" s="1"/>
      <c r="E34" s="1"/>
      <c r="F34" s="1"/>
      <c r="G34" s="1">
        <v>1</v>
      </c>
      <c r="H34" s="1"/>
      <c r="I34" s="24"/>
    </row>
    <row r="35" spans="2:9" x14ac:dyDescent="0.2">
      <c r="B35" s="1">
        <v>56</v>
      </c>
      <c r="C35" s="1"/>
      <c r="D35" s="1"/>
      <c r="E35" s="1"/>
      <c r="F35" s="1"/>
      <c r="G35" s="1"/>
      <c r="H35" s="1">
        <v>1</v>
      </c>
      <c r="I35" s="24"/>
    </row>
    <row r="36" spans="2:9" x14ac:dyDescent="0.2">
      <c r="B36" s="1">
        <v>57</v>
      </c>
      <c r="C36" s="1"/>
      <c r="D36" s="1"/>
      <c r="E36" s="1"/>
      <c r="F36" s="1"/>
      <c r="G36" s="1">
        <v>1</v>
      </c>
      <c r="H36" s="1"/>
      <c r="I36" s="24"/>
    </row>
    <row r="37" spans="2:9" x14ac:dyDescent="0.2">
      <c r="B37" s="1">
        <v>63</v>
      </c>
      <c r="C37" s="1"/>
      <c r="D37" s="1"/>
      <c r="E37" s="1"/>
      <c r="F37" s="1"/>
      <c r="G37" s="1"/>
      <c r="H37" s="1">
        <v>60</v>
      </c>
      <c r="I37" s="24"/>
    </row>
    <row r="38" spans="2:9" x14ac:dyDescent="0.2">
      <c r="B38" s="1">
        <v>64</v>
      </c>
      <c r="C38" s="1"/>
      <c r="D38" s="1"/>
      <c r="E38" s="1"/>
      <c r="F38" s="1"/>
      <c r="G38" s="1">
        <v>1</v>
      </c>
      <c r="H38" s="1"/>
      <c r="I38" s="24"/>
    </row>
    <row r="39" spans="2:9" x14ac:dyDescent="0.2">
      <c r="B39" s="1">
        <v>70</v>
      </c>
      <c r="C39" s="1"/>
      <c r="D39" s="1"/>
      <c r="E39" s="1"/>
      <c r="F39" s="1"/>
      <c r="G39" s="1"/>
      <c r="H39" s="1">
        <v>1</v>
      </c>
      <c r="I39" s="24"/>
    </row>
    <row r="40" spans="2:9" x14ac:dyDescent="0.2">
      <c r="B40" s="1">
        <v>71</v>
      </c>
      <c r="C40" s="1"/>
      <c r="D40" s="1"/>
      <c r="E40" s="1"/>
      <c r="F40" s="1"/>
      <c r="G40" s="1">
        <v>1</v>
      </c>
      <c r="H40" s="1"/>
      <c r="I40" s="24"/>
    </row>
    <row r="41" spans="2:9" x14ac:dyDescent="0.2">
      <c r="B41" s="1">
        <v>77</v>
      </c>
      <c r="C41" s="1"/>
      <c r="D41" s="1"/>
      <c r="E41" s="1"/>
      <c r="F41" s="1"/>
      <c r="G41" s="1"/>
      <c r="H41" s="1">
        <v>1</v>
      </c>
      <c r="I41" s="24"/>
    </row>
    <row r="42" spans="2:9" x14ac:dyDescent="0.2">
      <c r="B42" s="1">
        <v>78</v>
      </c>
      <c r="C42" s="1"/>
      <c r="D42" s="1"/>
      <c r="E42" s="1"/>
      <c r="F42" s="1"/>
      <c r="G42" s="1">
        <v>1</v>
      </c>
      <c r="H42" s="1"/>
      <c r="I42" s="24"/>
    </row>
    <row r="43" spans="2:9" x14ac:dyDescent="0.2">
      <c r="B43" s="1">
        <v>81</v>
      </c>
      <c r="C43" s="1"/>
      <c r="D43" s="1"/>
      <c r="E43" s="1"/>
      <c r="F43" s="1"/>
      <c r="G43" s="1"/>
      <c r="H43" s="1">
        <v>1</v>
      </c>
      <c r="I43" s="24"/>
    </row>
    <row r="44" spans="2:9" x14ac:dyDescent="0.2">
      <c r="B44" s="1">
        <v>82</v>
      </c>
      <c r="C44" s="1"/>
      <c r="D44" s="1"/>
      <c r="E44" s="1"/>
      <c r="F44" s="1"/>
      <c r="G44" s="1">
        <v>1</v>
      </c>
      <c r="H44" s="1"/>
      <c r="I44" s="24"/>
    </row>
    <row r="45" spans="2:9" x14ac:dyDescent="0.2">
      <c r="B45" s="24"/>
      <c r="C45" s="24"/>
      <c r="D45" s="24"/>
      <c r="E45" s="24"/>
      <c r="F45" s="24"/>
      <c r="G45" s="24"/>
      <c r="H45" s="24"/>
      <c r="I45" s="24"/>
    </row>
    <row r="46" spans="2:9" x14ac:dyDescent="0.2">
      <c r="B46" s="1">
        <v>0</v>
      </c>
      <c r="C46" s="1"/>
      <c r="D46" s="1"/>
      <c r="E46" s="1"/>
      <c r="F46" s="1"/>
      <c r="G46" s="1"/>
      <c r="H46" s="1"/>
      <c r="I46" s="1">
        <v>1</v>
      </c>
    </row>
    <row r="47" spans="2:9" x14ac:dyDescent="0.2">
      <c r="B47" s="1">
        <v>1</v>
      </c>
      <c r="C47" s="1"/>
      <c r="D47" s="1"/>
      <c r="E47" s="1"/>
      <c r="F47" s="1"/>
      <c r="G47" s="1"/>
      <c r="H47" s="1"/>
      <c r="I47" s="1">
        <v>271.81819999999999</v>
      </c>
    </row>
    <row r="48" spans="2:9" x14ac:dyDescent="0.2">
      <c r="B48" s="1">
        <v>2</v>
      </c>
      <c r="C48" s="1"/>
      <c r="D48" s="1"/>
      <c r="E48" s="1"/>
      <c r="F48" s="1"/>
      <c r="G48" s="1"/>
      <c r="H48" s="1"/>
      <c r="I48" s="1"/>
    </row>
    <row r="49" spans="2:9" x14ac:dyDescent="0.2">
      <c r="B49" s="1">
        <v>4</v>
      </c>
      <c r="C49" s="1"/>
      <c r="D49" s="1"/>
      <c r="E49" s="1"/>
      <c r="F49" s="1"/>
      <c r="G49" s="1"/>
      <c r="H49" s="1"/>
      <c r="I49" s="1">
        <v>29290.91</v>
      </c>
    </row>
    <row r="50" spans="2:9" x14ac:dyDescent="0.2">
      <c r="B50" s="1">
        <v>7</v>
      </c>
      <c r="C50" s="1"/>
      <c r="D50" s="1"/>
      <c r="E50" s="1"/>
      <c r="F50" s="1"/>
      <c r="G50" s="1"/>
      <c r="H50" s="1"/>
      <c r="I50" s="1">
        <v>52662.27</v>
      </c>
    </row>
    <row r="51" spans="2:9" x14ac:dyDescent="0.2">
      <c r="B51" s="1">
        <v>10</v>
      </c>
      <c r="C51" s="1"/>
      <c r="D51" s="1"/>
      <c r="E51" s="1"/>
      <c r="F51" s="1"/>
      <c r="G51" s="1"/>
      <c r="H51" s="1"/>
      <c r="I51" s="1"/>
    </row>
    <row r="52" spans="2:9" x14ac:dyDescent="0.2">
      <c r="B52" s="1">
        <v>14</v>
      </c>
      <c r="C52" s="1"/>
      <c r="D52" s="1"/>
      <c r="E52" s="1"/>
      <c r="F52" s="1"/>
      <c r="G52" s="1"/>
      <c r="H52" s="1"/>
      <c r="I52" s="1">
        <v>34298.42</v>
      </c>
    </row>
    <row r="53" spans="2:9" x14ac:dyDescent="0.2">
      <c r="B53" s="1">
        <v>21</v>
      </c>
      <c r="C53" s="1"/>
      <c r="D53" s="1"/>
      <c r="E53" s="1"/>
      <c r="F53" s="1"/>
      <c r="G53" s="1"/>
      <c r="H53" s="1"/>
      <c r="I53" s="1">
        <v>7794.0829999999996</v>
      </c>
    </row>
    <row r="54" spans="2:9" x14ac:dyDescent="0.2">
      <c r="B54" s="1">
        <v>28</v>
      </c>
      <c r="C54" s="1"/>
      <c r="D54" s="1"/>
      <c r="E54" s="1"/>
      <c r="F54" s="1"/>
      <c r="G54" s="1"/>
      <c r="H54" s="1"/>
      <c r="I54" s="1">
        <v>2122.75</v>
      </c>
    </row>
    <row r="55" spans="2:9" x14ac:dyDescent="0.2">
      <c r="B55" s="1">
        <v>35</v>
      </c>
      <c r="C55" s="1"/>
      <c r="D55" s="1"/>
      <c r="E55" s="1"/>
      <c r="F55" s="1"/>
      <c r="G55" s="1"/>
      <c r="H55" s="1"/>
      <c r="I55" s="1">
        <v>1038.0830000000001</v>
      </c>
    </row>
    <row r="56" spans="2:9" x14ac:dyDescent="0.2">
      <c r="B56" s="1">
        <v>38</v>
      </c>
      <c r="C56" s="1"/>
      <c r="D56" s="1"/>
      <c r="E56" s="1"/>
      <c r="F56" s="1"/>
      <c r="G56" s="1"/>
      <c r="H56" s="1"/>
      <c r="I56" s="1"/>
    </row>
    <row r="57" spans="2:9" x14ac:dyDescent="0.2">
      <c r="B57" s="1">
        <v>42</v>
      </c>
      <c r="C57" s="1"/>
      <c r="D57" s="1"/>
      <c r="E57" s="1"/>
      <c r="F57" s="1"/>
      <c r="G57" s="1"/>
      <c r="H57" s="1"/>
      <c r="I57" s="1">
        <v>845.25</v>
      </c>
    </row>
    <row r="58" spans="2:9" x14ac:dyDescent="0.2">
      <c r="B58" s="1">
        <v>43</v>
      </c>
      <c r="C58" s="1"/>
      <c r="D58" s="1"/>
      <c r="E58" s="1"/>
      <c r="F58" s="1"/>
      <c r="G58" s="1"/>
      <c r="H58" s="1"/>
      <c r="I58" s="1"/>
    </row>
    <row r="59" spans="2:9" x14ac:dyDescent="0.2">
      <c r="B59" s="1">
        <v>49</v>
      </c>
      <c r="C59" s="1"/>
      <c r="D59" s="1"/>
      <c r="E59" s="1"/>
      <c r="F59" s="1"/>
      <c r="G59" s="1"/>
      <c r="H59" s="1"/>
      <c r="I59" s="1">
        <v>259.5</v>
      </c>
    </row>
    <row r="60" spans="2:9" x14ac:dyDescent="0.2">
      <c r="B60" s="1">
        <v>50</v>
      </c>
      <c r="C60" s="1"/>
      <c r="D60" s="1"/>
      <c r="E60" s="1"/>
      <c r="F60" s="1"/>
      <c r="G60" s="1"/>
      <c r="H60" s="1"/>
      <c r="I60" s="1"/>
    </row>
    <row r="61" spans="2:9" x14ac:dyDescent="0.2">
      <c r="B61" s="1">
        <v>56</v>
      </c>
      <c r="C61" s="1"/>
      <c r="D61" s="1"/>
      <c r="E61" s="1"/>
      <c r="F61" s="1"/>
      <c r="G61" s="1"/>
      <c r="H61" s="1"/>
      <c r="I61" s="1">
        <v>146.91669999999999</v>
      </c>
    </row>
    <row r="62" spans="2:9" x14ac:dyDescent="0.2">
      <c r="B62" s="1">
        <v>57</v>
      </c>
      <c r="C62" s="1"/>
      <c r="D62" s="1"/>
      <c r="E62" s="1"/>
      <c r="F62" s="1"/>
      <c r="G62" s="1"/>
      <c r="H62" s="1"/>
      <c r="I62" s="1"/>
    </row>
    <row r="63" spans="2:9" x14ac:dyDescent="0.2">
      <c r="B63" s="1">
        <v>63</v>
      </c>
      <c r="C63" s="1"/>
      <c r="D63" s="1"/>
      <c r="E63" s="1"/>
      <c r="F63" s="1"/>
      <c r="G63" s="1"/>
      <c r="H63" s="1"/>
      <c r="I63" s="1">
        <v>151.4545</v>
      </c>
    </row>
    <row r="64" spans="2:9" x14ac:dyDescent="0.2">
      <c r="B64" s="1">
        <v>64</v>
      </c>
      <c r="C64" s="1"/>
      <c r="D64" s="1"/>
      <c r="E64" s="1"/>
      <c r="F64" s="1"/>
      <c r="G64" s="1"/>
      <c r="H64" s="1"/>
      <c r="I64" s="1"/>
    </row>
    <row r="65" spans="2:9" x14ac:dyDescent="0.2">
      <c r="B65" s="1">
        <v>65</v>
      </c>
      <c r="C65" s="1"/>
      <c r="D65" s="1"/>
      <c r="E65" s="1"/>
      <c r="F65" s="1"/>
      <c r="G65" s="1"/>
      <c r="H65" s="1"/>
      <c r="I65" s="1"/>
    </row>
    <row r="66" spans="2:9" x14ac:dyDescent="0.2">
      <c r="B66" s="1">
        <v>70</v>
      </c>
      <c r="C66" s="1"/>
      <c r="D66" s="1"/>
      <c r="E66" s="1"/>
      <c r="F66" s="1"/>
      <c r="G66" s="1"/>
      <c r="H66" s="1"/>
      <c r="I66" s="1">
        <v>133.08330000000001</v>
      </c>
    </row>
    <row r="67" spans="2:9" x14ac:dyDescent="0.2">
      <c r="B67" s="1">
        <v>77</v>
      </c>
      <c r="C67" s="1"/>
      <c r="D67" s="1"/>
      <c r="E67" s="1"/>
      <c r="F67" s="1"/>
      <c r="G67" s="1"/>
      <c r="H67" s="1"/>
      <c r="I67" s="1">
        <v>106.36360000000001</v>
      </c>
    </row>
    <row r="68" spans="2:9" x14ac:dyDescent="0.2">
      <c r="B68" s="1">
        <v>83</v>
      </c>
      <c r="C68" s="1"/>
      <c r="D68" s="1"/>
      <c r="E68" s="1"/>
      <c r="F68" s="1"/>
      <c r="G68" s="1"/>
      <c r="H68" s="1"/>
      <c r="I68" s="1">
        <v>58.833329999999997</v>
      </c>
    </row>
    <row r="69" spans="2:9" x14ac:dyDescent="0.2">
      <c r="B69" s="1">
        <v>91</v>
      </c>
      <c r="C69" s="1"/>
      <c r="D69" s="1"/>
      <c r="E69" s="1"/>
      <c r="F69" s="1"/>
      <c r="G69" s="1"/>
      <c r="H69" s="1"/>
      <c r="I69" s="1">
        <v>60.727269999999997</v>
      </c>
    </row>
    <row r="70" spans="2:9" x14ac:dyDescent="0.2">
      <c r="B70" s="1">
        <v>98</v>
      </c>
      <c r="C70" s="1"/>
      <c r="D70" s="1"/>
      <c r="E70" s="1"/>
      <c r="F70" s="1"/>
      <c r="G70" s="1"/>
      <c r="H70" s="1"/>
      <c r="I70" s="1">
        <v>58.75</v>
      </c>
    </row>
  </sheetData>
  <mergeCells count="5">
    <mergeCell ref="C4:E4"/>
    <mergeCell ref="F4:H4"/>
    <mergeCell ref="C5:H5"/>
    <mergeCell ref="C6:E6"/>
    <mergeCell ref="F6:H6"/>
  </mergeCells>
  <pageMargins left="0.7" right="0.7" top="0.78740157499999996" bottom="0.78740157499999996" header="0.3" footer="0.3"/>
  <pageSetup paperSize="9" orientation="portrait"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Z71"/>
  <sheetViews>
    <sheetView zoomScale="40" zoomScaleNormal="40" workbookViewId="0">
      <selection activeCell="B71" sqref="B71"/>
    </sheetView>
  </sheetViews>
  <sheetFormatPr baseColWidth="10" defaultRowHeight="12.75" x14ac:dyDescent="0.2"/>
  <sheetData>
    <row r="3" spans="2:26" ht="23.25" x14ac:dyDescent="0.35">
      <c r="B3" s="75" t="s">
        <v>328</v>
      </c>
      <c r="L3" s="3"/>
      <c r="U3" s="3"/>
    </row>
    <row r="5" spans="2:26" x14ac:dyDescent="0.2">
      <c r="L5" s="55"/>
      <c r="M5" s="55"/>
      <c r="N5" s="55"/>
      <c r="O5" s="55"/>
      <c r="P5" s="55"/>
      <c r="Q5" s="55"/>
      <c r="U5" s="55"/>
      <c r="V5" s="55"/>
      <c r="W5" s="55"/>
      <c r="X5" s="55"/>
      <c r="Y5" s="55"/>
      <c r="Z5" s="55"/>
    </row>
    <row r="27" spans="2:2" x14ac:dyDescent="0.2">
      <c r="B27" s="3"/>
    </row>
    <row r="71" spans="2:2" ht="23.25" x14ac:dyDescent="0.35">
      <c r="B71" s="75" t="s">
        <v>313</v>
      </c>
    </row>
  </sheetData>
  <pageMargins left="0.7" right="0.7" top="0.78740157499999996" bottom="0.78740157499999996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S5"/>
  <sheetViews>
    <sheetView workbookViewId="0">
      <selection activeCell="B2" sqref="B2"/>
    </sheetView>
  </sheetViews>
  <sheetFormatPr baseColWidth="10" defaultRowHeight="12.75" x14ac:dyDescent="0.2"/>
  <sheetData>
    <row r="2" spans="2:19" x14ac:dyDescent="0.2">
      <c r="B2" s="3" t="s">
        <v>188</v>
      </c>
    </row>
    <row r="4" spans="2:19" x14ac:dyDescent="0.2">
      <c r="B4" s="62" t="s">
        <v>186</v>
      </c>
      <c r="C4" s="62"/>
      <c r="D4" s="62"/>
      <c r="E4" s="62" t="s">
        <v>187</v>
      </c>
      <c r="F4" s="62"/>
      <c r="G4" s="62"/>
      <c r="H4" s="62" t="s">
        <v>111</v>
      </c>
      <c r="I4" s="62"/>
      <c r="J4" s="62"/>
      <c r="K4" s="62" t="s">
        <v>41</v>
      </c>
      <c r="L4" s="62"/>
      <c r="M4" s="62"/>
      <c r="N4" s="62" t="s">
        <v>39</v>
      </c>
      <c r="O4" s="62"/>
      <c r="P4" s="62"/>
      <c r="Q4" s="62" t="s">
        <v>42</v>
      </c>
      <c r="R4" s="62"/>
      <c r="S4" s="62"/>
    </row>
    <row r="5" spans="2:19" x14ac:dyDescent="0.2">
      <c r="B5" s="5">
        <v>409</v>
      </c>
      <c r="C5" s="5">
        <v>481</v>
      </c>
      <c r="D5" s="5">
        <v>365</v>
      </c>
      <c r="E5" s="5">
        <v>2075</v>
      </c>
      <c r="F5" s="5">
        <v>2219</v>
      </c>
      <c r="G5" s="5">
        <v>2083</v>
      </c>
      <c r="H5" s="5">
        <v>907</v>
      </c>
      <c r="I5" s="5">
        <v>891</v>
      </c>
      <c r="J5" s="5">
        <v>880</v>
      </c>
      <c r="K5" s="5">
        <v>2619</v>
      </c>
      <c r="L5" s="5">
        <v>2519</v>
      </c>
      <c r="M5" s="5">
        <v>2425</v>
      </c>
      <c r="N5" s="5">
        <v>374</v>
      </c>
      <c r="O5" s="5">
        <v>362</v>
      </c>
      <c r="P5" s="5">
        <v>409</v>
      </c>
      <c r="Q5" s="5">
        <v>518</v>
      </c>
      <c r="R5" s="5">
        <v>560</v>
      </c>
      <c r="S5" s="5">
        <v>642</v>
      </c>
    </row>
  </sheetData>
  <mergeCells count="6">
    <mergeCell ref="Q4:S4"/>
    <mergeCell ref="B4:D4"/>
    <mergeCell ref="E4:G4"/>
    <mergeCell ref="H4:J4"/>
    <mergeCell ref="K4:M4"/>
    <mergeCell ref="N4:P4"/>
  </mergeCells>
  <pageMargins left="0.7" right="0.7" top="0.78740157499999996" bottom="0.78740157499999996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AL25"/>
  <sheetViews>
    <sheetView topLeftCell="Y1" workbookViewId="0">
      <selection activeCell="G20" sqref="G20:G25"/>
    </sheetView>
  </sheetViews>
  <sheetFormatPr baseColWidth="10" defaultRowHeight="12.75" x14ac:dyDescent="0.2"/>
  <cols>
    <col min="1" max="1" width="17.28515625" customWidth="1"/>
  </cols>
  <sheetData>
    <row r="2" spans="1:38" x14ac:dyDescent="0.2">
      <c r="A2" s="3" t="s">
        <v>329</v>
      </c>
    </row>
    <row r="4" spans="1:38" x14ac:dyDescent="0.2">
      <c r="B4" s="67"/>
      <c r="C4" s="67"/>
      <c r="D4" s="67"/>
      <c r="E4" s="67"/>
      <c r="F4" s="67"/>
      <c r="G4" s="67"/>
      <c r="H4" s="67"/>
      <c r="I4" s="67"/>
      <c r="J4" s="67"/>
      <c r="K4" s="67"/>
      <c r="L4" s="67"/>
      <c r="M4" s="67"/>
      <c r="N4" s="67"/>
      <c r="O4" s="67"/>
      <c r="P4" s="67"/>
      <c r="Q4" s="67"/>
      <c r="R4" s="67"/>
      <c r="S4" s="67"/>
    </row>
    <row r="5" spans="1:38" x14ac:dyDescent="0.2">
      <c r="B5" s="5"/>
      <c r="C5" s="5"/>
      <c r="D5" s="5"/>
      <c r="E5" s="5"/>
      <c r="F5" s="5"/>
      <c r="G5" s="5"/>
      <c r="H5" s="5"/>
      <c r="I5" s="5"/>
      <c r="J5" s="5"/>
      <c r="K5" s="5"/>
      <c r="L5" s="5"/>
      <c r="M5" s="5"/>
      <c r="N5" s="5"/>
      <c r="O5" s="5"/>
      <c r="P5" s="5"/>
      <c r="Q5" s="5"/>
      <c r="R5" s="5"/>
      <c r="S5" s="5"/>
    </row>
    <row r="7" spans="1:38" x14ac:dyDescent="0.2">
      <c r="B7" s="62"/>
      <c r="C7" s="62"/>
      <c r="D7" s="62"/>
      <c r="E7" s="62"/>
      <c r="F7" s="62"/>
      <c r="G7" s="62"/>
      <c r="H7" s="62"/>
      <c r="I7" s="62"/>
      <c r="J7" s="62"/>
      <c r="K7" s="62"/>
      <c r="L7" s="62"/>
      <c r="M7" s="62"/>
      <c r="N7" s="62"/>
      <c r="O7" s="62"/>
      <c r="P7" s="62"/>
      <c r="Q7" s="62"/>
      <c r="R7" s="62"/>
      <c r="S7" s="62"/>
    </row>
    <row r="8" spans="1:38" x14ac:dyDescent="0.2">
      <c r="B8" s="5"/>
      <c r="C8" s="5"/>
      <c r="D8" s="5"/>
      <c r="E8" s="5"/>
      <c r="F8" s="5"/>
      <c r="G8" s="5"/>
      <c r="H8" s="5"/>
      <c r="I8" s="5"/>
      <c r="J8" s="5"/>
      <c r="K8" s="5"/>
      <c r="L8" s="5"/>
      <c r="M8" s="5"/>
      <c r="N8" s="5"/>
      <c r="O8" s="5"/>
      <c r="P8" s="5"/>
      <c r="Q8" s="5"/>
      <c r="R8" s="5"/>
      <c r="S8" s="5"/>
    </row>
    <row r="10" spans="1:38" x14ac:dyDescent="0.2">
      <c r="B10" s="62"/>
      <c r="C10" s="62"/>
      <c r="D10" s="62"/>
      <c r="E10" s="62"/>
      <c r="F10" s="62"/>
      <c r="G10" s="62"/>
      <c r="H10" s="62"/>
      <c r="I10" s="62"/>
      <c r="J10" s="62"/>
      <c r="K10" s="62"/>
      <c r="L10" s="62"/>
      <c r="M10" s="62"/>
      <c r="N10" s="62"/>
      <c r="O10" s="62"/>
      <c r="P10" s="62"/>
      <c r="Q10" s="62"/>
      <c r="R10" s="62"/>
      <c r="S10" s="62"/>
    </row>
    <row r="11" spans="1:38" x14ac:dyDescent="0.2">
      <c r="B11" s="5"/>
      <c r="C11" s="62" t="s">
        <v>330</v>
      </c>
      <c r="D11" s="62"/>
      <c r="E11" s="62"/>
      <c r="F11" s="62"/>
      <c r="G11" s="62"/>
      <c r="H11" s="62"/>
      <c r="I11" s="62" t="s">
        <v>39</v>
      </c>
      <c r="J11" s="62"/>
      <c r="K11" s="62"/>
      <c r="L11" s="62"/>
      <c r="M11" s="62"/>
      <c r="N11" s="62"/>
      <c r="O11" s="62" t="s">
        <v>331</v>
      </c>
      <c r="P11" s="62"/>
      <c r="Q11" s="62"/>
      <c r="R11" s="62"/>
      <c r="S11" s="62"/>
      <c r="T11" s="62"/>
      <c r="U11" s="62" t="s">
        <v>189</v>
      </c>
      <c r="V11" s="62"/>
      <c r="W11" s="62"/>
      <c r="X11" s="62"/>
      <c r="Y11" s="62"/>
      <c r="Z11" s="62"/>
      <c r="AA11" s="62" t="s">
        <v>332</v>
      </c>
      <c r="AB11" s="62"/>
      <c r="AC11" s="62"/>
      <c r="AD11" s="62"/>
      <c r="AE11" s="62"/>
      <c r="AF11" s="62"/>
      <c r="AG11" s="62" t="s">
        <v>111</v>
      </c>
      <c r="AH11" s="62"/>
      <c r="AI11" s="62"/>
      <c r="AJ11" s="62"/>
      <c r="AK11" s="62"/>
      <c r="AL11" s="62"/>
    </row>
    <row r="12" spans="1:38" x14ac:dyDescent="0.2">
      <c r="B12" s="7">
        <v>2500</v>
      </c>
      <c r="C12" s="5">
        <v>1.5879000400000001</v>
      </c>
      <c r="E12" s="5">
        <v>1.7738000199999999</v>
      </c>
      <c r="G12" s="5">
        <v>1.8496999700000001</v>
      </c>
      <c r="I12" s="5">
        <v>1.75469995</v>
      </c>
      <c r="K12" s="5">
        <v>1.69500005</v>
      </c>
      <c r="M12" s="5">
        <v>1.69219995</v>
      </c>
      <c r="O12" s="5">
        <v>0.58520000999999999</v>
      </c>
      <c r="Q12" s="5">
        <v>0.57720000000000005</v>
      </c>
      <c r="S12" s="5">
        <v>0.60390001999999998</v>
      </c>
      <c r="U12" s="5">
        <v>0.50849997999999996</v>
      </c>
      <c r="W12" s="5">
        <v>0.50470000999999998</v>
      </c>
      <c r="Y12" s="5">
        <v>0.54820000999999996</v>
      </c>
      <c r="AA12" s="5">
        <v>0.55000000999999998</v>
      </c>
      <c r="AC12" s="5">
        <v>0.41859998999999998</v>
      </c>
      <c r="AE12" s="5">
        <v>0.38540000000000002</v>
      </c>
      <c r="AG12" s="5">
        <v>0.40300000000000002</v>
      </c>
      <c r="AI12" s="5">
        <v>0.46990000999999998</v>
      </c>
      <c r="AK12" s="5">
        <v>0.46669999000000001</v>
      </c>
    </row>
    <row r="13" spans="1:38" x14ac:dyDescent="0.2">
      <c r="B13" s="7">
        <v>250</v>
      </c>
      <c r="C13" s="5">
        <v>1.40859997</v>
      </c>
      <c r="E13" s="5">
        <v>1.2755999600000001</v>
      </c>
      <c r="G13" s="5">
        <v>1.12849998</v>
      </c>
      <c r="I13" s="5">
        <v>1.5517000000000001</v>
      </c>
      <c r="K13" s="5">
        <v>1.3829</v>
      </c>
      <c r="M13" s="5">
        <v>1.39660001</v>
      </c>
      <c r="O13" s="5">
        <v>0.42300000999999998</v>
      </c>
      <c r="Q13" s="5">
        <v>0.34259999000000002</v>
      </c>
      <c r="S13" s="5">
        <v>0.38719999999999999</v>
      </c>
      <c r="U13" s="5">
        <v>0.38990000000000002</v>
      </c>
      <c r="W13" s="5">
        <v>0.30000000999999998</v>
      </c>
      <c r="Y13" s="5">
        <v>0.28889999</v>
      </c>
      <c r="AA13" s="5">
        <v>0.42959999999999998</v>
      </c>
      <c r="AC13" s="5">
        <v>0.34380000999999999</v>
      </c>
      <c r="AE13" s="5">
        <v>0.31090000000000001</v>
      </c>
      <c r="AG13" s="5">
        <v>0.317</v>
      </c>
      <c r="AI13" s="5">
        <v>0.34400001000000002</v>
      </c>
      <c r="AK13" s="5">
        <v>0.32469999999999999</v>
      </c>
    </row>
    <row r="14" spans="1:38" x14ac:dyDescent="0.2">
      <c r="B14" s="7">
        <v>25</v>
      </c>
      <c r="C14" s="5">
        <v>0.82410002000000004</v>
      </c>
      <c r="E14" s="5">
        <v>0.79140001999999998</v>
      </c>
      <c r="G14" s="5">
        <v>1.1836999699999999</v>
      </c>
      <c r="I14" s="5">
        <v>1.11240005</v>
      </c>
      <c r="K14" s="5">
        <v>1.01880002</v>
      </c>
      <c r="M14" s="5">
        <v>1.05990005</v>
      </c>
      <c r="O14" s="5">
        <v>0.26589998999999997</v>
      </c>
      <c r="Q14" s="5">
        <v>0.26499999000000002</v>
      </c>
      <c r="S14" s="5">
        <v>0.38330001000000002</v>
      </c>
      <c r="U14" s="5">
        <v>0.308</v>
      </c>
      <c r="W14" s="5">
        <v>0.25619998999999999</v>
      </c>
      <c r="Y14" s="5">
        <v>0.25359999999999999</v>
      </c>
      <c r="AA14" s="5">
        <v>0.37259998999999999</v>
      </c>
      <c r="AC14" s="5">
        <v>0.28529999</v>
      </c>
      <c r="AE14" s="5">
        <v>0.29020000000000001</v>
      </c>
      <c r="AG14" s="5">
        <v>0.26440001000000002</v>
      </c>
      <c r="AI14" s="5">
        <v>0.25929998999999998</v>
      </c>
      <c r="AK14" s="5">
        <v>0.252</v>
      </c>
    </row>
    <row r="15" spans="1:38" x14ac:dyDescent="0.2">
      <c r="B15" s="7" t="s">
        <v>46</v>
      </c>
      <c r="C15" s="5">
        <v>0.31220000999999997</v>
      </c>
      <c r="E15" s="5">
        <v>0.36890000000000001</v>
      </c>
      <c r="G15" s="5">
        <v>0.29769999000000003</v>
      </c>
      <c r="I15" s="5">
        <v>0.38290000000000002</v>
      </c>
      <c r="K15" s="5">
        <v>0.31159999999999999</v>
      </c>
      <c r="M15" s="5">
        <v>0.28870001000000001</v>
      </c>
      <c r="O15" s="5">
        <v>0.22480000999999999</v>
      </c>
      <c r="Q15" s="5">
        <v>0.26030001000000003</v>
      </c>
      <c r="S15" s="5">
        <v>0.25659999</v>
      </c>
      <c r="U15" s="5">
        <v>0.18700000999999999</v>
      </c>
      <c r="W15" s="5">
        <v>0.19140001000000001</v>
      </c>
      <c r="Y15" s="5">
        <v>0.18449999</v>
      </c>
      <c r="AA15" s="5">
        <v>0.24439999000000001</v>
      </c>
      <c r="AC15" s="5">
        <v>0.26329999999999998</v>
      </c>
      <c r="AE15" s="5">
        <v>0.2298</v>
      </c>
      <c r="AG15" s="5">
        <v>0.23430000000000001</v>
      </c>
      <c r="AI15" s="5">
        <v>0.22989999999999999</v>
      </c>
      <c r="AK15" s="5">
        <v>0.24680000999999999</v>
      </c>
    </row>
    <row r="16" spans="1:38" x14ac:dyDescent="0.2">
      <c r="B16" s="7" t="s">
        <v>47</v>
      </c>
      <c r="C16" s="5">
        <v>0.22409999</v>
      </c>
      <c r="E16" s="5">
        <v>0.21789998999999999</v>
      </c>
      <c r="G16" s="5">
        <v>0.15189999000000001</v>
      </c>
      <c r="I16" s="5">
        <v>0.21600000999999999</v>
      </c>
      <c r="K16" s="5">
        <v>0.22220001</v>
      </c>
      <c r="M16" s="5">
        <v>0.20619999999999999</v>
      </c>
      <c r="O16" s="5">
        <v>0.2167</v>
      </c>
      <c r="Q16" s="5">
        <v>0.2651</v>
      </c>
      <c r="S16" s="5">
        <v>0.20230000000000001</v>
      </c>
      <c r="U16" s="5">
        <v>0.20610000000000001</v>
      </c>
      <c r="W16" s="5">
        <v>0.18210000000000001</v>
      </c>
      <c r="Y16" s="5">
        <v>0.16500001</v>
      </c>
      <c r="AA16" s="5">
        <v>0.27919999000000001</v>
      </c>
      <c r="AC16" s="5">
        <v>0.25350001</v>
      </c>
      <c r="AE16" s="5">
        <v>0.22509999999999999</v>
      </c>
      <c r="AG16" s="5">
        <v>0.18559999999999999</v>
      </c>
      <c r="AI16" s="5">
        <v>0.22700000000000001</v>
      </c>
      <c r="AK16" s="5">
        <v>0.22289999999999999</v>
      </c>
    </row>
    <row r="17" spans="1:37" x14ac:dyDescent="0.2">
      <c r="B17" s="7">
        <v>0</v>
      </c>
      <c r="C17" s="5">
        <v>0.21520001</v>
      </c>
      <c r="E17" s="5">
        <v>0.17129999000000001</v>
      </c>
      <c r="G17" s="5">
        <v>0.17129999000000001</v>
      </c>
      <c r="I17" s="5">
        <v>0.23350000000000001</v>
      </c>
      <c r="K17" s="5">
        <v>0.1867</v>
      </c>
      <c r="M17" s="5">
        <v>0.17879999999999999</v>
      </c>
      <c r="O17" s="5">
        <v>0.24979999999999999</v>
      </c>
      <c r="Q17" s="5">
        <v>0.22480000999999999</v>
      </c>
      <c r="S17" s="5">
        <v>0.22189999999999999</v>
      </c>
      <c r="U17" s="5">
        <v>0.25690001000000001</v>
      </c>
      <c r="W17" s="5">
        <v>0.19620000000000001</v>
      </c>
      <c r="Y17" s="5">
        <v>0.19310000999999999</v>
      </c>
      <c r="AA17" s="5">
        <v>0.34330000999999999</v>
      </c>
      <c r="AC17" s="5">
        <v>0.2397</v>
      </c>
      <c r="AE17" s="5">
        <v>0.17640001</v>
      </c>
      <c r="AG17" s="5">
        <v>0.24590001</v>
      </c>
      <c r="AI17" s="5">
        <v>0.20230000000000001</v>
      </c>
      <c r="AK17" s="5">
        <v>0.1701</v>
      </c>
    </row>
    <row r="20" spans="1:37" x14ac:dyDescent="0.2">
      <c r="A20" t="s">
        <v>333</v>
      </c>
      <c r="B20" s="7">
        <v>2500</v>
      </c>
      <c r="C20" s="5">
        <v>1.69690001</v>
      </c>
      <c r="E20" s="5">
        <v>1.7968000200000001</v>
      </c>
      <c r="G20" s="5">
        <v>1.9119999400000001</v>
      </c>
      <c r="I20" s="5">
        <v>1.7915999899999999</v>
      </c>
      <c r="K20" s="5">
        <v>1.50899994</v>
      </c>
      <c r="M20" s="5">
        <v>1.7725000399999999</v>
      </c>
      <c r="O20" s="5">
        <v>0.64529996999999995</v>
      </c>
      <c r="Q20" s="5">
        <v>0.60570002000000001</v>
      </c>
      <c r="S20" s="5">
        <v>0.61119997999999998</v>
      </c>
      <c r="U20" s="5">
        <v>0.51239997000000004</v>
      </c>
      <c r="W20" s="5">
        <v>0.50690000999999996</v>
      </c>
      <c r="Y20" s="5">
        <v>0.56819998999999999</v>
      </c>
      <c r="AA20" s="5">
        <v>0.56870001999999997</v>
      </c>
      <c r="AC20" s="5">
        <v>0.44589999000000002</v>
      </c>
      <c r="AE20" s="5">
        <v>0.39019999</v>
      </c>
      <c r="AG20" s="5">
        <v>0.4199</v>
      </c>
      <c r="AI20" s="5">
        <v>0.52980000000000005</v>
      </c>
      <c r="AK20" s="5">
        <v>0.35879999000000001</v>
      </c>
    </row>
    <row r="21" spans="1:37" x14ac:dyDescent="0.2">
      <c r="B21" s="7">
        <v>250</v>
      </c>
      <c r="C21" s="5">
        <v>1.4350999600000001</v>
      </c>
      <c r="E21" s="5">
        <v>1.26559997</v>
      </c>
      <c r="G21" s="5">
        <v>1.3568999799999999</v>
      </c>
      <c r="I21" s="5">
        <v>1.5888999699999999</v>
      </c>
      <c r="K21" s="5">
        <v>1.20220006</v>
      </c>
      <c r="M21" s="5">
        <v>1.27269995</v>
      </c>
      <c r="O21" s="5">
        <v>0.48859998999999998</v>
      </c>
      <c r="Q21" s="5">
        <v>0.35920000000000002</v>
      </c>
      <c r="S21" s="5">
        <v>0.43030000000000002</v>
      </c>
      <c r="U21" s="5">
        <v>0.40229999999999999</v>
      </c>
      <c r="W21" s="5">
        <v>0.31020001000000003</v>
      </c>
      <c r="Y21" s="5">
        <v>0.29069999000000002</v>
      </c>
      <c r="AA21" s="5">
        <v>0.42179999000000001</v>
      </c>
      <c r="AC21" s="5">
        <v>0.33570000999999999</v>
      </c>
      <c r="AE21" s="5">
        <v>0.30349999999999999</v>
      </c>
      <c r="AG21" s="5">
        <v>0.2545</v>
      </c>
      <c r="AI21" s="5">
        <v>0.41289999999999999</v>
      </c>
      <c r="AK21" s="5">
        <v>0.35440000999999999</v>
      </c>
    </row>
    <row r="22" spans="1:37" x14ac:dyDescent="0.2">
      <c r="B22" s="7">
        <v>25</v>
      </c>
      <c r="C22" s="5">
        <v>0.91960001000000002</v>
      </c>
      <c r="E22" s="5">
        <v>0.78570002000000005</v>
      </c>
      <c r="G22" s="5">
        <v>1.2261999800000001</v>
      </c>
      <c r="I22" s="5">
        <v>1.13549995</v>
      </c>
      <c r="K22" s="5">
        <v>0.99139999999999995</v>
      </c>
      <c r="M22" s="5">
        <v>0.98960000000000004</v>
      </c>
      <c r="O22" s="5">
        <v>0.32419999999999999</v>
      </c>
      <c r="Q22" s="5">
        <v>0.30840001</v>
      </c>
      <c r="S22" s="5">
        <v>0.36219999000000003</v>
      </c>
      <c r="U22" s="5">
        <v>0.24879999</v>
      </c>
      <c r="W22" s="5">
        <v>0.28139999999999998</v>
      </c>
      <c r="Y22" s="5">
        <v>0.24869999000000001</v>
      </c>
      <c r="AA22" s="5">
        <v>0.32269998999999999</v>
      </c>
      <c r="AC22" s="5">
        <v>0.27050000000000002</v>
      </c>
      <c r="AE22" s="5">
        <v>0.27950001000000002</v>
      </c>
      <c r="AG22" s="5">
        <v>0.1867</v>
      </c>
      <c r="AI22" s="5">
        <v>0.30019999000000003</v>
      </c>
      <c r="AK22" s="5">
        <v>0.32379999999999998</v>
      </c>
    </row>
    <row r="23" spans="1:37" x14ac:dyDescent="0.2">
      <c r="B23" s="7" t="s">
        <v>46</v>
      </c>
      <c r="C23" s="5">
        <v>0.33579998999999999</v>
      </c>
      <c r="E23" s="5">
        <v>0.38719999999999999</v>
      </c>
      <c r="G23" s="5">
        <v>0.30370000000000003</v>
      </c>
      <c r="I23" s="5">
        <v>0.33059999000000001</v>
      </c>
      <c r="K23" s="5">
        <v>0.31690001000000001</v>
      </c>
      <c r="M23" s="5">
        <v>0.28189998999999999</v>
      </c>
      <c r="O23" s="5">
        <v>0.2412</v>
      </c>
      <c r="Q23" s="5">
        <v>0.25760000999999999</v>
      </c>
      <c r="S23" s="5">
        <v>0.2316</v>
      </c>
      <c r="U23" s="5">
        <v>0.23150000000000001</v>
      </c>
      <c r="W23" s="5">
        <v>0.22570001000000001</v>
      </c>
      <c r="Y23" s="5">
        <v>0.1825</v>
      </c>
      <c r="AA23" s="5">
        <v>0.25049999000000001</v>
      </c>
      <c r="AC23" s="5">
        <v>0.26129999999999998</v>
      </c>
      <c r="AE23" s="5">
        <v>0.23219999999999999</v>
      </c>
      <c r="AG23" s="5">
        <v>0.25639999000000002</v>
      </c>
      <c r="AI23" s="5">
        <v>0.14879999999999999</v>
      </c>
      <c r="AK23" s="5">
        <v>0.25670000999999998</v>
      </c>
    </row>
    <row r="24" spans="1:37" x14ac:dyDescent="0.2">
      <c r="B24" s="7" t="s">
        <v>47</v>
      </c>
      <c r="C24" s="5">
        <v>0.25049999000000001</v>
      </c>
      <c r="E24" s="5">
        <v>0.24829999999999999</v>
      </c>
      <c r="G24" s="5">
        <v>0.1653</v>
      </c>
      <c r="I24" s="5">
        <v>0.23760000000000001</v>
      </c>
      <c r="K24" s="5">
        <v>0.18440001</v>
      </c>
      <c r="M24" s="5">
        <v>0.1822</v>
      </c>
      <c r="O24" s="5">
        <v>0.23819999</v>
      </c>
      <c r="Q24" s="5">
        <v>0.28220001</v>
      </c>
      <c r="S24" s="5">
        <v>0.18260001000000001</v>
      </c>
      <c r="U24" s="5">
        <v>0.1812</v>
      </c>
      <c r="W24" s="5">
        <v>0.18770000000000001</v>
      </c>
      <c r="Y24" s="5">
        <v>0.18129999999999999</v>
      </c>
      <c r="AA24" s="5">
        <v>0.28099998999999998</v>
      </c>
      <c r="AC24" s="5">
        <v>0.22759999</v>
      </c>
      <c r="AE24" s="5">
        <v>0.20379998999999999</v>
      </c>
      <c r="AG24" s="5">
        <v>0.2447</v>
      </c>
      <c r="AI24" s="5">
        <v>0.2394</v>
      </c>
      <c r="AK24" s="5">
        <v>0.25719999999999998</v>
      </c>
    </row>
    <row r="25" spans="1:37" x14ac:dyDescent="0.2">
      <c r="B25" s="7">
        <v>0</v>
      </c>
      <c r="C25" s="5">
        <v>0.24699999</v>
      </c>
      <c r="E25" s="5">
        <v>0.19819999999999999</v>
      </c>
      <c r="G25" s="5">
        <v>0.14019999999999999</v>
      </c>
      <c r="I25" s="5">
        <v>0.27990000999999998</v>
      </c>
      <c r="K25" s="5">
        <v>0.17369999999999999</v>
      </c>
      <c r="M25" s="5">
        <v>0.16889999999999999</v>
      </c>
      <c r="O25" s="5">
        <v>0.25220000999999997</v>
      </c>
      <c r="Q25" s="5">
        <v>0.19969999999999999</v>
      </c>
      <c r="S25" s="5">
        <v>0.2054</v>
      </c>
      <c r="U25" s="5">
        <v>0.245</v>
      </c>
      <c r="W25" s="5">
        <v>0.21199999999999999</v>
      </c>
      <c r="Y25" s="5">
        <v>0.16969999999999999</v>
      </c>
      <c r="AA25" s="5">
        <v>0.31430000000000002</v>
      </c>
      <c r="AC25" s="5">
        <v>0.22559999999999999</v>
      </c>
      <c r="AE25" s="5">
        <v>0.15310000000000001</v>
      </c>
      <c r="AG25" s="5">
        <v>0.25740001000000001</v>
      </c>
      <c r="AI25" s="5">
        <v>0.27059999000000001</v>
      </c>
      <c r="AK25" s="5">
        <v>5.04E-2</v>
      </c>
    </row>
  </sheetData>
  <mergeCells count="24">
    <mergeCell ref="Q4:S4"/>
    <mergeCell ref="B4:D4"/>
    <mergeCell ref="E4:G4"/>
    <mergeCell ref="H4:J4"/>
    <mergeCell ref="K4:M4"/>
    <mergeCell ref="N4:P4"/>
    <mergeCell ref="Q7:S7"/>
    <mergeCell ref="B10:D10"/>
    <mergeCell ref="E10:G10"/>
    <mergeCell ref="H10:J10"/>
    <mergeCell ref="K10:M10"/>
    <mergeCell ref="N10:P10"/>
    <mergeCell ref="Q10:S10"/>
    <mergeCell ref="B7:D7"/>
    <mergeCell ref="E7:G7"/>
    <mergeCell ref="H7:J7"/>
    <mergeCell ref="K7:M7"/>
    <mergeCell ref="N7:P7"/>
    <mergeCell ref="AG11:AL11"/>
    <mergeCell ref="C11:H11"/>
    <mergeCell ref="I11:N11"/>
    <mergeCell ref="O11:T11"/>
    <mergeCell ref="U11:Z11"/>
    <mergeCell ref="AA11:AF11"/>
  </mergeCells>
  <pageMargins left="0.7" right="0.7" top="0.78740157499999996" bottom="0.78740157499999996" header="0.3" footer="0.3"/>
  <pageSetup paperSize="9" orientation="portrait"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E58"/>
  <sheetViews>
    <sheetView workbookViewId="0">
      <selection activeCell="G4" sqref="G4"/>
    </sheetView>
  </sheetViews>
  <sheetFormatPr baseColWidth="10" defaultRowHeight="12.75" x14ac:dyDescent="0.2"/>
  <cols>
    <col min="2" max="2" width="22.5703125" customWidth="1"/>
    <col min="3" max="3" width="15.7109375" customWidth="1"/>
    <col min="4" max="4" width="39.5703125" customWidth="1"/>
    <col min="5" max="5" width="20.5703125" customWidth="1"/>
  </cols>
  <sheetData>
    <row r="2" spans="2:5" ht="15.75" thickBot="1" x14ac:dyDescent="0.3">
      <c r="B2" s="35" t="s">
        <v>236</v>
      </c>
    </row>
    <row r="3" spans="2:5" ht="13.5" thickBot="1" x14ac:dyDescent="0.25">
      <c r="B3" s="25" t="s">
        <v>215</v>
      </c>
      <c r="C3" s="26" t="s">
        <v>216</v>
      </c>
      <c r="D3" s="26" t="s">
        <v>217</v>
      </c>
      <c r="E3" s="26" t="s">
        <v>218</v>
      </c>
    </row>
    <row r="4" spans="2:5" x14ac:dyDescent="0.2">
      <c r="B4" s="69" t="s">
        <v>32</v>
      </c>
      <c r="C4" s="27">
        <v>1</v>
      </c>
      <c r="D4" s="30" t="s">
        <v>220</v>
      </c>
      <c r="E4" s="30">
        <v>1.7629999999999999</v>
      </c>
    </row>
    <row r="5" spans="2:5" x14ac:dyDescent="0.2">
      <c r="B5" s="68"/>
      <c r="C5" s="27" t="s">
        <v>219</v>
      </c>
      <c r="D5" s="30" t="s">
        <v>221</v>
      </c>
      <c r="E5" s="30">
        <v>52</v>
      </c>
    </row>
    <row r="6" spans="2:5" x14ac:dyDescent="0.2">
      <c r="B6" s="68"/>
      <c r="C6" s="28"/>
      <c r="D6" s="30" t="s">
        <v>222</v>
      </c>
      <c r="E6" s="30">
        <v>0</v>
      </c>
    </row>
    <row r="7" spans="2:5" x14ac:dyDescent="0.2">
      <c r="B7" s="68"/>
      <c r="C7" s="28"/>
      <c r="D7" s="30" t="s">
        <v>223</v>
      </c>
      <c r="E7" s="30">
        <v>103</v>
      </c>
    </row>
    <row r="8" spans="2:5" x14ac:dyDescent="0.2">
      <c r="B8" s="68"/>
      <c r="C8" s="28"/>
      <c r="D8" s="30" t="s">
        <v>224</v>
      </c>
      <c r="E8" s="30">
        <v>306</v>
      </c>
    </row>
    <row r="9" spans="2:5" x14ac:dyDescent="0.2">
      <c r="B9" s="68"/>
      <c r="C9" s="28"/>
      <c r="D9" s="30" t="s">
        <v>225</v>
      </c>
      <c r="E9" s="30">
        <v>300</v>
      </c>
    </row>
    <row r="10" spans="2:5" x14ac:dyDescent="0.2">
      <c r="B10" s="68"/>
      <c r="C10" s="28"/>
      <c r="D10" s="30" t="s">
        <v>226</v>
      </c>
      <c r="E10" s="30">
        <v>331</v>
      </c>
    </row>
    <row r="11" spans="2:5" ht="13.5" thickBot="1" x14ac:dyDescent="0.25">
      <c r="B11" s="68"/>
      <c r="C11" s="29"/>
      <c r="D11" s="31" t="s">
        <v>227</v>
      </c>
      <c r="E11" s="31">
        <v>335</v>
      </c>
    </row>
    <row r="12" spans="2:5" x14ac:dyDescent="0.2">
      <c r="B12" s="68"/>
      <c r="C12" s="27">
        <v>2</v>
      </c>
      <c r="D12" s="30" t="s">
        <v>220</v>
      </c>
      <c r="E12" s="30">
        <v>1.0860000000000001</v>
      </c>
    </row>
    <row r="13" spans="2:5" x14ac:dyDescent="0.2">
      <c r="B13" s="68"/>
      <c r="C13" s="27" t="s">
        <v>219</v>
      </c>
      <c r="D13" s="30" t="s">
        <v>221</v>
      </c>
      <c r="E13" s="30">
        <v>34</v>
      </c>
    </row>
    <row r="14" spans="2:5" x14ac:dyDescent="0.2">
      <c r="B14" s="68"/>
      <c r="C14" s="28"/>
      <c r="D14" s="30" t="s">
        <v>222</v>
      </c>
      <c r="E14" s="30">
        <v>0</v>
      </c>
    </row>
    <row r="15" spans="2:5" x14ac:dyDescent="0.2">
      <c r="B15" s="68"/>
      <c r="C15" s="28"/>
      <c r="D15" s="30" t="s">
        <v>223</v>
      </c>
      <c r="E15" s="30">
        <v>17</v>
      </c>
    </row>
    <row r="16" spans="2:5" x14ac:dyDescent="0.2">
      <c r="B16" s="68"/>
      <c r="C16" s="28"/>
      <c r="D16" s="30" t="s">
        <v>224</v>
      </c>
      <c r="E16" s="30">
        <v>101</v>
      </c>
    </row>
    <row r="17" spans="2:5" x14ac:dyDescent="0.2">
      <c r="B17" s="68"/>
      <c r="C17" s="28"/>
      <c r="D17" s="30" t="s">
        <v>225</v>
      </c>
      <c r="E17" s="30">
        <v>79</v>
      </c>
    </row>
    <row r="18" spans="2:5" x14ac:dyDescent="0.2">
      <c r="B18" s="68"/>
      <c r="C18" s="28"/>
      <c r="D18" s="30" t="s">
        <v>226</v>
      </c>
      <c r="E18" s="30">
        <v>110</v>
      </c>
    </row>
    <row r="19" spans="2:5" ht="13.5" thickBot="1" x14ac:dyDescent="0.25">
      <c r="B19" s="68"/>
      <c r="C19" s="29"/>
      <c r="D19" s="31" t="s">
        <v>227</v>
      </c>
      <c r="E19" s="31">
        <v>121</v>
      </c>
    </row>
    <row r="20" spans="2:5" x14ac:dyDescent="0.2">
      <c r="B20" s="68"/>
      <c r="C20" s="69">
        <v>3</v>
      </c>
      <c r="D20" s="32" t="s">
        <v>220</v>
      </c>
      <c r="E20" s="32">
        <v>823</v>
      </c>
    </row>
    <row r="21" spans="2:5" x14ac:dyDescent="0.2">
      <c r="B21" s="68"/>
      <c r="C21" s="68"/>
      <c r="D21" s="32" t="s">
        <v>221</v>
      </c>
      <c r="E21" s="32">
        <v>0</v>
      </c>
    </row>
    <row r="22" spans="2:5" x14ac:dyDescent="0.2">
      <c r="B22" s="68"/>
      <c r="C22" s="68"/>
      <c r="D22" s="32" t="s">
        <v>222</v>
      </c>
      <c r="E22" s="32">
        <v>0</v>
      </c>
    </row>
    <row r="23" spans="2:5" x14ac:dyDescent="0.2">
      <c r="B23" s="68"/>
      <c r="C23" s="68"/>
      <c r="D23" s="32" t="s">
        <v>223</v>
      </c>
      <c r="E23" s="32">
        <v>0</v>
      </c>
    </row>
    <row r="24" spans="2:5" ht="13.5" thickBot="1" x14ac:dyDescent="0.25">
      <c r="B24" s="70"/>
      <c r="C24" s="70"/>
      <c r="D24" s="33" t="s">
        <v>224</v>
      </c>
      <c r="E24" s="33">
        <v>35</v>
      </c>
    </row>
    <row r="25" spans="2:5" x14ac:dyDescent="0.2">
      <c r="B25" s="71" t="s">
        <v>228</v>
      </c>
      <c r="C25" s="69">
        <v>4</v>
      </c>
      <c r="D25" s="32" t="s">
        <v>220</v>
      </c>
      <c r="E25" s="32">
        <v>935</v>
      </c>
    </row>
    <row r="26" spans="2:5" x14ac:dyDescent="0.2">
      <c r="B26" s="72"/>
      <c r="C26" s="68"/>
      <c r="D26" s="32" t="s">
        <v>221</v>
      </c>
      <c r="E26" s="32">
        <v>0</v>
      </c>
    </row>
    <row r="27" spans="2:5" x14ac:dyDescent="0.2">
      <c r="B27" s="72"/>
      <c r="C27" s="68"/>
      <c r="D27" s="32" t="s">
        <v>222</v>
      </c>
      <c r="E27" s="32">
        <v>0</v>
      </c>
    </row>
    <row r="28" spans="2:5" ht="13.5" thickBot="1" x14ac:dyDescent="0.25">
      <c r="B28" s="72"/>
      <c r="C28" s="70"/>
      <c r="D28" s="33" t="s">
        <v>223</v>
      </c>
      <c r="E28" s="33">
        <v>0</v>
      </c>
    </row>
    <row r="29" spans="2:5" x14ac:dyDescent="0.2">
      <c r="B29" s="68"/>
      <c r="C29" s="69">
        <v>5</v>
      </c>
      <c r="D29" s="32" t="s">
        <v>220</v>
      </c>
      <c r="E29" s="32">
        <v>1.1819999999999999</v>
      </c>
    </row>
    <row r="30" spans="2:5" x14ac:dyDescent="0.2">
      <c r="B30" s="68"/>
      <c r="C30" s="68"/>
      <c r="D30" s="32" t="s">
        <v>221</v>
      </c>
      <c r="E30" s="32">
        <v>0</v>
      </c>
    </row>
    <row r="31" spans="2:5" x14ac:dyDescent="0.2">
      <c r="B31" s="68"/>
      <c r="C31" s="68"/>
      <c r="D31" s="32" t="s">
        <v>222</v>
      </c>
      <c r="E31" s="32">
        <v>0</v>
      </c>
    </row>
    <row r="32" spans="2:5" x14ac:dyDescent="0.2">
      <c r="B32" s="68"/>
      <c r="C32" s="68"/>
      <c r="D32" s="32" t="s">
        <v>223</v>
      </c>
      <c r="E32" s="32">
        <v>0</v>
      </c>
    </row>
    <row r="33" spans="2:5" x14ac:dyDescent="0.2">
      <c r="B33" s="68"/>
      <c r="C33" s="68"/>
      <c r="D33" s="32" t="s">
        <v>224</v>
      </c>
      <c r="E33" s="32">
        <v>0</v>
      </c>
    </row>
    <row r="34" spans="2:5" x14ac:dyDescent="0.2">
      <c r="B34" s="68"/>
      <c r="C34" s="68"/>
      <c r="D34" s="32" t="s">
        <v>225</v>
      </c>
      <c r="E34" s="32">
        <v>74</v>
      </c>
    </row>
    <row r="35" spans="2:5" x14ac:dyDescent="0.2">
      <c r="B35" s="68"/>
      <c r="C35" s="68"/>
      <c r="D35" s="32" t="s">
        <v>226</v>
      </c>
      <c r="E35" s="32">
        <v>90</v>
      </c>
    </row>
    <row r="36" spans="2:5" x14ac:dyDescent="0.2">
      <c r="B36" s="68"/>
      <c r="C36" s="68"/>
      <c r="D36" s="32" t="s">
        <v>227</v>
      </c>
      <c r="E36" s="32">
        <v>96</v>
      </c>
    </row>
    <row r="37" spans="2:5" x14ac:dyDescent="0.2">
      <c r="B37" s="68"/>
      <c r="C37" s="68"/>
      <c r="D37" s="32" t="s">
        <v>229</v>
      </c>
      <c r="E37" s="32">
        <v>59</v>
      </c>
    </row>
    <row r="38" spans="2:5" x14ac:dyDescent="0.2">
      <c r="B38" s="68"/>
      <c r="C38" s="68"/>
      <c r="D38" s="32" t="s">
        <v>230</v>
      </c>
      <c r="E38" s="32">
        <v>74</v>
      </c>
    </row>
    <row r="39" spans="2:5" x14ac:dyDescent="0.2">
      <c r="B39" s="68"/>
      <c r="C39" s="68"/>
      <c r="D39" s="32" t="s">
        <v>231</v>
      </c>
      <c r="E39" s="32">
        <v>58</v>
      </c>
    </row>
    <row r="40" spans="2:5" x14ac:dyDescent="0.2">
      <c r="B40" s="68"/>
      <c r="C40" s="68"/>
      <c r="D40" s="32" t="s">
        <v>232</v>
      </c>
      <c r="E40" s="32">
        <v>126</v>
      </c>
    </row>
    <row r="41" spans="2:5" x14ac:dyDescent="0.2">
      <c r="B41" s="68"/>
      <c r="C41" s="68"/>
      <c r="D41" s="32" t="s">
        <v>233</v>
      </c>
      <c r="E41" s="32">
        <v>90</v>
      </c>
    </row>
    <row r="42" spans="2:5" ht="13.5" thickBot="1" x14ac:dyDescent="0.25">
      <c r="B42" s="68"/>
      <c r="C42" s="70"/>
      <c r="D42" s="33" t="s">
        <v>234</v>
      </c>
      <c r="E42" s="33">
        <v>110</v>
      </c>
    </row>
    <row r="43" spans="2:5" x14ac:dyDescent="0.2">
      <c r="B43" s="68"/>
      <c r="C43" s="69">
        <v>6</v>
      </c>
      <c r="D43" s="32" t="s">
        <v>220</v>
      </c>
      <c r="E43" s="32">
        <v>749</v>
      </c>
    </row>
    <row r="44" spans="2:5" x14ac:dyDescent="0.2">
      <c r="B44" s="68"/>
      <c r="C44" s="68"/>
      <c r="D44" s="32" t="s">
        <v>221</v>
      </c>
      <c r="E44" s="32">
        <v>0</v>
      </c>
    </row>
    <row r="45" spans="2:5" x14ac:dyDescent="0.2">
      <c r="B45" s="68"/>
      <c r="C45" s="68"/>
      <c r="D45" s="32" t="s">
        <v>222</v>
      </c>
      <c r="E45" s="32">
        <v>0</v>
      </c>
    </row>
    <row r="46" spans="2:5" x14ac:dyDescent="0.2">
      <c r="B46" s="68"/>
      <c r="C46" s="68"/>
      <c r="D46" s="32" t="s">
        <v>223</v>
      </c>
      <c r="E46" s="32">
        <v>0</v>
      </c>
    </row>
    <row r="47" spans="2:5" x14ac:dyDescent="0.2">
      <c r="B47" s="68"/>
      <c r="C47" s="68"/>
      <c r="D47" s="32" t="s">
        <v>224</v>
      </c>
      <c r="E47" s="32">
        <v>34</v>
      </c>
    </row>
    <row r="48" spans="2:5" x14ac:dyDescent="0.2">
      <c r="B48" s="68"/>
      <c r="C48" s="68"/>
      <c r="D48" s="32" t="s">
        <v>225</v>
      </c>
      <c r="E48" s="32">
        <v>122</v>
      </c>
    </row>
    <row r="49" spans="2:5" x14ac:dyDescent="0.2">
      <c r="B49" s="68"/>
      <c r="C49" s="68"/>
      <c r="D49" s="32" t="s">
        <v>226</v>
      </c>
      <c r="E49" s="32">
        <v>148</v>
      </c>
    </row>
    <row r="50" spans="2:5" x14ac:dyDescent="0.2">
      <c r="B50" s="68"/>
      <c r="C50" s="68"/>
      <c r="D50" s="32" t="s">
        <v>227</v>
      </c>
      <c r="E50" s="32">
        <v>134</v>
      </c>
    </row>
    <row r="51" spans="2:5" x14ac:dyDescent="0.2">
      <c r="B51" s="68"/>
      <c r="C51" s="68"/>
      <c r="D51" s="32" t="s">
        <v>229</v>
      </c>
      <c r="E51" s="32">
        <v>141</v>
      </c>
    </row>
    <row r="52" spans="2:5" x14ac:dyDescent="0.2">
      <c r="B52" s="68"/>
      <c r="C52" s="68"/>
      <c r="D52" s="32" t="s">
        <v>230</v>
      </c>
      <c r="E52" s="32">
        <v>119</v>
      </c>
    </row>
    <row r="53" spans="2:5" x14ac:dyDescent="0.2">
      <c r="B53" s="68"/>
      <c r="C53" s="68"/>
      <c r="D53" s="32" t="s">
        <v>231</v>
      </c>
      <c r="E53" s="32">
        <v>150</v>
      </c>
    </row>
    <row r="54" spans="2:5" x14ac:dyDescent="0.2">
      <c r="B54" s="68"/>
      <c r="C54" s="68"/>
      <c r="D54" s="32" t="s">
        <v>232</v>
      </c>
      <c r="E54" s="32">
        <v>140</v>
      </c>
    </row>
    <row r="55" spans="2:5" x14ac:dyDescent="0.2">
      <c r="B55" s="68"/>
      <c r="C55" s="68"/>
      <c r="D55" s="32" t="s">
        <v>233</v>
      </c>
      <c r="E55" s="32">
        <v>125</v>
      </c>
    </row>
    <row r="56" spans="2:5" ht="13.5" thickBot="1" x14ac:dyDescent="0.25">
      <c r="B56" s="70"/>
      <c r="C56" s="70"/>
      <c r="D56" s="33" t="s">
        <v>234</v>
      </c>
      <c r="E56" s="33">
        <v>204</v>
      </c>
    </row>
    <row r="58" spans="2:5" x14ac:dyDescent="0.2">
      <c r="B58" s="34" t="s">
        <v>235</v>
      </c>
    </row>
  </sheetData>
  <mergeCells count="10">
    <mergeCell ref="B29:B42"/>
    <mergeCell ref="C29:C42"/>
    <mergeCell ref="B43:B56"/>
    <mergeCell ref="C43:C56"/>
    <mergeCell ref="B4:B11"/>
    <mergeCell ref="B12:B19"/>
    <mergeCell ref="B20:B24"/>
    <mergeCell ref="C20:C24"/>
    <mergeCell ref="B25:B28"/>
    <mergeCell ref="C25:C28"/>
  </mergeCells>
  <pageMargins left="0.7" right="0.7" top="0.78740157499999996" bottom="0.78740157499999996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Arbeitsblätter</vt:lpstr>
      </vt:variant>
      <vt:variant>
        <vt:i4>20</vt:i4>
      </vt:variant>
    </vt:vector>
  </HeadingPairs>
  <TitlesOfParts>
    <vt:vector size="20" baseType="lpstr">
      <vt:lpstr>Fig. 1B</vt:lpstr>
      <vt:lpstr>Fig. 1C</vt:lpstr>
      <vt:lpstr>Fig. 2A</vt:lpstr>
      <vt:lpstr>Fig. 2B</vt:lpstr>
      <vt:lpstr>Fig. 3B</vt:lpstr>
      <vt:lpstr>Fig. 3C</vt:lpstr>
      <vt:lpstr>Fig. 3D</vt:lpstr>
      <vt:lpstr>Fig. 3E</vt:lpstr>
      <vt:lpstr>Fig. 3H</vt:lpstr>
      <vt:lpstr>Fig. 4B</vt:lpstr>
      <vt:lpstr>Fig. 4D</vt:lpstr>
      <vt:lpstr>Fig. 4E</vt:lpstr>
      <vt:lpstr>Fig. 5A</vt:lpstr>
      <vt:lpstr>Fig. 5C</vt:lpstr>
      <vt:lpstr>Fig. 5D</vt:lpstr>
      <vt:lpstr>Fig. 5E</vt:lpstr>
      <vt:lpstr>Fig. S2</vt:lpstr>
      <vt:lpstr>Fig. S3A</vt:lpstr>
      <vt:lpstr>Fig. S3B</vt:lpstr>
      <vt:lpstr>Fig. S9</vt:lpstr>
    </vt:vector>
  </TitlesOfParts>
  <Company>Universitätsklinikum Freiburg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Dr. Philipp Kolb</dc:creator>
  <cp:lastModifiedBy>Dr. Philipp Kolb</cp:lastModifiedBy>
  <dcterms:created xsi:type="dcterms:W3CDTF">2024-10-10T12:09:04Z</dcterms:created>
  <dcterms:modified xsi:type="dcterms:W3CDTF">2024-12-18T08:44:20Z</dcterms:modified>
</cp:coreProperties>
</file>