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embeddings/oleObject1.bin" ContentType="application/vnd.openxmlformats-officedocument.oleObject"/>
  <Override PartName="/xl/drawings/drawing4.xml" ContentType="application/vnd.openxmlformats-officedocument.drawing+xml"/>
  <Override PartName="/xl/embeddings/oleObject2.bin" ContentType="application/vnd.openxmlformats-officedocument.oleObject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+xml"/>
  <Override PartName="/xl/embeddings/oleObject3.bin" ContentType="application/vnd.openxmlformats-officedocument.oleObject"/>
  <Override PartName="/xl/drawings/drawing8.xml" ContentType="application/vnd.openxmlformats-officedocument.drawing+xml"/>
  <Override PartName="/xl/embeddings/oleObject4.bin" ContentType="application/vnd.openxmlformats-officedocument.oleObject"/>
  <Override PartName="/xl/drawings/drawing9.xml" ContentType="application/vnd.openxmlformats-officedocument.drawing+xml"/>
  <Override PartName="/xl/embeddings/oleObject5.bin" ContentType="application/vnd.openxmlformats-officedocument.oleObject"/>
  <Override PartName="/xl/drawings/drawing10.xml" ContentType="application/vnd.openxmlformats-officedocument.drawing+xml"/>
  <Override PartName="/xl/embeddings/oleObject6.bin" ContentType="application/vnd.openxmlformats-officedocument.oleObject"/>
  <Override PartName="/xl/drawings/drawing11.xml" ContentType="application/vnd.openxmlformats-officedocument.drawing+xml"/>
  <Override PartName="/xl/embeddings/oleObject7.bin" ContentType="application/vnd.openxmlformats-officedocument.oleObject"/>
  <Override PartName="/xl/drawings/drawing12.xml" ContentType="application/vnd.openxmlformats-officedocument.drawing+xml"/>
  <Override PartName="/xl/embeddings/oleObject8.bin" ContentType="application/vnd.openxmlformats-officedocument.oleObject"/>
  <Override PartName="/xl/drawings/drawing13.xml" ContentType="application/vnd.openxmlformats-officedocument.drawing+xml"/>
  <Override PartName="/xl/embeddings/oleObject9.bin" ContentType="application/vnd.openxmlformats-officedocument.oleObject"/>
  <Override PartName="/xl/drawings/drawing14.xml" ContentType="application/vnd.openxmlformats-officedocument.drawing+xml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drawings/drawing15.xml" ContentType="application/vnd.openxmlformats-officedocument.drawing+xml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aserach2\paper\HHDH\chiral oxetane\nc final revision\final revised material\"/>
    </mc:Choice>
  </mc:AlternateContent>
  <xr:revisionPtr revIDLastSave="0" documentId="13_ncr:1_{9CFCBAF6-167A-4D5C-AF26-A6C09E5D40A9}" xr6:coauthVersionLast="45" xr6:coauthVersionMax="47" xr10:uidLastSave="{00000000-0000-0000-0000-000000000000}"/>
  <bookViews>
    <workbookView xWindow="-110" yWindow="-110" windowWidth="25820" windowHeight="14020" tabRatio="865" activeTab="8" xr2:uid="{FBB307D1-50F0-4112-93DB-6EC1BC84B8D6}"/>
  </bookViews>
  <sheets>
    <sheet name="Fig 2a" sheetId="1" r:id="rId1"/>
    <sheet name="Fig 2b" sheetId="2" r:id="rId2"/>
    <sheet name="Fig 2d" sheetId="3" r:id="rId3"/>
    <sheet name="Fig 2e" sheetId="4" r:id="rId4"/>
    <sheet name="Sup Tab 2" sheetId="5" r:id="rId5"/>
    <sheet name="Sup Tab 3" sheetId="6" r:id="rId6"/>
    <sheet name="Sup Tab 4" sheetId="7" r:id="rId7"/>
    <sheet name="Sup Tab 5" sheetId="8" r:id="rId8"/>
    <sheet name="Sup Tab 9" sheetId="9" r:id="rId9"/>
    <sheet name="Sup Tab 10" sheetId="10" r:id="rId10"/>
    <sheet name="Sup Tab 11" sheetId="11" r:id="rId11"/>
    <sheet name="Sup Tab 12" sheetId="12" r:id="rId12"/>
    <sheet name="Sup Fig 6" sheetId="13" r:id="rId13"/>
    <sheet name="Sup Fig 7" sheetId="14" r:id="rId14"/>
    <sheet name="Sup Fig 11" sheetId="16" r:id="rId15"/>
  </sheets>
  <externalReferences>
    <externalReference r:id="rId16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" i="16" l="1"/>
  <c r="I4" i="16"/>
  <c r="J4" i="16" s="1"/>
  <c r="F5" i="16"/>
  <c r="J5" i="16" s="1"/>
  <c r="I5" i="16"/>
  <c r="F6" i="16"/>
  <c r="I6" i="16"/>
  <c r="J6" i="16" s="1"/>
  <c r="F7" i="16"/>
  <c r="J7" i="16" s="1"/>
  <c r="I7" i="16"/>
  <c r="F11" i="16"/>
  <c r="I11" i="16"/>
  <c r="J11" i="16" s="1"/>
  <c r="F12" i="16"/>
  <c r="J12" i="16" s="1"/>
  <c r="I12" i="16"/>
  <c r="F13" i="16"/>
  <c r="I13" i="16"/>
  <c r="J13" i="16"/>
  <c r="F14" i="16"/>
  <c r="I14" i="16"/>
  <c r="J14" i="16"/>
  <c r="G72" i="13" l="1"/>
  <c r="J72" i="13" s="1"/>
  <c r="H72" i="13"/>
  <c r="K72" i="13" s="1"/>
  <c r="I72" i="13"/>
  <c r="L72" i="13" s="1"/>
  <c r="O72" i="13"/>
  <c r="G73" i="13"/>
  <c r="J73" i="13" s="1"/>
  <c r="H73" i="13"/>
  <c r="I73" i="13"/>
  <c r="K73" i="13"/>
  <c r="L73" i="13"/>
  <c r="O73" i="13"/>
  <c r="G74" i="13"/>
  <c r="J74" i="13" s="1"/>
  <c r="H74" i="13"/>
  <c r="K74" i="13" s="1"/>
  <c r="I74" i="13"/>
  <c r="L74" i="13" s="1"/>
  <c r="O74" i="13"/>
  <c r="G75" i="13"/>
  <c r="H75" i="13"/>
  <c r="I75" i="13"/>
  <c r="J75" i="13"/>
  <c r="K75" i="13"/>
  <c r="L75" i="13"/>
  <c r="O75" i="13"/>
  <c r="G76" i="13"/>
  <c r="H76" i="13"/>
  <c r="I76" i="13"/>
  <c r="J76" i="13"/>
  <c r="K76" i="13"/>
  <c r="L76" i="13"/>
  <c r="O76" i="13"/>
  <c r="M76" i="13" l="1"/>
  <c r="M73" i="13"/>
  <c r="M72" i="13"/>
  <c r="M75" i="13"/>
  <c r="M74" i="13"/>
  <c r="K13" i="1"/>
  <c r="I13" i="1"/>
  <c r="H13" i="1"/>
  <c r="G13" i="1"/>
  <c r="K12" i="1"/>
  <c r="I12" i="1"/>
  <c r="H12" i="1"/>
  <c r="M12" i="1" s="1"/>
  <c r="Q12" i="1" s="1"/>
  <c r="G12" i="1"/>
  <c r="K11" i="1"/>
  <c r="I11" i="1" s="1"/>
  <c r="H11" i="1"/>
  <c r="G11" i="1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4" i="10"/>
  <c r="F47" i="1"/>
  <c r="B47" i="1"/>
  <c r="F46" i="1"/>
  <c r="B46" i="1"/>
  <c r="F45" i="1"/>
  <c r="B45" i="1"/>
  <c r="F44" i="1"/>
  <c r="B44" i="1"/>
  <c r="F43" i="1"/>
  <c r="B43" i="1"/>
  <c r="F42" i="1"/>
  <c r="B42" i="1"/>
  <c r="F41" i="1"/>
  <c r="B41" i="1"/>
  <c r="F40" i="1"/>
  <c r="B40" i="1"/>
  <c r="F39" i="1"/>
  <c r="B39" i="1"/>
  <c r="F38" i="1"/>
  <c r="B38" i="1"/>
  <c r="F37" i="1"/>
  <c r="B37" i="1"/>
  <c r="K34" i="1"/>
  <c r="I34" i="1" s="1"/>
  <c r="H34" i="1"/>
  <c r="G34" i="1"/>
  <c r="K33" i="1"/>
  <c r="I33" i="1" s="1"/>
  <c r="H33" i="1"/>
  <c r="G33" i="1"/>
  <c r="K32" i="1"/>
  <c r="I32" i="1" s="1"/>
  <c r="H32" i="1"/>
  <c r="G32" i="1"/>
  <c r="K31" i="1"/>
  <c r="I31" i="1" s="1"/>
  <c r="H31" i="1"/>
  <c r="G31" i="1"/>
  <c r="K30" i="1"/>
  <c r="I30" i="1" s="1"/>
  <c r="H30" i="1"/>
  <c r="G30" i="1"/>
  <c r="K29" i="1"/>
  <c r="I29" i="1" s="1"/>
  <c r="H29" i="1"/>
  <c r="G29" i="1"/>
  <c r="K28" i="1"/>
  <c r="I28" i="1" s="1"/>
  <c r="H28" i="1"/>
  <c r="G28" i="1"/>
  <c r="K27" i="1"/>
  <c r="I27" i="1" s="1"/>
  <c r="H27" i="1"/>
  <c r="G27" i="1"/>
  <c r="K26" i="1"/>
  <c r="I26" i="1" s="1"/>
  <c r="H26" i="1"/>
  <c r="G26" i="1"/>
  <c r="L26" i="1" s="1"/>
  <c r="P26" i="1" s="1"/>
  <c r="K25" i="1"/>
  <c r="I25" i="1" s="1"/>
  <c r="H25" i="1"/>
  <c r="G25" i="1"/>
  <c r="K24" i="1"/>
  <c r="I24" i="1" s="1"/>
  <c r="H24" i="1"/>
  <c r="G24" i="1"/>
  <c r="K23" i="1"/>
  <c r="I23" i="1" s="1"/>
  <c r="H23" i="1"/>
  <c r="G23" i="1"/>
  <c r="K22" i="1"/>
  <c r="I22" i="1" s="1"/>
  <c r="H22" i="1"/>
  <c r="G22" i="1"/>
  <c r="K21" i="1"/>
  <c r="I21" i="1" s="1"/>
  <c r="H21" i="1"/>
  <c r="G21" i="1"/>
  <c r="K20" i="1"/>
  <c r="I20" i="1" s="1"/>
  <c r="H20" i="1"/>
  <c r="G20" i="1"/>
  <c r="K19" i="1"/>
  <c r="I19" i="1" s="1"/>
  <c r="H19" i="1"/>
  <c r="G19" i="1"/>
  <c r="K18" i="1"/>
  <c r="I18" i="1" s="1"/>
  <c r="H18" i="1"/>
  <c r="G18" i="1"/>
  <c r="K17" i="1"/>
  <c r="I17" i="1"/>
  <c r="H17" i="1"/>
  <c r="G17" i="1"/>
  <c r="K16" i="1"/>
  <c r="I16" i="1" s="1"/>
  <c r="H16" i="1"/>
  <c r="G16" i="1"/>
  <c r="K15" i="1"/>
  <c r="I15" i="1" s="1"/>
  <c r="H15" i="1"/>
  <c r="G15" i="1"/>
  <c r="K14" i="1"/>
  <c r="I14" i="1" s="1"/>
  <c r="H14" i="1"/>
  <c r="G14" i="1"/>
  <c r="K10" i="1"/>
  <c r="I10" i="1"/>
  <c r="H10" i="1"/>
  <c r="G10" i="1"/>
  <c r="K9" i="1"/>
  <c r="I9" i="1" s="1"/>
  <c r="H9" i="1"/>
  <c r="G9" i="1"/>
  <c r="K8" i="1"/>
  <c r="I8" i="1" s="1"/>
  <c r="H8" i="1"/>
  <c r="G8" i="1"/>
  <c r="K7" i="1"/>
  <c r="G7" i="1"/>
  <c r="K6" i="1"/>
  <c r="G6" i="1"/>
  <c r="K5" i="1"/>
  <c r="G5" i="1"/>
  <c r="K4" i="1"/>
  <c r="G4" i="1"/>
  <c r="K3" i="1"/>
  <c r="G3" i="1"/>
  <c r="K2" i="1"/>
  <c r="G2" i="1"/>
  <c r="F134" i="5"/>
  <c r="B134" i="5"/>
  <c r="F133" i="5"/>
  <c r="B133" i="5"/>
  <c r="F132" i="5"/>
  <c r="B132" i="5"/>
  <c r="F131" i="5"/>
  <c r="B131" i="5"/>
  <c r="F130" i="5"/>
  <c r="B130" i="5"/>
  <c r="F129" i="5"/>
  <c r="B129" i="5"/>
  <c r="F128" i="5"/>
  <c r="B128" i="5"/>
  <c r="F127" i="5"/>
  <c r="B127" i="5"/>
  <c r="F126" i="5"/>
  <c r="B126" i="5"/>
  <c r="F125" i="5"/>
  <c r="B125" i="5"/>
  <c r="F124" i="5"/>
  <c r="B124" i="5"/>
  <c r="G121" i="5"/>
  <c r="K120" i="5"/>
  <c r="G120" i="5"/>
  <c r="K119" i="5"/>
  <c r="G119" i="5"/>
  <c r="L120" i="5" s="1"/>
  <c r="P120" i="5" s="1"/>
  <c r="K118" i="5"/>
  <c r="G118" i="5"/>
  <c r="K117" i="5"/>
  <c r="G117" i="5"/>
  <c r="K116" i="5"/>
  <c r="G116" i="5"/>
  <c r="L117" i="5" s="1"/>
  <c r="P117" i="5" s="1"/>
  <c r="K115" i="5"/>
  <c r="I115" i="5"/>
  <c r="H115" i="5"/>
  <c r="G115" i="5"/>
  <c r="K114" i="5"/>
  <c r="I114" i="5" s="1"/>
  <c r="N114" i="5" s="1"/>
  <c r="O114" i="5" s="1"/>
  <c r="H114" i="5"/>
  <c r="G114" i="5"/>
  <c r="K113" i="5"/>
  <c r="I113" i="5"/>
  <c r="N113" i="5" s="1"/>
  <c r="O113" i="5" s="1"/>
  <c r="O115" i="5" s="1"/>
  <c r="H113" i="5"/>
  <c r="M113" i="5" s="1"/>
  <c r="Q113" i="5" s="1"/>
  <c r="G113" i="5"/>
  <c r="K112" i="5"/>
  <c r="G112" i="5"/>
  <c r="K111" i="5"/>
  <c r="G111" i="5"/>
  <c r="K110" i="5"/>
  <c r="G110" i="5"/>
  <c r="K109" i="5"/>
  <c r="G109" i="5"/>
  <c r="K108" i="5"/>
  <c r="G108" i="5"/>
  <c r="K107" i="5"/>
  <c r="G107" i="5"/>
  <c r="L108" i="5" s="1"/>
  <c r="P108" i="5" s="1"/>
  <c r="K106" i="5"/>
  <c r="G106" i="5"/>
  <c r="K105" i="5"/>
  <c r="G105" i="5"/>
  <c r="K104" i="5"/>
  <c r="G104" i="5"/>
  <c r="L104" i="5" s="1"/>
  <c r="P104" i="5" s="1"/>
  <c r="K103" i="5"/>
  <c r="G103" i="5"/>
  <c r="K102" i="5"/>
  <c r="G102" i="5"/>
  <c r="L102" i="5" s="1"/>
  <c r="P102" i="5" s="1"/>
  <c r="K101" i="5"/>
  <c r="G101" i="5"/>
  <c r="K100" i="5"/>
  <c r="I100" i="5"/>
  <c r="H100" i="5"/>
  <c r="G100" i="5"/>
  <c r="L99" i="5"/>
  <c r="P99" i="5" s="1"/>
  <c r="K99" i="5"/>
  <c r="I99" i="5" s="1"/>
  <c r="H99" i="5"/>
  <c r="G99" i="5"/>
  <c r="K98" i="5"/>
  <c r="I98" i="5"/>
  <c r="H98" i="5"/>
  <c r="G98" i="5"/>
  <c r="K97" i="5"/>
  <c r="I97" i="5" s="1"/>
  <c r="H97" i="5"/>
  <c r="G97" i="5"/>
  <c r="K96" i="5"/>
  <c r="I96" i="5" s="1"/>
  <c r="H96" i="5"/>
  <c r="G96" i="5"/>
  <c r="L96" i="5" s="1"/>
  <c r="P96" i="5" s="1"/>
  <c r="K95" i="5"/>
  <c r="I95" i="5"/>
  <c r="N95" i="5" s="1"/>
  <c r="O95" i="5" s="1"/>
  <c r="H95" i="5"/>
  <c r="G95" i="5"/>
  <c r="K94" i="5"/>
  <c r="I94" i="5"/>
  <c r="H94" i="5"/>
  <c r="G94" i="5"/>
  <c r="K93" i="5"/>
  <c r="I93" i="5"/>
  <c r="H93" i="5"/>
  <c r="M93" i="5" s="1"/>
  <c r="Q93" i="5" s="1"/>
  <c r="G93" i="5"/>
  <c r="K92" i="5"/>
  <c r="I92" i="5" s="1"/>
  <c r="H92" i="5"/>
  <c r="M92" i="5" s="1"/>
  <c r="Q92" i="5" s="1"/>
  <c r="Q94" i="5" s="1"/>
  <c r="G92" i="5"/>
  <c r="L92" i="5" s="1"/>
  <c r="P92" i="5" s="1"/>
  <c r="K91" i="5"/>
  <c r="I91" i="5" s="1"/>
  <c r="H91" i="5"/>
  <c r="G91" i="5"/>
  <c r="L90" i="5"/>
  <c r="P90" i="5" s="1"/>
  <c r="K90" i="5"/>
  <c r="I90" i="5" s="1"/>
  <c r="H90" i="5"/>
  <c r="M90" i="5" s="1"/>
  <c r="Q90" i="5" s="1"/>
  <c r="G90" i="5"/>
  <c r="K89" i="5"/>
  <c r="I89" i="5" s="1"/>
  <c r="H89" i="5"/>
  <c r="G89" i="5"/>
  <c r="K88" i="5"/>
  <c r="I88" i="5"/>
  <c r="H88" i="5"/>
  <c r="G88" i="5"/>
  <c r="K87" i="5"/>
  <c r="I87" i="5"/>
  <c r="H87" i="5"/>
  <c r="G87" i="5"/>
  <c r="K86" i="5"/>
  <c r="I86" i="5"/>
  <c r="H86" i="5"/>
  <c r="G86" i="5"/>
  <c r="K85" i="5"/>
  <c r="I85" i="5" s="1"/>
  <c r="H85" i="5"/>
  <c r="M83" i="5" s="1"/>
  <c r="Q83" i="5" s="1"/>
  <c r="G85" i="5"/>
  <c r="L83" i="5" s="1"/>
  <c r="P83" i="5" s="1"/>
  <c r="K84" i="5"/>
  <c r="I84" i="5" s="1"/>
  <c r="H84" i="5"/>
  <c r="G84" i="5"/>
  <c r="K83" i="5"/>
  <c r="I83" i="5" s="1"/>
  <c r="H83" i="5"/>
  <c r="G83" i="5"/>
  <c r="K82" i="5"/>
  <c r="G82" i="5"/>
  <c r="K81" i="5"/>
  <c r="G81" i="5"/>
  <c r="K80" i="5"/>
  <c r="G80" i="5"/>
  <c r="K79" i="5"/>
  <c r="I79" i="5" s="1"/>
  <c r="H79" i="5"/>
  <c r="G79" i="5"/>
  <c r="K78" i="5"/>
  <c r="I78" i="5" s="1"/>
  <c r="H78" i="5"/>
  <c r="G78" i="5"/>
  <c r="K77" i="5"/>
  <c r="I77" i="5" s="1"/>
  <c r="H77" i="5"/>
  <c r="G77" i="5"/>
  <c r="L77" i="5" s="1"/>
  <c r="P77" i="5" s="1"/>
  <c r="K76" i="5"/>
  <c r="G76" i="5"/>
  <c r="K75" i="5"/>
  <c r="G75" i="5"/>
  <c r="K74" i="5"/>
  <c r="G74" i="5"/>
  <c r="L74" i="5" s="1"/>
  <c r="P74" i="5" s="1"/>
  <c r="K73" i="5"/>
  <c r="G73" i="5"/>
  <c r="K72" i="5"/>
  <c r="G72" i="5"/>
  <c r="K71" i="5"/>
  <c r="G71" i="5"/>
  <c r="K70" i="5"/>
  <c r="G70" i="5"/>
  <c r="K69" i="5"/>
  <c r="G69" i="5"/>
  <c r="K68" i="5"/>
  <c r="G68" i="5"/>
  <c r="K67" i="5"/>
  <c r="I67" i="5"/>
  <c r="H67" i="5"/>
  <c r="G67" i="5"/>
  <c r="K66" i="5"/>
  <c r="I66" i="5"/>
  <c r="H66" i="5"/>
  <c r="G66" i="5"/>
  <c r="K65" i="5"/>
  <c r="I65" i="5"/>
  <c r="N65" i="5" s="1"/>
  <c r="O65" i="5" s="1"/>
  <c r="H65" i="5"/>
  <c r="G65" i="5"/>
  <c r="L65" i="5" s="1"/>
  <c r="P65" i="5" s="1"/>
  <c r="K64" i="5"/>
  <c r="I64" i="5" s="1"/>
  <c r="H64" i="5"/>
  <c r="G64" i="5"/>
  <c r="K63" i="5"/>
  <c r="I63" i="5"/>
  <c r="H63" i="5"/>
  <c r="G63" i="5"/>
  <c r="L62" i="5"/>
  <c r="P62" i="5" s="1"/>
  <c r="K62" i="5"/>
  <c r="I62" i="5" s="1"/>
  <c r="N63" i="5" s="1"/>
  <c r="O63" i="5" s="1"/>
  <c r="H62" i="5"/>
  <c r="G62" i="5"/>
  <c r="K61" i="5"/>
  <c r="I61" i="5"/>
  <c r="H61" i="5"/>
  <c r="G61" i="5"/>
  <c r="L60" i="5"/>
  <c r="P60" i="5" s="1"/>
  <c r="K60" i="5"/>
  <c r="I60" i="5"/>
  <c r="H60" i="5"/>
  <c r="G60" i="5"/>
  <c r="K59" i="5"/>
  <c r="I59" i="5" s="1"/>
  <c r="N59" i="5" s="1"/>
  <c r="O59" i="5" s="1"/>
  <c r="H59" i="5"/>
  <c r="G59" i="5"/>
  <c r="K58" i="5"/>
  <c r="I58" i="5" s="1"/>
  <c r="H58" i="5"/>
  <c r="G58" i="5"/>
  <c r="K57" i="5"/>
  <c r="I57" i="5"/>
  <c r="H57" i="5"/>
  <c r="G57" i="5"/>
  <c r="K56" i="5"/>
  <c r="I56" i="5"/>
  <c r="H56" i="5"/>
  <c r="G56" i="5"/>
  <c r="K55" i="5"/>
  <c r="I55" i="5" s="1"/>
  <c r="H55" i="5"/>
  <c r="G55" i="5"/>
  <c r="K54" i="5"/>
  <c r="I54" i="5"/>
  <c r="H54" i="5"/>
  <c r="G54" i="5"/>
  <c r="K53" i="5"/>
  <c r="I53" i="5"/>
  <c r="N54" i="5" s="1"/>
  <c r="O54" i="5" s="1"/>
  <c r="H53" i="5"/>
  <c r="M54" i="5" s="1"/>
  <c r="Q54" i="5" s="1"/>
  <c r="G53" i="5"/>
  <c r="L53" i="5" s="1"/>
  <c r="P53" i="5" s="1"/>
  <c r="K52" i="5"/>
  <c r="I52" i="5"/>
  <c r="H52" i="5"/>
  <c r="M51" i="5" s="1"/>
  <c r="Q51" i="5" s="1"/>
  <c r="G52" i="5"/>
  <c r="K51" i="5"/>
  <c r="I51" i="5" s="1"/>
  <c r="H51" i="5"/>
  <c r="G51" i="5"/>
  <c r="K50" i="5"/>
  <c r="I50" i="5"/>
  <c r="H50" i="5"/>
  <c r="G50" i="5"/>
  <c r="L50" i="5" s="1"/>
  <c r="P50" i="5" s="1"/>
  <c r="K49" i="5"/>
  <c r="I49" i="5" s="1"/>
  <c r="H49" i="5"/>
  <c r="G49" i="5"/>
  <c r="K48" i="5"/>
  <c r="I48" i="5" s="1"/>
  <c r="H48" i="5"/>
  <c r="G48" i="5"/>
  <c r="K47" i="5"/>
  <c r="I47" i="5"/>
  <c r="H47" i="5"/>
  <c r="M47" i="5" s="1"/>
  <c r="Q47" i="5" s="1"/>
  <c r="G47" i="5"/>
  <c r="K46" i="5"/>
  <c r="I46" i="5" s="1"/>
  <c r="H46" i="5"/>
  <c r="G46" i="5"/>
  <c r="K45" i="5"/>
  <c r="I45" i="5"/>
  <c r="H45" i="5"/>
  <c r="G45" i="5"/>
  <c r="M44" i="5"/>
  <c r="Q44" i="5" s="1"/>
  <c r="K44" i="5"/>
  <c r="I44" i="5" s="1"/>
  <c r="H44" i="5"/>
  <c r="G44" i="5"/>
  <c r="K43" i="5"/>
  <c r="I43" i="5" s="1"/>
  <c r="H43" i="5"/>
  <c r="G43" i="5"/>
  <c r="K42" i="5"/>
  <c r="I42" i="5" s="1"/>
  <c r="H42" i="5"/>
  <c r="G42" i="5"/>
  <c r="K41" i="5"/>
  <c r="I41" i="5" s="1"/>
  <c r="H41" i="5"/>
  <c r="M41" i="5" s="1"/>
  <c r="Q41" i="5" s="1"/>
  <c r="G41" i="5"/>
  <c r="L41" i="5" s="1"/>
  <c r="P41" i="5" s="1"/>
  <c r="K40" i="5"/>
  <c r="I40" i="5" s="1"/>
  <c r="H40" i="5"/>
  <c r="G40" i="5"/>
  <c r="K39" i="5"/>
  <c r="I39" i="5"/>
  <c r="H39" i="5"/>
  <c r="G39" i="5"/>
  <c r="K38" i="5"/>
  <c r="I38" i="5"/>
  <c r="H38" i="5"/>
  <c r="G38" i="5"/>
  <c r="K37" i="5"/>
  <c r="I37" i="5" s="1"/>
  <c r="H37" i="5"/>
  <c r="G37" i="5"/>
  <c r="K36" i="5"/>
  <c r="I36" i="5" s="1"/>
  <c r="H36" i="5"/>
  <c r="G36" i="5"/>
  <c r="M35" i="5"/>
  <c r="Q35" i="5" s="1"/>
  <c r="K35" i="5"/>
  <c r="I35" i="5" s="1"/>
  <c r="H35" i="5"/>
  <c r="G35" i="5"/>
  <c r="K34" i="5"/>
  <c r="I34" i="5"/>
  <c r="H34" i="5"/>
  <c r="G34" i="5"/>
  <c r="K33" i="5"/>
  <c r="I33" i="5"/>
  <c r="H33" i="5"/>
  <c r="G33" i="5"/>
  <c r="K32" i="5"/>
  <c r="I32" i="5"/>
  <c r="N32" i="5" s="1"/>
  <c r="O32" i="5" s="1"/>
  <c r="H32" i="5"/>
  <c r="G32" i="5"/>
  <c r="K31" i="5"/>
  <c r="I31" i="5"/>
  <c r="H31" i="5"/>
  <c r="G31" i="5"/>
  <c r="K30" i="5"/>
  <c r="I30" i="5" s="1"/>
  <c r="H30" i="5"/>
  <c r="M29" i="5" s="1"/>
  <c r="Q29" i="5" s="1"/>
  <c r="G30" i="5"/>
  <c r="L30" i="5" s="1"/>
  <c r="P30" i="5" s="1"/>
  <c r="K29" i="5"/>
  <c r="I29" i="5" s="1"/>
  <c r="H29" i="5"/>
  <c r="G29" i="5"/>
  <c r="K28" i="5"/>
  <c r="I28" i="5"/>
  <c r="H28" i="5"/>
  <c r="M26" i="5" s="1"/>
  <c r="Q26" i="5" s="1"/>
  <c r="G28" i="5"/>
  <c r="K27" i="5"/>
  <c r="I27" i="5" s="1"/>
  <c r="H27" i="5"/>
  <c r="G27" i="5"/>
  <c r="K26" i="5"/>
  <c r="I26" i="5" s="1"/>
  <c r="H26" i="5"/>
  <c r="G26" i="5"/>
  <c r="K25" i="5"/>
  <c r="G25" i="5"/>
  <c r="Q24" i="5"/>
  <c r="K24" i="5"/>
  <c r="G24" i="5"/>
  <c r="L24" i="5" s="1"/>
  <c r="P24" i="5" s="1"/>
  <c r="Q23" i="5"/>
  <c r="Q25" i="5" s="1"/>
  <c r="L23" i="5"/>
  <c r="P23" i="5" s="1"/>
  <c r="K23" i="5"/>
  <c r="G23" i="5"/>
  <c r="K22" i="5"/>
  <c r="G22" i="5"/>
  <c r="Q21" i="5"/>
  <c r="K21" i="5"/>
  <c r="G21" i="5"/>
  <c r="Q20" i="5"/>
  <c r="Q22" i="5" s="1"/>
  <c r="L20" i="5"/>
  <c r="P20" i="5" s="1"/>
  <c r="K20" i="5"/>
  <c r="G20" i="5"/>
  <c r="L21" i="5" s="1"/>
  <c r="P21" i="5" s="1"/>
  <c r="K19" i="5"/>
  <c r="G19" i="5"/>
  <c r="K18" i="5"/>
  <c r="G18" i="5"/>
  <c r="K17" i="5"/>
  <c r="G17" i="5"/>
  <c r="L18" i="5" s="1"/>
  <c r="P18" i="5" s="1"/>
  <c r="K16" i="5"/>
  <c r="I16" i="5" s="1"/>
  <c r="H16" i="5"/>
  <c r="G16" i="5"/>
  <c r="K15" i="5"/>
  <c r="I15" i="5" s="1"/>
  <c r="H15" i="5"/>
  <c r="G15" i="5"/>
  <c r="K14" i="5"/>
  <c r="I14" i="5" s="1"/>
  <c r="H14" i="5"/>
  <c r="G14" i="5"/>
  <c r="L14" i="5" s="1"/>
  <c r="P14" i="5" s="1"/>
  <c r="K13" i="5"/>
  <c r="I13" i="5" s="1"/>
  <c r="H13" i="5"/>
  <c r="G13" i="5"/>
  <c r="K12" i="5"/>
  <c r="I12" i="5" s="1"/>
  <c r="H12" i="5"/>
  <c r="G12" i="5"/>
  <c r="K11" i="5"/>
  <c r="I11" i="5"/>
  <c r="N12" i="5" s="1"/>
  <c r="O12" i="5" s="1"/>
  <c r="H11" i="5"/>
  <c r="M12" i="5" s="1"/>
  <c r="Q12" i="5" s="1"/>
  <c r="G11" i="5"/>
  <c r="L11" i="5" s="1"/>
  <c r="P11" i="5" s="1"/>
  <c r="K10" i="5"/>
  <c r="G10" i="5"/>
  <c r="K9" i="5"/>
  <c r="G9" i="5"/>
  <c r="K8" i="5"/>
  <c r="G8" i="5"/>
  <c r="K7" i="5"/>
  <c r="G7" i="5"/>
  <c r="K6" i="5"/>
  <c r="G6" i="5"/>
  <c r="L5" i="5" s="1"/>
  <c r="P5" i="5" s="1"/>
  <c r="K5" i="5"/>
  <c r="G5" i="5"/>
  <c r="K4" i="5"/>
  <c r="G4" i="5"/>
  <c r="K3" i="5"/>
  <c r="G3" i="5"/>
  <c r="K2" i="5"/>
  <c r="G2" i="5"/>
  <c r="L9" i="5" l="1"/>
  <c r="P9" i="5" s="1"/>
  <c r="L35" i="5"/>
  <c r="P35" i="5" s="1"/>
  <c r="L29" i="5"/>
  <c r="P29" i="5" s="1"/>
  <c r="P31" i="5" s="1"/>
  <c r="M36" i="5"/>
  <c r="Q36" i="5" s="1"/>
  <c r="Q37" i="5" s="1"/>
  <c r="L45" i="5"/>
  <c r="P45" i="5" s="1"/>
  <c r="M53" i="5"/>
  <c r="Q53" i="5" s="1"/>
  <c r="Q55" i="5" s="1"/>
  <c r="L63" i="5"/>
  <c r="P63" i="5" s="1"/>
  <c r="L72" i="5"/>
  <c r="P72" i="5" s="1"/>
  <c r="L84" i="5"/>
  <c r="P84" i="5" s="1"/>
  <c r="P85" i="5" s="1"/>
  <c r="M114" i="5"/>
  <c r="Q114" i="5" s="1"/>
  <c r="L8" i="5"/>
  <c r="P8" i="5" s="1"/>
  <c r="M45" i="5"/>
  <c r="Q45" i="5" s="1"/>
  <c r="M63" i="5"/>
  <c r="Q63" i="5" s="1"/>
  <c r="L11" i="1"/>
  <c r="P11" i="1" s="1"/>
  <c r="L101" i="5"/>
  <c r="P101" i="5" s="1"/>
  <c r="P103" i="5" s="1"/>
  <c r="M11" i="1"/>
  <c r="Q11" i="1" s="1"/>
  <c r="Q13" i="1" s="1"/>
  <c r="Q115" i="5"/>
  <c r="L56" i="5"/>
  <c r="P56" i="5" s="1"/>
  <c r="P58" i="5" s="1"/>
  <c r="L33" i="5"/>
  <c r="P33" i="5" s="1"/>
  <c r="L75" i="5"/>
  <c r="P75" i="5" s="1"/>
  <c r="L86" i="5"/>
  <c r="P86" i="5" s="1"/>
  <c r="L95" i="5"/>
  <c r="P95" i="5" s="1"/>
  <c r="P97" i="5" s="1"/>
  <c r="L47" i="5"/>
  <c r="P47" i="5" s="1"/>
  <c r="N86" i="5"/>
  <c r="O86" i="5" s="1"/>
  <c r="M56" i="5"/>
  <c r="Q56" i="5" s="1"/>
  <c r="M11" i="5"/>
  <c r="Q11" i="5" s="1"/>
  <c r="Q13" i="5" s="1"/>
  <c r="M32" i="5"/>
  <c r="Q32" i="5" s="1"/>
  <c r="M86" i="5"/>
  <c r="Q86" i="5" s="1"/>
  <c r="M95" i="5"/>
  <c r="Q95" i="5" s="1"/>
  <c r="L105" i="5"/>
  <c r="P105" i="5" s="1"/>
  <c r="L12" i="5"/>
  <c r="P12" i="5" s="1"/>
  <c r="P13" i="5" s="1"/>
  <c r="M50" i="5"/>
  <c r="Q50" i="5" s="1"/>
  <c r="Q52" i="5" s="1"/>
  <c r="N50" i="5"/>
  <c r="O50" i="5" s="1"/>
  <c r="L78" i="5"/>
  <c r="P78" i="5" s="1"/>
  <c r="L93" i="5"/>
  <c r="P93" i="5" s="1"/>
  <c r="P94" i="5" s="1"/>
  <c r="M77" i="5"/>
  <c r="Q77" i="5" s="1"/>
  <c r="M33" i="5"/>
  <c r="Q33" i="5" s="1"/>
  <c r="L89" i="5"/>
  <c r="P89" i="5" s="1"/>
  <c r="L54" i="5"/>
  <c r="P54" i="5" s="1"/>
  <c r="P55" i="5" s="1"/>
  <c r="M14" i="5"/>
  <c r="Q14" i="5" s="1"/>
  <c r="N33" i="5"/>
  <c r="O33" i="5" s="1"/>
  <c r="O34" i="5" s="1"/>
  <c r="L42" i="5"/>
  <c r="P42" i="5" s="1"/>
  <c r="P43" i="5" s="1"/>
  <c r="L59" i="5"/>
  <c r="P59" i="5" s="1"/>
  <c r="M65" i="5"/>
  <c r="Q65" i="5" s="1"/>
  <c r="M89" i="5"/>
  <c r="Q89" i="5" s="1"/>
  <c r="Q91" i="5" s="1"/>
  <c r="L111" i="5"/>
  <c r="P111" i="5" s="1"/>
  <c r="M42" i="5"/>
  <c r="Q42" i="5" s="1"/>
  <c r="Q43" i="5" s="1"/>
  <c r="M59" i="5"/>
  <c r="Q59" i="5" s="1"/>
  <c r="Q61" i="5" s="1"/>
  <c r="N66" i="5"/>
  <c r="O66" i="5" s="1"/>
  <c r="O67" i="5" s="1"/>
  <c r="L98" i="5"/>
  <c r="P98" i="5" s="1"/>
  <c r="Q46" i="5"/>
  <c r="L2" i="5"/>
  <c r="P2" i="5" s="1"/>
  <c r="L27" i="5"/>
  <c r="P27" i="5" s="1"/>
  <c r="L51" i="5"/>
  <c r="P51" i="5" s="1"/>
  <c r="P52" i="5" s="1"/>
  <c r="M98" i="5"/>
  <c r="Q98" i="5" s="1"/>
  <c r="Q100" i="5" s="1"/>
  <c r="L110" i="5"/>
  <c r="P110" i="5" s="1"/>
  <c r="P112" i="5" s="1"/>
  <c r="M27" i="5"/>
  <c r="Q27" i="5" s="1"/>
  <c r="Q28" i="5" s="1"/>
  <c r="M32" i="1"/>
  <c r="Q32" i="1" s="1"/>
  <c r="L81" i="5"/>
  <c r="P81" i="5" s="1"/>
  <c r="N32" i="1"/>
  <c r="O32" i="1" s="1"/>
  <c r="L36" i="5"/>
  <c r="P36" i="5" s="1"/>
  <c r="L26" i="5"/>
  <c r="P26" i="5" s="1"/>
  <c r="L38" i="5"/>
  <c r="P38" i="5" s="1"/>
  <c r="M38" i="5"/>
  <c r="Q38" i="5" s="1"/>
  <c r="L6" i="5"/>
  <c r="P6" i="5" s="1"/>
  <c r="N60" i="5"/>
  <c r="O60" i="5" s="1"/>
  <c r="L69" i="5"/>
  <c r="P69" i="5" s="1"/>
  <c r="L113" i="5"/>
  <c r="P113" i="5" s="1"/>
  <c r="L24" i="1"/>
  <c r="P24" i="1" s="1"/>
  <c r="N11" i="1"/>
  <c r="O11" i="1" s="1"/>
  <c r="N12" i="1"/>
  <c r="O12" i="1" s="1"/>
  <c r="L12" i="1"/>
  <c r="P12" i="1" s="1"/>
  <c r="M23" i="1"/>
  <c r="Q23" i="1" s="1"/>
  <c r="L6" i="1"/>
  <c r="P6" i="1" s="1"/>
  <c r="M29" i="1"/>
  <c r="Q29" i="1" s="1"/>
  <c r="M24" i="1"/>
  <c r="Q24" i="1" s="1"/>
  <c r="L21" i="1"/>
  <c r="P21" i="1" s="1"/>
  <c r="L30" i="1"/>
  <c r="P30" i="1" s="1"/>
  <c r="M20" i="1"/>
  <c r="Q20" i="1" s="1"/>
  <c r="L8" i="1"/>
  <c r="P8" i="1" s="1"/>
  <c r="L18" i="1"/>
  <c r="P18" i="1" s="1"/>
  <c r="L2" i="1"/>
  <c r="P2" i="1" s="1"/>
  <c r="M17" i="1"/>
  <c r="Q17" i="1" s="1"/>
  <c r="L33" i="1"/>
  <c r="P33" i="1" s="1"/>
  <c r="N18" i="1"/>
  <c r="O18" i="1" s="1"/>
  <c r="L5" i="1"/>
  <c r="P5" i="1" s="1"/>
  <c r="L20" i="1"/>
  <c r="P20" i="1" s="1"/>
  <c r="P22" i="1" s="1"/>
  <c r="L32" i="1"/>
  <c r="P32" i="1" s="1"/>
  <c r="L15" i="1"/>
  <c r="P15" i="1" s="1"/>
  <c r="L17" i="1"/>
  <c r="P17" i="1" s="1"/>
  <c r="M14" i="1"/>
  <c r="Q14" i="1" s="1"/>
  <c r="N17" i="1"/>
  <c r="O17" i="1" s="1"/>
  <c r="L29" i="1"/>
  <c r="P29" i="1" s="1"/>
  <c r="P31" i="1" s="1"/>
  <c r="M9" i="1"/>
  <c r="Q9" i="1" s="1"/>
  <c r="L14" i="1"/>
  <c r="P14" i="1" s="1"/>
  <c r="M21" i="1"/>
  <c r="Q21" i="1" s="1"/>
  <c r="Q22" i="1" s="1"/>
  <c r="M27" i="1"/>
  <c r="Q27" i="1" s="1"/>
  <c r="M33" i="1"/>
  <c r="Q33" i="1" s="1"/>
  <c r="Q34" i="1" s="1"/>
  <c r="M8" i="1"/>
  <c r="Q8" i="1" s="1"/>
  <c r="M18" i="1"/>
  <c r="Q18" i="1" s="1"/>
  <c r="L23" i="1"/>
  <c r="P23" i="1" s="1"/>
  <c r="P25" i="1" s="1"/>
  <c r="L3" i="1"/>
  <c r="P3" i="1" s="1"/>
  <c r="M26" i="1"/>
  <c r="Q26" i="1" s="1"/>
  <c r="L9" i="1"/>
  <c r="P9" i="1" s="1"/>
  <c r="M15" i="1"/>
  <c r="Q15" i="1" s="1"/>
  <c r="L27" i="1"/>
  <c r="P27" i="1" s="1"/>
  <c r="P28" i="1" s="1"/>
  <c r="N21" i="1"/>
  <c r="O21" i="1" s="1"/>
  <c r="N20" i="1"/>
  <c r="O20" i="1" s="1"/>
  <c r="N9" i="1"/>
  <c r="O9" i="1" s="1"/>
  <c r="N8" i="1"/>
  <c r="O8" i="1" s="1"/>
  <c r="N14" i="1"/>
  <c r="O14" i="1" s="1"/>
  <c r="N15" i="1"/>
  <c r="O15" i="1" s="1"/>
  <c r="N29" i="1"/>
  <c r="O29" i="1" s="1"/>
  <c r="N27" i="1"/>
  <c r="O27" i="1" s="1"/>
  <c r="N26" i="1"/>
  <c r="O26" i="1" s="1"/>
  <c r="N23" i="1"/>
  <c r="O23" i="1" s="1"/>
  <c r="N24" i="1"/>
  <c r="O24" i="1" s="1"/>
  <c r="N33" i="1"/>
  <c r="O33" i="1" s="1"/>
  <c r="O34" i="1" s="1"/>
  <c r="M30" i="1"/>
  <c r="Q30" i="1" s="1"/>
  <c r="N30" i="1"/>
  <c r="O30" i="1" s="1"/>
  <c r="N36" i="5"/>
  <c r="O36" i="5" s="1"/>
  <c r="N35" i="5"/>
  <c r="O35" i="5" s="1"/>
  <c r="O37" i="5" s="1"/>
  <c r="N45" i="5"/>
  <c r="O45" i="5" s="1"/>
  <c r="N44" i="5"/>
  <c r="O44" i="5" s="1"/>
  <c r="P7" i="5"/>
  <c r="O97" i="5"/>
  <c r="P67" i="5"/>
  <c r="P79" i="5"/>
  <c r="P115" i="5"/>
  <c r="P25" i="5"/>
  <c r="N56" i="5"/>
  <c r="O56" i="5" s="1"/>
  <c r="O58" i="5" s="1"/>
  <c r="P37" i="5"/>
  <c r="N41" i="5"/>
  <c r="O41" i="5" s="1"/>
  <c r="N42" i="5"/>
  <c r="O42" i="5" s="1"/>
  <c r="N77" i="5"/>
  <c r="O77" i="5" s="1"/>
  <c r="N78" i="5"/>
  <c r="O78" i="5" s="1"/>
  <c r="N84" i="5"/>
  <c r="O84" i="5" s="1"/>
  <c r="N83" i="5"/>
  <c r="O83" i="5" s="1"/>
  <c r="N93" i="5"/>
  <c r="O93" i="5" s="1"/>
  <c r="N92" i="5"/>
  <c r="O92" i="5" s="1"/>
  <c r="P10" i="5"/>
  <c r="N29" i="5"/>
  <c r="O29" i="5" s="1"/>
  <c r="N30" i="5"/>
  <c r="O30" i="5" s="1"/>
  <c r="P91" i="5"/>
  <c r="P61" i="5"/>
  <c r="N14" i="5"/>
  <c r="O14" i="5" s="1"/>
  <c r="N15" i="5"/>
  <c r="O15" i="5" s="1"/>
  <c r="P22" i="5"/>
  <c r="N38" i="5"/>
  <c r="O38" i="5" s="1"/>
  <c r="P64" i="5"/>
  <c r="Q85" i="5"/>
  <c r="N89" i="5"/>
  <c r="O89" i="5" s="1"/>
  <c r="N90" i="5"/>
  <c r="O90" i="5" s="1"/>
  <c r="P100" i="5"/>
  <c r="O61" i="5"/>
  <c r="N47" i="5"/>
  <c r="O47" i="5" s="1"/>
  <c r="P76" i="5"/>
  <c r="N98" i="5"/>
  <c r="O98" i="5" s="1"/>
  <c r="N26" i="5"/>
  <c r="O26" i="5" s="1"/>
  <c r="N27" i="5"/>
  <c r="O27" i="5" s="1"/>
  <c r="P106" i="5"/>
  <c r="L71" i="5"/>
  <c r="P71" i="5" s="1"/>
  <c r="M99" i="5"/>
  <c r="Q99" i="5" s="1"/>
  <c r="L119" i="5"/>
  <c r="P119" i="5" s="1"/>
  <c r="P121" i="5" s="1"/>
  <c r="L3" i="5"/>
  <c r="P3" i="5" s="1"/>
  <c r="N51" i="5"/>
  <c r="O51" i="5" s="1"/>
  <c r="O52" i="5" s="1"/>
  <c r="M60" i="5"/>
  <c r="Q60" i="5" s="1"/>
  <c r="L80" i="5"/>
  <c r="P80" i="5" s="1"/>
  <c r="P82" i="5" s="1"/>
  <c r="N99" i="5"/>
  <c r="O99" i="5" s="1"/>
  <c r="N11" i="5"/>
  <c r="O11" i="5" s="1"/>
  <c r="O13" i="5" s="1"/>
  <c r="N53" i="5"/>
  <c r="O53" i="5" s="1"/>
  <c r="O55" i="5" s="1"/>
  <c r="M62" i="5"/>
  <c r="Q62" i="5" s="1"/>
  <c r="M30" i="5"/>
  <c r="Q30" i="5" s="1"/>
  <c r="Q31" i="5" s="1"/>
  <c r="L32" i="5"/>
  <c r="P32" i="5" s="1"/>
  <c r="L39" i="5"/>
  <c r="P39" i="5" s="1"/>
  <c r="P40" i="5" s="1"/>
  <c r="N62" i="5"/>
  <c r="O62" i="5" s="1"/>
  <c r="O64" i="5" s="1"/>
  <c r="M78" i="5"/>
  <c r="Q78" i="5" s="1"/>
  <c r="Q79" i="5" s="1"/>
  <c r="L87" i="5"/>
  <c r="P87" i="5" s="1"/>
  <c r="L44" i="5"/>
  <c r="P44" i="5" s="1"/>
  <c r="P46" i="5" s="1"/>
  <c r="L17" i="5"/>
  <c r="P17" i="5" s="1"/>
  <c r="P19" i="5" s="1"/>
  <c r="M39" i="5"/>
  <c r="Q39" i="5" s="1"/>
  <c r="Q40" i="5" s="1"/>
  <c r="L48" i="5"/>
  <c r="P48" i="5" s="1"/>
  <c r="M87" i="5"/>
  <c r="Q87" i="5" s="1"/>
  <c r="Q88" i="5" s="1"/>
  <c r="L107" i="5"/>
  <c r="P107" i="5" s="1"/>
  <c r="P109" i="5" s="1"/>
  <c r="L15" i="5"/>
  <c r="P15" i="5" s="1"/>
  <c r="P16" i="5" s="1"/>
  <c r="N39" i="5"/>
  <c r="O39" i="5" s="1"/>
  <c r="M48" i="5"/>
  <c r="Q48" i="5" s="1"/>
  <c r="Q49" i="5" s="1"/>
  <c r="L57" i="5"/>
  <c r="P57" i="5" s="1"/>
  <c r="L68" i="5"/>
  <c r="P68" i="5" s="1"/>
  <c r="N87" i="5"/>
  <c r="O87" i="5" s="1"/>
  <c r="M96" i="5"/>
  <c r="Q96" i="5" s="1"/>
  <c r="Q97" i="5" s="1"/>
  <c r="L116" i="5"/>
  <c r="P116" i="5" s="1"/>
  <c r="P118" i="5" s="1"/>
  <c r="M15" i="5"/>
  <c r="Q15" i="5" s="1"/>
  <c r="N48" i="5"/>
  <c r="O48" i="5" s="1"/>
  <c r="M57" i="5"/>
  <c r="Q57" i="5" s="1"/>
  <c r="L66" i="5"/>
  <c r="P66" i="5" s="1"/>
  <c r="N96" i="5"/>
  <c r="O96" i="5" s="1"/>
  <c r="L114" i="5"/>
  <c r="P114" i="5" s="1"/>
  <c r="N57" i="5"/>
  <c r="O57" i="5" s="1"/>
  <c r="M66" i="5"/>
  <c r="Q66" i="5" s="1"/>
  <c r="M84" i="5"/>
  <c r="Q84" i="5" s="1"/>
  <c r="P7" i="1" l="1"/>
  <c r="P13" i="1"/>
  <c r="Q64" i="5"/>
  <c r="P19" i="1"/>
  <c r="P16" i="1"/>
  <c r="P34" i="5"/>
  <c r="P4" i="5"/>
  <c r="Q58" i="5"/>
  <c r="O94" i="5"/>
  <c r="P73" i="5"/>
  <c r="P28" i="5"/>
  <c r="P10" i="1"/>
  <c r="Q31" i="1"/>
  <c r="O19" i="1"/>
  <c r="Q16" i="5"/>
  <c r="O88" i="5"/>
  <c r="Q28" i="1"/>
  <c r="P49" i="5"/>
  <c r="P88" i="5"/>
  <c r="Q67" i="5"/>
  <c r="P70" i="5"/>
  <c r="O100" i="5"/>
  <c r="P4" i="1"/>
  <c r="Q34" i="5"/>
  <c r="O13" i="1"/>
  <c r="Q19" i="1"/>
  <c r="Q25" i="1"/>
  <c r="P34" i="1"/>
  <c r="O10" i="1"/>
  <c r="Q10" i="1"/>
  <c r="Q16" i="1"/>
  <c r="O25" i="1"/>
  <c r="O22" i="1"/>
  <c r="O31" i="1"/>
  <c r="O16" i="1"/>
  <c r="O28" i="1"/>
  <c r="O91" i="5"/>
  <c r="O31" i="5"/>
  <c r="O28" i="5"/>
  <c r="O40" i="5"/>
  <c r="O16" i="5"/>
  <c r="O85" i="5"/>
  <c r="O46" i="5"/>
  <c r="O49" i="5"/>
  <c r="O79" i="5"/>
  <c r="O43" i="5"/>
  <c r="R34" i="14"/>
  <c r="O34" i="14"/>
  <c r="R33" i="14"/>
  <c r="O33" i="14"/>
  <c r="R32" i="14"/>
  <c r="O32" i="14"/>
  <c r="R31" i="14"/>
  <c r="O31" i="14"/>
  <c r="R30" i="14"/>
  <c r="O30" i="14"/>
  <c r="R29" i="14"/>
  <c r="O29" i="14"/>
  <c r="R28" i="14"/>
  <c r="O28" i="14"/>
  <c r="R27" i="14"/>
  <c r="O27" i="14"/>
  <c r="R26" i="14"/>
  <c r="O26" i="14"/>
  <c r="R25" i="14"/>
  <c r="O25" i="14"/>
  <c r="R24" i="14"/>
  <c r="O24" i="14"/>
  <c r="R23" i="14"/>
  <c r="O23" i="14"/>
  <c r="R22" i="14"/>
  <c r="O22" i="14"/>
  <c r="S22" i="14" s="1"/>
  <c r="T22" i="14" s="1"/>
  <c r="R21" i="14"/>
  <c r="O21" i="14"/>
  <c r="R20" i="14"/>
  <c r="O20" i="14"/>
  <c r="R19" i="14"/>
  <c r="O19" i="14"/>
  <c r="R18" i="14"/>
  <c r="O18" i="14"/>
  <c r="R17" i="14"/>
  <c r="O17" i="14"/>
  <c r="R16" i="14"/>
  <c r="O16" i="14"/>
  <c r="R15" i="14"/>
  <c r="O15" i="14"/>
  <c r="R14" i="14"/>
  <c r="O14" i="14"/>
  <c r="R13" i="14"/>
  <c r="O13" i="14"/>
  <c r="R12" i="14"/>
  <c r="O12" i="14"/>
  <c r="R11" i="14"/>
  <c r="O11" i="14"/>
  <c r="R10" i="14"/>
  <c r="O10" i="14"/>
  <c r="R9" i="14"/>
  <c r="O9" i="14"/>
  <c r="R8" i="14"/>
  <c r="O8" i="14"/>
  <c r="R7" i="14"/>
  <c r="O7" i="14"/>
  <c r="R6" i="14"/>
  <c r="O6" i="14"/>
  <c r="R5" i="14"/>
  <c r="O5" i="14"/>
  <c r="H34" i="14"/>
  <c r="E34" i="14"/>
  <c r="H33" i="14"/>
  <c r="E33" i="14"/>
  <c r="H32" i="14"/>
  <c r="E32" i="14"/>
  <c r="H31" i="14"/>
  <c r="E31" i="14"/>
  <c r="H30" i="14"/>
  <c r="E30" i="14"/>
  <c r="H29" i="14"/>
  <c r="E29" i="14"/>
  <c r="H28" i="14"/>
  <c r="E28" i="14"/>
  <c r="H27" i="14"/>
  <c r="E27" i="14"/>
  <c r="H26" i="14"/>
  <c r="E26" i="14"/>
  <c r="H25" i="14"/>
  <c r="E25" i="14"/>
  <c r="H24" i="14"/>
  <c r="E24" i="14"/>
  <c r="H23" i="14"/>
  <c r="E23" i="14"/>
  <c r="H22" i="14"/>
  <c r="E22" i="14"/>
  <c r="H21" i="14"/>
  <c r="E21" i="14"/>
  <c r="H20" i="14"/>
  <c r="E20" i="14"/>
  <c r="H19" i="14"/>
  <c r="E19" i="14"/>
  <c r="H18" i="14"/>
  <c r="E18" i="14"/>
  <c r="H17" i="14"/>
  <c r="E17" i="14"/>
  <c r="H16" i="14"/>
  <c r="E16" i="14"/>
  <c r="H15" i="14"/>
  <c r="E15" i="14"/>
  <c r="H14" i="14"/>
  <c r="E14" i="14"/>
  <c r="H13" i="14"/>
  <c r="E13" i="14"/>
  <c r="H12" i="14"/>
  <c r="E12" i="14"/>
  <c r="H11" i="14"/>
  <c r="E11" i="14"/>
  <c r="H10" i="14"/>
  <c r="E10" i="14"/>
  <c r="H9" i="14"/>
  <c r="E9" i="14"/>
  <c r="H8" i="14"/>
  <c r="E8" i="14"/>
  <c r="H7" i="14"/>
  <c r="E7" i="14"/>
  <c r="H6" i="14"/>
  <c r="E6" i="14"/>
  <c r="H5" i="14"/>
  <c r="E5" i="14"/>
  <c r="I24" i="14" l="1"/>
  <c r="J24" i="14" s="1"/>
  <c r="S34" i="14"/>
  <c r="T34" i="14" s="1"/>
  <c r="S27" i="14"/>
  <c r="T27" i="14" s="1"/>
  <c r="I9" i="14"/>
  <c r="J9" i="14" s="1"/>
  <c r="I18" i="14"/>
  <c r="J18" i="14" s="1"/>
  <c r="I26" i="14"/>
  <c r="J26" i="14" s="1"/>
  <c r="I12" i="14"/>
  <c r="J12" i="14" s="1"/>
  <c r="S30" i="14"/>
  <c r="T30" i="14" s="1"/>
  <c r="I34" i="14"/>
  <c r="J34" i="14" s="1"/>
  <c r="I25" i="14"/>
  <c r="J25" i="14" s="1"/>
  <c r="S13" i="14"/>
  <c r="T13" i="14" s="1"/>
  <c r="S31" i="14"/>
  <c r="T31" i="14" s="1"/>
  <c r="I33" i="14"/>
  <c r="J33" i="14" s="1"/>
  <c r="S29" i="14"/>
  <c r="T29" i="14" s="1"/>
  <c r="S24" i="14"/>
  <c r="T24" i="14" s="1"/>
  <c r="I31" i="14"/>
  <c r="J31" i="14" s="1"/>
  <c r="I17" i="14"/>
  <c r="J17" i="14" s="1"/>
  <c r="I19" i="14"/>
  <c r="J19" i="14" s="1"/>
  <c r="S8" i="14"/>
  <c r="T8" i="14" s="1"/>
  <c r="S19" i="14"/>
  <c r="T19" i="14" s="1"/>
  <c r="S16" i="14"/>
  <c r="T16" i="14" s="1"/>
  <c r="I13" i="14"/>
  <c r="J13" i="14" s="1"/>
  <c r="I5" i="14"/>
  <c r="J5" i="14" s="1"/>
  <c r="I29" i="14"/>
  <c r="J29" i="14" s="1"/>
  <c r="I22" i="14"/>
  <c r="J22" i="14" s="1"/>
  <c r="S14" i="14"/>
  <c r="T14" i="14" s="1"/>
  <c r="S12" i="14"/>
  <c r="T12" i="14" s="1"/>
  <c r="S5" i="14"/>
  <c r="T5" i="14" s="1"/>
  <c r="S6" i="14"/>
  <c r="T6" i="14" s="1"/>
  <c r="S7" i="14"/>
  <c r="T7" i="14" s="1"/>
  <c r="I20" i="14"/>
  <c r="J20" i="14" s="1"/>
  <c r="I15" i="14"/>
  <c r="J15" i="14" s="1"/>
  <c r="I30" i="14"/>
  <c r="J30" i="14" s="1"/>
  <c r="I16" i="14"/>
  <c r="J16" i="14" s="1"/>
  <c r="I23" i="14"/>
  <c r="J23" i="14" s="1"/>
  <c r="S15" i="14"/>
  <c r="T15" i="14" s="1"/>
  <c r="S23" i="14"/>
  <c r="T23" i="14" s="1"/>
  <c r="I6" i="14"/>
  <c r="J6" i="14" s="1"/>
  <c r="I7" i="14"/>
  <c r="J7" i="14" s="1"/>
  <c r="I8" i="14"/>
  <c r="J8" i="14" s="1"/>
  <c r="S32" i="14"/>
  <c r="T32" i="14" s="1"/>
  <c r="S28" i="14"/>
  <c r="T28" i="14" s="1"/>
  <c r="I21" i="14"/>
  <c r="J21" i="14" s="1"/>
  <c r="S25" i="14"/>
  <c r="T25" i="14" s="1"/>
  <c r="S10" i="14"/>
  <c r="T10" i="14" s="1"/>
  <c r="S33" i="14"/>
  <c r="T33" i="14" s="1"/>
  <c r="S20" i="14"/>
  <c r="T20" i="14" s="1"/>
  <c r="I14" i="14"/>
  <c r="J14" i="14" s="1"/>
  <c r="S9" i="14"/>
  <c r="T9" i="14" s="1"/>
  <c r="S17" i="14"/>
  <c r="T17" i="14" s="1"/>
  <c r="I11" i="14"/>
  <c r="J11" i="14" s="1"/>
  <c r="S18" i="14"/>
  <c r="T18" i="14" s="1"/>
  <c r="S26" i="14"/>
  <c r="T26" i="14" s="1"/>
  <c r="I27" i="14"/>
  <c r="J27" i="14" s="1"/>
  <c r="I28" i="14"/>
  <c r="J28" i="14" s="1"/>
  <c r="S21" i="14"/>
  <c r="T21" i="14" s="1"/>
  <c r="I32" i="14"/>
  <c r="J32" i="14" s="1"/>
  <c r="I10" i="14"/>
  <c r="J10" i="14" s="1"/>
  <c r="S11" i="14"/>
  <c r="T11" i="14" s="1"/>
  <c r="I4" i="12" l="1"/>
  <c r="I10" i="12"/>
  <c r="L11" i="12"/>
  <c r="L12" i="12"/>
  <c r="L13" i="12"/>
  <c r="L14" i="12"/>
  <c r="L15" i="12"/>
  <c r="L16" i="12"/>
  <c r="L17" i="12"/>
  <c r="L18" i="12"/>
  <c r="L19" i="12"/>
  <c r="L20" i="12"/>
  <c r="L21" i="12"/>
  <c r="L10" i="12"/>
  <c r="Q10" i="12" s="1"/>
  <c r="T10" i="12" s="1"/>
  <c r="I11" i="12"/>
  <c r="I12" i="12"/>
  <c r="I13" i="12"/>
  <c r="I14" i="12"/>
  <c r="I15" i="12"/>
  <c r="I16" i="12"/>
  <c r="I17" i="12"/>
  <c r="I18" i="12"/>
  <c r="I19" i="12"/>
  <c r="I20" i="12"/>
  <c r="I21" i="12"/>
  <c r="L5" i="12"/>
  <c r="L6" i="12"/>
  <c r="L7" i="12"/>
  <c r="L8" i="12"/>
  <c r="L9" i="12"/>
  <c r="L4" i="12"/>
  <c r="O19" i="12"/>
  <c r="R19" i="12" s="1"/>
  <c r="I9" i="12"/>
  <c r="I8" i="12"/>
  <c r="I7" i="12"/>
  <c r="I6" i="12"/>
  <c r="I5" i="12"/>
  <c r="O20" i="12" l="1"/>
  <c r="R20" i="12" s="1"/>
  <c r="K21" i="12"/>
  <c r="K15" i="12"/>
  <c r="Q16" i="12"/>
  <c r="T16" i="12" s="1"/>
  <c r="K5" i="12"/>
  <c r="K9" i="12"/>
  <c r="Q14" i="12"/>
  <c r="T14" i="12" s="1"/>
  <c r="K8" i="12"/>
  <c r="O13" i="12"/>
  <c r="R13" i="12" s="1"/>
  <c r="O4" i="12"/>
  <c r="R4" i="12" s="1"/>
  <c r="R21" i="12"/>
  <c r="Q20" i="12"/>
  <c r="T20" i="12" s="1"/>
  <c r="K14" i="12"/>
  <c r="K20" i="12"/>
  <c r="Q19" i="12"/>
  <c r="T19" i="12" s="1"/>
  <c r="K19" i="12"/>
  <c r="P20" i="12" s="1"/>
  <c r="O8" i="12"/>
  <c r="R8" i="12" s="1"/>
  <c r="Q8" i="12"/>
  <c r="T8" i="12" s="1"/>
  <c r="O16" i="12"/>
  <c r="R16" i="12" s="1"/>
  <c r="K18" i="12"/>
  <c r="K6" i="12"/>
  <c r="K4" i="12"/>
  <c r="P5" i="12" s="1"/>
  <c r="K16" i="12"/>
  <c r="K17" i="12"/>
  <c r="K12" i="12"/>
  <c r="K10" i="12"/>
  <c r="Q4" i="12"/>
  <c r="T4" i="12" s="1"/>
  <c r="O10" i="12"/>
  <c r="R10" i="12" s="1"/>
  <c r="O11" i="12"/>
  <c r="R11" i="12" s="1"/>
  <c r="O7" i="12"/>
  <c r="R7" i="12" s="1"/>
  <c r="O5" i="12"/>
  <c r="R5" i="12" s="1"/>
  <c r="R6" i="12" s="1"/>
  <c r="K13" i="12"/>
  <c r="P14" i="12" s="1"/>
  <c r="K7" i="12"/>
  <c r="P8" i="12" s="1"/>
  <c r="K11" i="12"/>
  <c r="Q11" i="12"/>
  <c r="T11" i="12" s="1"/>
  <c r="T12" i="12" s="1"/>
  <c r="O17" i="12"/>
  <c r="R17" i="12" s="1"/>
  <c r="Q17" i="12"/>
  <c r="T17" i="12" s="1"/>
  <c r="Q7" i="12"/>
  <c r="T7" i="12" s="1"/>
  <c r="Q5" i="12"/>
  <c r="T5" i="12" s="1"/>
  <c r="Q13" i="12"/>
  <c r="T13" i="12" s="1"/>
  <c r="O14" i="12"/>
  <c r="R14" i="12" s="1"/>
  <c r="P11" i="12" l="1"/>
  <c r="T21" i="12"/>
  <c r="P17" i="12"/>
  <c r="R15" i="12"/>
  <c r="P19" i="12"/>
  <c r="S19" i="12" s="1"/>
  <c r="T18" i="12"/>
  <c r="T15" i="12"/>
  <c r="S11" i="12"/>
  <c r="R9" i="12"/>
  <c r="R18" i="12"/>
  <c r="S5" i="12"/>
  <c r="P16" i="12"/>
  <c r="S16" i="12" s="1"/>
  <c r="S20" i="12"/>
  <c r="T6" i="12"/>
  <c r="P4" i="12"/>
  <c r="S4" i="12" s="1"/>
  <c r="S17" i="12"/>
  <c r="T9" i="12"/>
  <c r="R12" i="12"/>
  <c r="P10" i="12"/>
  <c r="S10" i="12" s="1"/>
  <c r="P7" i="12"/>
  <c r="S7" i="12" s="1"/>
  <c r="S8" i="12"/>
  <c r="P13" i="12"/>
  <c r="S13" i="12" s="1"/>
  <c r="S14" i="12"/>
  <c r="S12" i="12" l="1"/>
  <c r="S6" i="12"/>
  <c r="S18" i="12"/>
  <c r="S21" i="12"/>
  <c r="S15" i="12"/>
  <c r="S9" i="12"/>
  <c r="G7" i="9" l="1"/>
  <c r="F7" i="9"/>
  <c r="H7" i="9" s="1"/>
  <c r="G6" i="9"/>
  <c r="F6" i="9"/>
  <c r="H6" i="9" s="1"/>
  <c r="G5" i="9"/>
  <c r="F5" i="9"/>
  <c r="H5" i="9" s="1"/>
  <c r="G4" i="9"/>
  <c r="F4" i="9"/>
  <c r="H4" i="9" s="1"/>
  <c r="I5" i="11"/>
  <c r="I6" i="11"/>
  <c r="I7" i="11"/>
  <c r="I8" i="11"/>
  <c r="J8" i="11" s="1"/>
  <c r="I9" i="11"/>
  <c r="I10" i="11"/>
  <c r="I11" i="11"/>
  <c r="I12" i="11"/>
  <c r="I13" i="11"/>
  <c r="I14" i="11"/>
  <c r="I15" i="11"/>
  <c r="I16" i="11"/>
  <c r="I17" i="11"/>
  <c r="I18" i="11"/>
  <c r="J18" i="11" s="1"/>
  <c r="I19" i="11"/>
  <c r="I20" i="11"/>
  <c r="I21" i="11"/>
  <c r="I22" i="11"/>
  <c r="I23" i="11"/>
  <c r="I24" i="11"/>
  <c r="I25" i="11"/>
  <c r="I26" i="11"/>
  <c r="I27" i="11"/>
  <c r="I28" i="11"/>
  <c r="I4" i="11"/>
  <c r="F28" i="11"/>
  <c r="J28" i="11" s="1"/>
  <c r="F23" i="11"/>
  <c r="F18" i="11"/>
  <c r="F13" i="11"/>
  <c r="J13" i="11" s="1"/>
  <c r="F8" i="11"/>
  <c r="F27" i="11"/>
  <c r="J27" i="11" s="1"/>
  <c r="F22" i="11"/>
  <c r="F17" i="11"/>
  <c r="J17" i="11" s="1"/>
  <c r="F12" i="11"/>
  <c r="F7" i="11"/>
  <c r="F26" i="11"/>
  <c r="J26" i="11" s="1"/>
  <c r="F21" i="11"/>
  <c r="F16" i="11"/>
  <c r="F11" i="11"/>
  <c r="F6" i="11"/>
  <c r="F25" i="11"/>
  <c r="J25" i="11" s="1"/>
  <c r="F20" i="11"/>
  <c r="J20" i="11" s="1"/>
  <c r="F15" i="11"/>
  <c r="J15" i="11" s="1"/>
  <c r="F10" i="11"/>
  <c r="F5" i="11"/>
  <c r="J5" i="11" s="1"/>
  <c r="F24" i="11"/>
  <c r="F19" i="11"/>
  <c r="J19" i="11" s="1"/>
  <c r="F14" i="11"/>
  <c r="F9" i="11"/>
  <c r="J9" i="11" s="1"/>
  <c r="F4" i="11"/>
  <c r="J4" i="11" s="1"/>
  <c r="J16" i="11" l="1"/>
  <c r="J21" i="11"/>
  <c r="J12" i="11"/>
  <c r="J6" i="11"/>
  <c r="J10" i="11"/>
  <c r="J22" i="11"/>
  <c r="J11" i="11"/>
  <c r="J7" i="11"/>
  <c r="J23" i="11"/>
  <c r="J14" i="11"/>
  <c r="J24" i="11"/>
  <c r="L20" i="3"/>
  <c r="J20" i="3"/>
  <c r="K20" i="3" s="1"/>
  <c r="L19" i="3"/>
  <c r="J19" i="3"/>
  <c r="L18" i="3"/>
  <c r="P19" i="3" s="1"/>
  <c r="S19" i="3" s="1"/>
  <c r="J18" i="3"/>
  <c r="L17" i="3"/>
  <c r="J17" i="3"/>
  <c r="K17" i="3" s="1"/>
  <c r="L16" i="3"/>
  <c r="J16" i="3"/>
  <c r="L15" i="3"/>
  <c r="J15" i="3"/>
  <c r="N15" i="3" s="1"/>
  <c r="Q15" i="3" s="1"/>
  <c r="L14" i="3"/>
  <c r="J14" i="3"/>
  <c r="K14" i="3" s="1"/>
  <c r="L13" i="3"/>
  <c r="J13" i="3"/>
  <c r="L12" i="3"/>
  <c r="P13" i="3" s="1"/>
  <c r="S13" i="3" s="1"/>
  <c r="J12" i="3"/>
  <c r="L11" i="3"/>
  <c r="K11" i="3"/>
  <c r="J11" i="3"/>
  <c r="L10" i="3"/>
  <c r="J10" i="3"/>
  <c r="L9" i="3"/>
  <c r="K9" i="3" s="1"/>
  <c r="J9" i="3"/>
  <c r="N9" i="3" s="1"/>
  <c r="Q9" i="3" s="1"/>
  <c r="L8" i="3"/>
  <c r="J8" i="3"/>
  <c r="K8" i="3" s="1"/>
  <c r="L7" i="3"/>
  <c r="J7" i="3"/>
  <c r="L6" i="3"/>
  <c r="P7" i="3" s="1"/>
  <c r="S7" i="3" s="1"/>
  <c r="J6" i="3"/>
  <c r="L5" i="3"/>
  <c r="J5" i="3"/>
  <c r="K5" i="3" s="1"/>
  <c r="L4" i="3"/>
  <c r="J4" i="3"/>
  <c r="L3" i="3"/>
  <c r="K3" i="3" s="1"/>
  <c r="J3" i="3"/>
  <c r="N3" i="3" s="1"/>
  <c r="Q3" i="3" s="1"/>
  <c r="L20" i="4"/>
  <c r="J20" i="4"/>
  <c r="K20" i="4" s="1"/>
  <c r="L19" i="4"/>
  <c r="J19" i="4"/>
  <c r="L18" i="4"/>
  <c r="J18" i="4"/>
  <c r="N19" i="4" s="1"/>
  <c r="Q19" i="4" s="1"/>
  <c r="L17" i="4"/>
  <c r="J17" i="4"/>
  <c r="L16" i="4"/>
  <c r="J16" i="4"/>
  <c r="L15" i="4"/>
  <c r="P15" i="4" s="1"/>
  <c r="S15" i="4" s="1"/>
  <c r="J15" i="4"/>
  <c r="N15" i="4" s="1"/>
  <c r="Q15" i="4" s="1"/>
  <c r="L14" i="4"/>
  <c r="J14" i="4"/>
  <c r="K14" i="4" s="1"/>
  <c r="L13" i="4"/>
  <c r="J13" i="4"/>
  <c r="K13" i="4" s="1"/>
  <c r="L12" i="4"/>
  <c r="J12" i="4"/>
  <c r="L11" i="4"/>
  <c r="J11" i="4"/>
  <c r="L10" i="4"/>
  <c r="J10" i="4"/>
  <c r="K10" i="4" s="1"/>
  <c r="L9" i="4"/>
  <c r="J9" i="4"/>
  <c r="L8" i="4"/>
  <c r="J8" i="4"/>
  <c r="K8" i="4" s="1"/>
  <c r="L7" i="4"/>
  <c r="J7" i="4"/>
  <c r="L6" i="4"/>
  <c r="P7" i="4" s="1"/>
  <c r="S7" i="4" s="1"/>
  <c r="J6" i="4"/>
  <c r="N7" i="4" s="1"/>
  <c r="Q7" i="4" s="1"/>
  <c r="L5" i="4"/>
  <c r="J5" i="4"/>
  <c r="L4" i="4"/>
  <c r="J4" i="4"/>
  <c r="K4" i="4" s="1"/>
  <c r="L3" i="4"/>
  <c r="J3" i="4"/>
  <c r="J21" i="8"/>
  <c r="L21" i="8"/>
  <c r="J22" i="8"/>
  <c r="L22" i="8"/>
  <c r="J23" i="8"/>
  <c r="L23" i="8"/>
  <c r="J27" i="8"/>
  <c r="L27" i="8"/>
  <c r="J28" i="8"/>
  <c r="L28" i="8"/>
  <c r="J29" i="8"/>
  <c r="L29" i="8"/>
  <c r="J24" i="8"/>
  <c r="L24" i="8"/>
  <c r="K24" i="8" s="1"/>
  <c r="J25" i="8"/>
  <c r="L25" i="8"/>
  <c r="J26" i="8"/>
  <c r="L26" i="8"/>
  <c r="L4" i="7"/>
  <c r="K4" i="7" s="1"/>
  <c r="L5" i="7"/>
  <c r="L6" i="7"/>
  <c r="K6" i="7" s="1"/>
  <c r="L7" i="7"/>
  <c r="L8" i="7"/>
  <c r="K8" i="7" s="1"/>
  <c r="L9" i="7"/>
  <c r="K9" i="7" s="1"/>
  <c r="L10" i="7"/>
  <c r="K10" i="7" s="1"/>
  <c r="L11" i="7"/>
  <c r="K11" i="7" s="1"/>
  <c r="L12" i="7"/>
  <c r="L13" i="7"/>
  <c r="L14" i="7"/>
  <c r="L15" i="7"/>
  <c r="L16" i="7"/>
  <c r="L17" i="7"/>
  <c r="K17" i="7" s="1"/>
  <c r="L18" i="7"/>
  <c r="L19" i="7"/>
  <c r="L20" i="7"/>
  <c r="K20" i="7" s="1"/>
  <c r="L21" i="7"/>
  <c r="L22" i="7"/>
  <c r="K22" i="7" s="1"/>
  <c r="L23" i="7"/>
  <c r="L24" i="7"/>
  <c r="L25" i="7"/>
  <c r="P25" i="7" s="1"/>
  <c r="S25" i="7" s="1"/>
  <c r="L26" i="7"/>
  <c r="K26" i="7" s="1"/>
  <c r="L27" i="7"/>
  <c r="L28" i="7"/>
  <c r="L29" i="7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K29" i="7" s="1"/>
  <c r="N25" i="7" l="1"/>
  <c r="Q25" i="7" s="1"/>
  <c r="K16" i="4"/>
  <c r="K13" i="3"/>
  <c r="N16" i="3"/>
  <c r="Q16" i="3" s="1"/>
  <c r="K19" i="3"/>
  <c r="K13" i="7"/>
  <c r="K15" i="3"/>
  <c r="N4" i="3"/>
  <c r="Q4" i="3" s="1"/>
  <c r="N28" i="7"/>
  <c r="Q28" i="7" s="1"/>
  <c r="N21" i="8"/>
  <c r="Q21" i="8" s="1"/>
  <c r="K7" i="3"/>
  <c r="K11" i="4"/>
  <c r="N25" i="8"/>
  <c r="Q25" i="8" s="1"/>
  <c r="N10" i="3"/>
  <c r="Q10" i="3" s="1"/>
  <c r="K25" i="7"/>
  <c r="K27" i="7"/>
  <c r="K4" i="3"/>
  <c r="O4" i="3" s="1"/>
  <c r="R4" i="3" s="1"/>
  <c r="K10" i="3"/>
  <c r="O10" i="3" s="1"/>
  <c r="R10" i="3" s="1"/>
  <c r="K16" i="3"/>
  <c r="O16" i="3" s="1"/>
  <c r="R16" i="3" s="1"/>
  <c r="P3" i="3"/>
  <c r="S3" i="3" s="1"/>
  <c r="P9" i="3"/>
  <c r="S9" i="3" s="1"/>
  <c r="P15" i="3"/>
  <c r="S15" i="3" s="1"/>
  <c r="N7" i="3"/>
  <c r="Q7" i="3" s="1"/>
  <c r="N13" i="3"/>
  <c r="Q13" i="3" s="1"/>
  <c r="N19" i="3"/>
  <c r="Q19" i="3" s="1"/>
  <c r="Q5" i="3"/>
  <c r="Q11" i="3"/>
  <c r="Q17" i="3"/>
  <c r="S11" i="3"/>
  <c r="K6" i="3"/>
  <c r="K12" i="3"/>
  <c r="K18" i="3"/>
  <c r="N6" i="3"/>
  <c r="Q6" i="3" s="1"/>
  <c r="N12" i="3"/>
  <c r="Q12" i="3" s="1"/>
  <c r="N18" i="3"/>
  <c r="Q18" i="3" s="1"/>
  <c r="P6" i="3"/>
  <c r="S6" i="3" s="1"/>
  <c r="S8" i="3" s="1"/>
  <c r="P12" i="3"/>
  <c r="S12" i="3" s="1"/>
  <c r="S14" i="3" s="1"/>
  <c r="P18" i="3"/>
  <c r="S18" i="3" s="1"/>
  <c r="S20" i="3" s="1"/>
  <c r="P4" i="3"/>
  <c r="S4" i="3" s="1"/>
  <c r="P10" i="3"/>
  <c r="S10" i="3" s="1"/>
  <c r="P16" i="3"/>
  <c r="S16" i="3" s="1"/>
  <c r="K5" i="4"/>
  <c r="K7" i="4"/>
  <c r="P16" i="4"/>
  <c r="S16" i="4" s="1"/>
  <c r="S17" i="4" s="1"/>
  <c r="N9" i="4"/>
  <c r="Q9" i="4" s="1"/>
  <c r="P9" i="4"/>
  <c r="S9" i="4" s="1"/>
  <c r="K17" i="4"/>
  <c r="P10" i="4"/>
  <c r="S10" i="4" s="1"/>
  <c r="P19" i="4"/>
  <c r="S19" i="4" s="1"/>
  <c r="N3" i="4"/>
  <c r="Q3" i="4" s="1"/>
  <c r="K19" i="4"/>
  <c r="P3" i="4"/>
  <c r="S3" i="4" s="1"/>
  <c r="N13" i="4"/>
  <c r="Q13" i="4" s="1"/>
  <c r="P4" i="4"/>
  <c r="S4" i="4" s="1"/>
  <c r="P13" i="4"/>
  <c r="S13" i="4" s="1"/>
  <c r="N6" i="4"/>
  <c r="Q6" i="4" s="1"/>
  <c r="Q8" i="4" s="1"/>
  <c r="N12" i="4"/>
  <c r="Q12" i="4" s="1"/>
  <c r="N18" i="4"/>
  <c r="Q18" i="4" s="1"/>
  <c r="Q20" i="4" s="1"/>
  <c r="K18" i="4"/>
  <c r="N4" i="4"/>
  <c r="Q4" i="4" s="1"/>
  <c r="Q5" i="4" s="1"/>
  <c r="N10" i="4"/>
  <c r="Q10" i="4" s="1"/>
  <c r="Q11" i="4" s="1"/>
  <c r="N16" i="4"/>
  <c r="Q16" i="4" s="1"/>
  <c r="Q17" i="4" s="1"/>
  <c r="P6" i="4"/>
  <c r="S6" i="4" s="1"/>
  <c r="S8" i="4" s="1"/>
  <c r="P12" i="4"/>
  <c r="S12" i="4" s="1"/>
  <c r="P18" i="4"/>
  <c r="S18" i="4" s="1"/>
  <c r="K12" i="4"/>
  <c r="K3" i="4"/>
  <c r="K9" i="4"/>
  <c r="K15" i="4"/>
  <c r="K6" i="4"/>
  <c r="N24" i="8"/>
  <c r="K28" i="8"/>
  <c r="P28" i="8"/>
  <c r="S28" i="8" s="1"/>
  <c r="N28" i="8"/>
  <c r="Q28" i="8" s="1"/>
  <c r="P22" i="8"/>
  <c r="S22" i="8" s="1"/>
  <c r="P24" i="8"/>
  <c r="P25" i="8"/>
  <c r="S25" i="8" s="1"/>
  <c r="Q24" i="8"/>
  <c r="Q26" i="8" s="1"/>
  <c r="N27" i="8"/>
  <c r="Q27" i="8" s="1"/>
  <c r="P27" i="8"/>
  <c r="S27" i="8" s="1"/>
  <c r="K26" i="8"/>
  <c r="K21" i="8"/>
  <c r="S24" i="8"/>
  <c r="S26" i="8" s="1"/>
  <c r="P21" i="8"/>
  <c r="S21" i="8" s="1"/>
  <c r="S23" i="8" s="1"/>
  <c r="N22" i="8"/>
  <c r="Q22" i="8" s="1"/>
  <c r="Q23" i="8" s="1"/>
  <c r="K25" i="8"/>
  <c r="O25" i="8" s="1"/>
  <c r="K29" i="8"/>
  <c r="K27" i="8"/>
  <c r="O28" i="8" s="1"/>
  <c r="K23" i="8"/>
  <c r="K22" i="8"/>
  <c r="P24" i="7"/>
  <c r="S24" i="7" s="1"/>
  <c r="S26" i="7" s="1"/>
  <c r="K23" i="7"/>
  <c r="O21" i="7" s="1"/>
  <c r="K7" i="7"/>
  <c r="K12" i="7"/>
  <c r="K18" i="7"/>
  <c r="K16" i="7"/>
  <c r="K21" i="7"/>
  <c r="K5" i="7"/>
  <c r="K15" i="7"/>
  <c r="K14" i="7"/>
  <c r="K19" i="7"/>
  <c r="K28" i="7"/>
  <c r="N21" i="7"/>
  <c r="Q21" i="7" s="1"/>
  <c r="P21" i="7"/>
  <c r="S21" i="7" s="1"/>
  <c r="K24" i="7"/>
  <c r="P22" i="7"/>
  <c r="S22" i="7" s="1"/>
  <c r="P28" i="7"/>
  <c r="S28" i="7" s="1"/>
  <c r="N27" i="7"/>
  <c r="Q27" i="7" s="1"/>
  <c r="Q29" i="7" s="1"/>
  <c r="P27" i="7"/>
  <c r="N22" i="7"/>
  <c r="N24" i="7"/>
  <c r="O22" i="8" l="1"/>
  <c r="O3" i="3"/>
  <c r="R3" i="3" s="1"/>
  <c r="R5" i="3" s="1"/>
  <c r="S17" i="3"/>
  <c r="S5" i="4"/>
  <c r="O27" i="7"/>
  <c r="R27" i="7" s="1"/>
  <c r="S23" i="7"/>
  <c r="S20" i="4"/>
  <c r="S11" i="4"/>
  <c r="S5" i="3"/>
  <c r="O22" i="7"/>
  <c r="R22" i="7" s="1"/>
  <c r="Q20" i="3"/>
  <c r="Q14" i="3"/>
  <c r="Q8" i="3"/>
  <c r="O9" i="3"/>
  <c r="R9" i="3" s="1"/>
  <c r="R11" i="3" s="1"/>
  <c r="O15" i="3"/>
  <c r="R15" i="3" s="1"/>
  <c r="R17" i="3" s="1"/>
  <c r="O19" i="3"/>
  <c r="R19" i="3" s="1"/>
  <c r="O18" i="3"/>
  <c r="R18" i="3" s="1"/>
  <c r="O13" i="3"/>
  <c r="R13" i="3" s="1"/>
  <c r="O12" i="3"/>
  <c r="R12" i="3" s="1"/>
  <c r="R14" i="3" s="1"/>
  <c r="O7" i="3"/>
  <c r="R7" i="3" s="1"/>
  <c r="O6" i="3"/>
  <c r="R6" i="3" s="1"/>
  <c r="R8" i="3" s="1"/>
  <c r="S14" i="4"/>
  <c r="Q14" i="4"/>
  <c r="O19" i="4"/>
  <c r="R19" i="4" s="1"/>
  <c r="O18" i="4"/>
  <c r="R18" i="4" s="1"/>
  <c r="O15" i="4"/>
  <c r="R15" i="4" s="1"/>
  <c r="O16" i="4"/>
  <c r="R16" i="4" s="1"/>
  <c r="O9" i="4"/>
  <c r="R9" i="4" s="1"/>
  <c r="O10" i="4"/>
  <c r="R10" i="4" s="1"/>
  <c r="O3" i="4"/>
  <c r="R3" i="4" s="1"/>
  <c r="O4" i="4"/>
  <c r="R4" i="4" s="1"/>
  <c r="O13" i="4"/>
  <c r="R13" i="4" s="1"/>
  <c r="O12" i="4"/>
  <c r="R12" i="4" s="1"/>
  <c r="O7" i="4"/>
  <c r="R7" i="4" s="1"/>
  <c r="O6" i="4"/>
  <c r="R6" i="4" s="1"/>
  <c r="S29" i="8"/>
  <c r="Q29" i="8"/>
  <c r="R25" i="8"/>
  <c r="O24" i="8"/>
  <c r="R22" i="8"/>
  <c r="O21" i="8"/>
  <c r="R21" i="8" s="1"/>
  <c r="R28" i="8"/>
  <c r="O27" i="8"/>
  <c r="R27" i="8" s="1"/>
  <c r="Q22" i="7"/>
  <c r="Q23" i="7" s="1"/>
  <c r="R21" i="7"/>
  <c r="R23" i="7" s="1"/>
  <c r="S27" i="7"/>
  <c r="S29" i="7" s="1"/>
  <c r="Q24" i="7"/>
  <c r="Q26" i="7" s="1"/>
  <c r="O28" i="7"/>
  <c r="O25" i="7"/>
  <c r="R25" i="7" s="1"/>
  <c r="O24" i="7"/>
  <c r="R24" i="7" s="1"/>
  <c r="R29" i="8" l="1"/>
  <c r="R23" i="8"/>
  <c r="R20" i="3"/>
  <c r="R20" i="4"/>
  <c r="R5" i="4"/>
  <c r="R14" i="4"/>
  <c r="R11" i="4"/>
  <c r="R8" i="4"/>
  <c r="R17" i="4"/>
  <c r="R24" i="8"/>
  <c r="R26" i="8" s="1"/>
  <c r="R28" i="7"/>
  <c r="R29" i="7" s="1"/>
  <c r="R26" i="7"/>
  <c r="L20" i="8"/>
  <c r="J20" i="8"/>
  <c r="K20" i="8" s="1"/>
  <c r="L19" i="8"/>
  <c r="J19" i="8"/>
  <c r="L18" i="8"/>
  <c r="J18" i="8"/>
  <c r="K18" i="8" s="1"/>
  <c r="L17" i="8"/>
  <c r="J17" i="8"/>
  <c r="L16" i="8"/>
  <c r="J16" i="8"/>
  <c r="L15" i="8"/>
  <c r="J15" i="8"/>
  <c r="L14" i="8"/>
  <c r="J14" i="8"/>
  <c r="L13" i="8"/>
  <c r="J13" i="8"/>
  <c r="L12" i="8"/>
  <c r="J12" i="8"/>
  <c r="L11" i="8"/>
  <c r="J11" i="8"/>
  <c r="L10" i="8"/>
  <c r="J10" i="8"/>
  <c r="L9" i="8"/>
  <c r="J9" i="8"/>
  <c r="L8" i="8"/>
  <c r="J8" i="8"/>
  <c r="L7" i="8"/>
  <c r="J7" i="8"/>
  <c r="L6" i="8"/>
  <c r="J6" i="8"/>
  <c r="L5" i="8"/>
  <c r="J5" i="8"/>
  <c r="L4" i="8"/>
  <c r="J4" i="8"/>
  <c r="L3" i="8"/>
  <c r="J3" i="8"/>
  <c r="N18" i="7"/>
  <c r="Q18" i="7" s="1"/>
  <c r="N12" i="7"/>
  <c r="Q12" i="7" s="1"/>
  <c r="P10" i="7"/>
  <c r="S10" i="7" s="1"/>
  <c r="L3" i="7"/>
  <c r="J3" i="7"/>
  <c r="P10" i="8" l="1"/>
  <c r="S10" i="8" s="1"/>
  <c r="K14" i="8"/>
  <c r="P4" i="7"/>
  <c r="S4" i="7" s="1"/>
  <c r="K3" i="7"/>
  <c r="N4" i="7"/>
  <c r="Q4" i="7" s="1"/>
  <c r="N19" i="7"/>
  <c r="P18" i="7"/>
  <c r="S18" i="7" s="1"/>
  <c r="P12" i="7"/>
  <c r="S12" i="7" s="1"/>
  <c r="N6" i="7"/>
  <c r="Q6" i="7" s="1"/>
  <c r="N16" i="7"/>
  <c r="Q16" i="7" s="1"/>
  <c r="P6" i="7"/>
  <c r="S6" i="7" s="1"/>
  <c r="O4" i="7"/>
  <c r="R4" i="7" s="1"/>
  <c r="O16" i="7"/>
  <c r="R16" i="7" s="1"/>
  <c r="P16" i="7"/>
  <c r="S16" i="7" s="1"/>
  <c r="N10" i="7"/>
  <c r="Q10" i="7" s="1"/>
  <c r="O10" i="7"/>
  <c r="R10" i="7" s="1"/>
  <c r="K11" i="8"/>
  <c r="K19" i="8"/>
  <c r="O18" i="8" s="1"/>
  <c r="R18" i="8" s="1"/>
  <c r="K5" i="8"/>
  <c r="K17" i="8"/>
  <c r="P18" i="8"/>
  <c r="S18" i="8" s="1"/>
  <c r="K13" i="8"/>
  <c r="K4" i="8"/>
  <c r="N9" i="8"/>
  <c r="Q9" i="8" s="1"/>
  <c r="P4" i="8"/>
  <c r="S4" i="8" s="1"/>
  <c r="N3" i="8"/>
  <c r="Q3" i="8" s="1"/>
  <c r="N13" i="8"/>
  <c r="Q13" i="8" s="1"/>
  <c r="P13" i="8"/>
  <c r="S13" i="8" s="1"/>
  <c r="P16" i="8"/>
  <c r="S16" i="8" s="1"/>
  <c r="P7" i="8"/>
  <c r="S7" i="8" s="1"/>
  <c r="N6" i="8"/>
  <c r="Q6" i="8" s="1"/>
  <c r="K7" i="8"/>
  <c r="N19" i="8"/>
  <c r="Q19" i="8" s="1"/>
  <c r="P19" i="8"/>
  <c r="S19" i="8" s="1"/>
  <c r="K16" i="8"/>
  <c r="N16" i="8"/>
  <c r="Q16" i="8" s="1"/>
  <c r="K8" i="8"/>
  <c r="K10" i="8"/>
  <c r="N15" i="8"/>
  <c r="Q15" i="8" s="1"/>
  <c r="N4" i="8"/>
  <c r="Q4" i="8" s="1"/>
  <c r="K12" i="8"/>
  <c r="N18" i="8"/>
  <c r="Q18" i="8" s="1"/>
  <c r="K6" i="8"/>
  <c r="O7" i="8" s="1"/>
  <c r="K15" i="8"/>
  <c r="N7" i="8"/>
  <c r="Q7" i="8" s="1"/>
  <c r="P3" i="8"/>
  <c r="P6" i="8"/>
  <c r="S6" i="8" s="1"/>
  <c r="P9" i="8"/>
  <c r="P12" i="8"/>
  <c r="S12" i="8" s="1"/>
  <c r="P15" i="8"/>
  <c r="S15" i="8" s="1"/>
  <c r="K3" i="8"/>
  <c r="K9" i="8"/>
  <c r="O10" i="8" s="1"/>
  <c r="N12" i="8"/>
  <c r="Q12" i="8" s="1"/>
  <c r="N10" i="8"/>
  <c r="Q10" i="8" s="1"/>
  <c r="N15" i="7"/>
  <c r="P3" i="7"/>
  <c r="P9" i="7"/>
  <c r="P13" i="7"/>
  <c r="N3" i="7"/>
  <c r="N9" i="7"/>
  <c r="Q9" i="7" s="1"/>
  <c r="N13" i="7"/>
  <c r="P15" i="7"/>
  <c r="S15" i="7" s="1"/>
  <c r="P7" i="7"/>
  <c r="S7" i="7" s="1"/>
  <c r="P19" i="7"/>
  <c r="S19" i="7" s="1"/>
  <c r="N7" i="7"/>
  <c r="Q7" i="7" s="1"/>
  <c r="I96" i="6"/>
  <c r="H96" i="6" s="1"/>
  <c r="F96" i="6"/>
  <c r="G96" i="6" s="1"/>
  <c r="I95" i="6"/>
  <c r="H95" i="6" s="1"/>
  <c r="F95" i="6"/>
  <c r="G95" i="6" s="1"/>
  <c r="I94" i="6"/>
  <c r="H94" i="6" s="1"/>
  <c r="F94" i="6"/>
  <c r="G94" i="6" s="1"/>
  <c r="I93" i="6"/>
  <c r="H93" i="6" s="1"/>
  <c r="F93" i="6"/>
  <c r="G93" i="6" s="1"/>
  <c r="I92" i="6"/>
  <c r="H92" i="6" s="1"/>
  <c r="F92" i="6"/>
  <c r="G92" i="6" s="1"/>
  <c r="I91" i="6"/>
  <c r="H91" i="6" s="1"/>
  <c r="F91" i="6"/>
  <c r="G91" i="6" s="1"/>
  <c r="I90" i="6"/>
  <c r="H90" i="6" s="1"/>
  <c r="F90" i="6"/>
  <c r="G90" i="6" s="1"/>
  <c r="I89" i="6"/>
  <c r="H89" i="6" s="1"/>
  <c r="F89" i="6"/>
  <c r="G89" i="6" s="1"/>
  <c r="I88" i="6"/>
  <c r="H88" i="6" s="1"/>
  <c r="F88" i="6"/>
  <c r="G88" i="6" s="1"/>
  <c r="I87" i="6"/>
  <c r="H87" i="6" s="1"/>
  <c r="F87" i="6"/>
  <c r="G87" i="6" s="1"/>
  <c r="H86" i="6"/>
  <c r="G8" i="6"/>
  <c r="L8" i="6" s="1"/>
  <c r="P8" i="6" s="1"/>
  <c r="H8" i="6"/>
  <c r="K8" i="6"/>
  <c r="I8" i="6" s="1"/>
  <c r="G9" i="6"/>
  <c r="H9" i="6"/>
  <c r="K9" i="6"/>
  <c r="I9" i="6" s="1"/>
  <c r="G10" i="6"/>
  <c r="H10" i="6"/>
  <c r="K10" i="6"/>
  <c r="I10" i="6" s="1"/>
  <c r="G11" i="6"/>
  <c r="L11" i="6" s="1"/>
  <c r="P11" i="6" s="1"/>
  <c r="H11" i="6"/>
  <c r="K11" i="6"/>
  <c r="I11" i="6" s="1"/>
  <c r="G12" i="6"/>
  <c r="H12" i="6"/>
  <c r="K12" i="6"/>
  <c r="I12" i="6" s="1"/>
  <c r="G13" i="6"/>
  <c r="H13" i="6"/>
  <c r="K13" i="6"/>
  <c r="I13" i="6" s="1"/>
  <c r="G56" i="6"/>
  <c r="H56" i="6"/>
  <c r="K56" i="6"/>
  <c r="I56" i="6" s="1"/>
  <c r="G57" i="6"/>
  <c r="H57" i="6"/>
  <c r="K57" i="6"/>
  <c r="I57" i="6" s="1"/>
  <c r="G58" i="6"/>
  <c r="H58" i="6"/>
  <c r="K58" i="6"/>
  <c r="I58" i="6" s="1"/>
  <c r="G59" i="6"/>
  <c r="L59" i="6" s="1"/>
  <c r="P59" i="6" s="1"/>
  <c r="H59" i="6"/>
  <c r="K59" i="6"/>
  <c r="I59" i="6" s="1"/>
  <c r="G60" i="6"/>
  <c r="H60" i="6"/>
  <c r="K60" i="6"/>
  <c r="I60" i="6" s="1"/>
  <c r="G61" i="6"/>
  <c r="H61" i="6"/>
  <c r="K61" i="6"/>
  <c r="I61" i="6" s="1"/>
  <c r="G62" i="6"/>
  <c r="H62" i="6"/>
  <c r="K62" i="6"/>
  <c r="I62" i="6" s="1"/>
  <c r="G63" i="6"/>
  <c r="H63" i="6"/>
  <c r="K63" i="6"/>
  <c r="I63" i="6" s="1"/>
  <c r="G64" i="6"/>
  <c r="H64" i="6"/>
  <c r="K64" i="6"/>
  <c r="I64" i="6" s="1"/>
  <c r="G65" i="6"/>
  <c r="H65" i="6"/>
  <c r="K65" i="6"/>
  <c r="I65" i="6" s="1"/>
  <c r="G66" i="6"/>
  <c r="H66" i="6"/>
  <c r="K66" i="6"/>
  <c r="I66" i="6" s="1"/>
  <c r="G67" i="6"/>
  <c r="H67" i="6"/>
  <c r="K67" i="6"/>
  <c r="I67" i="6" s="1"/>
  <c r="G68" i="6"/>
  <c r="H68" i="6"/>
  <c r="K68" i="6"/>
  <c r="I68" i="6" s="1"/>
  <c r="G69" i="6"/>
  <c r="H69" i="6"/>
  <c r="K69" i="6"/>
  <c r="I69" i="6" s="1"/>
  <c r="G70" i="6"/>
  <c r="H70" i="6"/>
  <c r="K70" i="6"/>
  <c r="I70" i="6" s="1"/>
  <c r="G71" i="6"/>
  <c r="H71" i="6"/>
  <c r="K71" i="6"/>
  <c r="I71" i="6" s="1"/>
  <c r="G72" i="6"/>
  <c r="H72" i="6"/>
  <c r="K72" i="6"/>
  <c r="I72" i="6" s="1"/>
  <c r="G73" i="6"/>
  <c r="H73" i="6"/>
  <c r="K73" i="6"/>
  <c r="I73" i="6" s="1"/>
  <c r="G74" i="6"/>
  <c r="H74" i="6"/>
  <c r="K74" i="6"/>
  <c r="I74" i="6" s="1"/>
  <c r="G75" i="6"/>
  <c r="H75" i="6"/>
  <c r="K75" i="6"/>
  <c r="I75" i="6" s="1"/>
  <c r="G76" i="6"/>
  <c r="H76" i="6"/>
  <c r="K76" i="6"/>
  <c r="I76" i="6" s="1"/>
  <c r="G14" i="6"/>
  <c r="H14" i="6"/>
  <c r="K14" i="6"/>
  <c r="I14" i="6" s="1"/>
  <c r="G15" i="6"/>
  <c r="H15" i="6"/>
  <c r="K15" i="6"/>
  <c r="I15" i="6" s="1"/>
  <c r="G16" i="6"/>
  <c r="H16" i="6"/>
  <c r="K16" i="6"/>
  <c r="I16" i="6" s="1"/>
  <c r="G17" i="6"/>
  <c r="H17" i="6"/>
  <c r="K17" i="6"/>
  <c r="I17" i="6" s="1"/>
  <c r="G18" i="6"/>
  <c r="H18" i="6"/>
  <c r="K18" i="6"/>
  <c r="I18" i="6" s="1"/>
  <c r="G19" i="6"/>
  <c r="H19" i="6"/>
  <c r="K19" i="6"/>
  <c r="I19" i="6" s="1"/>
  <c r="G20" i="6"/>
  <c r="H20" i="6"/>
  <c r="K20" i="6"/>
  <c r="I20" i="6" s="1"/>
  <c r="G21" i="6"/>
  <c r="H21" i="6"/>
  <c r="K21" i="6"/>
  <c r="I21" i="6" s="1"/>
  <c r="G22" i="6"/>
  <c r="H22" i="6"/>
  <c r="K22" i="6"/>
  <c r="I22" i="6" s="1"/>
  <c r="G23" i="6"/>
  <c r="H23" i="6"/>
  <c r="K23" i="6"/>
  <c r="I23" i="6" s="1"/>
  <c r="G24" i="6"/>
  <c r="H24" i="6"/>
  <c r="K24" i="6"/>
  <c r="I24" i="6" s="1"/>
  <c r="G25" i="6"/>
  <c r="H25" i="6"/>
  <c r="K25" i="6"/>
  <c r="I25" i="6" s="1"/>
  <c r="G26" i="6"/>
  <c r="H26" i="6"/>
  <c r="K26" i="6"/>
  <c r="I26" i="6" s="1"/>
  <c r="G27" i="6"/>
  <c r="H27" i="6"/>
  <c r="K27" i="6"/>
  <c r="I27" i="6" s="1"/>
  <c r="G28" i="6"/>
  <c r="H28" i="6"/>
  <c r="K28" i="6"/>
  <c r="I28" i="6" s="1"/>
  <c r="G29" i="6"/>
  <c r="H29" i="6"/>
  <c r="K29" i="6"/>
  <c r="I29" i="6" s="1"/>
  <c r="G30" i="6"/>
  <c r="H30" i="6"/>
  <c r="K30" i="6"/>
  <c r="I30" i="6" s="1"/>
  <c r="G31" i="6"/>
  <c r="H31" i="6"/>
  <c r="K31" i="6"/>
  <c r="I31" i="6" s="1"/>
  <c r="G32" i="6"/>
  <c r="H32" i="6"/>
  <c r="K32" i="6"/>
  <c r="I32" i="6" s="1"/>
  <c r="G33" i="6"/>
  <c r="H33" i="6"/>
  <c r="K33" i="6"/>
  <c r="I33" i="6" s="1"/>
  <c r="G34" i="6"/>
  <c r="H34" i="6"/>
  <c r="K34" i="6"/>
  <c r="I34" i="6" s="1"/>
  <c r="G35" i="6"/>
  <c r="H35" i="6"/>
  <c r="K35" i="6"/>
  <c r="I35" i="6" s="1"/>
  <c r="G36" i="6"/>
  <c r="H36" i="6"/>
  <c r="K36" i="6"/>
  <c r="I36" i="6" s="1"/>
  <c r="G37" i="6"/>
  <c r="H37" i="6"/>
  <c r="K37" i="6"/>
  <c r="I37" i="6" s="1"/>
  <c r="G38" i="6"/>
  <c r="H38" i="6"/>
  <c r="K38" i="6"/>
  <c r="I38" i="6" s="1"/>
  <c r="G39" i="6"/>
  <c r="H39" i="6"/>
  <c r="K39" i="6"/>
  <c r="I39" i="6" s="1"/>
  <c r="G40" i="6"/>
  <c r="H40" i="6"/>
  <c r="K40" i="6"/>
  <c r="I40" i="6" s="1"/>
  <c r="G41" i="6"/>
  <c r="H41" i="6"/>
  <c r="K41" i="6"/>
  <c r="I41" i="6" s="1"/>
  <c r="G42" i="6"/>
  <c r="H42" i="6"/>
  <c r="K42" i="6"/>
  <c r="I42" i="6" s="1"/>
  <c r="G43" i="6"/>
  <c r="H43" i="6"/>
  <c r="K43" i="6"/>
  <c r="I43" i="6" s="1"/>
  <c r="G44" i="6"/>
  <c r="H44" i="6"/>
  <c r="K44" i="6"/>
  <c r="I44" i="6" s="1"/>
  <c r="G45" i="6"/>
  <c r="H45" i="6"/>
  <c r="K45" i="6"/>
  <c r="I45" i="6" s="1"/>
  <c r="G46" i="6"/>
  <c r="H46" i="6"/>
  <c r="K46" i="6"/>
  <c r="I46" i="6" s="1"/>
  <c r="G47" i="6"/>
  <c r="H47" i="6"/>
  <c r="K47" i="6"/>
  <c r="I47" i="6" s="1"/>
  <c r="G48" i="6"/>
  <c r="H48" i="6"/>
  <c r="K48" i="6"/>
  <c r="I48" i="6" s="1"/>
  <c r="G49" i="6"/>
  <c r="H49" i="6"/>
  <c r="K49" i="6"/>
  <c r="I49" i="6" s="1"/>
  <c r="G50" i="6"/>
  <c r="H50" i="6"/>
  <c r="K50" i="6"/>
  <c r="I50" i="6" s="1"/>
  <c r="G51" i="6"/>
  <c r="H51" i="6"/>
  <c r="K51" i="6"/>
  <c r="I51" i="6" s="1"/>
  <c r="G52" i="6"/>
  <c r="H52" i="6"/>
  <c r="K52" i="6"/>
  <c r="I52" i="6" s="1"/>
  <c r="G53" i="6"/>
  <c r="H53" i="6"/>
  <c r="K53" i="6"/>
  <c r="I53" i="6" s="1"/>
  <c r="G54" i="6"/>
  <c r="H54" i="6"/>
  <c r="K54" i="6"/>
  <c r="I54" i="6" s="1"/>
  <c r="G55" i="6"/>
  <c r="H55" i="6"/>
  <c r="K55" i="6"/>
  <c r="I55" i="6" s="1"/>
  <c r="G5" i="6"/>
  <c r="M6" i="6"/>
  <c r="K5" i="6"/>
  <c r="G6" i="6"/>
  <c r="K6" i="6"/>
  <c r="G7" i="6"/>
  <c r="K7" i="6"/>
  <c r="G2" i="6"/>
  <c r="M3" i="6"/>
  <c r="K2" i="6"/>
  <c r="G3" i="6"/>
  <c r="K3" i="6"/>
  <c r="G4" i="6"/>
  <c r="K4" i="6"/>
  <c r="G77" i="6"/>
  <c r="H77" i="6"/>
  <c r="K77" i="6"/>
  <c r="I77" i="6" s="1"/>
  <c r="G78" i="6"/>
  <c r="H78" i="6"/>
  <c r="K78" i="6"/>
  <c r="I78" i="6" s="1"/>
  <c r="G79" i="6"/>
  <c r="H79" i="6"/>
  <c r="K79" i="6"/>
  <c r="I79" i="6" s="1"/>
  <c r="O16" i="8" l="1"/>
  <c r="O4" i="8"/>
  <c r="O13" i="8"/>
  <c r="O19" i="8"/>
  <c r="S3" i="8"/>
  <c r="S5" i="8" s="1"/>
  <c r="S9" i="8"/>
  <c r="S11" i="8" s="1"/>
  <c r="Q8" i="8"/>
  <c r="Q5" i="8"/>
  <c r="Q11" i="8"/>
  <c r="R19" i="8"/>
  <c r="R20" i="8" s="1"/>
  <c r="Q13" i="7"/>
  <c r="Q14" i="7" s="1"/>
  <c r="Q3" i="7"/>
  <c r="Q5" i="7" s="1"/>
  <c r="S13" i="7"/>
  <c r="S14" i="7" s="1"/>
  <c r="S9" i="7"/>
  <c r="S11" i="7" s="1"/>
  <c r="S3" i="7"/>
  <c r="S5" i="7" s="1"/>
  <c r="Q15" i="7"/>
  <c r="Q17" i="7" s="1"/>
  <c r="Q19" i="7"/>
  <c r="Q20" i="7" s="1"/>
  <c r="S20" i="7"/>
  <c r="Q8" i="7"/>
  <c r="O3" i="7"/>
  <c r="O15" i="7"/>
  <c r="S8" i="7"/>
  <c r="S17" i="7"/>
  <c r="Q11" i="7"/>
  <c r="O9" i="7"/>
  <c r="Q14" i="8"/>
  <c r="S14" i="8"/>
  <c r="S20" i="8"/>
  <c r="S17" i="8"/>
  <c r="Q17" i="8"/>
  <c r="S8" i="8"/>
  <c r="Q20" i="8"/>
  <c r="R16" i="8"/>
  <c r="O15" i="8"/>
  <c r="R15" i="8" s="1"/>
  <c r="R7" i="8"/>
  <c r="O6" i="8"/>
  <c r="R6" i="8" s="1"/>
  <c r="R10" i="8"/>
  <c r="O9" i="8"/>
  <c r="R9" i="8" s="1"/>
  <c r="R13" i="8"/>
  <c r="O12" i="8"/>
  <c r="R12" i="8" s="1"/>
  <c r="O3" i="8"/>
  <c r="R3" i="8" s="1"/>
  <c r="R4" i="8"/>
  <c r="O12" i="7"/>
  <c r="R12" i="7" s="1"/>
  <c r="O13" i="7"/>
  <c r="R13" i="7" s="1"/>
  <c r="O6" i="7"/>
  <c r="R6" i="7" s="1"/>
  <c r="O7" i="7"/>
  <c r="R7" i="7" s="1"/>
  <c r="O18" i="7"/>
  <c r="R18" i="7" s="1"/>
  <c r="O19" i="7"/>
  <c r="R19" i="7" s="1"/>
  <c r="M65" i="6"/>
  <c r="Q65" i="6" s="1"/>
  <c r="L5" i="6"/>
  <c r="P5" i="6" s="1"/>
  <c r="L2" i="6"/>
  <c r="P2" i="6" s="1"/>
  <c r="M20" i="6"/>
  <c r="Q20" i="6" s="1"/>
  <c r="L38" i="6"/>
  <c r="P38" i="6" s="1"/>
  <c r="M68" i="6"/>
  <c r="Q68" i="6" s="1"/>
  <c r="N21" i="6"/>
  <c r="O21" i="6" s="1"/>
  <c r="M51" i="6"/>
  <c r="Q51" i="6" s="1"/>
  <c r="N36" i="6"/>
  <c r="O36" i="6" s="1"/>
  <c r="M36" i="6"/>
  <c r="Q36" i="6" s="1"/>
  <c r="M63" i="6"/>
  <c r="Q63" i="6" s="1"/>
  <c r="L45" i="6"/>
  <c r="P45" i="6" s="1"/>
  <c r="L41" i="6"/>
  <c r="P41" i="6" s="1"/>
  <c r="M39" i="6"/>
  <c r="Q39" i="6" s="1"/>
  <c r="L65" i="6"/>
  <c r="P65" i="6" s="1"/>
  <c r="M17" i="6"/>
  <c r="Q17" i="6" s="1"/>
  <c r="Q19" i="6" s="1"/>
  <c r="L77" i="6"/>
  <c r="P77" i="6" s="1"/>
  <c r="N3" i="6"/>
  <c r="L69" i="6"/>
  <c r="P69" i="6" s="1"/>
  <c r="L6" i="6"/>
  <c r="P6" i="6" s="1"/>
  <c r="M41" i="6"/>
  <c r="Q41" i="6" s="1"/>
  <c r="L39" i="6"/>
  <c r="P39" i="6" s="1"/>
  <c r="L21" i="6"/>
  <c r="P21" i="6" s="1"/>
  <c r="M78" i="6"/>
  <c r="Q78" i="6" s="1"/>
  <c r="M48" i="6"/>
  <c r="Q48" i="6" s="1"/>
  <c r="L23" i="6"/>
  <c r="P23" i="6" s="1"/>
  <c r="N44" i="6"/>
  <c r="O44" i="6" s="1"/>
  <c r="L71" i="6"/>
  <c r="P71" i="6" s="1"/>
  <c r="L66" i="6"/>
  <c r="P66" i="6" s="1"/>
  <c r="N30" i="6"/>
  <c r="O30" i="6" s="1"/>
  <c r="M62" i="6"/>
  <c r="Q62" i="6" s="1"/>
  <c r="M60" i="6"/>
  <c r="Q60" i="6" s="1"/>
  <c r="M12" i="6"/>
  <c r="Q12" i="6" s="1"/>
  <c r="L74" i="6"/>
  <c r="P74" i="6" s="1"/>
  <c r="N5" i="6"/>
  <c r="L35" i="6"/>
  <c r="P35" i="6" s="1"/>
  <c r="L18" i="6"/>
  <c r="P18" i="6" s="1"/>
  <c r="M35" i="6"/>
  <c r="Q35" i="6" s="1"/>
  <c r="M32" i="6"/>
  <c r="Q32" i="6" s="1"/>
  <c r="M57" i="6"/>
  <c r="Q57" i="6" s="1"/>
  <c r="M5" i="6"/>
  <c r="M38" i="6"/>
  <c r="Q38" i="6" s="1"/>
  <c r="M72" i="6"/>
  <c r="Q72" i="6" s="1"/>
  <c r="L63" i="6"/>
  <c r="P63" i="6" s="1"/>
  <c r="L56" i="6"/>
  <c r="P56" i="6" s="1"/>
  <c r="M18" i="6"/>
  <c r="Q18" i="6" s="1"/>
  <c r="L78" i="6"/>
  <c r="P78" i="6" s="1"/>
  <c r="M47" i="6"/>
  <c r="Q47" i="6" s="1"/>
  <c r="L44" i="6"/>
  <c r="P44" i="6" s="1"/>
  <c r="L42" i="6"/>
  <c r="P42" i="6" s="1"/>
  <c r="L3" i="6"/>
  <c r="P3" i="6" s="1"/>
  <c r="M24" i="6"/>
  <c r="Q24" i="6" s="1"/>
  <c r="L60" i="6"/>
  <c r="P60" i="6" s="1"/>
  <c r="P61" i="6" s="1"/>
  <c r="M33" i="6"/>
  <c r="Q33" i="6" s="1"/>
  <c r="L27" i="6"/>
  <c r="P27" i="6" s="1"/>
  <c r="N11" i="6"/>
  <c r="O11" i="6" s="1"/>
  <c r="L36" i="6"/>
  <c r="P36" i="6" s="1"/>
  <c r="L75" i="6"/>
  <c r="P75" i="6" s="1"/>
  <c r="N62" i="6"/>
  <c r="O62" i="6" s="1"/>
  <c r="L12" i="6"/>
  <c r="P12" i="6" s="1"/>
  <c r="P13" i="6" s="1"/>
  <c r="L9" i="6"/>
  <c r="P9" i="6" s="1"/>
  <c r="P10" i="6" s="1"/>
  <c r="M42" i="6"/>
  <c r="Q42" i="6" s="1"/>
  <c r="M26" i="6"/>
  <c r="Q26" i="6" s="1"/>
  <c r="M21" i="6"/>
  <c r="Q21" i="6" s="1"/>
  <c r="L26" i="6"/>
  <c r="P26" i="6" s="1"/>
  <c r="M23" i="6"/>
  <c r="Q23" i="6" s="1"/>
  <c r="L68" i="6"/>
  <c r="P68" i="6" s="1"/>
  <c r="L30" i="6"/>
  <c r="P30" i="6" s="1"/>
  <c r="M77" i="6"/>
  <c r="Q77" i="6" s="1"/>
  <c r="N68" i="6"/>
  <c r="O68" i="6" s="1"/>
  <c r="L62" i="6"/>
  <c r="P62" i="6" s="1"/>
  <c r="M59" i="6"/>
  <c r="Q59" i="6" s="1"/>
  <c r="N38" i="6"/>
  <c r="O38" i="6" s="1"/>
  <c r="L15" i="6"/>
  <c r="P15" i="6" s="1"/>
  <c r="N65" i="6"/>
  <c r="O65" i="6" s="1"/>
  <c r="N35" i="6"/>
  <c r="O35" i="6" s="1"/>
  <c r="N29" i="6"/>
  <c r="O29" i="6" s="1"/>
  <c r="L20" i="6"/>
  <c r="P20" i="6" s="1"/>
  <c r="N74" i="6"/>
  <c r="O74" i="6" s="1"/>
  <c r="M66" i="6"/>
  <c r="Q66" i="6" s="1"/>
  <c r="Q67" i="6" s="1"/>
  <c r="M2" i="6"/>
  <c r="L54" i="6"/>
  <c r="P54" i="6" s="1"/>
  <c r="M27" i="6"/>
  <c r="Q27" i="6" s="1"/>
  <c r="L24" i="6"/>
  <c r="P24" i="6" s="1"/>
  <c r="M71" i="6"/>
  <c r="Q71" i="6" s="1"/>
  <c r="N51" i="6"/>
  <c r="O51" i="6" s="1"/>
  <c r="N50" i="6"/>
  <c r="O50" i="6" s="1"/>
  <c r="N33" i="6"/>
  <c r="O33" i="6" s="1"/>
  <c r="N32" i="6"/>
  <c r="O32" i="6" s="1"/>
  <c r="N27" i="6"/>
  <c r="O27" i="6" s="1"/>
  <c r="N26" i="6"/>
  <c r="O26" i="6" s="1"/>
  <c r="N15" i="6"/>
  <c r="O15" i="6" s="1"/>
  <c r="N14" i="6"/>
  <c r="O14" i="6" s="1"/>
  <c r="N77" i="6"/>
  <c r="O77" i="6" s="1"/>
  <c r="N54" i="6"/>
  <c r="O54" i="6" s="1"/>
  <c r="N53" i="6"/>
  <c r="O53" i="6" s="1"/>
  <c r="L33" i="6"/>
  <c r="P33" i="6" s="1"/>
  <c r="L32" i="6"/>
  <c r="P32" i="6" s="1"/>
  <c r="M9" i="6"/>
  <c r="Q9" i="6" s="1"/>
  <c r="M8" i="6"/>
  <c r="Q8" i="6" s="1"/>
  <c r="N18" i="6"/>
  <c r="O18" i="6" s="1"/>
  <c r="N17" i="6"/>
  <c r="O17" i="6" s="1"/>
  <c r="N48" i="6"/>
  <c r="O48" i="6" s="1"/>
  <c r="N47" i="6"/>
  <c r="O47" i="6" s="1"/>
  <c r="M30" i="6"/>
  <c r="Q30" i="6" s="1"/>
  <c r="M29" i="6"/>
  <c r="Q29" i="6" s="1"/>
  <c r="M44" i="6"/>
  <c r="Q44" i="6" s="1"/>
  <c r="M45" i="6"/>
  <c r="Q45" i="6" s="1"/>
  <c r="N41" i="6"/>
  <c r="O41" i="6" s="1"/>
  <c r="N42" i="6"/>
  <c r="O42" i="6" s="1"/>
  <c r="N63" i="6"/>
  <c r="O63" i="6" s="1"/>
  <c r="N71" i="6"/>
  <c r="O71" i="6" s="1"/>
  <c r="N72" i="6"/>
  <c r="O72" i="6" s="1"/>
  <c r="N2" i="6"/>
  <c r="L47" i="6"/>
  <c r="P47" i="6" s="1"/>
  <c r="L48" i="6"/>
  <c r="P48" i="6" s="1"/>
  <c r="N75" i="6"/>
  <c r="O75" i="6" s="1"/>
  <c r="M54" i="6"/>
  <c r="Q54" i="6" s="1"/>
  <c r="M53" i="6"/>
  <c r="Q53" i="6" s="1"/>
  <c r="N24" i="6"/>
  <c r="O24" i="6" s="1"/>
  <c r="N23" i="6"/>
  <c r="O23" i="6" s="1"/>
  <c r="N69" i="6"/>
  <c r="O69" i="6" s="1"/>
  <c r="N60" i="6"/>
  <c r="O60" i="6" s="1"/>
  <c r="N59" i="6"/>
  <c r="O59" i="6" s="1"/>
  <c r="N57" i="6"/>
  <c r="O57" i="6" s="1"/>
  <c r="N56" i="6"/>
  <c r="O56" i="6" s="1"/>
  <c r="L51" i="6"/>
  <c r="P51" i="6" s="1"/>
  <c r="L50" i="6"/>
  <c r="P50" i="6" s="1"/>
  <c r="N20" i="6"/>
  <c r="O20" i="6" s="1"/>
  <c r="N12" i="6"/>
  <c r="O12" i="6" s="1"/>
  <c r="N9" i="6"/>
  <c r="O9" i="6" s="1"/>
  <c r="N8" i="6"/>
  <c r="O8" i="6" s="1"/>
  <c r="M74" i="6"/>
  <c r="Q74" i="6" s="1"/>
  <c r="M75" i="6"/>
  <c r="Q75" i="6" s="1"/>
  <c r="N78" i="6"/>
  <c r="O78" i="6" s="1"/>
  <c r="N6" i="6"/>
  <c r="N39" i="6"/>
  <c r="O39" i="6" s="1"/>
  <c r="L57" i="6"/>
  <c r="P57" i="6" s="1"/>
  <c r="N45" i="6"/>
  <c r="O45" i="6" s="1"/>
  <c r="O46" i="6" s="1"/>
  <c r="M15" i="6"/>
  <c r="Q15" i="6" s="1"/>
  <c r="M14" i="6"/>
  <c r="Q14" i="6" s="1"/>
  <c r="L72" i="6"/>
  <c r="P72" i="6" s="1"/>
  <c r="P73" i="6" s="1"/>
  <c r="M69" i="6"/>
  <c r="Q69" i="6" s="1"/>
  <c r="Q70" i="6" s="1"/>
  <c r="N66" i="6"/>
  <c r="O66" i="6" s="1"/>
  <c r="L29" i="6"/>
  <c r="P29" i="6" s="1"/>
  <c r="M56" i="6"/>
  <c r="Q56" i="6" s="1"/>
  <c r="M11" i="6"/>
  <c r="Q11" i="6" s="1"/>
  <c r="L53" i="6"/>
  <c r="P53" i="6" s="1"/>
  <c r="M50" i="6"/>
  <c r="Q50" i="6" s="1"/>
  <c r="L17" i="6"/>
  <c r="P17" i="6" s="1"/>
  <c r="L14" i="6"/>
  <c r="P14" i="6" s="1"/>
  <c r="Q22" i="6" l="1"/>
  <c r="P7" i="6"/>
  <c r="P19" i="6"/>
  <c r="P4" i="6"/>
  <c r="R9" i="7"/>
  <c r="R11" i="7" s="1"/>
  <c r="R15" i="7"/>
  <c r="R17" i="7" s="1"/>
  <c r="R3" i="7"/>
  <c r="R5" i="7" s="1"/>
  <c r="R5" i="8"/>
  <c r="R8" i="8"/>
  <c r="R14" i="8"/>
  <c r="R11" i="8"/>
  <c r="R17" i="8"/>
  <c r="R20" i="7"/>
  <c r="R8" i="7"/>
  <c r="R14" i="7"/>
  <c r="O70" i="6"/>
  <c r="O76" i="6"/>
  <c r="P40" i="6"/>
  <c r="Q58" i="6"/>
  <c r="P76" i="6"/>
  <c r="O22" i="6"/>
  <c r="P16" i="6"/>
  <c r="Q73" i="6"/>
  <c r="Q61" i="6"/>
  <c r="P55" i="6"/>
  <c r="P58" i="6"/>
  <c r="O64" i="6"/>
  <c r="Q52" i="6"/>
  <c r="P37" i="6"/>
  <c r="P79" i="6"/>
  <c r="P64" i="6"/>
  <c r="Q13" i="6"/>
  <c r="O55" i="6"/>
  <c r="Q43" i="6"/>
  <c r="O31" i="6"/>
  <c r="Q25" i="6"/>
  <c r="P28" i="6"/>
  <c r="P46" i="6"/>
  <c r="P31" i="6"/>
  <c r="Q55" i="6"/>
  <c r="P43" i="6"/>
  <c r="P70" i="6"/>
  <c r="P67" i="6"/>
  <c r="O37" i="6"/>
  <c r="Q40" i="6"/>
  <c r="O19" i="6"/>
  <c r="Q64" i="6"/>
  <c r="Q16" i="6"/>
  <c r="O61" i="6"/>
  <c r="O10" i="6"/>
  <c r="P22" i="6"/>
  <c r="Q34" i="6"/>
  <c r="Q37" i="6"/>
  <c r="P25" i="6"/>
  <c r="Q49" i="6"/>
  <c r="O67" i="6"/>
  <c r="Q79" i="6"/>
  <c r="O49" i="6"/>
  <c r="O58" i="6"/>
  <c r="O43" i="6"/>
  <c r="Q46" i="6"/>
  <c r="Q28" i="6"/>
  <c r="O25" i="6"/>
  <c r="Q31" i="6"/>
  <c r="O13" i="6"/>
  <c r="O40" i="6"/>
  <c r="P52" i="6"/>
  <c r="O28" i="6"/>
  <c r="Q10" i="6"/>
  <c r="P34" i="6"/>
  <c r="O16" i="6"/>
  <c r="O52" i="6"/>
  <c r="O73" i="6"/>
  <c r="P49" i="6"/>
  <c r="Q76" i="6"/>
  <c r="O34" i="6"/>
  <c r="O79" i="6"/>
  <c r="I47" i="2" l="1"/>
  <c r="H47" i="2" s="1"/>
  <c r="F47" i="2"/>
  <c r="G47" i="2" s="1"/>
  <c r="I46" i="2"/>
  <c r="H46" i="2" s="1"/>
  <c r="F46" i="2"/>
  <c r="G46" i="2" s="1"/>
  <c r="I45" i="2"/>
  <c r="H45" i="2" s="1"/>
  <c r="F45" i="2"/>
  <c r="G45" i="2" s="1"/>
  <c r="I44" i="2"/>
  <c r="H44" i="2" s="1"/>
  <c r="F44" i="2"/>
  <c r="G44" i="2" s="1"/>
  <c r="I43" i="2"/>
  <c r="H43" i="2" s="1"/>
  <c r="F43" i="2"/>
  <c r="G43" i="2" s="1"/>
  <c r="I42" i="2"/>
  <c r="H42" i="2" s="1"/>
  <c r="F42" i="2"/>
  <c r="G42" i="2" s="1"/>
  <c r="I41" i="2"/>
  <c r="H41" i="2" s="1"/>
  <c r="F41" i="2"/>
  <c r="G41" i="2" s="1"/>
  <c r="I40" i="2"/>
  <c r="H40" i="2" s="1"/>
  <c r="F40" i="2"/>
  <c r="G40" i="2" s="1"/>
  <c r="I39" i="2"/>
  <c r="H39" i="2" s="1"/>
  <c r="F39" i="2"/>
  <c r="G39" i="2" s="1"/>
  <c r="I38" i="2"/>
  <c r="H38" i="2" s="1"/>
  <c r="F38" i="2"/>
  <c r="G38" i="2" s="1"/>
  <c r="H37" i="2"/>
  <c r="K4" i="2" l="1"/>
  <c r="G4" i="2"/>
  <c r="K3" i="2"/>
  <c r="G3" i="2"/>
  <c r="K2" i="2"/>
  <c r="G2" i="2"/>
  <c r="K7" i="2"/>
  <c r="G7" i="2"/>
  <c r="K6" i="2"/>
  <c r="G6" i="2"/>
  <c r="K5" i="2"/>
  <c r="G5" i="2"/>
  <c r="K31" i="2"/>
  <c r="I31" i="2" s="1"/>
  <c r="H31" i="2"/>
  <c r="G31" i="2"/>
  <c r="K30" i="2"/>
  <c r="I30" i="2" s="1"/>
  <c r="H30" i="2"/>
  <c r="G30" i="2"/>
  <c r="K29" i="2"/>
  <c r="I29" i="2" s="1"/>
  <c r="H29" i="2"/>
  <c r="G29" i="2"/>
  <c r="K28" i="2"/>
  <c r="I28" i="2" s="1"/>
  <c r="H28" i="2"/>
  <c r="G28" i="2"/>
  <c r="K27" i="2"/>
  <c r="I27" i="2" s="1"/>
  <c r="H27" i="2"/>
  <c r="G27" i="2"/>
  <c r="K26" i="2"/>
  <c r="I26" i="2" s="1"/>
  <c r="H26" i="2"/>
  <c r="G26" i="2"/>
  <c r="K25" i="2"/>
  <c r="I25" i="2" s="1"/>
  <c r="H25" i="2"/>
  <c r="G25" i="2"/>
  <c r="K24" i="2"/>
  <c r="I24" i="2" s="1"/>
  <c r="H24" i="2"/>
  <c r="G24" i="2"/>
  <c r="K23" i="2"/>
  <c r="I23" i="2" s="1"/>
  <c r="H23" i="2"/>
  <c r="G23" i="2"/>
  <c r="K22" i="2"/>
  <c r="I22" i="2" s="1"/>
  <c r="H22" i="2"/>
  <c r="G22" i="2"/>
  <c r="K21" i="2"/>
  <c r="I21" i="2" s="1"/>
  <c r="H21" i="2"/>
  <c r="G21" i="2"/>
  <c r="K20" i="2"/>
  <c r="I20" i="2" s="1"/>
  <c r="H20" i="2"/>
  <c r="G20" i="2"/>
  <c r="K19" i="2"/>
  <c r="I19" i="2" s="1"/>
  <c r="H19" i="2"/>
  <c r="G19" i="2"/>
  <c r="K18" i="2"/>
  <c r="I18" i="2" s="1"/>
  <c r="H18" i="2"/>
  <c r="G18" i="2"/>
  <c r="K17" i="2"/>
  <c r="I17" i="2" s="1"/>
  <c r="H17" i="2"/>
  <c r="G17" i="2"/>
  <c r="K16" i="2"/>
  <c r="I16" i="2" s="1"/>
  <c r="H16" i="2"/>
  <c r="G16" i="2"/>
  <c r="K15" i="2"/>
  <c r="I15" i="2" s="1"/>
  <c r="H15" i="2"/>
  <c r="G15" i="2"/>
  <c r="K14" i="2"/>
  <c r="I14" i="2" s="1"/>
  <c r="H14" i="2"/>
  <c r="G14" i="2"/>
  <c r="K13" i="2"/>
  <c r="I13" i="2" s="1"/>
  <c r="H13" i="2"/>
  <c r="G13" i="2"/>
  <c r="K12" i="2"/>
  <c r="I12" i="2" s="1"/>
  <c r="H12" i="2"/>
  <c r="G12" i="2"/>
  <c r="K11" i="2"/>
  <c r="I11" i="2" s="1"/>
  <c r="H11" i="2"/>
  <c r="G11" i="2"/>
  <c r="K10" i="2"/>
  <c r="I10" i="2" s="1"/>
  <c r="H10" i="2"/>
  <c r="G10" i="2"/>
  <c r="K9" i="2"/>
  <c r="I9" i="2" s="1"/>
  <c r="H9" i="2"/>
  <c r="G9" i="2"/>
  <c r="K8" i="2"/>
  <c r="I8" i="2" s="1"/>
  <c r="H8" i="2"/>
  <c r="G8" i="2"/>
  <c r="L8" i="2" s="1"/>
  <c r="P8" i="2" s="1"/>
  <c r="M12" i="2" l="1"/>
  <c r="Q12" i="2" s="1"/>
  <c r="L2" i="2"/>
  <c r="P2" i="2" s="1"/>
  <c r="L29" i="2"/>
  <c r="P29" i="2" s="1"/>
  <c r="L20" i="2"/>
  <c r="P20" i="2" s="1"/>
  <c r="L24" i="2"/>
  <c r="P24" i="2" s="1"/>
  <c r="N20" i="2"/>
  <c r="O20" i="2" s="1"/>
  <c r="L27" i="2"/>
  <c r="P27" i="2" s="1"/>
  <c r="N23" i="2"/>
  <c r="O23" i="2" s="1"/>
  <c r="N9" i="2"/>
  <c r="O9" i="2" s="1"/>
  <c r="M29" i="2"/>
  <c r="Q29" i="2" s="1"/>
  <c r="L9" i="2"/>
  <c r="P9" i="2" s="1"/>
  <c r="P10" i="2" s="1"/>
  <c r="M14" i="2"/>
  <c r="Q14" i="2" s="1"/>
  <c r="L26" i="2"/>
  <c r="P26" i="2" s="1"/>
  <c r="L23" i="2"/>
  <c r="P23" i="2" s="1"/>
  <c r="M20" i="2"/>
  <c r="Q20" i="2" s="1"/>
  <c r="N17" i="2"/>
  <c r="O17" i="2" s="1"/>
  <c r="N21" i="2"/>
  <c r="O21" i="2" s="1"/>
  <c r="M23" i="2"/>
  <c r="Q23" i="2" s="1"/>
  <c r="L30" i="2"/>
  <c r="P30" i="2" s="1"/>
  <c r="L12" i="2"/>
  <c r="P12" i="2" s="1"/>
  <c r="M26" i="2"/>
  <c r="Q26" i="2" s="1"/>
  <c r="M30" i="2"/>
  <c r="Q30" i="2" s="1"/>
  <c r="M18" i="2"/>
  <c r="Q18" i="2" s="1"/>
  <c r="M9" i="2"/>
  <c r="Q9" i="2" s="1"/>
  <c r="N26" i="2"/>
  <c r="O26" i="2" s="1"/>
  <c r="N27" i="2"/>
  <c r="O27" i="2" s="1"/>
  <c r="N30" i="2"/>
  <c r="O30" i="2" s="1"/>
  <c r="N29" i="2"/>
  <c r="O29" i="2" s="1"/>
  <c r="N11" i="2"/>
  <c r="O11" i="2" s="1"/>
  <c r="N12" i="2"/>
  <c r="O12" i="2" s="1"/>
  <c r="L14" i="2"/>
  <c r="P14" i="2" s="1"/>
  <c r="L15" i="2"/>
  <c r="P15" i="2" s="1"/>
  <c r="M15" i="2"/>
  <c r="Q15" i="2" s="1"/>
  <c r="M27" i="2"/>
  <c r="Q27" i="2" s="1"/>
  <c r="L6" i="2"/>
  <c r="P6" i="2" s="1"/>
  <c r="N15" i="2"/>
  <c r="O15" i="2" s="1"/>
  <c r="N14" i="2"/>
  <c r="O14" i="2" s="1"/>
  <c r="L18" i="2"/>
  <c r="P18" i="2" s="1"/>
  <c r="N24" i="2"/>
  <c r="O24" i="2" s="1"/>
  <c r="M24" i="2"/>
  <c r="Q24" i="2" s="1"/>
  <c r="L21" i="2"/>
  <c r="P21" i="2" s="1"/>
  <c r="M8" i="2"/>
  <c r="Q8" i="2" s="1"/>
  <c r="N18" i="2"/>
  <c r="O18" i="2" s="1"/>
  <c r="M21" i="2"/>
  <c r="Q21" i="2" s="1"/>
  <c r="L5" i="2"/>
  <c r="P5" i="2" s="1"/>
  <c r="P7" i="2" s="1"/>
  <c r="L11" i="2"/>
  <c r="P11" i="2" s="1"/>
  <c r="L17" i="2"/>
  <c r="P17" i="2" s="1"/>
  <c r="N8" i="2"/>
  <c r="O8" i="2" s="1"/>
  <c r="M11" i="2"/>
  <c r="Q11" i="2" s="1"/>
  <c r="Q13" i="2" s="1"/>
  <c r="M17" i="2"/>
  <c r="Q17" i="2" s="1"/>
  <c r="L3" i="2"/>
  <c r="P3" i="2" s="1"/>
  <c r="P4" i="2" s="1"/>
  <c r="P31" i="2" l="1"/>
  <c r="P28" i="2"/>
  <c r="O22" i="2"/>
  <c r="P13" i="2"/>
  <c r="Q22" i="2"/>
  <c r="O25" i="2"/>
  <c r="P22" i="2"/>
  <c r="Q16" i="2"/>
  <c r="Q31" i="2"/>
  <c r="P25" i="2"/>
  <c r="Q28" i="2"/>
  <c r="Q19" i="2"/>
  <c r="O19" i="2"/>
  <c r="O10" i="2"/>
  <c r="Q25" i="2"/>
  <c r="O31" i="2"/>
  <c r="Q10" i="2"/>
  <c r="O13" i="2"/>
  <c r="P16" i="2"/>
  <c r="O16" i="2"/>
  <c r="O28" i="2"/>
  <c r="P19" i="2"/>
</calcChain>
</file>

<file path=xl/sharedStrings.xml><?xml version="1.0" encoding="utf-8"?>
<sst xmlns="http://schemas.openxmlformats.org/spreadsheetml/2006/main" count="694" uniqueCount="194">
  <si>
    <r>
      <rPr>
        <i/>
        <sz val="11"/>
        <color theme="1"/>
        <rFont val="Times New Roman"/>
        <family val="1"/>
      </rPr>
      <t>ee-</t>
    </r>
    <r>
      <rPr>
        <b/>
        <sz val="11"/>
        <color theme="1"/>
        <rFont val="Times New Roman"/>
        <family val="1"/>
      </rPr>
      <t>1b</t>
    </r>
  </si>
  <si>
    <r>
      <rPr>
        <i/>
        <sz val="11"/>
        <color theme="1"/>
        <rFont val="Times New Roman"/>
        <family val="1"/>
      </rPr>
      <t>ee-</t>
    </r>
    <r>
      <rPr>
        <b/>
        <sz val="11"/>
        <color theme="1"/>
        <rFont val="Times New Roman"/>
        <family val="1"/>
      </rPr>
      <t>1c</t>
    </r>
  </si>
  <si>
    <r>
      <rPr>
        <sz val="11"/>
        <color theme="1"/>
        <rFont val="Times New Roman"/>
        <family val="1"/>
      </rPr>
      <t>yield-</t>
    </r>
    <r>
      <rPr>
        <b/>
        <sz val="11"/>
        <color theme="1"/>
        <rFont val="Times New Roman"/>
        <family val="1"/>
      </rPr>
      <t>1c</t>
    </r>
  </si>
  <si>
    <t>standard</t>
  </si>
  <si>
    <t>Ap/Astandard</t>
  </si>
  <si>
    <t>HheA2</t>
  </si>
  <si>
    <t>HheA5</t>
  </si>
  <si>
    <t>HheA8</t>
  </si>
  <si>
    <t>HheA10</t>
  </si>
  <si>
    <t>HheB3</t>
  </si>
  <si>
    <t>HheB4</t>
  </si>
  <si>
    <t>HheB6</t>
  </si>
  <si>
    <t>HheC</t>
  </si>
  <si>
    <t>HheD</t>
  </si>
  <si>
    <t>HheD2</t>
  </si>
  <si>
    <t>HheD6</t>
  </si>
  <si>
    <t>HheD7</t>
  </si>
  <si>
    <t>HheD8</t>
  </si>
  <si>
    <t>HheD14</t>
  </si>
  <si>
    <t>HheD15</t>
  </si>
  <si>
    <t>HheD16</t>
  </si>
  <si>
    <t>HheE</t>
  </si>
  <si>
    <t>HheE5</t>
  </si>
  <si>
    <t>HheF</t>
  </si>
  <si>
    <t>HheG</t>
  </si>
  <si>
    <t>HheG2</t>
  </si>
  <si>
    <t>BL21</t>
  </si>
  <si>
    <t>9749866</t>
  </si>
  <si>
    <t>9749867</t>
  </si>
  <si>
    <t>Blank</t>
  </si>
  <si>
    <t>9749868</t>
  </si>
  <si>
    <r>
      <t>S</t>
    </r>
    <r>
      <rPr>
        <sz val="11"/>
        <color theme="1"/>
        <rFont val="Times New Roman"/>
        <family val="1"/>
      </rPr>
      <t>-</t>
    </r>
    <r>
      <rPr>
        <b/>
        <sz val="11"/>
        <color theme="1"/>
        <rFont val="Times New Roman"/>
        <family val="1"/>
      </rPr>
      <t>1c</t>
    </r>
  </si>
  <si>
    <r>
      <t>R</t>
    </r>
    <r>
      <rPr>
        <sz val="11"/>
        <color theme="1"/>
        <rFont val="Times New Roman"/>
        <family val="1"/>
      </rPr>
      <t>-</t>
    </r>
    <r>
      <rPr>
        <b/>
        <sz val="11"/>
        <color theme="1"/>
        <rFont val="Times New Roman"/>
        <family val="1"/>
      </rPr>
      <t>1c</t>
    </r>
  </si>
  <si>
    <t>con(mM)</t>
    <phoneticPr fontId="1" type="noConversion"/>
  </si>
  <si>
    <t>D8</t>
  </si>
  <si>
    <t>9925767</t>
  </si>
  <si>
    <t>15469898</t>
  </si>
  <si>
    <t>10057665</t>
  </si>
  <si>
    <t>13897</t>
  </si>
  <si>
    <t>15269874</t>
  </si>
  <si>
    <t>10032184</t>
  </si>
  <si>
    <t>1435715</t>
  </si>
  <si>
    <t>96333</t>
  </si>
  <si>
    <t>18058575</t>
  </si>
  <si>
    <t>14804160</t>
  </si>
  <si>
    <t>1503812</t>
  </si>
  <si>
    <t>92445</t>
  </si>
  <si>
    <t>14877903</t>
  </si>
  <si>
    <t>1592713</t>
  </si>
  <si>
    <t>mutation</t>
    <phoneticPr fontId="1" type="noConversion"/>
  </si>
  <si>
    <r>
      <rPr>
        <i/>
        <sz val="12"/>
        <color theme="1"/>
        <rFont val="Times New Roman"/>
        <family val="1"/>
      </rPr>
      <t>ee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R</t>
    </r>
    <r>
      <rPr>
        <sz val="12"/>
        <color theme="1"/>
        <rFont val="Times New Roman"/>
        <family val="1"/>
      </rPr>
      <t>)-</t>
    </r>
    <r>
      <rPr>
        <b/>
        <sz val="12"/>
        <color theme="1"/>
        <rFont val="Times New Roman"/>
        <family val="1"/>
      </rPr>
      <t>1c</t>
    </r>
    <r>
      <rPr>
        <sz val="12"/>
        <color theme="1"/>
        <rFont val="Times New Roman"/>
        <family val="1"/>
      </rPr>
      <t xml:space="preserve"> (%)</t>
    </r>
    <phoneticPr fontId="1" type="noConversion"/>
  </si>
  <si>
    <r>
      <rPr>
        <i/>
        <sz val="12"/>
        <color theme="1"/>
        <rFont val="Times New Roman"/>
        <family val="1"/>
      </rPr>
      <t>ee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S</t>
    </r>
    <r>
      <rPr>
        <sz val="12"/>
        <color theme="1"/>
        <rFont val="Times New Roman"/>
        <family val="1"/>
      </rPr>
      <t>)-</t>
    </r>
    <r>
      <rPr>
        <b/>
        <sz val="12"/>
        <color theme="1"/>
        <rFont val="Times New Roman"/>
        <family val="1"/>
      </rPr>
      <t>1b</t>
    </r>
    <r>
      <rPr>
        <sz val="12"/>
        <color theme="1"/>
        <rFont val="Times New Roman"/>
        <family val="1"/>
      </rPr>
      <t xml:space="preserve"> (%)</t>
    </r>
    <phoneticPr fontId="1" type="noConversion"/>
  </si>
  <si>
    <r>
      <t>conv.</t>
    </r>
    <r>
      <rPr>
        <b/>
        <sz val="12"/>
        <color theme="1"/>
        <rFont val="Times New Roman"/>
        <family val="1"/>
      </rPr>
      <t>1b</t>
    </r>
    <r>
      <rPr>
        <sz val="12"/>
        <color theme="1"/>
        <rFont val="Times New Roman"/>
        <family val="1"/>
      </rPr>
      <t xml:space="preserve"> (%)</t>
    </r>
    <phoneticPr fontId="1" type="noConversion"/>
  </si>
  <si>
    <t>E</t>
    <phoneticPr fontId="1" type="noConversion"/>
  </si>
  <si>
    <t>WT</t>
    <phoneticPr fontId="1" type="noConversion"/>
  </si>
  <si>
    <t>M1</t>
    <phoneticPr fontId="1" type="noConversion"/>
  </si>
  <si>
    <t>A69F</t>
    <phoneticPr fontId="1" type="noConversion"/>
  </si>
  <si>
    <t>&gt;200</t>
    <phoneticPr fontId="1" type="noConversion"/>
  </si>
  <si>
    <t>&gt;200</t>
  </si>
  <si>
    <t>M5</t>
    <phoneticPr fontId="1" type="noConversion"/>
  </si>
  <si>
    <t>A69F/R127L</t>
    <phoneticPr fontId="1" type="noConversion"/>
  </si>
  <si>
    <t>M6</t>
    <phoneticPr fontId="1" type="noConversion"/>
  </si>
  <si>
    <t>A69F/R127L/M124P</t>
    <phoneticPr fontId="1" type="noConversion"/>
  </si>
  <si>
    <t>M7</t>
    <phoneticPr fontId="1" type="noConversion"/>
  </si>
  <si>
    <t>A69F/R127L/M124P/R182W</t>
    <phoneticPr fontId="1" type="noConversion"/>
  </si>
  <si>
    <t>M2</t>
    <phoneticPr fontId="1" type="noConversion"/>
  </si>
  <si>
    <t>A69F/R127G</t>
    <phoneticPr fontId="1" type="noConversion"/>
  </si>
  <si>
    <t>M3</t>
    <phoneticPr fontId="1" type="noConversion"/>
  </si>
  <si>
    <t>A69F/R127G/M124P</t>
    <phoneticPr fontId="1" type="noConversion"/>
  </si>
  <si>
    <t>M4</t>
    <phoneticPr fontId="1" type="noConversion"/>
  </si>
  <si>
    <t>A69F/R127G/M124P/R182W</t>
    <phoneticPr fontId="1" type="noConversion"/>
  </si>
  <si>
    <r>
      <rPr>
        <sz val="11"/>
        <color theme="1"/>
        <rFont val="Times New Roman"/>
        <family val="1"/>
      </rPr>
      <t>(</t>
    </r>
    <r>
      <rPr>
        <i/>
        <sz val="11"/>
        <color theme="1"/>
        <rFont val="Times New Roman"/>
        <family val="1"/>
      </rPr>
      <t>R</t>
    </r>
    <r>
      <rPr>
        <sz val="11"/>
        <color theme="1"/>
        <rFont val="Times New Roman"/>
        <family val="1"/>
      </rPr>
      <t>)</t>
    </r>
    <r>
      <rPr>
        <b/>
        <sz val="11"/>
        <color theme="1"/>
        <rFont val="Times New Roman"/>
        <family val="1"/>
      </rPr>
      <t>-1b</t>
    </r>
    <phoneticPr fontId="1" type="noConversion"/>
  </si>
  <si>
    <r>
      <rPr>
        <sz val="11"/>
        <color theme="1"/>
        <rFont val="Times New Roman"/>
        <family val="1"/>
      </rP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1c</t>
    </r>
    <phoneticPr fontId="1" type="noConversion"/>
  </si>
  <si>
    <r>
      <t>(S)-</t>
    </r>
    <r>
      <rPr>
        <b/>
        <sz val="11"/>
        <color theme="1"/>
        <rFont val="Times New Roman"/>
        <family val="1"/>
      </rPr>
      <t>1b</t>
    </r>
    <phoneticPr fontId="1" type="noConversion"/>
  </si>
  <si>
    <r>
      <t>(R)</t>
    </r>
    <r>
      <rPr>
        <sz val="11"/>
        <color theme="1"/>
        <rFont val="Times New Roman"/>
        <family val="1"/>
      </rPr>
      <t>-</t>
    </r>
    <r>
      <rPr>
        <b/>
        <sz val="11"/>
        <color theme="1"/>
        <rFont val="Times New Roman"/>
        <family val="1"/>
      </rPr>
      <t>1c</t>
    </r>
    <phoneticPr fontId="1" type="noConversion"/>
  </si>
  <si>
    <r>
      <rPr>
        <i/>
        <sz val="12"/>
        <color theme="1"/>
        <rFont val="Times New Roman"/>
        <family val="1"/>
      </rPr>
      <t>ee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R</t>
    </r>
    <r>
      <rPr>
        <sz val="12"/>
        <color theme="1"/>
        <rFont val="Times New Roman"/>
        <family val="1"/>
      </rPr>
      <t>)-</t>
    </r>
    <r>
      <rPr>
        <b/>
        <sz val="12"/>
        <color theme="1"/>
        <rFont val="Times New Roman"/>
        <family val="1"/>
      </rPr>
      <t>1b</t>
    </r>
    <r>
      <rPr>
        <sz val="12"/>
        <color theme="1"/>
        <rFont val="Times New Roman"/>
        <family val="1"/>
      </rPr>
      <t xml:space="preserve"> (%)</t>
    </r>
    <phoneticPr fontId="1" type="noConversion"/>
  </si>
  <si>
    <r>
      <rPr>
        <i/>
        <sz val="12"/>
        <color theme="1"/>
        <rFont val="Times New Roman"/>
        <family val="1"/>
      </rPr>
      <t>ee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S</t>
    </r>
    <r>
      <rPr>
        <sz val="12"/>
        <color theme="1"/>
        <rFont val="Times New Roman"/>
        <family val="1"/>
      </rPr>
      <t>)-</t>
    </r>
    <r>
      <rPr>
        <b/>
        <sz val="12"/>
        <color theme="1"/>
        <rFont val="Times New Roman"/>
        <family val="1"/>
      </rPr>
      <t>1a</t>
    </r>
    <r>
      <rPr>
        <sz val="12"/>
        <color theme="1"/>
        <rFont val="Times New Roman"/>
        <family val="1"/>
      </rPr>
      <t xml:space="preserve"> (%)</t>
    </r>
    <phoneticPr fontId="1" type="noConversion"/>
  </si>
  <si>
    <r>
      <rPr>
        <i/>
        <sz val="12"/>
        <color theme="1"/>
        <rFont val="Times New Roman"/>
        <family val="1"/>
      </rPr>
      <t>ee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R</t>
    </r>
    <r>
      <rPr>
        <sz val="12"/>
        <color theme="1"/>
        <rFont val="Times New Roman"/>
        <family val="1"/>
      </rPr>
      <t>)-</t>
    </r>
    <r>
      <rPr>
        <b/>
        <sz val="12"/>
        <color theme="1"/>
        <rFont val="Times New Roman"/>
        <family val="1"/>
      </rPr>
      <t>1a</t>
    </r>
    <r>
      <rPr>
        <sz val="12"/>
        <color theme="1"/>
        <rFont val="Times New Roman"/>
        <family val="1"/>
      </rPr>
      <t xml:space="preserve"> (%)</t>
    </r>
    <phoneticPr fontId="1" type="noConversion"/>
  </si>
  <si>
    <t>HHDHn1</t>
    <phoneticPr fontId="1" type="noConversion"/>
  </si>
  <si>
    <t>HHDHn3</t>
    <phoneticPr fontId="1" type="noConversion"/>
  </si>
  <si>
    <t>HHDHn4</t>
  </si>
  <si>
    <t>HHDHn5</t>
  </si>
  <si>
    <t>HHDHn6</t>
  </si>
  <si>
    <t>HHDHn7</t>
  </si>
  <si>
    <t>HHDHn8</t>
  </si>
  <si>
    <t>HHDHapb</t>
    <phoneticPr fontId="1" type="noConversion"/>
  </si>
  <si>
    <r>
      <t>(R)</t>
    </r>
    <r>
      <rPr>
        <sz val="11"/>
        <color theme="1"/>
        <rFont val="Times New Roman"/>
        <family val="1"/>
      </rPr>
      <t>-</t>
    </r>
    <r>
      <rPr>
        <b/>
        <sz val="11"/>
        <color theme="1"/>
        <rFont val="Times New Roman"/>
        <family val="1"/>
      </rPr>
      <t>1a</t>
    </r>
    <phoneticPr fontId="1" type="noConversion"/>
  </si>
  <si>
    <r>
      <rPr>
        <sz val="11"/>
        <color theme="1"/>
        <rFont val="Times New Roman"/>
        <family val="1"/>
      </rP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1a</t>
    </r>
    <phoneticPr fontId="1" type="noConversion"/>
  </si>
  <si>
    <t>Time(h)</t>
  </si>
  <si>
    <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1b</t>
    </r>
  </si>
  <si>
    <r>
      <t xml:space="preserve">Concentration </t>
    </r>
    <r>
      <rPr>
        <b/>
        <sz val="11"/>
        <color theme="1"/>
        <rFont val="Times New Roman"/>
        <family val="1"/>
      </rPr>
      <t>1b</t>
    </r>
    <r>
      <rPr>
        <sz val="11"/>
        <color theme="1"/>
        <rFont val="Times New Roman"/>
        <family val="1"/>
      </rPr>
      <t xml:space="preserve"> (mM)</t>
    </r>
    <phoneticPr fontId="1" type="noConversion"/>
  </si>
  <si>
    <r>
      <t>A</t>
    </r>
    <r>
      <rPr>
        <i/>
        <vertAlign val="subscript"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+A</t>
    </r>
    <r>
      <rPr>
        <i/>
        <vertAlign val="subscript"/>
        <sz val="11"/>
        <color theme="1"/>
        <rFont val="Times New Roman"/>
        <family val="1"/>
      </rPr>
      <t>R</t>
    </r>
    <phoneticPr fontId="11" type="noConversion"/>
  </si>
  <si>
    <t>1:1</t>
  </si>
  <si>
    <t>1:3</t>
  </si>
  <si>
    <t>NaSCN</t>
    <phoneticPr fontId="1" type="noConversion"/>
  </si>
  <si>
    <t>NaOCN</t>
    <phoneticPr fontId="1" type="noConversion"/>
  </si>
  <si>
    <t>Nucleophile (NaNu)</t>
  </si>
  <si>
    <r>
      <t xml:space="preserve">NaNu: </t>
    </r>
    <r>
      <rPr>
        <b/>
        <sz val="11"/>
        <rFont val="Times New Roman"/>
        <family val="1"/>
      </rPr>
      <t>1b</t>
    </r>
    <phoneticPr fontId="1" type="noConversion"/>
  </si>
  <si>
    <r>
      <t>E-</t>
    </r>
    <r>
      <rPr>
        <sz val="12"/>
        <color theme="1"/>
        <rFont val="Times New Roman"/>
        <family val="1"/>
      </rPr>
      <t>value</t>
    </r>
    <phoneticPr fontId="1" type="noConversion"/>
  </si>
  <si>
    <r>
      <rPr>
        <i/>
        <sz val="11"/>
        <color theme="1"/>
        <rFont val="Times New Roman"/>
        <family val="1"/>
      </rPr>
      <t>E-</t>
    </r>
    <r>
      <rPr>
        <sz val="11"/>
        <color theme="1"/>
        <rFont val="Times New Roman"/>
        <family val="1"/>
      </rPr>
      <t>value</t>
    </r>
    <phoneticPr fontId="1" type="noConversion"/>
  </si>
  <si>
    <t>M8</t>
    <phoneticPr fontId="1" type="noConversion"/>
  </si>
  <si>
    <t>M9</t>
    <phoneticPr fontId="1" type="noConversion"/>
  </si>
  <si>
    <t>M10</t>
    <phoneticPr fontId="1" type="noConversion"/>
  </si>
  <si>
    <t>M11</t>
    <phoneticPr fontId="1" type="noConversion"/>
  </si>
  <si>
    <t>M12</t>
    <phoneticPr fontId="1" type="noConversion"/>
  </si>
  <si>
    <r>
      <t>yield-</t>
    </r>
    <r>
      <rPr>
        <b/>
        <sz val="11"/>
        <color theme="1"/>
        <rFont val="Times New Roman"/>
        <family val="1"/>
      </rPr>
      <t>1b</t>
    </r>
  </si>
  <si>
    <r>
      <t>(</t>
    </r>
    <r>
      <rPr>
        <i/>
        <sz val="11"/>
        <color theme="1"/>
        <rFont val="Times New Roman"/>
        <family val="1"/>
      </rPr>
      <t>R</t>
    </r>
    <r>
      <rPr>
        <sz val="11"/>
        <color theme="1"/>
        <rFont val="Times New Roman"/>
        <family val="1"/>
      </rPr>
      <t>)</t>
    </r>
    <phoneticPr fontId="1" type="noConversion"/>
  </si>
  <si>
    <r>
      <rPr>
        <i/>
        <sz val="11"/>
        <color theme="1"/>
        <rFont val="Times New Roman"/>
        <family val="1"/>
      </rPr>
      <t>ee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-</t>
    </r>
    <r>
      <rPr>
        <b/>
        <sz val="11"/>
        <color theme="1"/>
        <rFont val="Times New Roman"/>
        <family val="1"/>
      </rPr>
      <t>1a</t>
    </r>
    <r>
      <rPr>
        <sz val="11"/>
        <color theme="1"/>
        <rFont val="Times New Roman"/>
        <family val="1"/>
      </rPr>
      <t xml:space="preserve"> (%)</t>
    </r>
    <phoneticPr fontId="1" type="noConversion"/>
  </si>
  <si>
    <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</t>
    </r>
    <phoneticPr fontId="1" type="noConversion"/>
  </si>
  <si>
    <r>
      <rPr>
        <i/>
        <sz val="11"/>
        <color theme="1"/>
        <rFont val="Times New Roman"/>
        <family val="1"/>
      </rPr>
      <t>ee</t>
    </r>
    <r>
      <rPr>
        <sz val="11"/>
        <color theme="1"/>
        <rFont val="Times New Roman"/>
        <family val="1"/>
      </rPr>
      <t>-</t>
    </r>
    <r>
      <rPr>
        <b/>
        <sz val="11"/>
        <color theme="1"/>
        <rFont val="Times New Roman"/>
        <family val="1"/>
      </rPr>
      <t>1b</t>
    </r>
    <r>
      <rPr>
        <sz val="11"/>
        <color theme="1"/>
        <rFont val="Times New Roman"/>
        <family val="1"/>
      </rPr>
      <t xml:space="preserve"> (%)</t>
    </r>
    <phoneticPr fontId="1" type="noConversion"/>
  </si>
  <si>
    <r>
      <rPr>
        <i/>
        <sz val="11"/>
        <color theme="1"/>
        <rFont val="Times New Roman"/>
        <family val="1"/>
      </rPr>
      <t>ee</t>
    </r>
    <r>
      <rPr>
        <sz val="11"/>
        <color theme="1"/>
        <rFont val="Times New Roman"/>
        <family val="1"/>
      </rPr>
      <t>-</t>
    </r>
    <r>
      <rPr>
        <b/>
        <sz val="11"/>
        <color theme="1"/>
        <rFont val="Times New Roman"/>
        <family val="1"/>
      </rPr>
      <t>1a</t>
    </r>
    <r>
      <rPr>
        <sz val="11"/>
        <color theme="1"/>
        <rFont val="Times New Roman"/>
        <family val="1"/>
      </rPr>
      <t xml:space="preserve"> (%)</t>
    </r>
    <phoneticPr fontId="1" type="noConversion"/>
  </si>
  <si>
    <t>Time (h)</t>
  </si>
  <si>
    <r>
      <rPr>
        <sz val="12"/>
        <color theme="1"/>
        <rFont val="Times New Roman"/>
        <family val="1"/>
      </rPr>
      <t>(</t>
    </r>
    <r>
      <rPr>
        <i/>
        <sz val="12"/>
        <color theme="1"/>
        <rFont val="Times New Roman"/>
        <family val="1"/>
      </rPr>
      <t>S</t>
    </r>
    <r>
      <rPr>
        <sz val="12"/>
        <color theme="1"/>
        <rFont val="Times New Roman"/>
        <family val="1"/>
      </rPr>
      <t>)-</t>
    </r>
    <r>
      <rPr>
        <b/>
        <sz val="12"/>
        <color theme="1"/>
        <rFont val="Times New Roman"/>
        <family val="1"/>
      </rPr>
      <t>1b</t>
    </r>
  </si>
  <si>
    <r>
      <rPr>
        <sz val="12"/>
        <color theme="1"/>
        <rFont val="Times New Roman"/>
        <family val="1"/>
      </rPr>
      <t>(</t>
    </r>
    <r>
      <rPr>
        <i/>
        <sz val="12"/>
        <color theme="1"/>
        <rFont val="Times New Roman"/>
        <family val="1"/>
      </rPr>
      <t>R</t>
    </r>
    <r>
      <rPr>
        <sz val="12"/>
        <color theme="1"/>
        <rFont val="Times New Roman"/>
        <family val="1"/>
      </rPr>
      <t>)-</t>
    </r>
    <r>
      <rPr>
        <b/>
        <sz val="12"/>
        <color theme="1"/>
        <rFont val="Times New Roman"/>
        <family val="1"/>
      </rPr>
      <t>1b</t>
    </r>
  </si>
  <si>
    <r>
      <rPr>
        <sz val="12"/>
        <color theme="1"/>
        <rFont val="Times New Roman"/>
        <family val="1"/>
      </rPr>
      <t>(</t>
    </r>
    <r>
      <rPr>
        <i/>
        <sz val="12"/>
        <color theme="1"/>
        <rFont val="Times New Roman"/>
        <family val="1"/>
      </rPr>
      <t>S</t>
    </r>
    <r>
      <rPr>
        <sz val="12"/>
        <color theme="1"/>
        <rFont val="Times New Roman"/>
        <family val="1"/>
      </rPr>
      <t>)-</t>
    </r>
    <r>
      <rPr>
        <b/>
        <sz val="12"/>
        <color theme="1"/>
        <rFont val="Times New Roman"/>
        <family val="1"/>
      </rPr>
      <t>1a</t>
    </r>
  </si>
  <si>
    <r>
      <rPr>
        <sz val="12"/>
        <color theme="1"/>
        <rFont val="Times New Roman"/>
        <family val="1"/>
      </rPr>
      <t>(</t>
    </r>
    <r>
      <rPr>
        <i/>
        <sz val="12"/>
        <color theme="1"/>
        <rFont val="Times New Roman"/>
        <family val="1"/>
      </rPr>
      <t>R</t>
    </r>
    <r>
      <rPr>
        <sz val="12"/>
        <color theme="1"/>
        <rFont val="Times New Roman"/>
        <family val="1"/>
      </rPr>
      <t>)-</t>
    </r>
    <r>
      <rPr>
        <b/>
        <sz val="12"/>
        <color theme="1"/>
        <rFont val="Times New Roman"/>
        <family val="1"/>
      </rPr>
      <t>1a</t>
    </r>
  </si>
  <si>
    <r>
      <rPr>
        <b/>
        <sz val="12"/>
        <color rgb="FFFF0000"/>
        <rFont val="Times New Roman"/>
        <family val="1"/>
      </rPr>
      <t>Stored temperature</t>
    </r>
    <r>
      <rPr>
        <b/>
        <sz val="12"/>
        <color rgb="FFFF0000"/>
        <rFont val="宋体"/>
        <family val="3"/>
        <charset val="134"/>
      </rPr>
      <t>：</t>
    </r>
    <r>
      <rPr>
        <b/>
        <sz val="12"/>
        <color rgb="FFFF0000"/>
        <rFont val="Times New Roman"/>
        <family val="1"/>
      </rPr>
      <t xml:space="preserve">30 </t>
    </r>
    <r>
      <rPr>
        <b/>
        <sz val="12"/>
        <color rgb="FFFF0000"/>
        <rFont val="宋体"/>
        <family val="3"/>
        <charset val="134"/>
      </rPr>
      <t>℃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 xml:space="preserve">
</t>
    </r>
    <r>
      <rPr>
        <b/>
        <sz val="12"/>
        <color theme="1"/>
        <rFont val="Times New Roman"/>
        <family val="1"/>
      </rPr>
      <t>V</t>
    </r>
    <r>
      <rPr>
        <b/>
        <vertAlign val="subscript"/>
        <sz val="12"/>
        <color theme="1"/>
        <rFont val="Times New Roman"/>
        <family val="1"/>
      </rPr>
      <t>Reaction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 xml:space="preserve">800 </t>
    </r>
    <r>
      <rPr>
        <sz val="12"/>
        <color theme="1"/>
        <rFont val="Symbol"/>
        <family val="1"/>
        <charset val="2"/>
      </rPr>
      <t>m</t>
    </r>
    <r>
      <rPr>
        <sz val="12"/>
        <color theme="1"/>
        <rFont val="Times New Roman"/>
        <family val="1"/>
      </rPr>
      <t xml:space="preserve">L
</t>
    </r>
    <r>
      <rPr>
        <b/>
        <sz val="12"/>
        <color theme="1"/>
        <rFont val="Times New Roman"/>
        <family val="1"/>
      </rPr>
      <t>V</t>
    </r>
    <r>
      <rPr>
        <b/>
        <vertAlign val="subscript"/>
        <sz val="12"/>
        <color theme="1"/>
        <rFont val="Times New Roman"/>
        <family val="1"/>
      </rPr>
      <t>Enzyme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 xml:space="preserve">10 </t>
    </r>
    <r>
      <rPr>
        <sz val="12"/>
        <color theme="1"/>
        <rFont val="Symbol"/>
        <family val="1"/>
        <charset val="2"/>
      </rPr>
      <t>m</t>
    </r>
    <r>
      <rPr>
        <sz val="12"/>
        <color theme="1"/>
        <rFont val="Times New Roman"/>
        <family val="1"/>
      </rPr>
      <t xml:space="preserve">L
Concentration </t>
    </r>
    <r>
      <rPr>
        <b/>
        <sz val="12"/>
        <color theme="1"/>
        <rFont val="Times New Roman"/>
        <family val="1"/>
      </rPr>
      <t>1b</t>
    </r>
    <r>
      <rPr>
        <sz val="12"/>
        <color theme="1"/>
        <rFont val="Times New Roman"/>
        <family val="1"/>
      </rPr>
      <t xml:space="preserve"> (mM)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>1.5</t>
    </r>
    <phoneticPr fontId="11" type="noConversion"/>
  </si>
  <si>
    <t>Residual activity (%)</t>
    <phoneticPr fontId="1" type="noConversion"/>
  </si>
  <si>
    <r>
      <t>(S)-</t>
    </r>
    <r>
      <rPr>
        <b/>
        <sz val="11"/>
        <color theme="1"/>
        <rFont val="Times New Roman"/>
        <family val="1"/>
      </rPr>
      <t>1a</t>
    </r>
  </si>
  <si>
    <r>
      <t>(</t>
    </r>
    <r>
      <rPr>
        <i/>
        <sz val="11"/>
        <color theme="1"/>
        <rFont val="Times New Roman"/>
        <family val="1"/>
      </rPr>
      <t>R</t>
    </r>
    <r>
      <rPr>
        <sz val="11"/>
        <color theme="1"/>
        <rFont val="Times New Roman"/>
        <family val="1"/>
      </rPr>
      <t>)</t>
    </r>
    <r>
      <rPr>
        <b/>
        <sz val="11"/>
        <color theme="1"/>
        <rFont val="Times New Roman"/>
        <family val="1"/>
      </rPr>
      <t>-1a</t>
    </r>
  </si>
  <si>
    <r>
      <t>(R)</t>
    </r>
    <r>
      <rPr>
        <sz val="11"/>
        <color theme="1"/>
        <rFont val="Times New Roman"/>
        <family val="1"/>
      </rPr>
      <t>-</t>
    </r>
    <r>
      <rPr>
        <b/>
        <sz val="11"/>
        <color theme="1"/>
        <rFont val="Times New Roman"/>
        <family val="1"/>
      </rPr>
      <t>1b</t>
    </r>
  </si>
  <si>
    <r>
      <t>ee-</t>
    </r>
    <r>
      <rPr>
        <b/>
        <sz val="11"/>
        <color theme="1"/>
        <rFont val="Times New Roman"/>
        <family val="1"/>
      </rPr>
      <t>1a</t>
    </r>
  </si>
  <si>
    <r>
      <t>ee-</t>
    </r>
    <r>
      <rPr>
        <b/>
        <sz val="11"/>
        <color theme="1"/>
        <rFont val="Times New Roman"/>
        <family val="1"/>
      </rPr>
      <t>1b</t>
    </r>
  </si>
  <si>
    <t>HheA11</t>
  </si>
  <si>
    <t>HheA13</t>
  </si>
  <si>
    <t>HHDHn1</t>
  </si>
  <si>
    <t>HHDHn2</t>
  </si>
  <si>
    <t>HHDHn3</t>
  </si>
  <si>
    <t>HHDHn9</t>
  </si>
  <si>
    <t>HHDHn10</t>
  </si>
  <si>
    <t>HHDHn11</t>
  </si>
  <si>
    <t>HHDHamb</t>
  </si>
  <si>
    <t>HHDHapb</t>
  </si>
  <si>
    <t>HHDHabb</t>
  </si>
  <si>
    <t>HHDHnsr</t>
  </si>
  <si>
    <t>con(mM)</t>
  </si>
  <si>
    <r>
      <t>Area</t>
    </r>
    <r>
      <rPr>
        <vertAlign val="subscript"/>
        <sz val="11"/>
        <color theme="1"/>
        <rFont val="Times New Roman"/>
        <family val="1"/>
      </rPr>
      <t>(</t>
    </r>
    <r>
      <rPr>
        <i/>
        <vertAlign val="subscript"/>
        <sz val="11"/>
        <color theme="1"/>
        <rFont val="Times New Roman"/>
        <family val="1"/>
      </rPr>
      <t>S</t>
    </r>
    <r>
      <rPr>
        <vertAlign val="subscript"/>
        <sz val="11"/>
        <color theme="1"/>
        <rFont val="Times New Roman"/>
        <family val="1"/>
      </rPr>
      <t>)</t>
    </r>
  </si>
  <si>
    <r>
      <t>Area</t>
    </r>
    <r>
      <rPr>
        <vertAlign val="subscript"/>
        <sz val="11"/>
        <color theme="1"/>
        <rFont val="Times New Roman"/>
        <family val="1"/>
      </rPr>
      <t>(</t>
    </r>
    <r>
      <rPr>
        <i/>
        <vertAlign val="subscript"/>
        <sz val="11"/>
        <color theme="1"/>
        <rFont val="Times New Roman"/>
        <family val="1"/>
      </rPr>
      <t>R</t>
    </r>
    <r>
      <rPr>
        <vertAlign val="subscript"/>
        <sz val="11"/>
        <color theme="1"/>
        <rFont val="Times New Roman"/>
        <family val="1"/>
      </rPr>
      <t>)</t>
    </r>
  </si>
  <si>
    <r>
      <rPr>
        <sz val="11"/>
        <color theme="1"/>
        <rFont val="Times New Roman"/>
        <family val="1"/>
      </rPr>
      <t xml:space="preserve">Concentration </t>
    </r>
    <r>
      <rPr>
        <b/>
        <sz val="11"/>
        <color theme="1"/>
        <rFont val="Times New Roman"/>
        <family val="1"/>
      </rPr>
      <t>1a</t>
    </r>
    <r>
      <rPr>
        <sz val="11"/>
        <color theme="1"/>
        <rFont val="Times New Roman"/>
        <family val="1"/>
      </rPr>
      <t xml:space="preserve"> (mM)</t>
    </r>
  </si>
  <si>
    <r>
      <rPr>
        <i/>
        <sz val="11"/>
        <color theme="1"/>
        <rFont val="Times New Roman"/>
        <family val="1"/>
      </rPr>
      <t>(S)-</t>
    </r>
    <r>
      <rPr>
        <b/>
        <sz val="11"/>
        <color theme="1"/>
        <rFont val="Times New Roman"/>
        <family val="1"/>
      </rPr>
      <t>1a</t>
    </r>
  </si>
  <si>
    <r>
      <rPr>
        <sz val="11"/>
        <color theme="1"/>
        <rFont val="Times New Roman"/>
        <family val="1"/>
      </rPr>
      <t>(</t>
    </r>
    <r>
      <rPr>
        <i/>
        <sz val="11"/>
        <color theme="1"/>
        <rFont val="Times New Roman"/>
        <family val="1"/>
      </rPr>
      <t>R</t>
    </r>
    <r>
      <rPr>
        <sz val="11"/>
        <color theme="1"/>
        <rFont val="Times New Roman"/>
        <family val="1"/>
      </rPr>
      <t>)</t>
    </r>
    <r>
      <rPr>
        <b/>
        <sz val="11"/>
        <color theme="1"/>
        <rFont val="Times New Roman"/>
        <family val="1"/>
      </rPr>
      <t>-1a</t>
    </r>
  </si>
  <si>
    <r>
      <rPr>
        <i/>
        <sz val="12"/>
        <color theme="1"/>
        <rFont val="Times New Roman"/>
        <family val="1"/>
      </rPr>
      <t>ee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S</t>
    </r>
    <r>
      <rPr>
        <sz val="12"/>
        <color theme="1"/>
        <rFont val="Times New Roman"/>
        <family val="1"/>
      </rPr>
      <t>)-</t>
    </r>
    <r>
      <rPr>
        <b/>
        <sz val="12"/>
        <color theme="1"/>
        <rFont val="Times New Roman"/>
        <family val="1"/>
      </rPr>
      <t>1a</t>
    </r>
    <r>
      <rPr>
        <sz val="12"/>
        <color theme="1"/>
        <rFont val="Times New Roman"/>
        <family val="1"/>
      </rPr>
      <t xml:space="preserve"> (%)</t>
    </r>
  </si>
  <si>
    <r>
      <rPr>
        <sz val="11"/>
        <color theme="1"/>
        <rFont val="Times New Roman"/>
        <family val="1"/>
      </rP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1b</t>
    </r>
  </si>
  <si>
    <r>
      <rPr>
        <i/>
        <sz val="11"/>
        <color theme="1"/>
        <rFont val="Times New Roman"/>
        <family val="1"/>
      </rPr>
      <t>(R)</t>
    </r>
    <r>
      <rPr>
        <sz val="11"/>
        <color theme="1"/>
        <rFont val="Times New Roman"/>
        <family val="1"/>
      </rPr>
      <t>-</t>
    </r>
    <r>
      <rPr>
        <b/>
        <sz val="11"/>
        <color theme="1"/>
        <rFont val="Times New Roman"/>
        <family val="1"/>
      </rPr>
      <t>1b</t>
    </r>
  </si>
  <si>
    <r>
      <rPr>
        <i/>
        <sz val="12"/>
        <color theme="1"/>
        <rFont val="Times New Roman"/>
        <family val="1"/>
      </rPr>
      <t>ee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R</t>
    </r>
    <r>
      <rPr>
        <sz val="12"/>
        <color theme="1"/>
        <rFont val="Times New Roman"/>
        <family val="1"/>
      </rPr>
      <t>)-</t>
    </r>
    <r>
      <rPr>
        <b/>
        <sz val="12"/>
        <color theme="1"/>
        <rFont val="Times New Roman"/>
        <family val="1"/>
      </rPr>
      <t>1b</t>
    </r>
    <r>
      <rPr>
        <sz val="12"/>
        <color theme="1"/>
        <rFont val="Times New Roman"/>
        <family val="1"/>
      </rPr>
      <t xml:space="preserve"> (%)</t>
    </r>
  </si>
  <si>
    <t>&gt;99</t>
  </si>
  <si>
    <t>M5</t>
    <phoneticPr fontId="11" type="noConversion"/>
  </si>
  <si>
    <t>M6</t>
    <phoneticPr fontId="11" type="noConversion"/>
  </si>
  <si>
    <t>D8</t>
    <phoneticPr fontId="11" type="noConversion"/>
  </si>
  <si>
    <r>
      <t>M1</t>
    </r>
    <r>
      <rPr>
        <sz val="14"/>
        <color theme="1"/>
        <rFont val="宋体"/>
        <family val="3"/>
        <charset val="134"/>
      </rPr>
      <t/>
    </r>
    <phoneticPr fontId="11" type="noConversion"/>
  </si>
  <si>
    <r>
      <t>M3</t>
    </r>
    <r>
      <rPr>
        <sz val="14"/>
        <color theme="1"/>
        <rFont val="宋体"/>
        <family val="3"/>
        <charset val="134"/>
      </rPr>
      <t/>
    </r>
    <phoneticPr fontId="11" type="noConversion"/>
  </si>
  <si>
    <t>Average</t>
    <phoneticPr fontId="11" type="noConversion"/>
  </si>
  <si>
    <r>
      <t>V</t>
    </r>
    <r>
      <rPr>
        <vertAlign val="subscript"/>
        <sz val="11"/>
        <color theme="1"/>
        <rFont val="Times New Roman"/>
        <family val="1"/>
      </rPr>
      <t>Enzyme</t>
    </r>
    <r>
      <rPr>
        <sz val="11"/>
        <color theme="1"/>
        <rFont val="Times New Roman"/>
        <family val="1"/>
      </rPr>
      <t xml:space="preserve">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Times New Roman"/>
        <family val="1"/>
      </rPr>
      <t>L)</t>
    </r>
    <phoneticPr fontId="1" type="noConversion"/>
  </si>
  <si>
    <t>A69N/M124P/R127G/R182W</t>
    <phoneticPr fontId="1" type="noConversion"/>
  </si>
  <si>
    <t>A69N/A119T/M124P/R127G/R182W</t>
    <phoneticPr fontId="1" type="noConversion"/>
  </si>
  <si>
    <t>A69N/A119T/M124P/R127T/R182W</t>
    <phoneticPr fontId="1" type="noConversion"/>
  </si>
  <si>
    <t>A69N/A119T/M124W/R127T/R182W</t>
    <phoneticPr fontId="1" type="noConversion"/>
  </si>
  <si>
    <t>A69N/S71P/A119T/M124W/R127T/R182W</t>
    <phoneticPr fontId="1" type="noConversion"/>
  </si>
  <si>
    <r>
      <rPr>
        <i/>
        <sz val="11"/>
        <color theme="1"/>
        <rFont val="Times New Roman"/>
        <family val="1"/>
      </rPr>
      <t>conv</t>
    </r>
    <r>
      <rPr>
        <sz val="11"/>
        <color theme="1"/>
        <rFont val="Times New Roman"/>
        <family val="1"/>
      </rPr>
      <t>.</t>
    </r>
    <r>
      <rPr>
        <b/>
        <sz val="11"/>
        <color theme="1"/>
        <rFont val="Times New Roman"/>
        <family val="1"/>
      </rPr>
      <t>1b</t>
    </r>
    <r>
      <rPr>
        <sz val="11"/>
        <color theme="1"/>
        <rFont val="Times New Roman"/>
        <family val="1"/>
      </rPr>
      <t xml:space="preserve"> (%)</t>
    </r>
    <phoneticPr fontId="1" type="noConversion"/>
  </si>
  <si>
    <r>
      <rPr>
        <i/>
        <sz val="12"/>
        <color theme="1"/>
        <rFont val="Times New Roman"/>
        <family val="1"/>
      </rPr>
      <t>conv</t>
    </r>
    <r>
      <rPr>
        <sz val="12"/>
        <color theme="1"/>
        <rFont val="Times New Roman"/>
        <family val="1"/>
      </rPr>
      <t>.</t>
    </r>
    <r>
      <rPr>
        <b/>
        <sz val="12"/>
        <color theme="1"/>
        <rFont val="Times New Roman"/>
        <family val="1"/>
      </rPr>
      <t>1b</t>
    </r>
    <r>
      <rPr>
        <sz val="12"/>
        <color theme="1"/>
        <rFont val="Times New Roman"/>
        <family val="1"/>
      </rPr>
      <t xml:space="preserve"> (%)</t>
    </r>
    <phoneticPr fontId="1" type="noConversion"/>
  </si>
  <si>
    <r>
      <rPr>
        <i/>
        <sz val="12"/>
        <color theme="1"/>
        <rFont val="Times New Roman"/>
        <family val="1"/>
      </rPr>
      <t>conc</t>
    </r>
    <r>
      <rPr>
        <sz val="12"/>
        <color theme="1"/>
        <rFont val="Times New Roman"/>
        <family val="1"/>
      </rPr>
      <t>.</t>
    </r>
    <r>
      <rPr>
        <b/>
        <sz val="12"/>
        <color theme="1"/>
        <rFont val="Times New Roman"/>
        <family val="1"/>
      </rPr>
      <t xml:space="preserve">1b </t>
    </r>
    <r>
      <rPr>
        <sz val="12"/>
        <color theme="1"/>
        <rFont val="Times New Roman"/>
        <family val="1"/>
      </rPr>
      <t>(mM)</t>
    </r>
    <phoneticPr fontId="1" type="noConversion"/>
  </si>
  <si>
    <r>
      <rPr>
        <i/>
        <sz val="12"/>
        <color theme="1"/>
        <rFont val="Times New Roman"/>
        <family val="1"/>
      </rPr>
      <t>conc.</t>
    </r>
    <r>
      <rPr>
        <b/>
        <sz val="12"/>
        <color theme="1"/>
        <rFont val="Times New Roman"/>
        <family val="1"/>
      </rPr>
      <t xml:space="preserve">1b </t>
    </r>
    <r>
      <rPr>
        <sz val="12"/>
        <color theme="1"/>
        <rFont val="Times New Roman"/>
        <family val="1"/>
      </rPr>
      <t>(mM)</t>
    </r>
    <phoneticPr fontId="1" type="noConversion"/>
  </si>
  <si>
    <r>
      <rPr>
        <i/>
        <sz val="12"/>
        <color theme="1"/>
        <rFont val="Times New Roman"/>
        <family val="1"/>
      </rPr>
      <t>conv.</t>
    </r>
    <r>
      <rPr>
        <b/>
        <sz val="12"/>
        <color theme="1"/>
        <rFont val="Times New Roman"/>
        <family val="1"/>
      </rPr>
      <t>1b</t>
    </r>
    <r>
      <rPr>
        <sz val="12"/>
        <color theme="1"/>
        <rFont val="Times New Roman"/>
        <family val="1"/>
      </rPr>
      <t xml:space="preserve"> (%)</t>
    </r>
    <phoneticPr fontId="1" type="noConversion"/>
  </si>
  <si>
    <r>
      <rPr>
        <sz val="11"/>
        <color theme="1"/>
        <rFont val="Times New Roman"/>
        <family val="1"/>
      </rP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</t>
    </r>
    <r>
      <rPr>
        <b/>
        <sz val="11"/>
        <color theme="1"/>
        <rFont val="Times New Roman"/>
        <family val="1"/>
      </rPr>
      <t>-1b</t>
    </r>
    <phoneticPr fontId="1" type="noConversion"/>
  </si>
  <si>
    <r>
      <rPr>
        <i/>
        <sz val="12"/>
        <color theme="1"/>
        <rFont val="Times New Roman"/>
        <family val="1"/>
      </rPr>
      <t>conv.</t>
    </r>
    <r>
      <rPr>
        <b/>
        <sz val="12"/>
        <color theme="1"/>
        <rFont val="Times New Roman"/>
        <family val="1"/>
      </rPr>
      <t>1a</t>
    </r>
    <r>
      <rPr>
        <sz val="12"/>
        <color theme="1"/>
        <rFont val="Times New Roman"/>
        <family val="1"/>
      </rPr>
      <t xml:space="preserve"> (%)</t>
    </r>
    <phoneticPr fontId="1" type="noConversion"/>
  </si>
  <si>
    <t>Time(h)</t>
    <phoneticPr fontId="1" type="noConversion"/>
  </si>
  <si>
    <r>
      <rPr>
        <i/>
        <sz val="11"/>
        <color theme="1"/>
        <rFont val="Times New Roman"/>
        <family val="1"/>
      </rPr>
      <t>conv.</t>
    </r>
    <r>
      <rPr>
        <b/>
        <sz val="11"/>
        <color theme="1"/>
        <rFont val="Times New Roman"/>
        <family val="1"/>
      </rPr>
      <t>1b</t>
    </r>
    <r>
      <rPr>
        <sz val="11"/>
        <color theme="1"/>
        <rFont val="Times New Roman"/>
        <family val="1"/>
      </rPr>
      <t xml:space="preserve"> (%)</t>
    </r>
    <phoneticPr fontId="1" type="noConversion"/>
  </si>
  <si>
    <r>
      <rPr>
        <i/>
        <sz val="12"/>
        <color theme="1"/>
        <rFont val="Times New Roman"/>
        <family val="1"/>
      </rPr>
      <t>conv.</t>
    </r>
    <r>
      <rPr>
        <b/>
        <sz val="12"/>
        <color theme="1"/>
        <rFont val="Times New Roman"/>
        <family val="1"/>
      </rPr>
      <t>1a</t>
    </r>
    <r>
      <rPr>
        <sz val="12"/>
        <color theme="1"/>
        <rFont val="Times New Roman"/>
        <family val="1"/>
      </rPr>
      <t>(%)</t>
    </r>
    <phoneticPr fontId="1" type="noConversion"/>
  </si>
  <si>
    <r>
      <t>A</t>
    </r>
    <r>
      <rPr>
        <vertAlign val="subscript"/>
        <sz val="11"/>
        <color theme="1"/>
        <rFont val="Times New Roman"/>
        <family val="1"/>
      </rPr>
      <t>562</t>
    </r>
    <phoneticPr fontId="11" type="noConversion"/>
  </si>
  <si>
    <t>sample concentration (mg/mL)</t>
    <phoneticPr fontId="11" type="noConversion"/>
  </si>
  <si>
    <t>final concentration (mg/mL)</t>
    <phoneticPr fontId="11" type="noConversion"/>
  </si>
  <si>
    <t>dilution ratio</t>
    <phoneticPr fontId="11" type="noConversion"/>
  </si>
  <si>
    <t>a</t>
  </si>
  <si>
    <t>b</t>
    <phoneticPr fontId="1" type="noConversion"/>
  </si>
  <si>
    <r>
      <t>(</t>
    </r>
    <r>
      <rPr>
        <i/>
        <sz val="12"/>
        <color theme="1"/>
        <rFont val="Times New Roman"/>
        <family val="1"/>
      </rPr>
      <t>S</t>
    </r>
    <r>
      <rPr>
        <sz val="12"/>
        <color theme="1"/>
        <rFont val="Times New Roman"/>
        <family val="1"/>
      </rPr>
      <t>)-a</t>
    </r>
  </si>
  <si>
    <r>
      <t>(</t>
    </r>
    <r>
      <rPr>
        <i/>
        <sz val="12"/>
        <color theme="1"/>
        <rFont val="Times New Roman"/>
        <family val="1"/>
      </rPr>
      <t>R</t>
    </r>
    <r>
      <rPr>
        <sz val="12"/>
        <color theme="1"/>
        <rFont val="Times New Roman"/>
        <family val="1"/>
      </rPr>
      <t>)-</t>
    </r>
    <r>
      <rPr>
        <b/>
        <sz val="12"/>
        <color theme="1"/>
        <rFont val="Times New Roman"/>
        <family val="1"/>
      </rPr>
      <t>a</t>
    </r>
  </si>
  <si>
    <r>
      <t>ee</t>
    </r>
    <r>
      <rPr>
        <sz val="12"/>
        <color theme="1"/>
        <rFont val="Times New Roman"/>
        <family val="1"/>
      </rPr>
      <t>-</t>
    </r>
    <r>
      <rPr>
        <b/>
        <sz val="12"/>
        <color theme="1"/>
        <rFont val="Times New Roman"/>
        <family val="1"/>
      </rPr>
      <t xml:space="preserve">a </t>
    </r>
    <r>
      <rPr>
        <sz val="12"/>
        <color theme="1"/>
        <rFont val="Times New Roman"/>
        <family val="1"/>
      </rPr>
      <t>(</t>
    </r>
    <r>
      <rPr>
        <i/>
        <sz val="12"/>
        <color theme="1"/>
        <rFont val="Times New Roman"/>
        <family val="1"/>
      </rPr>
      <t>R</t>
    </r>
    <r>
      <rPr>
        <sz val="12"/>
        <color theme="1"/>
        <rFont val="Times New Roman"/>
        <family val="1"/>
      </rPr>
      <t>)</t>
    </r>
  </si>
  <si>
    <r>
      <t>(</t>
    </r>
    <r>
      <rPr>
        <i/>
        <sz val="12"/>
        <color theme="1"/>
        <rFont val="Times New Roman"/>
        <family val="1"/>
      </rPr>
      <t>S</t>
    </r>
    <r>
      <rPr>
        <sz val="12"/>
        <color theme="1"/>
        <rFont val="Times New Roman"/>
        <family val="1"/>
      </rPr>
      <t>)-b</t>
    </r>
  </si>
  <si>
    <r>
      <t>(</t>
    </r>
    <r>
      <rPr>
        <i/>
        <sz val="12"/>
        <color theme="1"/>
        <rFont val="Times New Roman"/>
        <family val="1"/>
      </rPr>
      <t>R</t>
    </r>
    <r>
      <rPr>
        <sz val="12"/>
        <color theme="1"/>
        <rFont val="Times New Roman"/>
        <family val="1"/>
      </rPr>
      <t>)-b</t>
    </r>
  </si>
  <si>
    <r>
      <t>ee</t>
    </r>
    <r>
      <rPr>
        <sz val="12"/>
        <color theme="1"/>
        <rFont val="Times New Roman"/>
        <family val="1"/>
      </rPr>
      <t>-</t>
    </r>
    <r>
      <rPr>
        <b/>
        <sz val="12"/>
        <color theme="1"/>
        <rFont val="Times New Roman"/>
        <family val="1"/>
      </rPr>
      <t xml:space="preserve">b </t>
    </r>
    <r>
      <rPr>
        <sz val="12"/>
        <color theme="1"/>
        <rFont val="Times New Roman"/>
        <family val="1"/>
      </rPr>
      <t>(</t>
    </r>
    <r>
      <rPr>
        <i/>
        <sz val="12"/>
        <color theme="1"/>
        <rFont val="Times New Roman"/>
        <family val="1"/>
      </rPr>
      <t>S</t>
    </r>
    <r>
      <rPr>
        <sz val="12"/>
        <color theme="1"/>
        <rFont val="Times New Roman"/>
        <family val="1"/>
      </rPr>
      <t>)</t>
    </r>
  </si>
  <si>
    <r>
      <rPr>
        <i/>
        <sz val="12"/>
        <color theme="1"/>
        <rFont val="Times New Roman"/>
        <family val="1"/>
      </rPr>
      <t>conv</t>
    </r>
    <r>
      <rPr>
        <sz val="12"/>
        <color theme="1"/>
        <rFont val="Times New Roman"/>
        <family val="1"/>
      </rPr>
      <t>-</t>
    </r>
    <r>
      <rPr>
        <b/>
        <sz val="12"/>
        <color theme="1"/>
        <rFont val="Times New Roman"/>
        <family val="1"/>
      </rPr>
      <t>a</t>
    </r>
  </si>
  <si>
    <t>E</t>
  </si>
  <si>
    <t>Model</t>
  </si>
  <si>
    <t>4-F</t>
  </si>
  <si>
    <t>4-Cl</t>
  </si>
  <si>
    <t>4-CF3</t>
  </si>
  <si>
    <r>
      <rPr>
        <sz val="12"/>
        <color theme="1"/>
        <rFont val="Times New Roman"/>
        <family val="1"/>
      </rPr>
      <t>(</t>
    </r>
    <r>
      <rPr>
        <i/>
        <sz val="12"/>
        <color theme="1"/>
        <rFont val="Times New Roman"/>
        <family val="1"/>
      </rPr>
      <t>S</t>
    </r>
    <r>
      <rPr>
        <sz val="12"/>
        <color theme="1"/>
        <rFont val="Times New Roman"/>
        <family val="1"/>
      </rPr>
      <t>)-</t>
    </r>
    <r>
      <rPr>
        <b/>
        <sz val="12"/>
        <color theme="1"/>
        <rFont val="Times New Roman"/>
        <family val="1"/>
      </rPr>
      <t>b</t>
    </r>
  </si>
  <si>
    <r>
      <rPr>
        <sz val="12"/>
        <color theme="1"/>
        <rFont val="Times New Roman"/>
        <family val="1"/>
      </rPr>
      <t>(</t>
    </r>
    <r>
      <rPr>
        <i/>
        <sz val="12"/>
        <color theme="1"/>
        <rFont val="Times New Roman"/>
        <family val="1"/>
      </rPr>
      <t>R</t>
    </r>
    <r>
      <rPr>
        <sz val="12"/>
        <color theme="1"/>
        <rFont val="Times New Roman"/>
        <family val="1"/>
      </rPr>
      <t>)-</t>
    </r>
    <r>
      <rPr>
        <b/>
        <sz val="12"/>
        <color theme="1"/>
        <rFont val="Times New Roman"/>
        <family val="1"/>
      </rPr>
      <t>b</t>
    </r>
  </si>
  <si>
    <r>
      <rPr>
        <i/>
        <sz val="12"/>
        <color theme="1"/>
        <rFont val="Times New Roman"/>
        <family val="1"/>
      </rPr>
      <t>ee</t>
    </r>
    <r>
      <rPr>
        <sz val="12"/>
        <color theme="1"/>
        <rFont val="Times New Roman"/>
        <family val="1"/>
      </rPr>
      <t>-</t>
    </r>
    <r>
      <rPr>
        <b/>
        <sz val="12"/>
        <color theme="1"/>
        <rFont val="Times New Roman"/>
        <family val="1"/>
      </rPr>
      <t xml:space="preserve">b </t>
    </r>
    <r>
      <rPr>
        <sz val="12"/>
        <color theme="1"/>
        <rFont val="Times New Roman"/>
        <family val="1"/>
      </rPr>
      <t>(</t>
    </r>
    <r>
      <rPr>
        <i/>
        <sz val="12"/>
        <color theme="1"/>
        <rFont val="Times New Roman"/>
        <family val="1"/>
      </rPr>
      <t>R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</si>
  <si>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Times New Roman"/>
        <family val="1"/>
      </rPr>
      <t>(</t>
    </r>
    <r>
      <rPr>
        <i/>
        <sz val="12"/>
        <color theme="1"/>
        <rFont val="Times New Roman"/>
        <family val="1"/>
      </rPr>
      <t>S</t>
    </r>
    <r>
      <rPr>
        <sz val="12"/>
        <color theme="1"/>
        <rFont val="Times New Roman"/>
        <family val="1"/>
      </rPr>
      <t>)-</t>
    </r>
    <r>
      <rPr>
        <b/>
        <sz val="12"/>
        <color theme="1"/>
        <rFont val="Times New Roman"/>
        <family val="1"/>
      </rPr>
      <t>c</t>
    </r>
  </si>
  <si>
    <r>
      <rPr>
        <sz val="12"/>
        <color theme="1"/>
        <rFont val="Times New Roman"/>
        <family val="1"/>
      </rPr>
      <t>(</t>
    </r>
    <r>
      <rPr>
        <i/>
        <sz val="12"/>
        <color theme="1"/>
        <rFont val="Times New Roman"/>
        <family val="1"/>
      </rPr>
      <t>R</t>
    </r>
    <r>
      <rPr>
        <sz val="12"/>
        <color theme="1"/>
        <rFont val="Times New Roman"/>
        <family val="1"/>
      </rPr>
      <t>)-</t>
    </r>
    <r>
      <rPr>
        <b/>
        <sz val="12"/>
        <color theme="1"/>
        <rFont val="Times New Roman"/>
        <family val="1"/>
      </rPr>
      <t>c</t>
    </r>
  </si>
  <si>
    <r>
      <rPr>
        <i/>
        <sz val="12"/>
        <color theme="1"/>
        <rFont val="Times New Roman"/>
        <family val="1"/>
      </rPr>
      <t>ee</t>
    </r>
    <r>
      <rPr>
        <sz val="12"/>
        <color theme="1"/>
        <rFont val="Times New Roman"/>
        <family val="1"/>
      </rPr>
      <t>-</t>
    </r>
    <r>
      <rPr>
        <b/>
        <sz val="12"/>
        <color theme="1"/>
        <rFont val="Times New Roman"/>
        <family val="1"/>
      </rPr>
      <t xml:space="preserve">c </t>
    </r>
    <r>
      <rPr>
        <sz val="12"/>
        <color theme="1"/>
        <rFont val="Times New Roman"/>
        <family val="1"/>
      </rPr>
      <t>(</t>
    </r>
    <r>
      <rPr>
        <i/>
        <sz val="12"/>
        <color theme="1"/>
        <rFont val="Times New Roman"/>
        <family val="1"/>
      </rPr>
      <t>S</t>
    </r>
    <r>
      <rPr>
        <sz val="12"/>
        <color theme="1"/>
        <rFont val="Times New Roman"/>
        <family val="1"/>
      </rPr>
      <t>)</t>
    </r>
  </si>
  <si>
    <r>
      <rPr>
        <i/>
        <sz val="12"/>
        <color theme="1"/>
        <rFont val="Times New Roman"/>
        <family val="1"/>
      </rPr>
      <t>conv</t>
    </r>
    <r>
      <rPr>
        <sz val="12"/>
        <color theme="1"/>
        <rFont val="Times New Roman"/>
        <family val="1"/>
      </rPr>
      <t>-</t>
    </r>
    <r>
      <rPr>
        <b/>
        <sz val="12"/>
        <color theme="1"/>
        <rFont val="Times New Roman"/>
        <family val="1"/>
      </rPr>
      <t>b</t>
    </r>
  </si>
  <si>
    <r>
      <rPr>
        <sz val="14"/>
        <color theme="1"/>
        <rFont val="Times New Roman"/>
        <family val="1"/>
      </rPr>
      <t>3</t>
    </r>
    <r>
      <rPr>
        <sz val="14"/>
        <color theme="1"/>
        <rFont val="宋体"/>
        <family val="3"/>
        <charset val="134"/>
      </rPr>
      <t>,</t>
    </r>
    <r>
      <rPr>
        <sz val="14"/>
        <color theme="1"/>
        <rFont val="Times New Roman"/>
        <family val="1"/>
      </rPr>
      <t>5-2F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</si>
</sst>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_ "/>
    <numFmt numFmtId="177" formatCode="0.0_ "/>
    <numFmt numFmtId="178" formatCode="0_ "/>
    <numFmt numFmtId="179" formatCode="0_);[Red]\(0\)"/>
    <numFmt numFmtId="180" formatCode="0.0_);[Red]\(0.0\)"/>
    <numFmt numFmtId="181" formatCode="0.00_);[Red]\(0.00\)"/>
    <numFmt numFmtId="182" formatCode="0.000_ "/>
  </numFmts>
  <fonts count="2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vertAlign val="subscript"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rgb="FFFF0000"/>
      <name val="Times New Roman"/>
      <family val="1"/>
    </font>
    <font>
      <b/>
      <sz val="11"/>
      <name val="Times New Roman"/>
      <family val="1"/>
    </font>
    <font>
      <b/>
      <sz val="12"/>
      <color rgb="FFFF0000"/>
      <name val="宋体"/>
      <family val="3"/>
      <charset val="134"/>
    </font>
    <font>
      <b/>
      <sz val="12"/>
      <color rgb="FFFF0000"/>
      <name val="Times New Roman"/>
      <family val="1"/>
    </font>
    <font>
      <sz val="12"/>
      <color theme="1"/>
      <name val="宋体"/>
      <family val="3"/>
      <charset val="134"/>
    </font>
    <font>
      <sz val="12"/>
      <color theme="1"/>
      <name val="Symbol"/>
      <family val="1"/>
      <charset val="2"/>
    </font>
    <font>
      <sz val="12"/>
      <color theme="1"/>
      <name val="Times New Roman"/>
      <family val="1"/>
      <charset val="134"/>
    </font>
    <font>
      <b/>
      <vertAlign val="subscript"/>
      <sz val="12"/>
      <color theme="1"/>
      <name val="Times New Roman"/>
      <family val="1"/>
    </font>
    <font>
      <sz val="12"/>
      <name val="Times New Roman"/>
      <family val="1"/>
    </font>
    <font>
      <sz val="14"/>
      <color theme="1"/>
      <name val="宋体"/>
      <family val="3"/>
      <charset val="134"/>
    </font>
    <font>
      <vertAlign val="subscript"/>
      <sz val="11"/>
      <color theme="1"/>
      <name val="Times New Roman"/>
      <family val="1"/>
    </font>
    <font>
      <sz val="11"/>
      <color theme="1"/>
      <name val="Times New Roman"/>
      <family val="3"/>
      <charset val="134"/>
    </font>
    <font>
      <sz val="11"/>
      <color theme="1"/>
      <name val="Symbol"/>
      <family val="1"/>
      <charset val="2"/>
    </font>
    <font>
      <b/>
      <sz val="48"/>
      <color theme="1"/>
      <name val="宋体"/>
      <family val="3"/>
      <charset val="134"/>
    </font>
    <font>
      <sz val="48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 tint="0.7999511703848384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0" borderId="0" xfId="0" applyFont="1">
      <alignment vertical="center"/>
    </xf>
    <xf numFmtId="0" fontId="3" fillId="2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8" fontId="7" fillId="2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79" fontId="7" fillId="3" borderId="1" xfId="0" applyNumberFormat="1" applyFont="1" applyFill="1" applyBorder="1" applyAlignment="1">
      <alignment horizontal="center" vertical="center"/>
    </xf>
    <xf numFmtId="179" fontId="7" fillId="0" borderId="1" xfId="0" applyNumberFormat="1" applyFont="1" applyBorder="1" applyAlignment="1">
      <alignment horizontal="center" vertical="center"/>
    </xf>
    <xf numFmtId="178" fontId="7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180" fontId="7" fillId="0" borderId="0" xfId="0" applyNumberFormat="1" applyFont="1" applyAlignment="1">
      <alignment horizontal="center" vertical="center"/>
    </xf>
    <xf numFmtId="180" fontId="7" fillId="0" borderId="0" xfId="0" applyNumberFormat="1" applyFont="1">
      <alignment vertical="center"/>
    </xf>
    <xf numFmtId="180" fontId="0" fillId="0" borderId="0" xfId="0" applyNumberFormat="1" applyAlignment="1">
      <alignment horizontal="center" vertical="center"/>
    </xf>
    <xf numFmtId="180" fontId="2" fillId="0" borderId="0" xfId="0" applyNumberFormat="1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7" fontId="2" fillId="3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81" fontId="2" fillId="2" borderId="1" xfId="0" applyNumberFormat="1" applyFont="1" applyFill="1" applyBorder="1" applyAlignment="1">
      <alignment horizontal="center" vertical="center"/>
    </xf>
    <xf numFmtId="181" fontId="2" fillId="0" borderId="1" xfId="0" applyNumberFormat="1" applyFont="1" applyBorder="1" applyAlignment="1">
      <alignment horizontal="center" vertical="center"/>
    </xf>
    <xf numFmtId="181" fontId="0" fillId="0" borderId="0" xfId="0" applyNumberFormat="1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78" fontId="2" fillId="3" borderId="1" xfId="0" applyNumberFormat="1" applyFont="1" applyFill="1" applyBorder="1" applyAlignment="1">
      <alignment horizontal="center" vertical="center"/>
    </xf>
    <xf numFmtId="176" fontId="7" fillId="3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76" fontId="20" fillId="0" borderId="1" xfId="0" applyNumberFormat="1" applyFont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176" fontId="20" fillId="3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178" fontId="0" fillId="0" borderId="0" xfId="0" applyNumberFormat="1">
      <alignment vertical="center"/>
    </xf>
    <xf numFmtId="182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6" fillId="0" borderId="0" xfId="1">
      <alignment vertical="center"/>
    </xf>
    <xf numFmtId="0" fontId="27" fillId="5" borderId="1" xfId="1" applyFont="1" applyFill="1" applyBorder="1" applyAlignment="1">
      <alignment horizontal="center" vertical="center"/>
    </xf>
    <xf numFmtId="176" fontId="27" fillId="5" borderId="1" xfId="1" applyNumberFormat="1" applyFont="1" applyFill="1" applyBorder="1" applyAlignment="1">
      <alignment horizontal="center" vertical="center"/>
    </xf>
    <xf numFmtId="178" fontId="27" fillId="5" borderId="1" xfId="1" applyNumberFormat="1" applyFont="1" applyFill="1" applyBorder="1" applyAlignment="1">
      <alignment horizontal="center" vertical="center"/>
    </xf>
    <xf numFmtId="0" fontId="27" fillId="5" borderId="1" xfId="1" applyFont="1" applyFill="1" applyBorder="1">
      <alignment vertical="center"/>
    </xf>
    <xf numFmtId="0" fontId="27" fillId="0" borderId="1" xfId="1" applyFont="1" applyBorder="1" applyAlignment="1">
      <alignment horizontal="center" vertical="center"/>
    </xf>
    <xf numFmtId="176" fontId="27" fillId="0" borderId="1" xfId="1" applyNumberFormat="1" applyFont="1" applyBorder="1" applyAlignment="1">
      <alignment horizontal="center" vertical="center"/>
    </xf>
    <xf numFmtId="0" fontId="27" fillId="0" borderId="1" xfId="1" applyFont="1" applyBorder="1">
      <alignment vertical="center"/>
    </xf>
    <xf numFmtId="0" fontId="9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78" fontId="27" fillId="0" borderId="1" xfId="1" applyNumberFormat="1" applyFont="1" applyBorder="1" applyAlignment="1">
      <alignment horizontal="center" vertical="center"/>
    </xf>
    <xf numFmtId="0" fontId="28" fillId="0" borderId="1" xfId="1" applyFont="1" applyBorder="1" applyAlignment="1">
      <alignment horizontal="center" vertical="center"/>
    </xf>
    <xf numFmtId="178" fontId="27" fillId="3" borderId="1" xfId="1" applyNumberFormat="1" applyFont="1" applyFill="1" applyBorder="1" applyAlignment="1">
      <alignment horizontal="center" vertical="center"/>
    </xf>
    <xf numFmtId="176" fontId="27" fillId="3" borderId="1" xfId="1" applyNumberFormat="1" applyFont="1" applyFill="1" applyBorder="1" applyAlignment="1">
      <alignment horizontal="center" vertical="center"/>
    </xf>
    <xf numFmtId="0" fontId="27" fillId="3" borderId="1" xfId="1" applyFont="1" applyFill="1" applyBorder="1" applyAlignment="1">
      <alignment horizontal="center" vertical="center"/>
    </xf>
    <xf numFmtId="0" fontId="27" fillId="3" borderId="1" xfId="1" applyFont="1" applyFill="1" applyBorder="1">
      <alignment vertical="center"/>
    </xf>
    <xf numFmtId="178" fontId="28" fillId="3" borderId="1" xfId="1" applyNumberFormat="1" applyFont="1" applyFill="1" applyBorder="1" applyAlignment="1">
      <alignment horizontal="center" vertical="center"/>
    </xf>
    <xf numFmtId="0" fontId="27" fillId="4" borderId="1" xfId="1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9" fontId="18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6" fillId="0" borderId="1" xfId="1" applyBorder="1" applyAlignment="1">
      <alignment horizontal="center" vertical="center"/>
    </xf>
  </cellXfs>
  <cellStyles count="2">
    <cellStyle name="常规" xfId="0" builtinId="0"/>
    <cellStyle name="常规 2" xfId="1" xr:uid="{193B8B16-8574-47B5-ACA1-C38D8E38FA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1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 sz="1100">
                <a:latin typeface="Times New Roman" panose="02020603050405020304" pitchFamily="18" charset="0"/>
                <a:cs typeface="Times New Roman" panose="02020603050405020304" pitchFamily="18" charset="0"/>
              </a:rPr>
              <a:t>Stand curve of 1b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 defTabSz="914400">
            <a:defRPr lang="zh-CN" sz="11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>
        <c:manualLayout>
          <c:layoutTarget val="inner"/>
          <c:xMode val="edge"/>
          <c:yMode val="edge"/>
          <c:x val="0.13840149950912939"/>
          <c:y val="2.3974481294714786E-2"/>
          <c:w val="0.83335064000638626"/>
          <c:h val="0.66676656749905139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9525" cap="rnd" cmpd="sng">
                <a:solidFill>
                  <a:schemeClr val="tx1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3443438110459999"/>
                  <c:y val="1.1406844106463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0" vertOverflow="ellipsis" vert="horz" wrap="square" anchor="ctr" anchorCtr="1"/>
                <a:lstStyle/>
                <a:p>
                  <a:pPr>
                    <a:defRPr lang="zh-CN"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'[1]Sup Tab 2'!$B$124:$B$134</c:f>
              <c:numCache>
                <c:formatCode>General</c:formatCode>
                <c:ptCount val="11"/>
                <c:pt idx="0">
                  <c:v>1.00611119391862</c:v>
                </c:pt>
                <c:pt idx="1">
                  <c:v>2.0122223878372298</c:v>
                </c:pt>
                <c:pt idx="2">
                  <c:v>4.0244447756744703</c:v>
                </c:pt>
                <c:pt idx="3">
                  <c:v>6.0366671635116997</c:v>
                </c:pt>
                <c:pt idx="4">
                  <c:v>8.04888955134893</c:v>
                </c:pt>
                <c:pt idx="5">
                  <c:v>10.061111939186199</c:v>
                </c:pt>
                <c:pt idx="6">
                  <c:v>12.073334327023399</c:v>
                </c:pt>
                <c:pt idx="7">
                  <c:v>14.0855567148606</c:v>
                </c:pt>
                <c:pt idx="8">
                  <c:v>16.097779102697899</c:v>
                </c:pt>
                <c:pt idx="9">
                  <c:v>18.110001490535101</c:v>
                </c:pt>
                <c:pt idx="10">
                  <c:v>20.122223878372299</c:v>
                </c:pt>
              </c:numCache>
            </c:numRef>
          </c:xVal>
          <c:yVal>
            <c:numRef>
              <c:f>'[1]Sup Tab 2'!$F$124:$F$134</c:f>
              <c:numCache>
                <c:formatCode>General</c:formatCode>
                <c:ptCount val="11"/>
                <c:pt idx="0">
                  <c:v>0.17271695847629601</c:v>
                </c:pt>
                <c:pt idx="1">
                  <c:v>0.37258257539492601</c:v>
                </c:pt>
                <c:pt idx="2">
                  <c:v>0.71824879259022201</c:v>
                </c:pt>
                <c:pt idx="3">
                  <c:v>1.0889161747589799</c:v>
                </c:pt>
                <c:pt idx="4">
                  <c:v>1.4894469297235999</c:v>
                </c:pt>
                <c:pt idx="5">
                  <c:v>1.8742929270034601</c:v>
                </c:pt>
                <c:pt idx="6">
                  <c:v>2.2501991135668802</c:v>
                </c:pt>
                <c:pt idx="7">
                  <c:v>2.6139309451739701</c:v>
                </c:pt>
                <c:pt idx="8">
                  <c:v>3.00219310379619</c:v>
                </c:pt>
                <c:pt idx="9">
                  <c:v>3.4046607495475998</c:v>
                </c:pt>
                <c:pt idx="10">
                  <c:v>3.7047270992798702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E7D-431C-9706-1361DDD0B0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3568847"/>
        <c:axId val="223702649"/>
      </c:scatterChart>
      <c:valAx>
        <c:axId val="733568847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zh-CN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Concentration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0" vertOverflow="ellipsis" vert="horz" wrap="square" anchor="ctr" anchorCtr="1"/>
            <a:lstStyle/>
            <a:p>
              <a:pPr defTabSz="914400">
                <a:defRPr lang="zh-CN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23702649"/>
        <c:crosses val="autoZero"/>
        <c:crossBetween val="midCat"/>
      </c:valAx>
      <c:valAx>
        <c:axId val="223702649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 defTabSz="914400">
                  <a:defRPr lang="zh-CN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Ai/As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0" vertOverflow="ellipsis" vert="horz" wrap="square" anchor="ctr" anchorCtr="1"/>
            <a:lstStyle/>
            <a:p>
              <a:pPr defTabSz="914400">
                <a:defRPr lang="zh-CN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733568847"/>
        <c:crosses val="autoZero"/>
        <c:crossBetween val="midCat"/>
      </c:valAx>
      <c:spPr>
        <a:noFill/>
        <a:ln w="9525" cap="flat" cmpd="sng" algn="ctr">
          <a:noFill/>
          <a:round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altLang="zh-CN">
                <a:latin typeface="Times New Roman" panose="02020603050405020304" pitchFamily="18" charset="0"/>
                <a:cs typeface="Times New Roman" panose="02020603050405020304" pitchFamily="18" charset="0"/>
              </a:rPr>
              <a:t>Stand curve of </a:t>
            </a:r>
            <a:r>
              <a:rPr lang="en-US" altLang="zh-CN" b="1">
                <a:latin typeface="Times New Roman" panose="02020603050405020304" pitchFamily="18" charset="0"/>
                <a:cs typeface="Times New Roman" panose="02020603050405020304" pitchFamily="18" charset="0"/>
              </a:rPr>
              <a:t>1c</a:t>
            </a:r>
            <a:endParaRPr lang="zh-CN" altLang="en-US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zh-CN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9597134733158355"/>
                  <c:y val="0.1198304899387576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'Fig 2b'!$G$38:$G$47</c:f>
              <c:numCache>
                <c:formatCode>General</c:formatCode>
                <c:ptCount val="10"/>
                <c:pt idx="0">
                  <c:v>0.23217506498463714</c:v>
                </c:pt>
                <c:pt idx="1">
                  <c:v>0.46324727422653578</c:v>
                </c:pt>
                <c:pt idx="2">
                  <c:v>0.95043028839459798</c:v>
                </c:pt>
                <c:pt idx="3">
                  <c:v>1.3654676546075486</c:v>
                </c:pt>
                <c:pt idx="4">
                  <c:v>1.853398672426998</c:v>
                </c:pt>
                <c:pt idx="5">
                  <c:v>2.355562567874367</c:v>
                </c:pt>
                <c:pt idx="6">
                  <c:v>2.8528507128501723</c:v>
                </c:pt>
                <c:pt idx="7">
                  <c:v>3.3187657202699192</c:v>
                </c:pt>
                <c:pt idx="8">
                  <c:v>3.7631534631169039</c:v>
                </c:pt>
                <c:pt idx="9">
                  <c:v>4.2246426969274458</c:v>
                </c:pt>
              </c:numCache>
            </c:numRef>
          </c:xVal>
          <c:yVal>
            <c:numRef>
              <c:f>'Fig 2b'!$H$38:$H$47</c:f>
              <c:numCache>
                <c:formatCode>General</c:formatCode>
                <c:ptCount val="10"/>
                <c:pt idx="0">
                  <c:v>1.122961458</c:v>
                </c:pt>
                <c:pt idx="1">
                  <c:v>2.245922916</c:v>
                </c:pt>
                <c:pt idx="2">
                  <c:v>4.4918458320000001</c:v>
                </c:pt>
                <c:pt idx="3">
                  <c:v>6.7377687480000006</c:v>
                </c:pt>
                <c:pt idx="4">
                  <c:v>8.9836916640000002</c:v>
                </c:pt>
                <c:pt idx="5">
                  <c:v>11.22961458</c:v>
                </c:pt>
                <c:pt idx="6">
                  <c:v>13.475537496000001</c:v>
                </c:pt>
                <c:pt idx="7">
                  <c:v>15.721460412000001</c:v>
                </c:pt>
                <c:pt idx="8">
                  <c:v>17.967383328</c:v>
                </c:pt>
                <c:pt idx="9">
                  <c:v>20.213306244000002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491-4568-8034-3E16F05CCA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6290176"/>
        <c:axId val="766288256"/>
      </c:scatterChart>
      <c:valAx>
        <c:axId val="766290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766288256"/>
        <c:crosses val="autoZero"/>
        <c:crossBetween val="midCat"/>
      </c:valAx>
      <c:valAx>
        <c:axId val="7662882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766290176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1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 sz="1100">
                <a:latin typeface="Times New Roman" panose="02020603050405020304" pitchFamily="18" charset="0"/>
                <a:cs typeface="Times New Roman" panose="02020603050405020304" pitchFamily="18" charset="0"/>
              </a:rPr>
              <a:t>Stand curve of 1b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 defTabSz="914400">
            <a:defRPr lang="zh-CN" sz="11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9525" cap="rnd" cmpd="sng">
                <a:solidFill>
                  <a:schemeClr val="tx1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3443438110459999"/>
                  <c:y val="1.1406844106463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0" vertOverflow="ellipsis" vert="horz" wrap="square" anchor="ctr" anchorCtr="1"/>
                <a:lstStyle/>
                <a:p>
                  <a:pPr>
                    <a:defRPr lang="zh-CN"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'[1]Sup Tab 2'!$B$124:$B$134</c:f>
              <c:numCache>
                <c:formatCode>General</c:formatCode>
                <c:ptCount val="11"/>
                <c:pt idx="0">
                  <c:v>1.00611119391862</c:v>
                </c:pt>
                <c:pt idx="1">
                  <c:v>2.0122223878372298</c:v>
                </c:pt>
                <c:pt idx="2">
                  <c:v>4.0244447756744703</c:v>
                </c:pt>
                <c:pt idx="3">
                  <c:v>6.0366671635116997</c:v>
                </c:pt>
                <c:pt idx="4">
                  <c:v>8.04888955134893</c:v>
                </c:pt>
                <c:pt idx="5">
                  <c:v>10.061111939186199</c:v>
                </c:pt>
                <c:pt idx="6">
                  <c:v>12.073334327023399</c:v>
                </c:pt>
                <c:pt idx="7">
                  <c:v>14.0855567148606</c:v>
                </c:pt>
                <c:pt idx="8">
                  <c:v>16.097779102697899</c:v>
                </c:pt>
                <c:pt idx="9">
                  <c:v>18.110001490535101</c:v>
                </c:pt>
                <c:pt idx="10">
                  <c:v>20.122223878372299</c:v>
                </c:pt>
              </c:numCache>
            </c:numRef>
          </c:xVal>
          <c:yVal>
            <c:numRef>
              <c:f>'[1]Sup Tab 2'!$F$124:$F$134</c:f>
              <c:numCache>
                <c:formatCode>General</c:formatCode>
                <c:ptCount val="11"/>
                <c:pt idx="0">
                  <c:v>0.17271695847629601</c:v>
                </c:pt>
                <c:pt idx="1">
                  <c:v>0.37258257539492601</c:v>
                </c:pt>
                <c:pt idx="2">
                  <c:v>0.71824879259022201</c:v>
                </c:pt>
                <c:pt idx="3">
                  <c:v>1.0889161747589799</c:v>
                </c:pt>
                <c:pt idx="4">
                  <c:v>1.4894469297235999</c:v>
                </c:pt>
                <c:pt idx="5">
                  <c:v>1.8742929270034601</c:v>
                </c:pt>
                <c:pt idx="6">
                  <c:v>2.2501991135668802</c:v>
                </c:pt>
                <c:pt idx="7">
                  <c:v>2.6139309451739701</c:v>
                </c:pt>
                <c:pt idx="8">
                  <c:v>3.00219310379619</c:v>
                </c:pt>
                <c:pt idx="9">
                  <c:v>3.4046607495475998</c:v>
                </c:pt>
                <c:pt idx="10">
                  <c:v>3.7047270992798702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B0E-4E6B-816B-1FB42F9EAB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3568847"/>
        <c:axId val="223702649"/>
      </c:scatterChart>
      <c:valAx>
        <c:axId val="733568847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zh-CN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Concentration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0" vertOverflow="ellipsis" vert="horz" wrap="square" anchor="ctr" anchorCtr="1"/>
            <a:lstStyle/>
            <a:p>
              <a:pPr defTabSz="914400">
                <a:defRPr lang="zh-CN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23702649"/>
        <c:crosses val="autoZero"/>
        <c:crossBetween val="midCat"/>
      </c:valAx>
      <c:valAx>
        <c:axId val="223702649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 defTabSz="914400">
                  <a:defRPr lang="zh-CN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Ai/As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0" vertOverflow="ellipsis" vert="horz" wrap="square" anchor="ctr" anchorCtr="1"/>
            <a:lstStyle/>
            <a:p>
              <a:pPr defTabSz="914400">
                <a:defRPr lang="zh-CN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733568847"/>
        <c:crosses val="autoZero"/>
        <c:crossBetween val="midCat"/>
      </c:valAx>
      <c:spPr>
        <a:noFill/>
        <a:ln w="9525" cap="flat" cmpd="sng" algn="ctr">
          <a:noFill/>
          <a:round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Stand curve of </a:t>
            </a:r>
            <a:r>
              <a:rPr lang="en-US" altLang="zh-CN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1c</a:t>
            </a:r>
            <a:endParaRPr lang="zh-CN" altLang="en-US" sz="14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543046806649169"/>
                  <c:y val="-1.585192475940507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'Sup Tab 3'!$G$87:$G$96</c:f>
              <c:numCache>
                <c:formatCode>General</c:formatCode>
                <c:ptCount val="10"/>
                <c:pt idx="0">
                  <c:v>0.23217506498463714</c:v>
                </c:pt>
                <c:pt idx="1">
                  <c:v>0.46324727422653578</c:v>
                </c:pt>
                <c:pt idx="2">
                  <c:v>0.95043028839459798</c:v>
                </c:pt>
                <c:pt idx="3">
                  <c:v>1.3654676546075486</c:v>
                </c:pt>
                <c:pt idx="4">
                  <c:v>1.853398672426998</c:v>
                </c:pt>
                <c:pt idx="5">
                  <c:v>2.355562567874367</c:v>
                </c:pt>
                <c:pt idx="6">
                  <c:v>2.8528507128501723</c:v>
                </c:pt>
                <c:pt idx="7">
                  <c:v>3.3187657202699192</c:v>
                </c:pt>
                <c:pt idx="8">
                  <c:v>3.7631534631169039</c:v>
                </c:pt>
                <c:pt idx="9">
                  <c:v>4.2246426969274458</c:v>
                </c:pt>
              </c:numCache>
            </c:numRef>
          </c:xVal>
          <c:yVal>
            <c:numRef>
              <c:f>'Sup Tab 3'!$H$87:$H$96</c:f>
              <c:numCache>
                <c:formatCode>General</c:formatCode>
                <c:ptCount val="10"/>
                <c:pt idx="0">
                  <c:v>1.122961458</c:v>
                </c:pt>
                <c:pt idx="1">
                  <c:v>2.245922916</c:v>
                </c:pt>
                <c:pt idx="2">
                  <c:v>4.4918458320000001</c:v>
                </c:pt>
                <c:pt idx="3">
                  <c:v>6.7377687480000006</c:v>
                </c:pt>
                <c:pt idx="4">
                  <c:v>8.9836916640000002</c:v>
                </c:pt>
                <c:pt idx="5">
                  <c:v>11.22961458</c:v>
                </c:pt>
                <c:pt idx="6">
                  <c:v>13.475537496000001</c:v>
                </c:pt>
                <c:pt idx="7">
                  <c:v>15.721460412000001</c:v>
                </c:pt>
                <c:pt idx="8">
                  <c:v>17.967383328</c:v>
                </c:pt>
                <c:pt idx="9">
                  <c:v>20.213306244000002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8E6-45B7-BD50-75FEBD5CB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6353056"/>
        <c:axId val="766378016"/>
      </c:scatterChart>
      <c:valAx>
        <c:axId val="766353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766378016"/>
        <c:crosses val="autoZero"/>
        <c:crossBetween val="midCat"/>
      </c:valAx>
      <c:valAx>
        <c:axId val="7663780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766353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17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 w="19050" cap="rnd">
        <a:noFill/>
        <a:round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dk1"/>
    </cs:fontRef>
    <cs:spPr>
      <a:ln w="9525">
        <a:solidFill>
          <a:schemeClr val="phClr"/>
        </a:solidFill>
      </a:ln>
      <a:effectLst/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1017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 w="19050" cap="rnd">
        <a:noFill/>
        <a:round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dk1"/>
    </cs:fontRef>
    <cs:spPr>
      <a:ln w="9525">
        <a:solidFill>
          <a:schemeClr val="phClr"/>
        </a:solidFill>
      </a:ln>
      <a:effectLst/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2" Type="http://schemas.openxmlformats.org/officeDocument/2006/relationships/image" Target="../media/image9.jpeg"/><Relationship Id="rId1" Type="http://schemas.openxmlformats.org/officeDocument/2006/relationships/image" Target="../media/image8.jpeg"/><Relationship Id="rId5" Type="http://schemas.openxmlformats.org/officeDocument/2006/relationships/image" Target="../media/image12.jpeg"/><Relationship Id="rId4" Type="http://schemas.openxmlformats.org/officeDocument/2006/relationships/image" Target="../media/image1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14.emf"/><Relationship Id="rId1" Type="http://schemas.openxmlformats.org/officeDocument/2006/relationships/image" Target="../media/image13.emf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6.emf"/><Relationship Id="rId1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267305</xdr:colOff>
      <xdr:row>35</xdr:row>
      <xdr:rowOff>47770</xdr:rowOff>
    </xdr:from>
    <xdr:to>
      <xdr:col>12</xdr:col>
      <xdr:colOff>536862</xdr:colOff>
      <xdr:row>51</xdr:row>
      <xdr:rowOff>91539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114859</xdr:colOff>
      <xdr:row>36</xdr:row>
      <xdr:rowOff>15127</xdr:rowOff>
    </xdr:from>
    <xdr:to>
      <xdr:col>14</xdr:col>
      <xdr:colOff>507065</xdr:colOff>
      <xdr:row>51</xdr:row>
      <xdr:rowOff>152958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31750</xdr:colOff>
          <xdr:row>0</xdr:row>
          <xdr:rowOff>114300</xdr:rowOff>
        </xdr:from>
        <xdr:to>
          <xdr:col>13</xdr:col>
          <xdr:colOff>222250</xdr:colOff>
          <xdr:row>0</xdr:row>
          <xdr:rowOff>946150</xdr:rowOff>
        </xdr:to>
        <xdr:sp macro="" textlink="">
          <xdr:nvSpPr>
            <xdr:cNvPr id="3079" name="Object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2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336550</xdr:colOff>
          <xdr:row>0</xdr:row>
          <xdr:rowOff>88900</xdr:rowOff>
        </xdr:from>
        <xdr:to>
          <xdr:col>12</xdr:col>
          <xdr:colOff>501650</xdr:colOff>
          <xdr:row>0</xdr:row>
          <xdr:rowOff>927100</xdr:rowOff>
        </xdr:to>
        <xdr:sp macro="" textlink="">
          <xdr:nvSpPr>
            <xdr:cNvPr id="4099" name="Object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206692</xdr:colOff>
      <xdr:row>122</xdr:row>
      <xdr:rowOff>65088</xdr:rowOff>
    </xdr:from>
    <xdr:to>
      <xdr:col>12</xdr:col>
      <xdr:colOff>476249</xdr:colOff>
      <xdr:row>138</xdr:row>
      <xdr:rowOff>108857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273779</xdr:colOff>
      <xdr:row>84</xdr:row>
      <xdr:rowOff>96115</xdr:rowOff>
    </xdr:from>
    <xdr:to>
      <xdr:col>15</xdr:col>
      <xdr:colOff>318603</xdr:colOff>
      <xdr:row>100</xdr:row>
      <xdr:rowOff>60766</xdr:rowOff>
    </xdr:to>
    <xdr:graphicFrame macro="">
      <xdr:nvGraphicFramePr>
        <xdr:cNvPr id="5" name="图表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31750</xdr:colOff>
          <xdr:row>0</xdr:row>
          <xdr:rowOff>114300</xdr:rowOff>
        </xdr:from>
        <xdr:to>
          <xdr:col>13</xdr:col>
          <xdr:colOff>222250</xdr:colOff>
          <xdr:row>0</xdr:row>
          <xdr:rowOff>946150</xdr:rowOff>
        </xdr:to>
        <xdr:sp macro="" textlink="">
          <xdr:nvSpPr>
            <xdr:cNvPr id="7170" name="Object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6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260350</xdr:colOff>
          <xdr:row>0</xdr:row>
          <xdr:rowOff>25400</xdr:rowOff>
        </xdr:from>
        <xdr:to>
          <xdr:col>12</xdr:col>
          <xdr:colOff>425450</xdr:colOff>
          <xdr:row>0</xdr:row>
          <xdr:rowOff>806450</xdr:rowOff>
        </xdr:to>
        <xdr:sp macro="" textlink="">
          <xdr:nvSpPr>
            <xdr:cNvPr id="8195" name="Object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7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260350</xdr:colOff>
          <xdr:row>1</xdr:row>
          <xdr:rowOff>57150</xdr:rowOff>
        </xdr:from>
        <xdr:to>
          <xdr:col>8</xdr:col>
          <xdr:colOff>412750</xdr:colOff>
          <xdr:row>1</xdr:row>
          <xdr:rowOff>1092200</xdr:rowOff>
        </xdr:to>
        <xdr:sp macro="" textlink="">
          <xdr:nvSpPr>
            <xdr:cNvPr id="12291" name="Object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8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457200</xdr:colOff>
          <xdr:row>1</xdr:row>
          <xdr:rowOff>12700</xdr:rowOff>
        </xdr:from>
        <xdr:to>
          <xdr:col>8</xdr:col>
          <xdr:colOff>527050</xdr:colOff>
          <xdr:row>1</xdr:row>
          <xdr:rowOff>850900</xdr:rowOff>
        </xdr:to>
        <xdr:sp macro="" textlink="">
          <xdr:nvSpPr>
            <xdr:cNvPr id="13314" name="Object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9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1</xdr:row>
          <xdr:rowOff>50800</xdr:rowOff>
        </xdr:from>
        <xdr:to>
          <xdr:col>8</xdr:col>
          <xdr:colOff>488950</xdr:colOff>
          <xdr:row>1</xdr:row>
          <xdr:rowOff>927100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A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76200</xdr:rowOff>
        </xdr:from>
        <xdr:to>
          <xdr:col>10</xdr:col>
          <xdr:colOff>584200</xdr:colOff>
          <xdr:row>1</xdr:row>
          <xdr:rowOff>927100</xdr:rowOff>
        </xdr:to>
        <xdr:sp macro="" textlink="">
          <xdr:nvSpPr>
            <xdr:cNvPr id="14337" name="Object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B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901262</xdr:colOff>
      <xdr:row>2</xdr:row>
      <xdr:rowOff>92363</xdr:rowOff>
    </xdr:from>
    <xdr:to>
      <xdr:col>24</xdr:col>
      <xdr:colOff>234865</xdr:colOff>
      <xdr:row>56</xdr:row>
      <xdr:rowOff>150091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0444" y="1050636"/>
          <a:ext cx="10163239" cy="969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773544</xdr:rowOff>
    </xdr:from>
    <xdr:to>
      <xdr:col>13</xdr:col>
      <xdr:colOff>635895</xdr:colOff>
      <xdr:row>60</xdr:row>
      <xdr:rowOff>76914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6726"/>
          <a:ext cx="9445077" cy="10421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381000</xdr:colOff>
          <xdr:row>31</xdr:row>
          <xdr:rowOff>0</xdr:rowOff>
        </xdr:from>
        <xdr:to>
          <xdr:col>53</xdr:col>
          <xdr:colOff>222250</xdr:colOff>
          <xdr:row>35</xdr:row>
          <xdr:rowOff>165100</xdr:rowOff>
        </xdr:to>
        <xdr:sp macro="" textlink="">
          <xdr:nvSpPr>
            <xdr:cNvPr id="15377" name="Object 17" hidden="1">
              <a:extLst>
                <a:ext uri="{63B3BB69-23CF-44E3-9099-C40C66FF867C}">
                  <a14:compatExt spid="_x0000_s15377"/>
                </a:ext>
                <a:ext uri="{FF2B5EF4-FFF2-40B4-BE49-F238E27FC236}">
                  <a16:creationId xmlns:a16="http://schemas.microsoft.com/office/drawing/2014/main" id="{00000000-0008-0000-0C00-00001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7</xdr:col>
      <xdr:colOff>41309</xdr:colOff>
      <xdr:row>76</xdr:row>
      <xdr:rowOff>171461</xdr:rowOff>
    </xdr:from>
    <xdr:to>
      <xdr:col>13</xdr:col>
      <xdr:colOff>267208</xdr:colOff>
      <xdr:row>89</xdr:row>
      <xdr:rowOff>168170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491" y="7883825"/>
          <a:ext cx="4416899" cy="224807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</xdr:row>
      <xdr:rowOff>26335</xdr:rowOff>
    </xdr:from>
    <xdr:to>
      <xdr:col>6</xdr:col>
      <xdr:colOff>481627</xdr:colOff>
      <xdr:row>90</xdr:row>
      <xdr:rowOff>56517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934971"/>
          <a:ext cx="4383991" cy="2281546"/>
        </a:xfrm>
        <a:prstGeom prst="rect">
          <a:avLst/>
        </a:prstGeom>
      </xdr:spPr>
    </xdr:pic>
    <xdr:clientData/>
  </xdr:twoCellAnchor>
  <xdr:twoCellAnchor editAs="oneCell">
    <xdr:from>
      <xdr:col>13</xdr:col>
      <xdr:colOff>650820</xdr:colOff>
      <xdr:row>78</xdr:row>
      <xdr:rowOff>4416</xdr:rowOff>
    </xdr:from>
    <xdr:to>
      <xdr:col>15</xdr:col>
      <xdr:colOff>417292</xdr:colOff>
      <xdr:row>90</xdr:row>
      <xdr:rowOff>150494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0002" y="8086234"/>
          <a:ext cx="4350017" cy="222426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603250</xdr:colOff>
          <xdr:row>1</xdr:row>
          <xdr:rowOff>57150</xdr:rowOff>
        </xdr:from>
        <xdr:to>
          <xdr:col>9</xdr:col>
          <xdr:colOff>88900</xdr:colOff>
          <xdr:row>1</xdr:row>
          <xdr:rowOff>908050</xdr:rowOff>
        </xdr:to>
        <xdr:sp macro="" textlink="">
          <xdr:nvSpPr>
            <xdr:cNvPr id="16385" name="Object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D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641350</xdr:colOff>
          <xdr:row>1</xdr:row>
          <xdr:rowOff>63500</xdr:rowOff>
        </xdr:from>
        <xdr:to>
          <xdr:col>19</xdr:col>
          <xdr:colOff>196850</xdr:colOff>
          <xdr:row>1</xdr:row>
          <xdr:rowOff>908050</xdr:rowOff>
        </xdr:to>
        <xdr:sp macro="" textlink="">
          <xdr:nvSpPr>
            <xdr:cNvPr id="16387" name="Object 3" hidden="1">
              <a:extLst>
                <a:ext uri="{63B3BB69-23CF-44E3-9099-C40C66FF867C}">
                  <a14:compatExt spid="_x0000_s16387"/>
                </a:ext>
                <a:ext uri="{FF2B5EF4-FFF2-40B4-BE49-F238E27FC236}">
                  <a16:creationId xmlns:a16="http://schemas.microsoft.com/office/drawing/2014/main" id="{00000000-0008-0000-0D00-00000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222250</xdr:colOff>
          <xdr:row>1</xdr:row>
          <xdr:rowOff>25400</xdr:rowOff>
        </xdr:from>
        <xdr:to>
          <xdr:col>8</xdr:col>
          <xdr:colOff>495300</xdr:colOff>
          <xdr:row>1</xdr:row>
          <xdr:rowOff>736600</xdr:rowOff>
        </xdr:to>
        <xdr:sp macro="" textlink="">
          <xdr:nvSpPr>
            <xdr:cNvPr id="19457" name="Object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0E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8</xdr:row>
          <xdr:rowOff>101600</xdr:rowOff>
        </xdr:from>
        <xdr:to>
          <xdr:col>8</xdr:col>
          <xdr:colOff>133350</xdr:colOff>
          <xdr:row>8</xdr:row>
          <xdr:rowOff>762000</xdr:rowOff>
        </xdr:to>
        <xdr:sp macro="" textlink="">
          <xdr:nvSpPr>
            <xdr:cNvPr id="19458" name="Object 2" hidden="1">
              <a:extLst>
                <a:ext uri="{63B3BB69-23CF-44E3-9099-C40C66FF867C}">
                  <a14:compatExt spid="_x0000_s19458"/>
                </a:ext>
                <a:ext uri="{FF2B5EF4-FFF2-40B4-BE49-F238E27FC236}">
                  <a16:creationId xmlns:a16="http://schemas.microsoft.com/office/drawing/2014/main" id="{00000000-0008-0000-0E00-000002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0459\Desktop\nc&#26657;&#31295;\SupTab2(&#31579;&#37326;&#29983;&#2241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 Tab 2"/>
      <sheetName val="Sup Tab 3"/>
    </sheetNames>
    <sheetDataSet>
      <sheetData sheetId="0">
        <row r="124">
          <cell r="B124">
            <v>1.00611119391862</v>
          </cell>
          <cell r="F124">
            <v>0.17271695847629601</v>
          </cell>
        </row>
        <row r="125">
          <cell r="B125">
            <v>2.0122223878372298</v>
          </cell>
          <cell r="F125">
            <v>0.37258257539492601</v>
          </cell>
        </row>
        <row r="126">
          <cell r="B126">
            <v>4.0244447756744703</v>
          </cell>
          <cell r="F126">
            <v>0.71824879259022201</v>
          </cell>
        </row>
        <row r="127">
          <cell r="B127">
            <v>6.0366671635116997</v>
          </cell>
          <cell r="F127">
            <v>1.0889161747589799</v>
          </cell>
        </row>
        <row r="128">
          <cell r="B128">
            <v>8.04888955134893</v>
          </cell>
          <cell r="F128">
            <v>1.4894469297235999</v>
          </cell>
        </row>
        <row r="129">
          <cell r="B129">
            <v>10.061111939186199</v>
          </cell>
          <cell r="F129">
            <v>1.8742929270034601</v>
          </cell>
        </row>
        <row r="130">
          <cell r="B130">
            <v>12.073334327023399</v>
          </cell>
          <cell r="F130">
            <v>2.2501991135668802</v>
          </cell>
        </row>
        <row r="131">
          <cell r="B131">
            <v>14.0855567148606</v>
          </cell>
          <cell r="F131">
            <v>2.6139309451739701</v>
          </cell>
        </row>
        <row r="132">
          <cell r="B132">
            <v>16.097779102697899</v>
          </cell>
          <cell r="F132">
            <v>3.00219310379619</v>
          </cell>
        </row>
        <row r="133">
          <cell r="B133">
            <v>18.110001490535101</v>
          </cell>
          <cell r="F133">
            <v>3.4046607495475998</v>
          </cell>
        </row>
        <row r="134">
          <cell r="B134">
            <v>20.122223878372299</v>
          </cell>
          <cell r="F134">
            <v>3.7047270992798702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Relationship Id="rId4" Type="http://schemas.openxmlformats.org/officeDocument/2006/relationships/image" Target="../media/image2.emf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7.xml"/><Relationship Id="rId4" Type="http://schemas.openxmlformats.org/officeDocument/2006/relationships/image" Target="../media/image1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.bin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8.xml"/><Relationship Id="rId4" Type="http://schemas.openxmlformats.org/officeDocument/2006/relationships/image" Target="../media/image2.emf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5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4.emf"/><Relationship Id="rId4" Type="http://schemas.openxmlformats.org/officeDocument/2006/relationships/oleObject" Target="../embeddings/oleObject6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.bin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11.xml"/><Relationship Id="rId4" Type="http://schemas.openxmlformats.org/officeDocument/2006/relationships/image" Target="../media/image5.emf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.bin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12.xml"/><Relationship Id="rId4" Type="http://schemas.openxmlformats.org/officeDocument/2006/relationships/image" Target="../media/image6.emf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7.emf"/><Relationship Id="rId4" Type="http://schemas.openxmlformats.org/officeDocument/2006/relationships/oleObject" Target="../embeddings/oleObject9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7" Type="http://schemas.openxmlformats.org/officeDocument/2006/relationships/image" Target="../media/image14.emf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oleObject11.bin"/><Relationship Id="rId5" Type="http://schemas.openxmlformats.org/officeDocument/2006/relationships/image" Target="../media/image13.emf"/><Relationship Id="rId4" Type="http://schemas.openxmlformats.org/officeDocument/2006/relationships/oleObject" Target="../embeddings/oleObject10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2.bin"/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5.xml"/><Relationship Id="rId6" Type="http://schemas.openxmlformats.org/officeDocument/2006/relationships/image" Target="../media/image16.emf"/><Relationship Id="rId5" Type="http://schemas.openxmlformats.org/officeDocument/2006/relationships/oleObject" Target="../embeddings/oleObject13.bin"/><Relationship Id="rId4" Type="http://schemas.openxmlformats.org/officeDocument/2006/relationships/image" Target="../media/image15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55C0B-89DD-4ACB-90EC-89754F016772}">
  <dimension ref="A1:R123"/>
  <sheetViews>
    <sheetView topLeftCell="A25" zoomScale="85" zoomScaleNormal="85" workbookViewId="0">
      <selection activeCell="E11" sqref="E11"/>
    </sheetView>
  </sheetViews>
  <sheetFormatPr defaultColWidth="9" defaultRowHeight="14" x14ac:dyDescent="0.3"/>
  <cols>
    <col min="1" max="1" width="9" style="43"/>
    <col min="2" max="2" width="11.33203125" style="43" customWidth="1"/>
    <col min="3" max="4" width="9" style="43"/>
    <col min="5" max="5" width="10.1640625" style="43" customWidth="1"/>
    <col min="6" max="6" width="12.1640625" style="43" customWidth="1"/>
    <col min="7" max="9" width="9" style="43"/>
    <col min="10" max="10" width="10.1640625" style="43" customWidth="1"/>
    <col min="11" max="11" width="12.6640625" style="43" customWidth="1"/>
    <col min="12" max="14" width="9" style="49"/>
    <col min="15" max="16384" width="9" style="43"/>
  </cols>
  <sheetData>
    <row r="1" spans="1:18" ht="20" customHeight="1" x14ac:dyDescent="0.3">
      <c r="A1" s="1"/>
      <c r="B1" s="13"/>
      <c r="C1" s="21" t="s">
        <v>118</v>
      </c>
      <c r="D1" s="13" t="s">
        <v>119</v>
      </c>
      <c r="E1" s="13" t="s">
        <v>89</v>
      </c>
      <c r="F1" s="21" t="s">
        <v>120</v>
      </c>
      <c r="G1" s="21" t="s">
        <v>121</v>
      </c>
      <c r="H1" s="21" t="s">
        <v>122</v>
      </c>
      <c r="I1" s="13" t="s">
        <v>105</v>
      </c>
      <c r="J1" s="13" t="s">
        <v>3</v>
      </c>
      <c r="K1" s="13" t="s">
        <v>4</v>
      </c>
      <c r="L1" s="59" t="s">
        <v>121</v>
      </c>
      <c r="M1" s="59" t="s">
        <v>122</v>
      </c>
      <c r="N1" s="19" t="s">
        <v>105</v>
      </c>
      <c r="O1" s="13" t="s">
        <v>105</v>
      </c>
      <c r="P1" s="21" t="s">
        <v>121</v>
      </c>
      <c r="Q1" s="21" t="s">
        <v>122</v>
      </c>
      <c r="R1" s="13"/>
    </row>
    <row r="2" spans="1:18" x14ac:dyDescent="0.3">
      <c r="A2" s="1"/>
      <c r="B2" s="93" t="s">
        <v>29</v>
      </c>
      <c r="C2" s="34">
        <v>10902817</v>
      </c>
      <c r="D2" s="34">
        <v>11154964</v>
      </c>
      <c r="E2" s="34">
        <v>0</v>
      </c>
      <c r="F2" s="34">
        <v>0</v>
      </c>
      <c r="G2" s="35">
        <f>(C2-D2)/(D2+C2)*100</f>
        <v>-1.1431204253954648</v>
      </c>
      <c r="H2" s="35"/>
      <c r="I2" s="34"/>
      <c r="J2" s="34">
        <v>15171006</v>
      </c>
      <c r="K2" s="34">
        <f t="shared" ref="K2:K7" si="0">(F2+E2)/J2</f>
        <v>0</v>
      </c>
      <c r="L2" s="36">
        <f>AVERAGE(G2:G4)</f>
        <v>-0.64103795659431473</v>
      </c>
      <c r="M2" s="36"/>
      <c r="N2" s="36"/>
      <c r="O2" s="34"/>
      <c r="P2" s="34">
        <f>ROUND(L2,1)</f>
        <v>-0.6</v>
      </c>
      <c r="Q2" s="34"/>
      <c r="R2" s="93" t="s">
        <v>29</v>
      </c>
    </row>
    <row r="3" spans="1:18" x14ac:dyDescent="0.3">
      <c r="A3" s="1"/>
      <c r="B3" s="93"/>
      <c r="C3" s="34">
        <v>10998889</v>
      </c>
      <c r="D3" s="34">
        <v>10975643</v>
      </c>
      <c r="E3" s="34">
        <v>0</v>
      </c>
      <c r="F3" s="34">
        <v>0</v>
      </c>
      <c r="G3" s="35">
        <f>(C3-D3)/(D3+C3)*100</f>
        <v>0.10578609819767722</v>
      </c>
      <c r="H3" s="35"/>
      <c r="I3" s="34"/>
      <c r="J3" s="34">
        <v>15404968</v>
      </c>
      <c r="K3" s="34">
        <f t="shared" si="0"/>
        <v>0</v>
      </c>
      <c r="L3" s="36">
        <f>STDEVP(G2:G4)</f>
        <v>0.53843335031884332</v>
      </c>
      <c r="M3" s="36"/>
      <c r="N3" s="36"/>
      <c r="O3" s="34"/>
      <c r="P3" s="34">
        <f>ROUND(L3,1)</f>
        <v>0.5</v>
      </c>
      <c r="Q3" s="34"/>
      <c r="R3" s="93"/>
    </row>
    <row r="4" spans="1:18" x14ac:dyDescent="0.3">
      <c r="A4" s="1"/>
      <c r="B4" s="93"/>
      <c r="C4" s="34">
        <v>11008277</v>
      </c>
      <c r="D4" s="34">
        <v>11205038</v>
      </c>
      <c r="E4" s="34">
        <v>0</v>
      </c>
      <c r="F4" s="34">
        <v>0</v>
      </c>
      <c r="G4" s="35">
        <f>(C4-D4)/(D4+C4)*100</f>
        <v>-0.88577954258515679</v>
      </c>
      <c r="H4" s="35"/>
      <c r="I4" s="34"/>
      <c r="J4" s="34">
        <v>15166346</v>
      </c>
      <c r="K4" s="34">
        <f t="shared" si="0"/>
        <v>0</v>
      </c>
      <c r="L4" s="36"/>
      <c r="M4" s="36"/>
      <c r="N4" s="36"/>
      <c r="O4" s="34"/>
      <c r="P4" s="34" t="str">
        <f>P2&amp;"±"&amp;P3</f>
        <v>-0.6±0.5</v>
      </c>
      <c r="Q4" s="34"/>
      <c r="R4" s="93"/>
    </row>
    <row r="5" spans="1:18" x14ac:dyDescent="0.3">
      <c r="A5" s="1"/>
      <c r="B5" s="92" t="s">
        <v>26</v>
      </c>
      <c r="C5" s="13">
        <v>11033383</v>
      </c>
      <c r="D5" s="13">
        <v>10997670</v>
      </c>
      <c r="E5" s="13">
        <v>0</v>
      </c>
      <c r="F5" s="13">
        <v>0</v>
      </c>
      <c r="G5" s="18">
        <f t="shared" ref="G5:G34" si="1">(C5-D5)/(D5+C5)*100</f>
        <v>0.16210300978350875</v>
      </c>
      <c r="H5" s="18"/>
      <c r="I5" s="13"/>
      <c r="J5" s="13">
        <v>15447596</v>
      </c>
      <c r="K5" s="13">
        <f t="shared" si="0"/>
        <v>0</v>
      </c>
      <c r="L5" s="19">
        <f>AVERAGE(G5:G7)</f>
        <v>-0.13988946076781084</v>
      </c>
      <c r="M5" s="19"/>
      <c r="N5" s="19"/>
      <c r="O5" s="13"/>
      <c r="P5" s="13">
        <f>ROUND(L5,1)</f>
        <v>-0.1</v>
      </c>
      <c r="Q5" s="13"/>
      <c r="R5" s="92" t="s">
        <v>26</v>
      </c>
    </row>
    <row r="6" spans="1:18" x14ac:dyDescent="0.3">
      <c r="A6" s="1"/>
      <c r="B6" s="92"/>
      <c r="C6" s="13">
        <v>11067158</v>
      </c>
      <c r="D6" s="13">
        <v>11214469</v>
      </c>
      <c r="E6" s="13">
        <v>0</v>
      </c>
      <c r="F6" s="13">
        <v>0</v>
      </c>
      <c r="G6" s="18">
        <f t="shared" si="1"/>
        <v>-0.66113215161531969</v>
      </c>
      <c r="H6" s="18"/>
      <c r="I6" s="13"/>
      <c r="J6" s="13">
        <v>15229245</v>
      </c>
      <c r="K6" s="13">
        <f t="shared" si="0"/>
        <v>0</v>
      </c>
      <c r="L6" s="19">
        <f>STDEVP(G5:G7)</f>
        <v>0.37011892419039627</v>
      </c>
      <c r="M6" s="19"/>
      <c r="N6" s="19"/>
      <c r="O6" s="13"/>
      <c r="P6" s="13">
        <f>ROUND(L6,1)</f>
        <v>0.4</v>
      </c>
      <c r="Q6" s="13"/>
      <c r="R6" s="92"/>
    </row>
    <row r="7" spans="1:18" x14ac:dyDescent="0.3">
      <c r="A7" s="1"/>
      <c r="B7" s="92"/>
      <c r="C7" s="13">
        <v>11041286</v>
      </c>
      <c r="D7" s="13">
        <v>11023775</v>
      </c>
      <c r="E7" s="13">
        <v>0</v>
      </c>
      <c r="F7" s="13">
        <v>0</v>
      </c>
      <c r="G7" s="18">
        <f t="shared" si="1"/>
        <v>7.9360759528378372E-2</v>
      </c>
      <c r="H7" s="18"/>
      <c r="I7" s="13"/>
      <c r="J7" s="13">
        <v>15315190</v>
      </c>
      <c r="K7" s="13">
        <f t="shared" si="0"/>
        <v>0</v>
      </c>
      <c r="L7" s="19"/>
      <c r="M7" s="19"/>
      <c r="N7" s="19"/>
      <c r="O7" s="13"/>
      <c r="P7" s="13" t="str">
        <f>P5&amp;"±"&amp;P6</f>
        <v>-0.1±0.4</v>
      </c>
      <c r="Q7" s="13"/>
      <c r="R7" s="92"/>
    </row>
    <row r="8" spans="1:18" x14ac:dyDescent="0.3">
      <c r="A8" s="1"/>
      <c r="B8" s="93" t="s">
        <v>6</v>
      </c>
      <c r="C8" s="34">
        <v>13460062</v>
      </c>
      <c r="D8" s="34">
        <v>9943877</v>
      </c>
      <c r="E8" s="34">
        <v>47129</v>
      </c>
      <c r="F8" s="34">
        <v>3538675</v>
      </c>
      <c r="G8" s="35">
        <f t="shared" si="1"/>
        <v>15.023902600327235</v>
      </c>
      <c r="H8" s="35">
        <f>(F8-E8)/(F8+E8)*100</f>
        <v>97.371356605101681</v>
      </c>
      <c r="I8" s="35">
        <f>(K8+0.0175)/0.187/10*100</f>
        <v>13.333623650399694</v>
      </c>
      <c r="J8" s="34">
        <v>15466801</v>
      </c>
      <c r="K8" s="34">
        <f>(F8+E8)/J8</f>
        <v>0.23183876226247432</v>
      </c>
      <c r="L8" s="36">
        <f>AVERAGE(G8:G10)</f>
        <v>14.961680082261111</v>
      </c>
      <c r="M8" s="36">
        <f>AVERAGE(H8:H10)</f>
        <v>97.297754908335364</v>
      </c>
      <c r="N8" s="36">
        <f>AVERAGE(I8:I10)</f>
        <v>13.498202370641344</v>
      </c>
      <c r="O8" s="34">
        <f>ROUND(N8,1)</f>
        <v>13.5</v>
      </c>
      <c r="P8" s="34">
        <f>ROUND(L8,1)</f>
        <v>15</v>
      </c>
      <c r="Q8" s="34">
        <f>ROUND(M8,1)</f>
        <v>97.3</v>
      </c>
      <c r="R8" s="93" t="s">
        <v>6</v>
      </c>
    </row>
    <row r="9" spans="1:18" x14ac:dyDescent="0.3">
      <c r="A9" s="1"/>
      <c r="B9" s="93"/>
      <c r="C9" s="34">
        <v>13495693</v>
      </c>
      <c r="D9" s="34">
        <v>9974568</v>
      </c>
      <c r="E9" s="34">
        <v>46351</v>
      </c>
      <c r="F9" s="34">
        <v>3543694</v>
      </c>
      <c r="G9" s="35">
        <f t="shared" si="1"/>
        <v>15.002496137558929</v>
      </c>
      <c r="H9" s="35">
        <f t="shared" ref="H9:H34" si="2">(F9-E9)/(F9+E9)*100</f>
        <v>97.417803955103636</v>
      </c>
      <c r="I9" s="35">
        <f t="shared" ref="I9:I34" si="3">(K9+0.0175)/0.187/10*100</f>
        <v>13.363027327774745</v>
      </c>
      <c r="J9" s="34">
        <v>15448455</v>
      </c>
      <c r="K9" s="34">
        <f t="shared" ref="K9:K34" si="4">(F9+E9)/J9</f>
        <v>0.23238861102938774</v>
      </c>
      <c r="L9" s="36">
        <f>STDEVP(G8:G10)</f>
        <v>7.3381513851560207E-2</v>
      </c>
      <c r="M9" s="36">
        <f>STDEVP(H8:H10)</f>
        <v>0.1382384339566449</v>
      </c>
      <c r="N9" s="36">
        <f>STDEVP(I8:I10)</f>
        <v>0.21229756307906114</v>
      </c>
      <c r="O9" s="34">
        <f>ROUND(N9,1)</f>
        <v>0.2</v>
      </c>
      <c r="P9" s="34">
        <f>ROUND(L9,1)</f>
        <v>0.1</v>
      </c>
      <c r="Q9" s="34">
        <f>ROUND(M9,1)</f>
        <v>0.1</v>
      </c>
      <c r="R9" s="93"/>
    </row>
    <row r="10" spans="1:18" x14ac:dyDescent="0.3">
      <c r="A10" s="1"/>
      <c r="B10" s="93"/>
      <c r="C10" s="34">
        <v>13484273</v>
      </c>
      <c r="D10" s="34">
        <v>9995498</v>
      </c>
      <c r="E10" s="34">
        <v>52057</v>
      </c>
      <c r="F10" s="34">
        <v>3543169</v>
      </c>
      <c r="G10" s="35">
        <f t="shared" si="1"/>
        <v>14.858641508897168</v>
      </c>
      <c r="H10" s="35">
        <f t="shared" si="2"/>
        <v>97.104104164800759</v>
      </c>
      <c r="I10" s="35">
        <f t="shared" si="3"/>
        <v>13.797956133749596</v>
      </c>
      <c r="J10" s="34">
        <v>14947611</v>
      </c>
      <c r="K10" s="34">
        <f t="shared" si="4"/>
        <v>0.24052177970111746</v>
      </c>
      <c r="L10" s="36"/>
      <c r="M10" s="36"/>
      <c r="N10" s="36"/>
      <c r="O10" s="34" t="str">
        <f>O8&amp;"±"&amp;O9</f>
        <v>13.5±0.2</v>
      </c>
      <c r="P10" s="34" t="str">
        <f>P8&amp;"±"&amp;P9</f>
        <v>15±0.1</v>
      </c>
      <c r="Q10" s="34" t="str">
        <f>Q8&amp;"±"&amp;Q9</f>
        <v>97.3±0.1</v>
      </c>
      <c r="R10" s="93"/>
    </row>
    <row r="11" spans="1:18" x14ac:dyDescent="0.3">
      <c r="A11" s="1"/>
      <c r="B11" s="92" t="s">
        <v>12</v>
      </c>
      <c r="C11" s="13">
        <v>5720046</v>
      </c>
      <c r="D11" s="13">
        <v>12652538</v>
      </c>
      <c r="E11" s="13">
        <v>6668868</v>
      </c>
      <c r="F11" s="13">
        <v>498538</v>
      </c>
      <c r="G11" s="18">
        <f t="shared" si="1"/>
        <v>-37.732808841695864</v>
      </c>
      <c r="H11" s="18">
        <f t="shared" si="2"/>
        <v>-86.088746751614181</v>
      </c>
      <c r="I11" s="18">
        <f t="shared" si="3"/>
        <v>26.38509711912188</v>
      </c>
      <c r="J11" s="13">
        <v>15060698</v>
      </c>
      <c r="K11" s="13">
        <f t="shared" si="4"/>
        <v>0.47590131612757919</v>
      </c>
      <c r="L11" s="19">
        <f>AVERAGE(G11:G13)</f>
        <v>-37.944514375214432</v>
      </c>
      <c r="M11" s="19">
        <f>AVERAGE(H11:H13)</f>
        <v>-86.039175613605906</v>
      </c>
      <c r="N11" s="19">
        <f>AVERAGE(I11:I13)</f>
        <v>26.415846786210565</v>
      </c>
      <c r="O11" s="13">
        <f>ROUND(N11,1)</f>
        <v>26.4</v>
      </c>
      <c r="P11" s="13">
        <f>ROUND(L11,1)</f>
        <v>-37.9</v>
      </c>
      <c r="Q11" s="13">
        <f>ROUND(M11,1)</f>
        <v>-86</v>
      </c>
      <c r="R11" s="92" t="s">
        <v>12</v>
      </c>
    </row>
    <row r="12" spans="1:18" x14ac:dyDescent="0.3">
      <c r="A12" s="1"/>
      <c r="B12" s="92"/>
      <c r="C12" s="13">
        <v>5740091</v>
      </c>
      <c r="D12" s="13">
        <v>12766764</v>
      </c>
      <c r="E12" s="13">
        <v>6707001</v>
      </c>
      <c r="F12" s="13">
        <v>499623</v>
      </c>
      <c r="G12" s="18">
        <f t="shared" si="1"/>
        <v>-37.967947552406933</v>
      </c>
      <c r="H12" s="18">
        <f t="shared" si="2"/>
        <v>-86.134339740771821</v>
      </c>
      <c r="I12" s="18">
        <f t="shared" si="3"/>
        <v>26.375868749131143</v>
      </c>
      <c r="J12" s="13">
        <v>15148599</v>
      </c>
      <c r="K12" s="13">
        <f t="shared" si="4"/>
        <v>0.47572874560875233</v>
      </c>
      <c r="L12" s="19">
        <f>STDEVP(G11:G13)</f>
        <v>0.16412883849006035</v>
      </c>
      <c r="M12" s="19">
        <f>STDEVP(H11:H13)</f>
        <v>0.10402212233901276</v>
      </c>
      <c r="N12" s="19">
        <f>STDEVP(I11:I13)</f>
        <v>5.0153742338532738E-2</v>
      </c>
      <c r="O12" s="13">
        <f>ROUND(N12,1)</f>
        <v>0.1</v>
      </c>
      <c r="P12" s="13">
        <f>ROUND(L12,1)</f>
        <v>0.2</v>
      </c>
      <c r="Q12" s="13">
        <f>ROUND(M12,1)</f>
        <v>0.1</v>
      </c>
      <c r="R12" s="92"/>
    </row>
    <row r="13" spans="1:18" x14ac:dyDescent="0.3">
      <c r="A13" s="1"/>
      <c r="B13" s="92"/>
      <c r="C13" s="13">
        <v>5724151</v>
      </c>
      <c r="D13" s="13">
        <v>12780484</v>
      </c>
      <c r="E13" s="13">
        <v>6709304</v>
      </c>
      <c r="F13" s="13">
        <v>509098</v>
      </c>
      <c r="G13" s="18">
        <f t="shared" si="1"/>
        <v>-38.132786731540506</v>
      </c>
      <c r="H13" s="18">
        <f t="shared" si="2"/>
        <v>-85.894440348431687</v>
      </c>
      <c r="I13" s="18">
        <f t="shared" si="3"/>
        <v>26.486574490378672</v>
      </c>
      <c r="J13" s="13">
        <v>15107614</v>
      </c>
      <c r="K13" s="13">
        <f t="shared" si="4"/>
        <v>0.47779894297008119</v>
      </c>
      <c r="L13" s="19"/>
      <c r="M13" s="19"/>
      <c r="N13" s="19"/>
      <c r="O13" s="13" t="str">
        <f>O11&amp;"±"&amp;O12</f>
        <v>26.4±0.1</v>
      </c>
      <c r="P13" s="13" t="str">
        <f>P11&amp;"±"&amp;P12</f>
        <v>-37.9±0.2</v>
      </c>
      <c r="Q13" s="13" t="str">
        <f>Q11&amp;"±"&amp;Q12</f>
        <v>-86±0.1</v>
      </c>
      <c r="R13" s="92"/>
    </row>
    <row r="14" spans="1:18" x14ac:dyDescent="0.3">
      <c r="A14" s="1"/>
      <c r="B14" s="93" t="s">
        <v>13</v>
      </c>
      <c r="C14" s="34">
        <v>12318668</v>
      </c>
      <c r="D14" s="34">
        <v>11939052</v>
      </c>
      <c r="E14" s="34">
        <v>549832</v>
      </c>
      <c r="F14" s="34">
        <v>1135664</v>
      </c>
      <c r="G14" s="35">
        <f t="shared" si="1"/>
        <v>1.5649286082945963</v>
      </c>
      <c r="H14" s="35">
        <f t="shared" si="2"/>
        <v>34.757246531584769</v>
      </c>
      <c r="I14" s="35">
        <f t="shared" si="3"/>
        <v>6.9443683626353305</v>
      </c>
      <c r="J14" s="34">
        <v>15000896</v>
      </c>
      <c r="K14" s="34">
        <f t="shared" si="4"/>
        <v>0.11235968838128069</v>
      </c>
      <c r="L14" s="36">
        <f>AVERAGE(G14:G16)</f>
        <v>1.5856249354325573</v>
      </c>
      <c r="M14" s="36">
        <f>AVERAGE(H14:H16)</f>
        <v>35.238373611312099</v>
      </c>
      <c r="N14" s="36">
        <f>AVERAGE(I14:I16)</f>
        <v>7.0116664783659344</v>
      </c>
      <c r="O14" s="34">
        <f>ROUND(N14,1)</f>
        <v>7</v>
      </c>
      <c r="P14" s="34">
        <f>ROUND(L14,1)</f>
        <v>1.6</v>
      </c>
      <c r="Q14" s="34">
        <f>ROUND(M14,1)</f>
        <v>35.200000000000003</v>
      </c>
      <c r="R14" s="93" t="s">
        <v>13</v>
      </c>
    </row>
    <row r="15" spans="1:18" x14ac:dyDescent="0.3">
      <c r="A15" s="1"/>
      <c r="B15" s="93"/>
      <c r="C15" s="34">
        <v>12441042</v>
      </c>
      <c r="D15" s="34">
        <v>12073824</v>
      </c>
      <c r="E15" s="34">
        <v>558603</v>
      </c>
      <c r="F15" s="34">
        <v>1165687</v>
      </c>
      <c r="G15" s="35">
        <f t="shared" si="1"/>
        <v>1.4979400662438864</v>
      </c>
      <c r="H15" s="35">
        <f t="shared" si="2"/>
        <v>35.207766674979268</v>
      </c>
      <c r="I15" s="35">
        <f t="shared" si="3"/>
        <v>7.0402468790213728</v>
      </c>
      <c r="J15" s="34">
        <v>15105129</v>
      </c>
      <c r="K15" s="34">
        <f t="shared" si="4"/>
        <v>0.11415261663769968</v>
      </c>
      <c r="L15" s="36">
        <f>STDEVP(G14:G16)</f>
        <v>8.1370465483138407E-2</v>
      </c>
      <c r="M15" s="36">
        <f>STDEVP(H14:H16)</f>
        <v>0.40591121960008697</v>
      </c>
      <c r="N15" s="36">
        <f>STDEVP(I14:I16)</f>
        <v>4.7766575284246951E-2</v>
      </c>
      <c r="O15" s="34">
        <f>ROUND(N15,1)</f>
        <v>0</v>
      </c>
      <c r="P15" s="34">
        <f>ROUND(L15,1)</f>
        <v>0.1</v>
      </c>
      <c r="Q15" s="34">
        <f>ROUND(M15,1)</f>
        <v>0.4</v>
      </c>
      <c r="R15" s="93"/>
    </row>
    <row r="16" spans="1:18" x14ac:dyDescent="0.3">
      <c r="A16" s="1"/>
      <c r="B16" s="93"/>
      <c r="C16" s="34">
        <v>12740610</v>
      </c>
      <c r="D16" s="34">
        <v>12316147</v>
      </c>
      <c r="E16" s="34">
        <v>567864</v>
      </c>
      <c r="F16" s="34">
        <v>1199809</v>
      </c>
      <c r="G16" s="35">
        <f t="shared" si="1"/>
        <v>1.6940061317591897</v>
      </c>
      <c r="H16" s="35">
        <f t="shared" si="2"/>
        <v>35.750107627372259</v>
      </c>
      <c r="I16" s="35">
        <f t="shared" si="3"/>
        <v>7.0503841934411007</v>
      </c>
      <c r="J16" s="34">
        <v>15459500</v>
      </c>
      <c r="K16" s="34">
        <f t="shared" si="4"/>
        <v>0.11434218441734856</v>
      </c>
      <c r="L16" s="36"/>
      <c r="M16" s="36"/>
      <c r="N16" s="36"/>
      <c r="O16" s="34" t="str">
        <f>O14&amp;"±"&amp;O15</f>
        <v>7±0</v>
      </c>
      <c r="P16" s="34" t="str">
        <f>P14&amp;"±"&amp;P15</f>
        <v>1.6±0.1</v>
      </c>
      <c r="Q16" s="34" t="str">
        <f>Q14&amp;"±"&amp;Q15</f>
        <v>35.2±0.4</v>
      </c>
      <c r="R16" s="93"/>
    </row>
    <row r="17" spans="1:18" x14ac:dyDescent="0.3">
      <c r="A17" s="1"/>
      <c r="B17" s="94" t="s">
        <v>14</v>
      </c>
      <c r="C17" s="69">
        <v>10861039</v>
      </c>
      <c r="D17" s="69">
        <v>9446516</v>
      </c>
      <c r="E17" s="69">
        <v>1505265</v>
      </c>
      <c r="F17" s="69">
        <v>3000475</v>
      </c>
      <c r="G17" s="70">
        <f t="shared" si="1"/>
        <v>6.965501262953615</v>
      </c>
      <c r="H17" s="70">
        <f t="shared" si="2"/>
        <v>33.184560138845114</v>
      </c>
      <c r="I17" s="70">
        <f t="shared" si="3"/>
        <v>16.841622691198523</v>
      </c>
      <c r="J17" s="69">
        <v>15148484</v>
      </c>
      <c r="K17" s="69">
        <f t="shared" si="4"/>
        <v>0.29743834432541238</v>
      </c>
      <c r="L17" s="71">
        <f>AVERAGE(G17:G19)</f>
        <v>7.1108703652904905</v>
      </c>
      <c r="M17" s="71">
        <f>AVERAGE(H17:H19)</f>
        <v>32.816617892952941</v>
      </c>
      <c r="N17" s="71">
        <f>AVERAGE(I17:I19)</f>
        <v>16.825078053061997</v>
      </c>
      <c r="O17" s="69">
        <f>ROUND(N17,1)</f>
        <v>16.8</v>
      </c>
      <c r="P17" s="69">
        <f>ROUND(L17,1)</f>
        <v>7.1</v>
      </c>
      <c r="Q17" s="69">
        <f>ROUND(M17,1)</f>
        <v>32.799999999999997</v>
      </c>
      <c r="R17" s="94" t="s">
        <v>14</v>
      </c>
    </row>
    <row r="18" spans="1:18" x14ac:dyDescent="0.3">
      <c r="A18" s="1"/>
      <c r="B18" s="94"/>
      <c r="C18" s="69">
        <v>11842054</v>
      </c>
      <c r="D18" s="69">
        <v>10260705</v>
      </c>
      <c r="E18" s="69">
        <v>1664212</v>
      </c>
      <c r="F18" s="69">
        <v>3270823</v>
      </c>
      <c r="G18" s="70">
        <f t="shared" si="1"/>
        <v>7.15453215591773</v>
      </c>
      <c r="H18" s="70">
        <f t="shared" si="2"/>
        <v>32.555209841470223</v>
      </c>
      <c r="I18" s="70">
        <f t="shared" si="3"/>
        <v>16.859172489190097</v>
      </c>
      <c r="J18" s="69">
        <v>16573505</v>
      </c>
      <c r="K18" s="69">
        <f t="shared" si="4"/>
        <v>0.29776652554785482</v>
      </c>
      <c r="L18" s="71">
        <f>STDEVP(G17:G19)</f>
        <v>0.10548760611276689</v>
      </c>
      <c r="M18" s="71">
        <f>STDEVP(H17:H19)</f>
        <v>0.26774689557530679</v>
      </c>
      <c r="N18" s="71">
        <f>STDEVP(I17:I19)</f>
        <v>3.6516989052312369E-2</v>
      </c>
      <c r="O18" s="69">
        <f>ROUND(N18,1)</f>
        <v>0</v>
      </c>
      <c r="P18" s="69">
        <f>ROUND(L18,1)</f>
        <v>0.1</v>
      </c>
      <c r="Q18" s="69">
        <f>ROUND(M18,1)</f>
        <v>0.3</v>
      </c>
      <c r="R18" s="94"/>
    </row>
    <row r="19" spans="1:18" x14ac:dyDescent="0.3">
      <c r="A19" s="1"/>
      <c r="B19" s="94"/>
      <c r="C19" s="69">
        <v>10961229</v>
      </c>
      <c r="D19" s="69">
        <v>9486426</v>
      </c>
      <c r="E19" s="69">
        <v>1518833</v>
      </c>
      <c r="F19" s="69">
        <v>2995463</v>
      </c>
      <c r="G19" s="70">
        <f t="shared" si="1"/>
        <v>7.2125776770001258</v>
      </c>
      <c r="H19" s="70">
        <f t="shared" si="2"/>
        <v>32.710083698543471</v>
      </c>
      <c r="I19" s="70">
        <f t="shared" si="3"/>
        <v>16.77443897879737</v>
      </c>
      <c r="J19" s="69">
        <v>15241628</v>
      </c>
      <c r="K19" s="69">
        <f t="shared" si="4"/>
        <v>0.29618200890351082</v>
      </c>
      <c r="L19" s="71"/>
      <c r="M19" s="71"/>
      <c r="N19" s="71"/>
      <c r="O19" s="69" t="str">
        <f>O17&amp;"±"&amp;O18</f>
        <v>16.8±0</v>
      </c>
      <c r="P19" s="69" t="str">
        <f>P17&amp;"±"&amp;P18</f>
        <v>7.1±0.1</v>
      </c>
      <c r="Q19" s="69" t="str">
        <f>Q17&amp;"±"&amp;Q18</f>
        <v>32.8±0.3</v>
      </c>
      <c r="R19" s="94"/>
    </row>
    <row r="20" spans="1:18" x14ac:dyDescent="0.3">
      <c r="A20" s="1"/>
      <c r="B20" s="93" t="s">
        <v>15</v>
      </c>
      <c r="C20" s="34">
        <v>10510789</v>
      </c>
      <c r="D20" s="34">
        <v>7511871</v>
      </c>
      <c r="E20" s="34">
        <v>2461115</v>
      </c>
      <c r="F20" s="34">
        <v>5482317</v>
      </c>
      <c r="G20" s="35">
        <f t="shared" si="1"/>
        <v>16.639708012024862</v>
      </c>
      <c r="H20" s="35">
        <f t="shared" si="2"/>
        <v>38.033963153458103</v>
      </c>
      <c r="I20" s="35">
        <f t="shared" si="3"/>
        <v>28.844220129193044</v>
      </c>
      <c r="J20" s="34">
        <v>15220600</v>
      </c>
      <c r="K20" s="34">
        <f t="shared" si="4"/>
        <v>0.52188691641591001</v>
      </c>
      <c r="L20" s="36">
        <f>AVERAGE(G20:G22)</f>
        <v>16.755157757381099</v>
      </c>
      <c r="M20" s="36">
        <f>AVERAGE(H20:H22)</f>
        <v>37.797283782458983</v>
      </c>
      <c r="N20" s="36">
        <f>AVERAGE(I20:I22)</f>
        <v>28.828142361942316</v>
      </c>
      <c r="O20" s="34">
        <f>ROUND(N20,1)</f>
        <v>28.8</v>
      </c>
      <c r="P20" s="34">
        <f>ROUND(L20,1)</f>
        <v>16.8</v>
      </c>
      <c r="Q20" s="34">
        <f>ROUND(M20,1)</f>
        <v>37.799999999999997</v>
      </c>
      <c r="R20" s="93" t="s">
        <v>15</v>
      </c>
    </row>
    <row r="21" spans="1:18" x14ac:dyDescent="0.3">
      <c r="A21" s="1"/>
      <c r="B21" s="93"/>
      <c r="C21" s="34">
        <v>10564571</v>
      </c>
      <c r="D21" s="34">
        <v>7501992</v>
      </c>
      <c r="E21" s="34">
        <v>2483932</v>
      </c>
      <c r="F21" s="34">
        <v>5449174</v>
      </c>
      <c r="G21" s="35">
        <f t="shared" si="1"/>
        <v>16.951641549087118</v>
      </c>
      <c r="H21" s="35">
        <f t="shared" si="2"/>
        <v>37.378071085902548</v>
      </c>
      <c r="I21" s="35">
        <f t="shared" si="3"/>
        <v>28.724246596057313</v>
      </c>
      <c r="J21" s="34">
        <v>15266442</v>
      </c>
      <c r="K21" s="34">
        <f t="shared" si="4"/>
        <v>0.51964341134627179</v>
      </c>
      <c r="L21" s="36">
        <f>STDEVP(G20:G22)</f>
        <v>0.13964364262151149</v>
      </c>
      <c r="M21" s="36">
        <f>STDEVP(H20:H22)</f>
        <v>0.29725119823121138</v>
      </c>
      <c r="N21" s="36">
        <f>STDEVP(I20:I22)</f>
        <v>7.9088190548544934E-2</v>
      </c>
      <c r="O21" s="34">
        <f>ROUND(N21,1)</f>
        <v>0.1</v>
      </c>
      <c r="P21" s="34">
        <f>ROUND(L21,1)</f>
        <v>0.1</v>
      </c>
      <c r="Q21" s="34">
        <f>ROUND(M21,1)</f>
        <v>0.3</v>
      </c>
      <c r="R21" s="93"/>
    </row>
    <row r="22" spans="1:18" x14ac:dyDescent="0.3">
      <c r="A22" s="1"/>
      <c r="B22" s="93"/>
      <c r="C22" s="34">
        <v>10708494</v>
      </c>
      <c r="D22" s="34">
        <v>7647751</v>
      </c>
      <c r="E22" s="34">
        <v>2492344</v>
      </c>
      <c r="F22" s="34">
        <v>5544859</v>
      </c>
      <c r="G22" s="35">
        <f t="shared" si="1"/>
        <v>16.674123711031314</v>
      </c>
      <c r="H22" s="35">
        <f t="shared" si="2"/>
        <v>37.979817108016306</v>
      </c>
      <c r="I22" s="35">
        <f t="shared" si="3"/>
        <v>28.915960360576587</v>
      </c>
      <c r="J22" s="34">
        <v>15360791</v>
      </c>
      <c r="K22" s="34">
        <f t="shared" si="4"/>
        <v>0.52322845874278223</v>
      </c>
      <c r="L22" s="36"/>
      <c r="M22" s="36"/>
      <c r="N22" s="36"/>
      <c r="O22" s="34" t="str">
        <f>O20&amp;"±"&amp;O21</f>
        <v>28.8±0.1</v>
      </c>
      <c r="P22" s="34" t="str">
        <f>P20&amp;"±"&amp;P21</f>
        <v>16.8±0.1</v>
      </c>
      <c r="Q22" s="34" t="str">
        <f>Q20&amp;"±"&amp;Q21</f>
        <v>37.8±0.3</v>
      </c>
      <c r="R22" s="93"/>
    </row>
    <row r="23" spans="1:18" x14ac:dyDescent="0.3">
      <c r="A23" s="1"/>
      <c r="B23" s="94" t="s">
        <v>17</v>
      </c>
      <c r="C23" s="69">
        <v>12408651</v>
      </c>
      <c r="D23" s="69">
        <v>8138920</v>
      </c>
      <c r="E23" s="69">
        <v>441742</v>
      </c>
      <c r="F23" s="69">
        <v>4672932</v>
      </c>
      <c r="G23" s="70">
        <f t="shared" si="1"/>
        <v>20.779735960031481</v>
      </c>
      <c r="H23" s="70">
        <f t="shared" si="2"/>
        <v>82.72648462052517</v>
      </c>
      <c r="I23" s="70">
        <f t="shared" si="3"/>
        <v>19.176978762713087</v>
      </c>
      <c r="J23" s="69">
        <v>14994229</v>
      </c>
      <c r="K23" s="69">
        <f t="shared" si="4"/>
        <v>0.34110950286273473</v>
      </c>
      <c r="L23" s="71">
        <f>AVERAGE(G23:G25)</f>
        <v>20.726250955779857</v>
      </c>
      <c r="M23" s="71">
        <f>AVERAGE(H23:H25)</f>
        <v>82.647295257427643</v>
      </c>
      <c r="N23" s="71">
        <f>AVERAGE(I23:I25)</f>
        <v>19.074767676725049</v>
      </c>
      <c r="O23" s="69">
        <f>ROUND(N23,1)</f>
        <v>19.100000000000001</v>
      </c>
      <c r="P23" s="69">
        <f>ROUND(L23,1)</f>
        <v>20.7</v>
      </c>
      <c r="Q23" s="69">
        <f>ROUND(M23,1)</f>
        <v>82.6</v>
      </c>
      <c r="R23" s="94" t="s">
        <v>17</v>
      </c>
    </row>
    <row r="24" spans="1:18" x14ac:dyDescent="0.3">
      <c r="A24" s="1"/>
      <c r="B24" s="94"/>
      <c r="C24" s="69">
        <v>12624925</v>
      </c>
      <c r="D24" s="69">
        <v>8268153</v>
      </c>
      <c r="E24" s="69">
        <v>447789</v>
      </c>
      <c r="F24" s="69">
        <v>4721593</v>
      </c>
      <c r="G24" s="70">
        <f t="shared" si="1"/>
        <v>20.852705379264847</v>
      </c>
      <c r="H24" s="70">
        <f t="shared" si="2"/>
        <v>82.675337206652557</v>
      </c>
      <c r="I24" s="70">
        <f t="shared" si="3"/>
        <v>19.02375265336558</v>
      </c>
      <c r="J24" s="69">
        <v>15282989</v>
      </c>
      <c r="K24" s="69">
        <f t="shared" si="4"/>
        <v>0.33824417461793632</v>
      </c>
      <c r="L24" s="71">
        <f>STDEVP(G23:G25)</f>
        <v>0.13067716524944972</v>
      </c>
      <c r="M24" s="71">
        <f>STDEVP(H23:H25)</f>
        <v>7.8646594515211679E-2</v>
      </c>
      <c r="N24" s="71">
        <f>STDEVP(I23:I25)</f>
        <v>7.2274189804957478E-2</v>
      </c>
      <c r="O24" s="69">
        <f>ROUND(N24,1)</f>
        <v>0.1</v>
      </c>
      <c r="P24" s="69">
        <f>ROUND(L24,1)</f>
        <v>0.1</v>
      </c>
      <c r="Q24" s="69">
        <f>ROUND(M24,1)</f>
        <v>0.1</v>
      </c>
      <c r="R24" s="94"/>
    </row>
    <row r="25" spans="1:18" x14ac:dyDescent="0.3">
      <c r="A25" s="1"/>
      <c r="B25" s="94"/>
      <c r="C25" s="69">
        <v>12545025</v>
      </c>
      <c r="D25" s="69">
        <v>8268594</v>
      </c>
      <c r="E25" s="69">
        <v>448696</v>
      </c>
      <c r="F25" s="69">
        <v>4691025</v>
      </c>
      <c r="G25" s="70">
        <f t="shared" si="1"/>
        <v>20.546311528043248</v>
      </c>
      <c r="H25" s="70">
        <f t="shared" si="2"/>
        <v>82.540063945105189</v>
      </c>
      <c r="I25" s="70">
        <f t="shared" si="3"/>
        <v>19.023571614096486</v>
      </c>
      <c r="J25" s="69">
        <v>15195450</v>
      </c>
      <c r="K25" s="69">
        <f t="shared" si="4"/>
        <v>0.33824078918360428</v>
      </c>
      <c r="L25" s="71"/>
      <c r="M25" s="71"/>
      <c r="N25" s="71"/>
      <c r="O25" s="69" t="str">
        <f>O23&amp;"±"&amp;O24</f>
        <v>19.1±0.1</v>
      </c>
      <c r="P25" s="69" t="str">
        <f>P23&amp;"±"&amp;P24</f>
        <v>20.7±0.1</v>
      </c>
      <c r="Q25" s="69" t="str">
        <f>Q23&amp;"±"&amp;Q24</f>
        <v>82.6±0.1</v>
      </c>
      <c r="R25" s="94"/>
    </row>
    <row r="26" spans="1:18" x14ac:dyDescent="0.3">
      <c r="A26" s="1"/>
      <c r="B26" s="93" t="s">
        <v>18</v>
      </c>
      <c r="C26" s="34">
        <v>11806940</v>
      </c>
      <c r="D26" s="34">
        <v>10852222</v>
      </c>
      <c r="E26" s="34">
        <v>1260676</v>
      </c>
      <c r="F26" s="34">
        <v>2377458</v>
      </c>
      <c r="G26" s="35">
        <f t="shared" si="1"/>
        <v>4.2133861790652274</v>
      </c>
      <c r="H26" s="35">
        <f t="shared" si="2"/>
        <v>30.696560379579203</v>
      </c>
      <c r="I26" s="35">
        <f t="shared" si="3"/>
        <v>13.630844186240834</v>
      </c>
      <c r="J26" s="34">
        <v>15325119</v>
      </c>
      <c r="K26" s="34">
        <f t="shared" si="4"/>
        <v>0.23739678628270358</v>
      </c>
      <c r="L26" s="36">
        <f>AVERAGE(G26:G28)</f>
        <v>4.3410172866846315</v>
      </c>
      <c r="M26" s="36">
        <f>AVERAGE(H26:H28)</f>
        <v>30.642380050558756</v>
      </c>
      <c r="N26" s="36">
        <f>AVERAGE(I26:I28)</f>
        <v>13.748900662282759</v>
      </c>
      <c r="O26" s="34">
        <f>ROUND(N26,1)</f>
        <v>13.7</v>
      </c>
      <c r="P26" s="34">
        <f>ROUND(L26,1)</f>
        <v>4.3</v>
      </c>
      <c r="Q26" s="34">
        <f>ROUND(M26,1)</f>
        <v>30.6</v>
      </c>
      <c r="R26" s="93" t="s">
        <v>18</v>
      </c>
    </row>
    <row r="27" spans="1:18" x14ac:dyDescent="0.3">
      <c r="A27" s="1"/>
      <c r="B27" s="93"/>
      <c r="C27" s="34">
        <v>11756689</v>
      </c>
      <c r="D27" s="34">
        <v>10759564</v>
      </c>
      <c r="E27" s="34">
        <v>1281278</v>
      </c>
      <c r="F27" s="34">
        <v>2387763</v>
      </c>
      <c r="G27" s="35">
        <f t="shared" si="1"/>
        <v>4.4284677383932394</v>
      </c>
      <c r="H27" s="35">
        <f t="shared" si="2"/>
        <v>30.157335390910049</v>
      </c>
      <c r="I27" s="35">
        <f t="shared" si="3"/>
        <v>13.767711517399167</v>
      </c>
      <c r="J27" s="34">
        <v>15290461</v>
      </c>
      <c r="K27" s="34">
        <f t="shared" si="4"/>
        <v>0.23995620537536441</v>
      </c>
      <c r="L27" s="36">
        <f>STDEVP(G26:G28)</f>
        <v>9.2288977755774187E-2</v>
      </c>
      <c r="M27" s="36">
        <f>STDEVP(H26:H28)</f>
        <v>0.3758758222756714</v>
      </c>
      <c r="N27" s="36">
        <f>STDEVP(I26:I28)</f>
        <v>8.9704836507553343E-2</v>
      </c>
      <c r="O27" s="34">
        <f>ROUND(N27,1)</f>
        <v>0.1</v>
      </c>
      <c r="P27" s="34">
        <f>ROUND(L27,1)</f>
        <v>0.1</v>
      </c>
      <c r="Q27" s="34">
        <f>ROUND(M27,1)</f>
        <v>0.4</v>
      </c>
      <c r="R27" s="93"/>
    </row>
    <row r="28" spans="1:18" x14ac:dyDescent="0.3">
      <c r="A28" s="1"/>
      <c r="B28" s="93"/>
      <c r="C28" s="34">
        <v>11983771</v>
      </c>
      <c r="D28" s="34">
        <v>10977780</v>
      </c>
      <c r="E28" s="34">
        <v>1274617</v>
      </c>
      <c r="F28" s="34">
        <v>2423851</v>
      </c>
      <c r="G28" s="35">
        <f t="shared" si="1"/>
        <v>4.3811979425954286</v>
      </c>
      <c r="H28" s="35">
        <f t="shared" si="2"/>
        <v>31.07324438118702</v>
      </c>
      <c r="I28" s="35">
        <f t="shared" si="3"/>
        <v>13.848146283208282</v>
      </c>
      <c r="J28" s="34">
        <v>15317083</v>
      </c>
      <c r="K28" s="34">
        <f t="shared" si="4"/>
        <v>0.24146033549599491</v>
      </c>
      <c r="L28" s="36"/>
      <c r="M28" s="36"/>
      <c r="N28" s="36"/>
      <c r="O28" s="34" t="str">
        <f>O26&amp;"±"&amp;O27</f>
        <v>13.7±0.1</v>
      </c>
      <c r="P28" s="34" t="str">
        <f>P26&amp;"±"&amp;P27</f>
        <v>4.3±0.1</v>
      </c>
      <c r="Q28" s="34" t="str">
        <f>Q26&amp;"±"&amp;Q27</f>
        <v>30.6±0.4</v>
      </c>
      <c r="R28" s="93"/>
    </row>
    <row r="29" spans="1:18" x14ac:dyDescent="0.3">
      <c r="A29" s="1"/>
      <c r="B29" s="94" t="s">
        <v>19</v>
      </c>
      <c r="C29" s="69">
        <v>10718327</v>
      </c>
      <c r="D29" s="69">
        <v>8261543</v>
      </c>
      <c r="E29" s="69">
        <v>2915981</v>
      </c>
      <c r="F29" s="69">
        <v>5465282</v>
      </c>
      <c r="G29" s="70">
        <f t="shared" si="1"/>
        <v>12.944156098013316</v>
      </c>
      <c r="H29" s="70">
        <f t="shared" si="2"/>
        <v>30.416668704943394</v>
      </c>
      <c r="I29" s="70">
        <f t="shared" si="3"/>
        <v>29.951739113108545</v>
      </c>
      <c r="J29" s="69">
        <v>15446556</v>
      </c>
      <c r="K29" s="69">
        <f t="shared" si="4"/>
        <v>0.54259752141512974</v>
      </c>
      <c r="L29" s="71">
        <f>AVERAGE(G29:G31)</f>
        <v>12.692961116738433</v>
      </c>
      <c r="M29" s="71">
        <f>AVERAGE(H29:H31)</f>
        <v>30.222275277390924</v>
      </c>
      <c r="N29" s="71">
        <f>AVERAGE(I29:I31)</f>
        <v>29.059103835849026</v>
      </c>
      <c r="O29" s="69">
        <f>ROUND(N29,1)</f>
        <v>29.1</v>
      </c>
      <c r="P29" s="69">
        <f>ROUND(L29,1)</f>
        <v>12.7</v>
      </c>
      <c r="Q29" s="69">
        <f>ROUND(M29,1)</f>
        <v>30.2</v>
      </c>
      <c r="R29" s="94" t="s">
        <v>19</v>
      </c>
    </row>
    <row r="30" spans="1:18" x14ac:dyDescent="0.3">
      <c r="A30" s="1"/>
      <c r="B30" s="94"/>
      <c r="C30" s="69">
        <v>9346777</v>
      </c>
      <c r="D30" s="69">
        <v>7297861</v>
      </c>
      <c r="E30" s="69">
        <v>2456673</v>
      </c>
      <c r="F30" s="69">
        <v>4554313</v>
      </c>
      <c r="G30" s="70">
        <f t="shared" si="1"/>
        <v>12.309766064002114</v>
      </c>
      <c r="H30" s="70">
        <f t="shared" si="2"/>
        <v>29.919329463787264</v>
      </c>
      <c r="I30" s="70">
        <f t="shared" si="3"/>
        <v>28.324636798445397</v>
      </c>
      <c r="J30" s="69">
        <v>13688768</v>
      </c>
      <c r="K30" s="69">
        <f t="shared" si="4"/>
        <v>0.51217070813092891</v>
      </c>
      <c r="L30" s="71">
        <f>STDEVP(G29:G31)</f>
        <v>0.27529462152701356</v>
      </c>
      <c r="M30" s="71">
        <f>STDEVP(H29:H31)</f>
        <v>0.21706265698563351</v>
      </c>
      <c r="N30" s="71">
        <f>STDEVP(I29:I31)</f>
        <v>0.67361135168081288</v>
      </c>
      <c r="O30" s="69">
        <f>ROUND(N30,1)</f>
        <v>0.7</v>
      </c>
      <c r="P30" s="69">
        <f>ROUND(L30,1)</f>
        <v>0.3</v>
      </c>
      <c r="Q30" s="69">
        <f>ROUND(M30,1)</f>
        <v>0.2</v>
      </c>
      <c r="R30" s="94"/>
    </row>
    <row r="31" spans="1:18" x14ac:dyDescent="0.3">
      <c r="A31" s="1"/>
      <c r="B31" s="94"/>
      <c r="C31" s="69">
        <v>10781973</v>
      </c>
      <c r="D31" s="69">
        <v>8330771</v>
      </c>
      <c r="E31" s="69">
        <v>2831158</v>
      </c>
      <c r="F31" s="69">
        <v>5296276</v>
      </c>
      <c r="G31" s="70">
        <f t="shared" si="1"/>
        <v>12.824961188199874</v>
      </c>
      <c r="H31" s="70">
        <f t="shared" si="2"/>
        <v>30.330827663442118</v>
      </c>
      <c r="I31" s="70">
        <f t="shared" si="3"/>
        <v>28.900935595993126</v>
      </c>
      <c r="J31" s="69">
        <v>15541587</v>
      </c>
      <c r="K31" s="69">
        <f t="shared" si="4"/>
        <v>0.52294749564507148</v>
      </c>
      <c r="L31" s="71"/>
      <c r="M31" s="71"/>
      <c r="N31" s="71"/>
      <c r="O31" s="69" t="str">
        <f>O29&amp;"±"&amp;O30</f>
        <v>29.1±0.7</v>
      </c>
      <c r="P31" s="69" t="str">
        <f>P29&amp;"±"&amp;P30</f>
        <v>12.7±0.3</v>
      </c>
      <c r="Q31" s="69" t="str">
        <f>Q29&amp;"±"&amp;Q30</f>
        <v>30.2±0.2</v>
      </c>
      <c r="R31" s="94"/>
    </row>
    <row r="32" spans="1:18" x14ac:dyDescent="0.3">
      <c r="A32" s="1"/>
      <c r="B32" s="93" t="s">
        <v>20</v>
      </c>
      <c r="C32" s="34">
        <v>11508245</v>
      </c>
      <c r="D32" s="34">
        <v>7253291</v>
      </c>
      <c r="E32" s="34">
        <v>1897391</v>
      </c>
      <c r="F32" s="34">
        <v>6207090</v>
      </c>
      <c r="G32" s="35">
        <f t="shared" si="1"/>
        <v>22.679134586848328</v>
      </c>
      <c r="H32" s="35">
        <f t="shared" si="2"/>
        <v>53.176742594621416</v>
      </c>
      <c r="I32" s="35">
        <f t="shared" si="3"/>
        <v>28.729504544598989</v>
      </c>
      <c r="J32" s="34">
        <v>15593285</v>
      </c>
      <c r="K32" s="34">
        <f t="shared" si="4"/>
        <v>0.51974173498400111</v>
      </c>
      <c r="L32" s="36">
        <f>AVERAGE(G32:G34)</f>
        <v>22.604732916533973</v>
      </c>
      <c r="M32" s="36">
        <f>AVERAGE(H32:H34)</f>
        <v>53.175883023116853</v>
      </c>
      <c r="N32" s="36">
        <f>AVERAGE(I32:I34)</f>
        <v>28.878454925242803</v>
      </c>
      <c r="O32" s="34">
        <f>ROUND(N32,1)</f>
        <v>28.9</v>
      </c>
      <c r="P32" s="34">
        <f>ROUND(L32,1)</f>
        <v>22.6</v>
      </c>
      <c r="Q32" s="34">
        <f>ROUND(M32,1)</f>
        <v>53.2</v>
      </c>
      <c r="R32" s="93" t="s">
        <v>20</v>
      </c>
    </row>
    <row r="33" spans="1:18" x14ac:dyDescent="0.3">
      <c r="A33" s="1"/>
      <c r="B33" s="93"/>
      <c r="C33" s="34">
        <v>11302746</v>
      </c>
      <c r="D33" s="34">
        <v>7107650</v>
      </c>
      <c r="E33" s="34">
        <v>1866036</v>
      </c>
      <c r="F33" s="34">
        <v>6101326</v>
      </c>
      <c r="G33" s="35">
        <f t="shared" si="1"/>
        <v>22.786560375996256</v>
      </c>
      <c r="H33" s="35">
        <f t="shared" si="2"/>
        <v>53.15799633554996</v>
      </c>
      <c r="I33" s="35">
        <f t="shared" si="3"/>
        <v>28.697233878622452</v>
      </c>
      <c r="J33" s="34">
        <v>15347283</v>
      </c>
      <c r="K33" s="34">
        <f t="shared" si="4"/>
        <v>0.51913827353023989</v>
      </c>
      <c r="L33" s="36">
        <f>STDEVP(G32:G34)</f>
        <v>0.18641369808946415</v>
      </c>
      <c r="M33" s="36">
        <f>STDEVP(H32:H34)</f>
        <v>1.4266454087446376E-2</v>
      </c>
      <c r="N33" s="36">
        <f>STDEVP(I32:I34)</f>
        <v>0.23383787475782661</v>
      </c>
      <c r="O33" s="34">
        <f>ROUND(N33,1)</f>
        <v>0.2</v>
      </c>
      <c r="P33" s="34">
        <f>ROUND(L33,1)</f>
        <v>0.2</v>
      </c>
      <c r="Q33" s="34">
        <f>ROUND(M33,1)</f>
        <v>0</v>
      </c>
      <c r="R33" s="93"/>
    </row>
    <row r="34" spans="1:18" x14ac:dyDescent="0.3">
      <c r="A34" s="1"/>
      <c r="B34" s="93"/>
      <c r="C34" s="34">
        <v>10620479</v>
      </c>
      <c r="D34" s="34">
        <v>6740549</v>
      </c>
      <c r="E34" s="34">
        <v>1791631</v>
      </c>
      <c r="F34" s="34">
        <v>5863752</v>
      </c>
      <c r="G34" s="35">
        <f t="shared" si="1"/>
        <v>22.34850378675733</v>
      </c>
      <c r="H34" s="35">
        <f t="shared" si="2"/>
        <v>53.192910139179197</v>
      </c>
      <c r="I34" s="35">
        <f t="shared" si="3"/>
        <v>29.208626352506972</v>
      </c>
      <c r="J34" s="34">
        <v>14479599</v>
      </c>
      <c r="K34" s="34">
        <f t="shared" si="4"/>
        <v>0.52870131279188048</v>
      </c>
      <c r="L34" s="36"/>
      <c r="M34" s="36"/>
      <c r="N34" s="36"/>
      <c r="O34" s="34" t="str">
        <f>O32&amp;"±"&amp;O33</f>
        <v>28.9±0.2</v>
      </c>
      <c r="P34" s="34" t="str">
        <f>P32&amp;"±"&amp;P33</f>
        <v>22.6±0.2</v>
      </c>
      <c r="Q34" s="34" t="str">
        <f>Q32&amp;"±"&amp;Q33</f>
        <v>53.2±0</v>
      </c>
      <c r="R34" s="93"/>
    </row>
    <row r="35" spans="1:18" x14ac:dyDescent="0.3">
      <c r="A35" s="1"/>
    </row>
    <row r="36" spans="1:18" ht="17" x14ac:dyDescent="0.3">
      <c r="A36" s="1"/>
      <c r="B36" s="1" t="s">
        <v>135</v>
      </c>
      <c r="C36" s="1" t="s">
        <v>136</v>
      </c>
      <c r="D36" s="1" t="s">
        <v>137</v>
      </c>
      <c r="E36" s="13" t="s">
        <v>3</v>
      </c>
      <c r="F36" s="13" t="s">
        <v>4</v>
      </c>
    </row>
    <row r="37" spans="1:18" x14ac:dyDescent="0.3">
      <c r="A37" s="1"/>
      <c r="B37" s="43">
        <f>27/134.18*100*0.05</f>
        <v>1.0061111939186167</v>
      </c>
      <c r="C37" s="1">
        <v>1291970</v>
      </c>
      <c r="D37" s="1">
        <v>1291399</v>
      </c>
      <c r="E37" s="1">
        <v>14957240</v>
      </c>
      <c r="F37" s="43">
        <f>(C37+D37)/E37</f>
        <v>0.17271695847629642</v>
      </c>
    </row>
    <row r="38" spans="1:18" x14ac:dyDescent="0.3">
      <c r="A38" s="1"/>
      <c r="B38" s="43">
        <f>27/134.18*100*0.1</f>
        <v>2.0122223878372334</v>
      </c>
      <c r="C38" s="1">
        <v>2778477</v>
      </c>
      <c r="D38" s="1">
        <v>2794330</v>
      </c>
      <c r="E38" s="1">
        <v>14957240</v>
      </c>
      <c r="F38" s="43">
        <f t="shared" ref="F38:F47" si="5">(C38+D38)/E38</f>
        <v>0.37258257539492579</v>
      </c>
    </row>
    <row r="39" spans="1:18" x14ac:dyDescent="0.3">
      <c r="A39" s="1"/>
      <c r="B39" s="43">
        <f>27/134.18*100*0.2</f>
        <v>4.0244447756744668</v>
      </c>
      <c r="C39" s="1">
        <v>5353868</v>
      </c>
      <c r="D39" s="1">
        <v>5391223</v>
      </c>
      <c r="E39" s="1">
        <v>14960124</v>
      </c>
      <c r="F39" s="43">
        <f t="shared" si="5"/>
        <v>0.7182487925902219</v>
      </c>
    </row>
    <row r="40" spans="1:18" x14ac:dyDescent="0.3">
      <c r="A40" s="1"/>
      <c r="B40" s="43">
        <f>27/134.18*100*0.3</f>
        <v>6.0366671635117006</v>
      </c>
      <c r="C40" s="1">
        <v>8147414</v>
      </c>
      <c r="D40" s="1">
        <v>8142907</v>
      </c>
      <c r="E40" s="1">
        <v>14960124</v>
      </c>
      <c r="F40" s="43">
        <f t="shared" si="5"/>
        <v>1.0889161747589793</v>
      </c>
    </row>
    <row r="41" spans="1:18" x14ac:dyDescent="0.3">
      <c r="A41" s="1"/>
      <c r="B41" s="43">
        <f>27/134.18*100*0.4</f>
        <v>8.0488895513489336</v>
      </c>
      <c r="C41" s="1">
        <v>11137089</v>
      </c>
      <c r="D41" s="1">
        <v>11166147</v>
      </c>
      <c r="E41" s="1">
        <v>14974173</v>
      </c>
      <c r="F41" s="43">
        <f t="shared" si="5"/>
        <v>1.4894469297235982</v>
      </c>
    </row>
    <row r="42" spans="1:18" x14ac:dyDescent="0.3">
      <c r="A42" s="1"/>
      <c r="B42" s="43">
        <f>27/134.18*100*0.5</f>
        <v>10.061111939186167</v>
      </c>
      <c r="C42" s="1">
        <v>14027806</v>
      </c>
      <c r="D42" s="1">
        <v>14129080</v>
      </c>
      <c r="E42" s="1">
        <v>15022671</v>
      </c>
      <c r="F42" s="43">
        <f t="shared" si="5"/>
        <v>1.8742929270034603</v>
      </c>
    </row>
    <row r="43" spans="1:18" x14ac:dyDescent="0.3">
      <c r="A43" s="1"/>
      <c r="B43" s="43">
        <f>27/134.18*100*0.6</f>
        <v>12.073334327023401</v>
      </c>
      <c r="C43" s="1">
        <v>16840625</v>
      </c>
      <c r="D43" s="1">
        <v>16890285</v>
      </c>
      <c r="E43" s="1">
        <v>14990189</v>
      </c>
      <c r="F43" s="43">
        <f t="shared" si="5"/>
        <v>2.2501991135668802</v>
      </c>
    </row>
    <row r="44" spans="1:18" x14ac:dyDescent="0.3">
      <c r="A44" s="1"/>
      <c r="B44" s="43">
        <f>27/134.18*100*0.7</f>
        <v>14.085556714860633</v>
      </c>
      <c r="C44" s="1">
        <v>19501600</v>
      </c>
      <c r="D44" s="1">
        <v>19661623</v>
      </c>
      <c r="E44" s="1">
        <v>14982501</v>
      </c>
      <c r="F44" s="43">
        <f t="shared" si="5"/>
        <v>2.6139309451739732</v>
      </c>
    </row>
    <row r="45" spans="1:18" x14ac:dyDescent="0.3">
      <c r="A45" s="1"/>
      <c r="B45" s="43">
        <f>27/134.18*100*0.8</f>
        <v>16.097779102697867</v>
      </c>
      <c r="C45" s="1">
        <v>22381209</v>
      </c>
      <c r="D45" s="1">
        <v>22490761</v>
      </c>
      <c r="E45" s="1">
        <v>14946397</v>
      </c>
      <c r="F45" s="43">
        <f t="shared" si="5"/>
        <v>3.002193103796186</v>
      </c>
    </row>
    <row r="46" spans="1:18" x14ac:dyDescent="0.3">
      <c r="A46" s="1"/>
      <c r="B46" s="43">
        <f>27/134.18*100*0.9</f>
        <v>18.110001490535101</v>
      </c>
      <c r="C46" s="1">
        <v>25328315</v>
      </c>
      <c r="D46" s="1">
        <v>25493342</v>
      </c>
      <c r="E46" s="1">
        <v>14927084</v>
      </c>
      <c r="F46" s="43">
        <f t="shared" si="5"/>
        <v>3.4046607495476007</v>
      </c>
    </row>
    <row r="47" spans="1:18" x14ac:dyDescent="0.3">
      <c r="A47" s="1"/>
      <c r="B47" s="43">
        <f>27/134.18*100*1</f>
        <v>20.122223878372335</v>
      </c>
      <c r="C47" s="1">
        <v>27846183</v>
      </c>
      <c r="D47" s="1">
        <v>28092062</v>
      </c>
      <c r="E47" s="1">
        <v>15099154</v>
      </c>
      <c r="F47" s="43">
        <f t="shared" si="5"/>
        <v>3.7047270992798671</v>
      </c>
    </row>
    <row r="48" spans="1:18" x14ac:dyDescent="0.3">
      <c r="A48" s="1"/>
      <c r="B48" s="95"/>
      <c r="C48" s="95"/>
      <c r="D48" s="95"/>
      <c r="E48" s="4"/>
      <c r="F48" s="4"/>
      <c r="G48" s="4"/>
      <c r="H48" s="4"/>
    </row>
    <row r="49" spans="1:8" x14ac:dyDescent="0.3">
      <c r="A49" s="1"/>
      <c r="B49" s="4"/>
      <c r="C49" s="4"/>
      <c r="D49" s="4"/>
      <c r="E49" s="4"/>
      <c r="F49" s="4"/>
      <c r="G49" s="4"/>
      <c r="H49" s="4"/>
    </row>
    <row r="50" spans="1:8" x14ac:dyDescent="0.3">
      <c r="A50" s="1"/>
      <c r="B50" s="4"/>
      <c r="C50" s="4"/>
      <c r="D50" s="4"/>
      <c r="E50" s="4"/>
      <c r="F50" s="4"/>
      <c r="G50" s="4"/>
      <c r="H50" s="4"/>
    </row>
    <row r="51" spans="1:8" x14ac:dyDescent="0.3">
      <c r="A51" s="1"/>
      <c r="B51" s="4"/>
      <c r="C51" s="60"/>
      <c r="D51" s="60"/>
      <c r="E51" s="60"/>
      <c r="F51" s="60"/>
      <c r="G51" s="60"/>
      <c r="H51" s="60"/>
    </row>
    <row r="52" spans="1:8" x14ac:dyDescent="0.3">
      <c r="A52" s="1"/>
      <c r="B52" s="4"/>
      <c r="C52" s="60"/>
      <c r="D52" s="60"/>
      <c r="E52" s="60"/>
      <c r="F52" s="60"/>
      <c r="G52" s="60"/>
      <c r="H52" s="60"/>
    </row>
    <row r="53" spans="1:8" x14ac:dyDescent="0.3">
      <c r="A53" s="1"/>
      <c r="B53" s="4"/>
      <c r="C53" s="60"/>
      <c r="D53" s="60"/>
      <c r="E53" s="60"/>
      <c r="F53" s="60"/>
      <c r="G53" s="60"/>
      <c r="H53" s="60"/>
    </row>
    <row r="54" spans="1:8" x14ac:dyDescent="0.3">
      <c r="A54" s="1"/>
      <c r="B54" s="4"/>
      <c r="C54" s="60"/>
      <c r="D54" s="60"/>
      <c r="E54" s="60"/>
      <c r="F54" s="60"/>
      <c r="G54" s="60"/>
      <c r="H54" s="60"/>
    </row>
    <row r="55" spans="1:8" x14ac:dyDescent="0.3">
      <c r="A55" s="1"/>
      <c r="B55" s="4"/>
      <c r="C55" s="60"/>
      <c r="D55" s="60"/>
      <c r="E55" s="60"/>
      <c r="F55" s="60"/>
      <c r="G55" s="60"/>
      <c r="H55" s="60"/>
    </row>
    <row r="56" spans="1:8" x14ac:dyDescent="0.3">
      <c r="A56" s="1"/>
      <c r="B56" s="4"/>
      <c r="C56" s="60"/>
      <c r="D56" s="60"/>
      <c r="E56" s="60"/>
      <c r="F56" s="60"/>
      <c r="G56" s="60"/>
      <c r="H56" s="60"/>
    </row>
    <row r="57" spans="1:8" x14ac:dyDescent="0.3">
      <c r="A57" s="1"/>
      <c r="B57" s="4"/>
      <c r="C57" s="60"/>
      <c r="D57" s="60"/>
      <c r="E57" s="60"/>
      <c r="F57" s="60"/>
      <c r="G57" s="60"/>
      <c r="H57" s="60"/>
    </row>
    <row r="58" spans="1:8" x14ac:dyDescent="0.3">
      <c r="A58" s="1"/>
      <c r="B58" s="4"/>
      <c r="C58" s="60"/>
      <c r="D58" s="60"/>
      <c r="E58" s="60"/>
      <c r="F58" s="60"/>
      <c r="G58" s="60"/>
      <c r="H58" s="60"/>
    </row>
    <row r="59" spans="1:8" x14ac:dyDescent="0.3">
      <c r="A59" s="1"/>
      <c r="B59" s="4"/>
      <c r="C59" s="60"/>
      <c r="D59" s="60"/>
      <c r="E59" s="60"/>
      <c r="F59" s="60"/>
      <c r="G59" s="60"/>
      <c r="H59" s="60"/>
    </row>
    <row r="60" spans="1:8" x14ac:dyDescent="0.3">
      <c r="A60" s="1"/>
      <c r="B60" s="4"/>
      <c r="C60" s="60"/>
      <c r="D60" s="60"/>
      <c r="E60" s="60"/>
      <c r="F60" s="60"/>
      <c r="G60" s="60"/>
      <c r="H60" s="60"/>
    </row>
    <row r="61" spans="1:8" x14ac:dyDescent="0.3">
      <c r="A61" s="1"/>
      <c r="B61" s="4"/>
      <c r="C61" s="60"/>
      <c r="D61" s="60"/>
      <c r="E61" s="60"/>
      <c r="F61" s="60"/>
      <c r="G61" s="60"/>
      <c r="H61" s="60"/>
    </row>
    <row r="62" spans="1:8" x14ac:dyDescent="0.3">
      <c r="A62" s="1"/>
      <c r="B62" s="4"/>
      <c r="C62" s="4"/>
      <c r="D62" s="4"/>
      <c r="E62" s="4"/>
      <c r="F62" s="4"/>
      <c r="G62" s="4"/>
      <c r="H62" s="4"/>
    </row>
    <row r="63" spans="1:8" x14ac:dyDescent="0.3">
      <c r="A63" s="1"/>
      <c r="B63" s="4"/>
      <c r="C63" s="4"/>
      <c r="D63" s="4"/>
      <c r="E63" s="4"/>
      <c r="F63" s="4"/>
      <c r="G63" s="4"/>
      <c r="H63" s="4"/>
    </row>
    <row r="64" spans="1:8" x14ac:dyDescent="0.3">
      <c r="A64" s="1"/>
      <c r="B64" s="4"/>
      <c r="C64" s="4"/>
      <c r="D64" s="4"/>
      <c r="E64" s="4"/>
      <c r="F64" s="4"/>
      <c r="G64" s="4"/>
      <c r="H64" s="4"/>
    </row>
    <row r="65" spans="1:8" x14ac:dyDescent="0.3">
      <c r="A65" s="1"/>
      <c r="B65" s="4"/>
      <c r="C65" s="4"/>
      <c r="D65" s="4"/>
      <c r="E65" s="4"/>
      <c r="F65" s="4"/>
      <c r="G65" s="4"/>
      <c r="H65" s="4"/>
    </row>
    <row r="66" spans="1:8" x14ac:dyDescent="0.3">
      <c r="A66" s="1"/>
      <c r="B66" s="4"/>
      <c r="C66" s="4"/>
      <c r="D66" s="4"/>
      <c r="E66" s="4"/>
      <c r="F66" s="4"/>
      <c r="G66" s="4"/>
      <c r="H66" s="4"/>
    </row>
    <row r="67" spans="1:8" x14ac:dyDescent="0.3">
      <c r="A67" s="1"/>
      <c r="B67" s="4"/>
      <c r="C67" s="4"/>
      <c r="D67" s="4"/>
      <c r="E67" s="4"/>
      <c r="F67" s="4"/>
      <c r="G67" s="4"/>
      <c r="H67" s="4"/>
    </row>
    <row r="68" spans="1:8" x14ac:dyDescent="0.3">
      <c r="A68" s="1"/>
      <c r="B68" s="4"/>
      <c r="C68" s="4"/>
      <c r="D68" s="4"/>
      <c r="E68" s="4"/>
      <c r="F68" s="4"/>
      <c r="G68" s="4"/>
      <c r="H68" s="4"/>
    </row>
    <row r="69" spans="1:8" x14ac:dyDescent="0.3">
      <c r="A69" s="1"/>
      <c r="B69" s="4"/>
      <c r="C69" s="4"/>
      <c r="D69" s="4"/>
      <c r="E69" s="4"/>
      <c r="F69" s="4"/>
      <c r="G69" s="4"/>
      <c r="H69" s="4"/>
    </row>
    <row r="70" spans="1:8" x14ac:dyDescent="0.3">
      <c r="A70" s="1"/>
      <c r="B70" s="4"/>
      <c r="C70" s="4"/>
      <c r="D70" s="4"/>
      <c r="E70" s="4"/>
      <c r="F70" s="4"/>
      <c r="G70" s="4"/>
      <c r="H70" s="4"/>
    </row>
    <row r="71" spans="1:8" x14ac:dyDescent="0.3">
      <c r="A71" s="1"/>
      <c r="B71" s="4"/>
      <c r="C71" s="4"/>
      <c r="D71" s="4"/>
      <c r="E71" s="4"/>
      <c r="F71" s="4"/>
      <c r="G71" s="4"/>
      <c r="H71" s="4"/>
    </row>
    <row r="72" spans="1:8" x14ac:dyDescent="0.3">
      <c r="A72" s="1"/>
      <c r="B72" s="4"/>
      <c r="C72" s="4"/>
      <c r="D72" s="4"/>
      <c r="E72" s="4"/>
      <c r="F72" s="4"/>
      <c r="G72" s="4"/>
      <c r="H72" s="4"/>
    </row>
    <row r="73" spans="1:8" x14ac:dyDescent="0.3">
      <c r="A73" s="1"/>
      <c r="B73" s="4"/>
      <c r="C73" s="4"/>
      <c r="D73" s="4"/>
      <c r="E73" s="4"/>
      <c r="F73" s="4"/>
      <c r="G73" s="4"/>
      <c r="H73" s="4"/>
    </row>
    <row r="74" spans="1:8" x14ac:dyDescent="0.3">
      <c r="A74" s="1"/>
    </row>
    <row r="75" spans="1:8" x14ac:dyDescent="0.3">
      <c r="A75" s="1"/>
    </row>
    <row r="76" spans="1:8" x14ac:dyDescent="0.3">
      <c r="A76" s="1"/>
    </row>
    <row r="77" spans="1:8" x14ac:dyDescent="0.3">
      <c r="A77" s="1"/>
    </row>
    <row r="78" spans="1:8" x14ac:dyDescent="0.3">
      <c r="A78" s="1"/>
    </row>
    <row r="79" spans="1:8" x14ac:dyDescent="0.3">
      <c r="A79" s="1"/>
    </row>
    <row r="80" spans="1:8" x14ac:dyDescent="0.3">
      <c r="A80" s="1"/>
    </row>
    <row r="81" spans="1:1" x14ac:dyDescent="0.3">
      <c r="A81" s="1"/>
    </row>
    <row r="82" spans="1:1" x14ac:dyDescent="0.3">
      <c r="A82" s="1"/>
    </row>
    <row r="83" spans="1:1" x14ac:dyDescent="0.3">
      <c r="A83" s="1"/>
    </row>
    <row r="84" spans="1:1" x14ac:dyDescent="0.3">
      <c r="A84" s="1"/>
    </row>
    <row r="85" spans="1:1" x14ac:dyDescent="0.3">
      <c r="A85" s="1"/>
    </row>
    <row r="86" spans="1:1" x14ac:dyDescent="0.3">
      <c r="A86" s="1"/>
    </row>
    <row r="87" spans="1:1" x14ac:dyDescent="0.3">
      <c r="A87" s="1"/>
    </row>
    <row r="88" spans="1:1" x14ac:dyDescent="0.3">
      <c r="A88" s="1"/>
    </row>
    <row r="89" spans="1:1" x14ac:dyDescent="0.3">
      <c r="A89" s="1"/>
    </row>
    <row r="90" spans="1:1" x14ac:dyDescent="0.3">
      <c r="A90" s="1"/>
    </row>
    <row r="91" spans="1:1" x14ac:dyDescent="0.3">
      <c r="A91" s="1"/>
    </row>
    <row r="92" spans="1:1" x14ac:dyDescent="0.3">
      <c r="A92" s="1"/>
    </row>
    <row r="93" spans="1:1" x14ac:dyDescent="0.3">
      <c r="A93" s="1"/>
    </row>
    <row r="94" spans="1:1" x14ac:dyDescent="0.3">
      <c r="A94" s="1"/>
    </row>
    <row r="95" spans="1:1" x14ac:dyDescent="0.3">
      <c r="A95" s="1"/>
    </row>
    <row r="96" spans="1:1" x14ac:dyDescent="0.3">
      <c r="A96" s="1"/>
    </row>
    <row r="97" spans="1:1" x14ac:dyDescent="0.3">
      <c r="A97" s="1"/>
    </row>
    <row r="98" spans="1:1" x14ac:dyDescent="0.3">
      <c r="A98" s="1"/>
    </row>
    <row r="99" spans="1:1" x14ac:dyDescent="0.3">
      <c r="A99" s="1"/>
    </row>
    <row r="100" spans="1:1" x14ac:dyDescent="0.3">
      <c r="A100" s="1"/>
    </row>
    <row r="101" spans="1:1" x14ac:dyDescent="0.3">
      <c r="A101" s="1"/>
    </row>
    <row r="102" spans="1:1" x14ac:dyDescent="0.3">
      <c r="A102" s="1"/>
    </row>
    <row r="103" spans="1:1" x14ac:dyDescent="0.3">
      <c r="A103" s="1"/>
    </row>
    <row r="104" spans="1:1" x14ac:dyDescent="0.3">
      <c r="A104" s="1"/>
    </row>
    <row r="105" spans="1:1" x14ac:dyDescent="0.3">
      <c r="A105" s="1"/>
    </row>
    <row r="106" spans="1:1" x14ac:dyDescent="0.3">
      <c r="A106" s="1"/>
    </row>
    <row r="107" spans="1:1" x14ac:dyDescent="0.3">
      <c r="A107" s="1"/>
    </row>
    <row r="108" spans="1:1" x14ac:dyDescent="0.3">
      <c r="A108" s="1"/>
    </row>
    <row r="109" spans="1:1" x14ac:dyDescent="0.3">
      <c r="A109" s="1"/>
    </row>
    <row r="110" spans="1:1" x14ac:dyDescent="0.3">
      <c r="A110" s="1"/>
    </row>
    <row r="111" spans="1:1" x14ac:dyDescent="0.3">
      <c r="A111" s="1"/>
    </row>
    <row r="112" spans="1:1" x14ac:dyDescent="0.3">
      <c r="A112" s="1"/>
    </row>
    <row r="113" spans="1:1" x14ac:dyDescent="0.3">
      <c r="A113" s="1"/>
    </row>
    <row r="114" spans="1:1" x14ac:dyDescent="0.3">
      <c r="A114" s="1"/>
    </row>
    <row r="115" spans="1:1" x14ac:dyDescent="0.3">
      <c r="A115" s="1"/>
    </row>
    <row r="116" spans="1:1" x14ac:dyDescent="0.3">
      <c r="A116" s="1"/>
    </row>
    <row r="117" spans="1:1" x14ac:dyDescent="0.3">
      <c r="A117" s="1"/>
    </row>
    <row r="118" spans="1:1" x14ac:dyDescent="0.3">
      <c r="A118" s="1"/>
    </row>
    <row r="119" spans="1:1" x14ac:dyDescent="0.3">
      <c r="A119" s="1"/>
    </row>
    <row r="120" spans="1:1" x14ac:dyDescent="0.3">
      <c r="A120" s="1"/>
    </row>
    <row r="121" spans="1:1" x14ac:dyDescent="0.3">
      <c r="A121" s="1"/>
    </row>
    <row r="123" spans="1:1" ht="19" customHeight="1" x14ac:dyDescent="0.3"/>
  </sheetData>
  <mergeCells count="23">
    <mergeCell ref="B48:D48"/>
    <mergeCell ref="B29:B31"/>
    <mergeCell ref="R29:R31"/>
    <mergeCell ref="B32:B34"/>
    <mergeCell ref="R32:R34"/>
    <mergeCell ref="B23:B25"/>
    <mergeCell ref="R23:R25"/>
    <mergeCell ref="B26:B28"/>
    <mergeCell ref="R26:R28"/>
    <mergeCell ref="B14:B16"/>
    <mergeCell ref="R14:R16"/>
    <mergeCell ref="B17:B19"/>
    <mergeCell ref="R17:R19"/>
    <mergeCell ref="B20:B22"/>
    <mergeCell ref="R20:R22"/>
    <mergeCell ref="B11:B13"/>
    <mergeCell ref="R11:R13"/>
    <mergeCell ref="B8:B10"/>
    <mergeCell ref="R8:R10"/>
    <mergeCell ref="B2:B4"/>
    <mergeCell ref="R2:R4"/>
    <mergeCell ref="B5:B7"/>
    <mergeCell ref="R5:R7"/>
  </mergeCells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DB010-21DE-465E-B093-5EB4562398C4}">
  <dimension ref="B1:R47"/>
  <sheetViews>
    <sheetView topLeftCell="J1" zoomScale="85" zoomScaleNormal="85" workbookViewId="0">
      <selection activeCell="P25" sqref="P25"/>
    </sheetView>
  </sheetViews>
  <sheetFormatPr defaultRowHeight="14" x14ac:dyDescent="0.3"/>
  <cols>
    <col min="3" max="4" width="9.4140625" bestFit="1" customWidth="1"/>
    <col min="5" max="5" width="12.4140625" bestFit="1" customWidth="1"/>
    <col min="6" max="6" width="9.4140625" bestFit="1" customWidth="1"/>
    <col min="7" max="8" width="12.58203125" bestFit="1" customWidth="1"/>
    <col min="9" max="9" width="7.33203125" bestFit="1" customWidth="1"/>
    <col min="11" max="11" width="11.4140625" bestFit="1" customWidth="1"/>
    <col min="12" max="12" width="14.08203125" customWidth="1"/>
    <col min="13" max="13" width="14.83203125" customWidth="1"/>
    <col min="15" max="15" width="9" customWidth="1"/>
  </cols>
  <sheetData>
    <row r="1" spans="2:18" x14ac:dyDescent="0.3">
      <c r="B1" s="15"/>
      <c r="C1" s="46" t="s">
        <v>73</v>
      </c>
      <c r="D1" s="47" t="s">
        <v>71</v>
      </c>
      <c r="E1" s="46" t="s">
        <v>72</v>
      </c>
      <c r="F1" s="46" t="s">
        <v>74</v>
      </c>
      <c r="G1" s="46" t="s">
        <v>0</v>
      </c>
      <c r="H1" s="46" t="s">
        <v>1</v>
      </c>
      <c r="I1" s="15" t="s">
        <v>2</v>
      </c>
      <c r="J1" s="15" t="s">
        <v>3</v>
      </c>
      <c r="K1" s="15" t="s">
        <v>4</v>
      </c>
      <c r="L1" s="46" t="s">
        <v>0</v>
      </c>
      <c r="M1" s="46" t="s">
        <v>1</v>
      </c>
      <c r="N1" s="15" t="s">
        <v>2</v>
      </c>
      <c r="O1" s="15" t="s">
        <v>2</v>
      </c>
      <c r="P1" s="46" t="s">
        <v>0</v>
      </c>
      <c r="Q1" s="46" t="s">
        <v>1</v>
      </c>
      <c r="R1" s="15"/>
    </row>
    <row r="2" spans="2:18" x14ac:dyDescent="0.3">
      <c r="B2" s="92" t="s">
        <v>29</v>
      </c>
      <c r="C2" s="13">
        <v>7287139</v>
      </c>
      <c r="D2" s="13">
        <v>7297415</v>
      </c>
      <c r="E2" s="13">
        <v>0</v>
      </c>
      <c r="F2" s="13">
        <v>0</v>
      </c>
      <c r="G2" s="18">
        <f t="shared" ref="G2:G31" si="0">(C2-D2)/(C2+D2)*100</f>
        <v>-7.0458102455515606E-2</v>
      </c>
      <c r="H2" s="18"/>
      <c r="I2" s="19"/>
      <c r="J2" s="33" t="s">
        <v>30</v>
      </c>
      <c r="K2" s="13">
        <f t="shared" ref="K2:K7" si="1">(E2+F2)/J2</f>
        <v>0</v>
      </c>
      <c r="L2" s="18">
        <f>AVERAGE(G2:G4)</f>
        <v>-0.27210637410214883</v>
      </c>
      <c r="M2" s="18"/>
      <c r="N2" s="19"/>
      <c r="O2" s="19"/>
      <c r="P2" s="18">
        <f>ROUND(L2,1)</f>
        <v>-0.3</v>
      </c>
      <c r="Q2" s="18"/>
      <c r="R2" s="92" t="s">
        <v>29</v>
      </c>
    </row>
    <row r="3" spans="2:18" x14ac:dyDescent="0.3">
      <c r="B3" s="92"/>
      <c r="C3" s="13">
        <v>7284002</v>
      </c>
      <c r="D3" s="13">
        <v>7346038</v>
      </c>
      <c r="E3" s="13">
        <v>0</v>
      </c>
      <c r="F3" s="13">
        <v>0</v>
      </c>
      <c r="G3" s="18">
        <f t="shared" si="0"/>
        <v>-0.42403164994764198</v>
      </c>
      <c r="H3" s="18"/>
      <c r="I3" s="19"/>
      <c r="J3" s="13">
        <v>9718250</v>
      </c>
      <c r="K3" s="13">
        <f t="shared" si="1"/>
        <v>0</v>
      </c>
      <c r="L3" s="19">
        <f>STDEV(G2:G4)</f>
        <v>0.18195561438197486</v>
      </c>
      <c r="M3" s="19"/>
      <c r="N3" s="19"/>
      <c r="O3" s="19"/>
      <c r="P3" s="18">
        <f>ROUND(L3,1)</f>
        <v>0.2</v>
      </c>
      <c r="Q3" s="18"/>
      <c r="R3" s="92"/>
    </row>
    <row r="4" spans="2:18" x14ac:dyDescent="0.3">
      <c r="B4" s="92"/>
      <c r="C4" s="13">
        <v>7253883</v>
      </c>
      <c r="D4" s="13">
        <v>7300724</v>
      </c>
      <c r="E4" s="13">
        <v>0</v>
      </c>
      <c r="F4" s="13">
        <v>0</v>
      </c>
      <c r="G4" s="18">
        <f t="shared" si="0"/>
        <v>-0.32182936990328903</v>
      </c>
      <c r="H4" s="18"/>
      <c r="I4" s="19"/>
      <c r="J4" s="13">
        <v>9705118</v>
      </c>
      <c r="K4" s="13">
        <f t="shared" si="1"/>
        <v>0</v>
      </c>
      <c r="L4" s="13"/>
      <c r="M4" s="13"/>
      <c r="N4" s="13"/>
      <c r="O4" s="13"/>
      <c r="P4" s="13" t="str">
        <f t="shared" ref="P4" si="2">P2&amp;"±"&amp;P3</f>
        <v>-0.3±0.2</v>
      </c>
      <c r="Q4" s="13"/>
      <c r="R4" s="92"/>
    </row>
    <row r="5" spans="2:18" x14ac:dyDescent="0.3">
      <c r="B5" s="96" t="s">
        <v>26</v>
      </c>
      <c r="C5" s="15">
        <v>7174308</v>
      </c>
      <c r="D5" s="15">
        <v>7217036</v>
      </c>
      <c r="E5" s="15">
        <v>0</v>
      </c>
      <c r="F5" s="15">
        <v>0</v>
      </c>
      <c r="G5" s="16">
        <f t="shared" si="0"/>
        <v>-0.29690069252739704</v>
      </c>
      <c r="H5" s="16"/>
      <c r="I5" s="17"/>
      <c r="J5" s="15">
        <v>9731381</v>
      </c>
      <c r="K5" s="15">
        <f t="shared" si="1"/>
        <v>0</v>
      </c>
      <c r="L5" s="16">
        <f>AVERAGE(G5:G7)</f>
        <v>-0.52221855791862148</v>
      </c>
      <c r="M5" s="16"/>
      <c r="N5" s="17"/>
      <c r="O5" s="17"/>
      <c r="P5" s="16">
        <f>ROUND(L5,1)</f>
        <v>-0.5</v>
      </c>
      <c r="Q5" s="16"/>
      <c r="R5" s="96" t="s">
        <v>26</v>
      </c>
    </row>
    <row r="6" spans="2:18" x14ac:dyDescent="0.3">
      <c r="B6" s="96"/>
      <c r="C6" s="15">
        <v>7138739</v>
      </c>
      <c r="D6" s="15">
        <v>7230342</v>
      </c>
      <c r="E6" s="15">
        <v>0</v>
      </c>
      <c r="F6" s="15">
        <v>0</v>
      </c>
      <c r="G6" s="16">
        <f t="shared" si="0"/>
        <v>-0.6375007559634468</v>
      </c>
      <c r="H6" s="16"/>
      <c r="I6" s="17"/>
      <c r="J6" s="20" t="s">
        <v>27</v>
      </c>
      <c r="K6" s="15">
        <f t="shared" si="1"/>
        <v>0</v>
      </c>
      <c r="L6" s="17">
        <f>STDEV(G5:G7)</f>
        <v>0.19514862763913007</v>
      </c>
      <c r="M6" s="17"/>
      <c r="N6" s="17"/>
      <c r="O6" s="17"/>
      <c r="P6" s="16">
        <f>ROUND(L6,1)</f>
        <v>0.2</v>
      </c>
      <c r="Q6" s="16"/>
      <c r="R6" s="96"/>
    </row>
    <row r="7" spans="2:18" x14ac:dyDescent="0.3">
      <c r="B7" s="96"/>
      <c r="C7" s="15">
        <v>7195214</v>
      </c>
      <c r="D7" s="15">
        <v>7286777</v>
      </c>
      <c r="E7" s="15">
        <v>0</v>
      </c>
      <c r="F7" s="15">
        <v>0</v>
      </c>
      <c r="G7" s="16">
        <f t="shared" si="0"/>
        <v>-0.63225422526502051</v>
      </c>
      <c r="H7" s="16"/>
      <c r="I7" s="17"/>
      <c r="J7" s="20" t="s">
        <v>28</v>
      </c>
      <c r="K7" s="15">
        <f t="shared" si="1"/>
        <v>0</v>
      </c>
      <c r="L7" s="15"/>
      <c r="M7" s="15"/>
      <c r="N7" s="15"/>
      <c r="O7" s="15"/>
      <c r="P7" s="15" t="str">
        <f t="shared" ref="P7" si="3">P5&amp;"±"&amp;P6</f>
        <v>-0.5±0.2</v>
      </c>
      <c r="Q7" s="15"/>
      <c r="R7" s="96"/>
    </row>
    <row r="8" spans="2:18" x14ac:dyDescent="0.3">
      <c r="B8" s="92" t="s">
        <v>6</v>
      </c>
      <c r="C8" s="13">
        <v>8226626</v>
      </c>
      <c r="D8" s="13">
        <v>8246388</v>
      </c>
      <c r="E8" s="13">
        <v>12269</v>
      </c>
      <c r="F8" s="13">
        <v>20732</v>
      </c>
      <c r="G8" s="18">
        <f t="shared" si="0"/>
        <v>-0.11996590302175425</v>
      </c>
      <c r="H8" s="18">
        <f t="shared" ref="H8:H17" si="4">(F8-E8)/(F8+E8)*100</f>
        <v>25.644677434017147</v>
      </c>
      <c r="I8" s="19">
        <f t="shared" ref="I8:I18" si="5">(K8*4.7515+0.0604)/10*100</f>
        <v>0.76241707994925534</v>
      </c>
      <c r="J8" s="13">
        <v>9898191</v>
      </c>
      <c r="K8" s="13">
        <f t="shared" ref="K8:K17" si="6">(E8+F8)/J8</f>
        <v>3.3340435641219693E-3</v>
      </c>
      <c r="L8" s="18">
        <f>G8:G10</f>
        <v>-0.11996590302175425</v>
      </c>
      <c r="M8" s="18">
        <f>AVERAGE(H8:H10)</f>
        <v>3.6239255710565685</v>
      </c>
      <c r="N8" s="19">
        <f>AVERAGE(I8:I10)</f>
        <v>0.759561698403318</v>
      </c>
      <c r="O8" s="19">
        <f>ROUND(N8,2)</f>
        <v>0.76</v>
      </c>
      <c r="P8" s="18">
        <f>ROUND(L8,1)</f>
        <v>-0.1</v>
      </c>
      <c r="Q8" s="18">
        <f>ROUND(M8,1)</f>
        <v>3.6</v>
      </c>
      <c r="R8" s="92" t="s">
        <v>6</v>
      </c>
    </row>
    <row r="9" spans="2:18" x14ac:dyDescent="0.3">
      <c r="B9" s="92"/>
      <c r="C9" s="13">
        <v>8549026</v>
      </c>
      <c r="D9" s="13">
        <v>8581868</v>
      </c>
      <c r="E9" s="13">
        <v>19397</v>
      </c>
      <c r="F9" s="13">
        <v>11788</v>
      </c>
      <c r="G9" s="18">
        <f t="shared" si="0"/>
        <v>-0.19171211963602133</v>
      </c>
      <c r="H9" s="18">
        <f t="shared" si="4"/>
        <v>-24.399551066217732</v>
      </c>
      <c r="I9" s="19">
        <f t="shared" si="5"/>
        <v>0.74705761279088356</v>
      </c>
      <c r="J9" s="13">
        <v>10357752</v>
      </c>
      <c r="K9" s="13">
        <f t="shared" si="6"/>
        <v>3.0107884413529112E-3</v>
      </c>
      <c r="L9" s="19">
        <f>STDEV(G8:G10)</f>
        <v>4.2178399981638214E-2</v>
      </c>
      <c r="M9" s="19">
        <f>STDEV(H8:H10)</f>
        <v>25.556422482089509</v>
      </c>
      <c r="N9" s="19">
        <f>STDEV(I8:I10)</f>
        <v>1.1349071568608796E-2</v>
      </c>
      <c r="O9" s="19">
        <f>ROUND(N9,2)</f>
        <v>0.01</v>
      </c>
      <c r="P9" s="18">
        <f>ROUND(L9,1)</f>
        <v>0</v>
      </c>
      <c r="Q9" s="18">
        <f>ROUND(M9,1)</f>
        <v>25.6</v>
      </c>
      <c r="R9" s="92"/>
    </row>
    <row r="10" spans="2:18" x14ac:dyDescent="0.3">
      <c r="B10" s="92"/>
      <c r="C10" s="13">
        <v>8170788</v>
      </c>
      <c r="D10" s="13">
        <v>8189998</v>
      </c>
      <c r="E10" s="13">
        <v>15504</v>
      </c>
      <c r="F10" s="13">
        <v>18807</v>
      </c>
      <c r="G10" s="18">
        <f t="shared" si="0"/>
        <v>-0.11741489681485963</v>
      </c>
      <c r="H10" s="18">
        <f t="shared" si="4"/>
        <v>9.6266503453702903</v>
      </c>
      <c r="I10" s="19">
        <f t="shared" si="5"/>
        <v>0.7692104024698152</v>
      </c>
      <c r="J10" s="13">
        <v>9867945</v>
      </c>
      <c r="K10" s="13">
        <f t="shared" si="6"/>
        <v>3.477015731238875E-3</v>
      </c>
      <c r="L10" s="13"/>
      <c r="M10" s="13"/>
      <c r="N10" s="13"/>
      <c r="O10" s="13" t="str">
        <f>O8&amp;"±"&amp;O9</f>
        <v>0.76±0.01</v>
      </c>
      <c r="P10" s="13" t="str">
        <f t="shared" ref="P10:Q10" si="7">P8&amp;"±"&amp;P9</f>
        <v>-0.1±0</v>
      </c>
      <c r="Q10" s="13" t="str">
        <f t="shared" si="7"/>
        <v>3.6±25.6</v>
      </c>
      <c r="R10" s="92"/>
    </row>
    <row r="11" spans="2:18" x14ac:dyDescent="0.3">
      <c r="B11" s="96" t="s">
        <v>12</v>
      </c>
      <c r="C11" s="15">
        <v>8043657</v>
      </c>
      <c r="D11" s="15">
        <v>8209354</v>
      </c>
      <c r="E11" s="15">
        <v>140294</v>
      </c>
      <c r="F11" s="15">
        <v>0</v>
      </c>
      <c r="G11" s="16">
        <f t="shared" si="0"/>
        <v>-1.0194849434360194</v>
      </c>
      <c r="H11" s="16">
        <f t="shared" si="4"/>
        <v>-100</v>
      </c>
      <c r="I11" s="17">
        <f t="shared" si="5"/>
        <v>1.2861437192061265</v>
      </c>
      <c r="J11" s="15">
        <v>9772236</v>
      </c>
      <c r="K11" s="15">
        <f t="shared" si="6"/>
        <v>1.4356386808505239E-2</v>
      </c>
      <c r="L11" s="16">
        <f>AVERAGE(G11:G13)</f>
        <v>-1.0356683989219311</v>
      </c>
      <c r="M11" s="16">
        <f>AVERAGE(H11:H13)</f>
        <v>-100</v>
      </c>
      <c r="N11" s="17">
        <f>AVERAGE(I11:I13)</f>
        <v>1.2637841972235087</v>
      </c>
      <c r="O11" s="17">
        <f>ROUND(N11,2)</f>
        <v>1.26</v>
      </c>
      <c r="P11" s="16">
        <f>ROUND(L11,1)</f>
        <v>-1</v>
      </c>
      <c r="Q11" s="16">
        <f>ROUND(M11,1)</f>
        <v>-100</v>
      </c>
      <c r="R11" s="96" t="s">
        <v>12</v>
      </c>
    </row>
    <row r="12" spans="2:18" x14ac:dyDescent="0.3">
      <c r="B12" s="96"/>
      <c r="C12" s="15">
        <v>8144739</v>
      </c>
      <c r="D12" s="15">
        <v>8308299</v>
      </c>
      <c r="E12" s="15">
        <v>132919</v>
      </c>
      <c r="F12" s="15">
        <v>0</v>
      </c>
      <c r="G12" s="16">
        <f t="shared" si="0"/>
        <v>-0.99410212265965714</v>
      </c>
      <c r="H12" s="16">
        <f t="shared" si="4"/>
        <v>-100</v>
      </c>
      <c r="I12" s="17">
        <f t="shared" si="5"/>
        <v>1.2424012031443525</v>
      </c>
      <c r="J12" s="15">
        <v>9892911</v>
      </c>
      <c r="K12" s="15">
        <f t="shared" si="6"/>
        <v>1.3435782450686154E-2</v>
      </c>
      <c r="L12" s="17">
        <f>STDEV(G11:G13)</f>
        <v>5.1597921812625069E-2</v>
      </c>
      <c r="M12" s="17">
        <f>STDEV(H11:H13)</f>
        <v>0</v>
      </c>
      <c r="N12" s="17">
        <f>STDEV(I11:I13)</f>
        <v>2.1887602265056733E-2</v>
      </c>
      <c r="O12" s="17">
        <f>ROUND(N12,2)</f>
        <v>0.02</v>
      </c>
      <c r="P12" s="16">
        <f>ROUND(L12,1)</f>
        <v>0.1</v>
      </c>
      <c r="Q12" s="16">
        <f>ROUND(M12,1)</f>
        <v>0</v>
      </c>
      <c r="R12" s="96"/>
    </row>
    <row r="13" spans="2:18" x14ac:dyDescent="0.3">
      <c r="B13" s="96"/>
      <c r="C13" s="15">
        <v>8098464</v>
      </c>
      <c r="D13" s="15">
        <v>8277522</v>
      </c>
      <c r="E13" s="15">
        <v>136964</v>
      </c>
      <c r="F13" s="15">
        <v>0</v>
      </c>
      <c r="G13" s="16">
        <f t="shared" si="0"/>
        <v>-1.0934181306701165</v>
      </c>
      <c r="H13" s="16">
        <f t="shared" si="4"/>
        <v>-100</v>
      </c>
      <c r="I13" s="17">
        <f t="shared" si="5"/>
        <v>1.2628076693200474</v>
      </c>
      <c r="J13" s="15">
        <v>9878216</v>
      </c>
      <c r="K13" s="15">
        <f t="shared" si="6"/>
        <v>1.3865256641482632E-2</v>
      </c>
      <c r="L13" s="15"/>
      <c r="M13" s="15"/>
      <c r="N13" s="15"/>
      <c r="O13" s="15" t="str">
        <f>O11&amp;"±"&amp;O12</f>
        <v>1.26±0.02</v>
      </c>
      <c r="P13" s="15" t="str">
        <f t="shared" ref="P13:Q13" si="8">P11&amp;"±"&amp;P12</f>
        <v>-1±0.1</v>
      </c>
      <c r="Q13" s="15" t="str">
        <f t="shared" si="8"/>
        <v>-100±0</v>
      </c>
      <c r="R13" s="96"/>
    </row>
    <row r="14" spans="2:18" x14ac:dyDescent="0.3">
      <c r="B14" s="92" t="s">
        <v>14</v>
      </c>
      <c r="C14" s="13">
        <v>8040868</v>
      </c>
      <c r="D14" s="13">
        <v>7983590</v>
      </c>
      <c r="E14" s="13">
        <v>188488</v>
      </c>
      <c r="F14" s="13">
        <v>207261</v>
      </c>
      <c r="G14" s="18">
        <f t="shared" si="0"/>
        <v>0.35744110658844125</v>
      </c>
      <c r="H14" s="18">
        <f t="shared" si="4"/>
        <v>4.7436632815244</v>
      </c>
      <c r="I14" s="19">
        <f t="shared" si="5"/>
        <v>2.5325851447565988</v>
      </c>
      <c r="J14" s="13">
        <v>9750160</v>
      </c>
      <c r="K14" s="13">
        <f t="shared" si="6"/>
        <v>4.0588974950154663E-2</v>
      </c>
      <c r="L14" s="18">
        <f>AVERAGE(G14:G16)</f>
        <v>0.12106992104112783</v>
      </c>
      <c r="M14" s="18">
        <f>AVERAGE(H14:H16)</f>
        <v>4.1882464268393891</v>
      </c>
      <c r="N14" s="19">
        <f>AVERAGE(I14:I16)</f>
        <v>2.5305564485311205</v>
      </c>
      <c r="O14" s="19">
        <f>ROUND(N14,2)</f>
        <v>2.5299999999999998</v>
      </c>
      <c r="P14" s="18">
        <f>ROUND(L14,1)</f>
        <v>0.1</v>
      </c>
      <c r="Q14" s="18">
        <f>ROUND(M14,1)</f>
        <v>4.2</v>
      </c>
      <c r="R14" s="92" t="s">
        <v>14</v>
      </c>
    </row>
    <row r="15" spans="2:18" x14ac:dyDescent="0.3">
      <c r="B15" s="92"/>
      <c r="C15" s="13">
        <v>8568967</v>
      </c>
      <c r="D15" s="13">
        <v>8566508</v>
      </c>
      <c r="E15" s="13">
        <v>205114</v>
      </c>
      <c r="F15" s="13">
        <v>233023</v>
      </c>
      <c r="G15" s="18">
        <f t="shared" si="0"/>
        <v>1.4350346284535445E-2</v>
      </c>
      <c r="H15" s="18">
        <f t="shared" si="4"/>
        <v>6.3699253886341483</v>
      </c>
      <c r="I15" s="19">
        <f t="shared" si="5"/>
        <v>2.5842208440038434</v>
      </c>
      <c r="J15" s="13">
        <v>10513009</v>
      </c>
      <c r="K15" s="13">
        <f t="shared" si="6"/>
        <v>4.1675699126672489E-2</v>
      </c>
      <c r="L15" s="19">
        <f>STDEV(G14:G16)</f>
        <v>0.20502432193998224</v>
      </c>
      <c r="M15" s="19">
        <f>STDEV(H14:H16)</f>
        <v>2.5059832883917141</v>
      </c>
      <c r="N15" s="19">
        <f>STDEV(I14:I16)</f>
        <v>5.4706962137977835E-2</v>
      </c>
      <c r="O15" s="19">
        <f>ROUND(N15,2)</f>
        <v>0.05</v>
      </c>
      <c r="P15" s="18">
        <f>ROUND(L15,1)</f>
        <v>0.2</v>
      </c>
      <c r="Q15" s="18">
        <f>ROUND(M15,1)</f>
        <v>2.5</v>
      </c>
      <c r="R15" s="92"/>
    </row>
    <row r="16" spans="2:18" x14ac:dyDescent="0.3">
      <c r="B16" s="92"/>
      <c r="C16" s="13">
        <v>8062988</v>
      </c>
      <c r="D16" s="13">
        <v>8064372</v>
      </c>
      <c r="E16" s="13">
        <v>191169</v>
      </c>
      <c r="F16" s="13">
        <v>196799</v>
      </c>
      <c r="G16" s="18">
        <f t="shared" si="0"/>
        <v>-8.5816897495932382E-3</v>
      </c>
      <c r="H16" s="18">
        <f t="shared" si="4"/>
        <v>1.4511506103596175</v>
      </c>
      <c r="I16" s="19">
        <f t="shared" si="5"/>
        <v>2.4748633568329197</v>
      </c>
      <c r="J16" s="13">
        <v>9853365</v>
      </c>
      <c r="K16" s="13">
        <f t="shared" si="6"/>
        <v>3.9374163039733123E-2</v>
      </c>
      <c r="L16" s="13"/>
      <c r="M16" s="13"/>
      <c r="N16" s="13"/>
      <c r="O16" s="13" t="str">
        <f>O14&amp;"±"&amp;O15</f>
        <v>2.53±0.05</v>
      </c>
      <c r="P16" s="13" t="str">
        <f t="shared" ref="P16:Q16" si="9">P14&amp;"±"&amp;P15</f>
        <v>0.1±0.2</v>
      </c>
      <c r="Q16" s="13" t="str">
        <f t="shared" si="9"/>
        <v>4.2±2.5</v>
      </c>
      <c r="R16" s="92"/>
    </row>
    <row r="17" spans="2:18" x14ac:dyDescent="0.3">
      <c r="B17" s="96" t="s">
        <v>15</v>
      </c>
      <c r="C17" s="15">
        <v>7955997</v>
      </c>
      <c r="D17" s="15">
        <v>7809550</v>
      </c>
      <c r="E17" s="15">
        <v>341351</v>
      </c>
      <c r="F17" s="15">
        <v>501169</v>
      </c>
      <c r="G17" s="16">
        <f t="shared" si="0"/>
        <v>0.92890528948979689</v>
      </c>
      <c r="H17" s="16">
        <f t="shared" si="4"/>
        <v>18.96904524521673</v>
      </c>
      <c r="I17" s="17">
        <f t="shared" si="5"/>
        <v>4.6665420184184878</v>
      </c>
      <c r="J17" s="15">
        <v>9854012</v>
      </c>
      <c r="K17" s="15">
        <f t="shared" si="6"/>
        <v>8.5500200324497275E-2</v>
      </c>
      <c r="L17" s="16">
        <f>AVERAGE(G17:G19)</f>
        <v>0.80155984872920205</v>
      </c>
      <c r="M17" s="16">
        <f>AVERAGE(H17:H19)</f>
        <v>15.619347189523372</v>
      </c>
      <c r="N17" s="17">
        <f>AVERAGE(I17:I19)</f>
        <v>4.5875944115863874</v>
      </c>
      <c r="O17" s="17">
        <f>ROUND(N17,2)</f>
        <v>4.59</v>
      </c>
      <c r="P17" s="16">
        <f>ROUND(L17,1)</f>
        <v>0.8</v>
      </c>
      <c r="Q17" s="16">
        <f>ROUND(M17,1)</f>
        <v>15.6</v>
      </c>
      <c r="R17" s="96" t="s">
        <v>15</v>
      </c>
    </row>
    <row r="18" spans="2:18" x14ac:dyDescent="0.3">
      <c r="B18" s="96"/>
      <c r="C18" s="15">
        <v>7919868</v>
      </c>
      <c r="D18" s="15">
        <v>7794477</v>
      </c>
      <c r="E18" s="15">
        <v>360488</v>
      </c>
      <c r="F18" s="15">
        <v>460322</v>
      </c>
      <c r="G18" s="16">
        <f t="shared" si="0"/>
        <v>0.7979397168637955</v>
      </c>
      <c r="H18" s="16">
        <f t="shared" ref="H18:H31" si="10">(F18-E18)/(F18+E18)*100</f>
        <v>12.162863512871432</v>
      </c>
      <c r="I18" s="17">
        <f t="shared" si="5"/>
        <v>4.5671442291179547</v>
      </c>
      <c r="J18" s="15">
        <v>9840870</v>
      </c>
      <c r="K18" s="15">
        <f t="shared" ref="K18:K31" si="11">(E18+F18)/J18</f>
        <v>8.3408275894306091E-2</v>
      </c>
      <c r="L18" s="17">
        <f>STDEV(G17:G19)</f>
        <v>0.1255745171172146</v>
      </c>
      <c r="M18" s="17">
        <f>STDEV(H17:H19)</f>
        <v>3.4043471944060593</v>
      </c>
      <c r="N18" s="17">
        <f>STDEV(I17:I19)</f>
        <v>7.0967891488656135E-2</v>
      </c>
      <c r="O18" s="17">
        <f>ROUND(N18,2)</f>
        <v>7.0000000000000007E-2</v>
      </c>
      <c r="P18" s="16">
        <f>ROUND(L18,1)</f>
        <v>0.1</v>
      </c>
      <c r="Q18" s="16">
        <f>ROUND(M18,1)</f>
        <v>3.4</v>
      </c>
      <c r="R18" s="96"/>
    </row>
    <row r="19" spans="2:18" x14ac:dyDescent="0.3">
      <c r="B19" s="96"/>
      <c r="C19" s="15">
        <v>7902837</v>
      </c>
      <c r="D19" s="15">
        <v>7796422</v>
      </c>
      <c r="E19" s="15">
        <v>342564</v>
      </c>
      <c r="F19" s="15">
        <v>470414</v>
      </c>
      <c r="G19" s="16">
        <f t="shared" si="0"/>
        <v>0.67783453983401387</v>
      </c>
      <c r="H19" s="16">
        <f t="shared" si="10"/>
        <v>15.726132810481957</v>
      </c>
      <c r="I19" s="17">
        <f t="shared" ref="I19:I31" si="12">(K19*4.7515+0.0604)/10*100</f>
        <v>4.5290969872227178</v>
      </c>
      <c r="J19" s="15">
        <v>9841451</v>
      </c>
      <c r="K19" s="15">
        <f t="shared" si="11"/>
        <v>8.2607534193890719E-2</v>
      </c>
      <c r="L19" s="15"/>
      <c r="M19" s="15"/>
      <c r="N19" s="15"/>
      <c r="O19" s="15" t="str">
        <f>O17&amp;"±"&amp;O18</f>
        <v>4.59±0.07</v>
      </c>
      <c r="P19" s="15" t="str">
        <f t="shared" ref="P19:Q19" si="13">P17&amp;"±"&amp;P18</f>
        <v>0.8±0.1</v>
      </c>
      <c r="Q19" s="15" t="str">
        <f t="shared" si="13"/>
        <v>15.6±3.4</v>
      </c>
      <c r="R19" s="96"/>
    </row>
    <row r="20" spans="2:18" x14ac:dyDescent="0.3">
      <c r="B20" s="92" t="s">
        <v>17</v>
      </c>
      <c r="C20" s="13">
        <v>7765144</v>
      </c>
      <c r="D20" s="13">
        <v>5441404</v>
      </c>
      <c r="E20" s="13">
        <v>468763</v>
      </c>
      <c r="F20" s="13">
        <v>3157610</v>
      </c>
      <c r="G20" s="18">
        <f t="shared" si="0"/>
        <v>17.595362542884029</v>
      </c>
      <c r="H20" s="18">
        <f t="shared" si="10"/>
        <v>74.14700583751312</v>
      </c>
      <c r="I20" s="19">
        <f t="shared" si="12"/>
        <v>18.161165737795422</v>
      </c>
      <c r="J20" s="13">
        <v>9814062</v>
      </c>
      <c r="K20" s="13">
        <f t="shared" si="11"/>
        <v>0.36950785515722234</v>
      </c>
      <c r="L20" s="18">
        <f>AVERAGE(G20:G22)</f>
        <v>17.621372421849717</v>
      </c>
      <c r="M20" s="18">
        <f>AVERAGE(H20:H22)</f>
        <v>74.419180813640821</v>
      </c>
      <c r="N20" s="19">
        <f>AVERAGE(I20:I22)</f>
        <v>17.995913983051476</v>
      </c>
      <c r="O20" s="19">
        <f>ROUND(N20,2)</f>
        <v>18</v>
      </c>
      <c r="P20" s="18">
        <f>ROUND(L20,1)</f>
        <v>17.600000000000001</v>
      </c>
      <c r="Q20" s="18">
        <f>ROUND(M20,1)</f>
        <v>74.400000000000006</v>
      </c>
      <c r="R20" s="92" t="s">
        <v>17</v>
      </c>
    </row>
    <row r="21" spans="2:18" x14ac:dyDescent="0.3">
      <c r="B21" s="92"/>
      <c r="C21" s="13">
        <v>8981811</v>
      </c>
      <c r="D21" s="13">
        <v>6302504</v>
      </c>
      <c r="E21" s="13">
        <v>522590</v>
      </c>
      <c r="F21" s="13">
        <v>3625440</v>
      </c>
      <c r="G21" s="18">
        <f t="shared" si="0"/>
        <v>17.529781347741132</v>
      </c>
      <c r="H21" s="18">
        <f t="shared" si="10"/>
        <v>74.802978763412995</v>
      </c>
      <c r="I21" s="19">
        <f t="shared" si="12"/>
        <v>17.916018700920798</v>
      </c>
      <c r="J21" s="13">
        <v>11384787</v>
      </c>
      <c r="K21" s="13">
        <f t="shared" si="11"/>
        <v>0.36434849417911813</v>
      </c>
      <c r="L21" s="19">
        <f>STDEV(G20:G22)</f>
        <v>0.10699397839166348</v>
      </c>
      <c r="M21" s="19">
        <f>STDEV(H20:H22)</f>
        <v>0.34193549985682448</v>
      </c>
      <c r="N21" s="19">
        <f>STDEV(I20:I22)</f>
        <v>0.14313826527115953</v>
      </c>
      <c r="O21" s="19">
        <f>ROUND(N21,2)</f>
        <v>0.14000000000000001</v>
      </c>
      <c r="P21" s="18">
        <f>ROUND(L21,1)</f>
        <v>0.1</v>
      </c>
      <c r="Q21" s="18">
        <f>ROUND(M21,1)</f>
        <v>0.3</v>
      </c>
      <c r="R21" s="92"/>
    </row>
    <row r="22" spans="2:18" x14ac:dyDescent="0.3">
      <c r="B22" s="92"/>
      <c r="C22" s="13">
        <v>7902551</v>
      </c>
      <c r="D22" s="13">
        <v>5521298</v>
      </c>
      <c r="E22" s="13">
        <v>468263</v>
      </c>
      <c r="F22" s="13">
        <v>3176879</v>
      </c>
      <c r="G22" s="18">
        <f t="shared" si="0"/>
        <v>17.73897337492399</v>
      </c>
      <c r="H22" s="18">
        <f t="shared" si="10"/>
        <v>74.307557839996349</v>
      </c>
      <c r="I22" s="19">
        <f t="shared" si="12"/>
        <v>17.910557510438206</v>
      </c>
      <c r="J22" s="13">
        <v>10007705</v>
      </c>
      <c r="K22" s="13">
        <f t="shared" si="11"/>
        <v>0.36423355804352747</v>
      </c>
      <c r="L22" s="13"/>
      <c r="M22" s="13"/>
      <c r="N22" s="13"/>
      <c r="O22" s="13" t="str">
        <f>O20&amp;"±"&amp;O21</f>
        <v>18±0.14</v>
      </c>
      <c r="P22" s="13" t="str">
        <f t="shared" ref="P22:Q22" si="14">P20&amp;"±"&amp;P21</f>
        <v>17.6±0.1</v>
      </c>
      <c r="Q22" s="13" t="str">
        <f t="shared" si="14"/>
        <v>74.4±0.3</v>
      </c>
      <c r="R22" s="92"/>
    </row>
    <row r="23" spans="2:18" x14ac:dyDescent="0.3">
      <c r="B23" s="96" t="s">
        <v>18</v>
      </c>
      <c r="C23" s="15">
        <v>8105464</v>
      </c>
      <c r="D23" s="15">
        <v>8117590</v>
      </c>
      <c r="E23" s="15">
        <v>205913</v>
      </c>
      <c r="F23" s="15">
        <v>241446</v>
      </c>
      <c r="G23" s="16">
        <f t="shared" si="0"/>
        <v>-7.4745482570667654E-2</v>
      </c>
      <c r="H23" s="16">
        <f t="shared" si="10"/>
        <v>7.9428378550560064</v>
      </c>
      <c r="I23" s="17">
        <f t="shared" si="12"/>
        <v>2.7751199356312166</v>
      </c>
      <c r="J23" s="15">
        <v>9790460</v>
      </c>
      <c r="K23" s="15">
        <f t="shared" si="11"/>
        <v>4.5693358636877124E-2</v>
      </c>
      <c r="L23" s="16">
        <f>AVERAGE(G23:G25)</f>
        <v>4.9921624242878659E-2</v>
      </c>
      <c r="M23" s="16">
        <f>AVERAGE(H23:H25)</f>
        <v>5.6220527385167687</v>
      </c>
      <c r="N23" s="17">
        <f>AVERAGE(I23:I25)</f>
        <v>2.7447083330472815</v>
      </c>
      <c r="O23" s="17">
        <f>ROUND(N23,2)</f>
        <v>2.74</v>
      </c>
      <c r="P23" s="16">
        <f>ROUND(L23,1)</f>
        <v>0</v>
      </c>
      <c r="Q23" s="16">
        <f>ROUND(M23,1)</f>
        <v>5.6</v>
      </c>
      <c r="R23" s="96" t="s">
        <v>18</v>
      </c>
    </row>
    <row r="24" spans="2:18" x14ac:dyDescent="0.3">
      <c r="B24" s="96"/>
      <c r="C24" s="15">
        <v>9779664</v>
      </c>
      <c r="D24" s="15">
        <v>9749411</v>
      </c>
      <c r="E24" s="15">
        <v>258141</v>
      </c>
      <c r="F24" s="15">
        <v>284730</v>
      </c>
      <c r="G24" s="16">
        <f t="shared" si="0"/>
        <v>0.15491261106836857</v>
      </c>
      <c r="H24" s="16">
        <f t="shared" si="10"/>
        <v>4.8978486601789379</v>
      </c>
      <c r="I24" s="17">
        <f t="shared" si="12"/>
        <v>2.7816008057316504</v>
      </c>
      <c r="J24" s="15">
        <v>11845383</v>
      </c>
      <c r="K24" s="15">
        <f t="shared" si="11"/>
        <v>4.5829754934897417E-2</v>
      </c>
      <c r="L24" s="17">
        <f>STDEV(G23:G25)</f>
        <v>0.11608648615070308</v>
      </c>
      <c r="M24" s="17">
        <f>STDEV(H23:H25)</f>
        <v>2.0566460701559044</v>
      </c>
      <c r="N24" s="17">
        <f>STDEV(I23:I25)</f>
        <v>5.8377044547543069E-2</v>
      </c>
      <c r="O24" s="17">
        <f>ROUND(N24,2)</f>
        <v>0.06</v>
      </c>
      <c r="P24" s="16">
        <f>ROUND(L24,1)</f>
        <v>0.1</v>
      </c>
      <c r="Q24" s="16">
        <f>ROUND(M24,1)</f>
        <v>2.1</v>
      </c>
      <c r="R24" s="96"/>
    </row>
    <row r="25" spans="2:18" x14ac:dyDescent="0.3">
      <c r="B25" s="96"/>
      <c r="C25" s="15">
        <v>8133794</v>
      </c>
      <c r="D25" s="15">
        <v>8122480</v>
      </c>
      <c r="E25" s="15">
        <v>205576</v>
      </c>
      <c r="F25" s="15">
        <v>222821</v>
      </c>
      <c r="G25" s="16">
        <f t="shared" si="0"/>
        <v>6.959774423093508E-2</v>
      </c>
      <c r="H25" s="16">
        <f t="shared" si="10"/>
        <v>4.0254717003153617</v>
      </c>
      <c r="I25" s="17">
        <f t="shared" si="12"/>
        <v>2.6774042577789774</v>
      </c>
      <c r="J25" s="15">
        <v>9817325</v>
      </c>
      <c r="K25" s="15">
        <f t="shared" si="11"/>
        <v>4.3636835899799588E-2</v>
      </c>
      <c r="L25" s="15"/>
      <c r="M25" s="15"/>
      <c r="N25" s="15"/>
      <c r="O25" s="15" t="str">
        <f>O23&amp;"±"&amp;O24</f>
        <v>2.74±0.06</v>
      </c>
      <c r="P25" s="15" t="str">
        <f t="shared" ref="P25:Q25" si="15">P23&amp;"±"&amp;P24</f>
        <v>0±0.1</v>
      </c>
      <c r="Q25" s="15" t="str">
        <f t="shared" si="15"/>
        <v>5.6±2.1</v>
      </c>
      <c r="R25" s="96"/>
    </row>
    <row r="26" spans="2:18" x14ac:dyDescent="0.3">
      <c r="B26" s="92" t="s">
        <v>19</v>
      </c>
      <c r="C26" s="13">
        <v>7671339</v>
      </c>
      <c r="D26" s="13">
        <v>7355570</v>
      </c>
      <c r="E26" s="13">
        <v>532837</v>
      </c>
      <c r="F26" s="13">
        <v>865188</v>
      </c>
      <c r="G26" s="18">
        <f t="shared" si="0"/>
        <v>2.1013569723487375</v>
      </c>
      <c r="H26" s="18">
        <f t="shared" si="10"/>
        <v>23.772893903900144</v>
      </c>
      <c r="I26" s="19">
        <f t="shared" si="12"/>
        <v>7.3734238319594674</v>
      </c>
      <c r="J26" s="13">
        <v>9812823</v>
      </c>
      <c r="K26" s="13">
        <f t="shared" si="11"/>
        <v>0.14246919566367394</v>
      </c>
      <c r="L26" s="18">
        <f>AVERAGE(G26:G28)</f>
        <v>2.1470793757427509</v>
      </c>
      <c r="M26" s="18">
        <f>AVERAGE(H26:H28)</f>
        <v>23.920465543921694</v>
      </c>
      <c r="N26" s="19">
        <f>AVERAGE(I26:I28)</f>
        <v>7.3053374540682663</v>
      </c>
      <c r="O26" s="19">
        <f>ROUND(N26,2)</f>
        <v>7.31</v>
      </c>
      <c r="P26" s="18">
        <f>ROUND(L26,1)</f>
        <v>2.1</v>
      </c>
      <c r="Q26" s="18">
        <f>ROUND(M26,1)</f>
        <v>23.9</v>
      </c>
      <c r="R26" s="92" t="s">
        <v>19</v>
      </c>
    </row>
    <row r="27" spans="2:18" x14ac:dyDescent="0.3">
      <c r="B27" s="92"/>
      <c r="C27" s="13">
        <v>7675448</v>
      </c>
      <c r="D27" s="13">
        <v>7336116</v>
      </c>
      <c r="E27" s="13">
        <v>525690</v>
      </c>
      <c r="F27" s="13">
        <v>862637</v>
      </c>
      <c r="G27" s="18">
        <f t="shared" si="0"/>
        <v>2.2604706611516296</v>
      </c>
      <c r="H27" s="18">
        <f t="shared" si="10"/>
        <v>24.270002672281098</v>
      </c>
      <c r="I27" s="19">
        <f t="shared" si="12"/>
        <v>7.320631724575402</v>
      </c>
      <c r="J27" s="13">
        <v>9821345</v>
      </c>
      <c r="K27" s="13">
        <f t="shared" si="11"/>
        <v>0.14135813373830164</v>
      </c>
      <c r="L27" s="19">
        <f>STDEV(G26:G28)</f>
        <v>9.8810928980413049E-2</v>
      </c>
      <c r="M27" s="19">
        <f>STDEV(H26:H28)</f>
        <v>0.30392733631572072</v>
      </c>
      <c r="N27" s="19">
        <f>STDEV(I26:I28)</f>
        <v>7.6883034838695366E-2</v>
      </c>
      <c r="O27" s="19">
        <f>ROUND(N27,2)</f>
        <v>0.08</v>
      </c>
      <c r="P27" s="18">
        <f>ROUND(L27,1)</f>
        <v>0.1</v>
      </c>
      <c r="Q27" s="18">
        <f>ROUND(M27,1)</f>
        <v>0.3</v>
      </c>
      <c r="R27" s="92"/>
    </row>
    <row r="28" spans="2:18" x14ac:dyDescent="0.3">
      <c r="B28" s="92"/>
      <c r="C28" s="13">
        <v>7664238</v>
      </c>
      <c r="D28" s="13">
        <v>7351989</v>
      </c>
      <c r="E28" s="13">
        <v>521500</v>
      </c>
      <c r="F28" s="13">
        <v>845804</v>
      </c>
      <c r="G28" s="18">
        <f t="shared" si="0"/>
        <v>2.0794104937278854</v>
      </c>
      <c r="H28" s="18">
        <f t="shared" si="10"/>
        <v>23.718500055583835</v>
      </c>
      <c r="I28" s="19">
        <f t="shared" si="12"/>
        <v>7.2219568056699286</v>
      </c>
      <c r="J28" s="13">
        <v>9816844</v>
      </c>
      <c r="K28" s="13">
        <f t="shared" si="11"/>
        <v>0.13928142282794756</v>
      </c>
      <c r="L28" s="13"/>
      <c r="M28" s="13"/>
      <c r="N28" s="13"/>
      <c r="O28" s="13" t="str">
        <f>O26&amp;"±"&amp;O27</f>
        <v>7.31±0.08</v>
      </c>
      <c r="P28" s="13" t="str">
        <f t="shared" ref="P28:Q28" si="16">P26&amp;"±"&amp;P27</f>
        <v>2.1±0.1</v>
      </c>
      <c r="Q28" s="13" t="str">
        <f t="shared" si="16"/>
        <v>23.9±0.3</v>
      </c>
      <c r="R28" s="92"/>
    </row>
    <row r="29" spans="2:18" x14ac:dyDescent="0.3">
      <c r="B29" s="96" t="s">
        <v>20</v>
      </c>
      <c r="C29" s="15">
        <v>8023411</v>
      </c>
      <c r="D29" s="15">
        <v>7850298</v>
      </c>
      <c r="E29" s="15">
        <v>178298</v>
      </c>
      <c r="F29" s="15">
        <v>388829</v>
      </c>
      <c r="G29" s="16">
        <f t="shared" si="0"/>
        <v>1.0905642783296583</v>
      </c>
      <c r="H29" s="16">
        <f t="shared" si="10"/>
        <v>37.122372942921075</v>
      </c>
      <c r="I29" s="17">
        <f t="shared" si="12"/>
        <v>3.360485321662964</v>
      </c>
      <c r="J29" s="15">
        <v>9775869</v>
      </c>
      <c r="K29" s="15">
        <f t="shared" si="11"/>
        <v>5.8012950050783212E-2</v>
      </c>
      <c r="L29" s="16">
        <f>AVERAGE(G29:G31)</f>
        <v>1.1204504283800556</v>
      </c>
      <c r="M29" s="16">
        <f>AVERAGE(H29:H31)</f>
        <v>36.981199911653327</v>
      </c>
      <c r="N29" s="17">
        <f>AVERAGE(I29:I31)</f>
        <v>3.3532325910280361</v>
      </c>
      <c r="O29" s="17">
        <f>ROUND(N29,2)</f>
        <v>3.35</v>
      </c>
      <c r="P29" s="16">
        <f>ROUND(L29,1)</f>
        <v>1.1000000000000001</v>
      </c>
      <c r="Q29" s="16">
        <f>ROUND(M29,1)</f>
        <v>37</v>
      </c>
      <c r="R29" s="96" t="s">
        <v>20</v>
      </c>
    </row>
    <row r="30" spans="2:18" x14ac:dyDescent="0.3">
      <c r="B30" s="96"/>
      <c r="C30" s="15">
        <v>8183871</v>
      </c>
      <c r="D30" s="15">
        <v>8002406</v>
      </c>
      <c r="E30" s="15">
        <v>172037</v>
      </c>
      <c r="F30" s="15">
        <v>408361</v>
      </c>
      <c r="G30" s="16">
        <f t="shared" si="0"/>
        <v>1.121104006807742</v>
      </c>
      <c r="H30" s="16">
        <f t="shared" si="10"/>
        <v>40.717576559533285</v>
      </c>
      <c r="I30" s="17">
        <f t="shared" si="12"/>
        <v>3.3526564473836862</v>
      </c>
      <c r="J30" s="15">
        <v>10033124</v>
      </c>
      <c r="K30" s="15">
        <f t="shared" si="11"/>
        <v>5.7848183676390323E-2</v>
      </c>
      <c r="L30" s="17">
        <f>STDEV(G29:G31)</f>
        <v>2.9564779495820023E-2</v>
      </c>
      <c r="M30" s="17">
        <f>STDEV(H29:H31)</f>
        <v>3.80892581929856</v>
      </c>
      <c r="N30" s="17">
        <f>STDEV(I29:I31)</f>
        <v>6.9825087541838717E-3</v>
      </c>
      <c r="O30" s="17">
        <f>ROUND(N30,2)</f>
        <v>0.01</v>
      </c>
      <c r="P30" s="16">
        <f>ROUND(L30,1)</f>
        <v>0</v>
      </c>
      <c r="Q30" s="16">
        <f>ROUND(M30,1)</f>
        <v>3.8</v>
      </c>
      <c r="R30" s="96"/>
    </row>
    <row r="31" spans="2:18" x14ac:dyDescent="0.3">
      <c r="B31" s="96"/>
      <c r="C31" s="15">
        <v>8043793</v>
      </c>
      <c r="D31" s="15">
        <v>7860939</v>
      </c>
      <c r="E31" s="15">
        <v>189607</v>
      </c>
      <c r="F31" s="15">
        <v>377261</v>
      </c>
      <c r="G31" s="16">
        <f t="shared" si="0"/>
        <v>1.1496830000027665</v>
      </c>
      <c r="H31" s="16">
        <f t="shared" si="10"/>
        <v>33.103650232505629</v>
      </c>
      <c r="I31" s="17">
        <f t="shared" si="12"/>
        <v>3.3465560040374576</v>
      </c>
      <c r="J31" s="15">
        <v>9821033</v>
      </c>
      <c r="K31" s="15">
        <f t="shared" si="11"/>
        <v>5.7719793834314581E-2</v>
      </c>
      <c r="L31" s="15"/>
      <c r="M31" s="15"/>
      <c r="N31" s="15"/>
      <c r="O31" s="15" t="str">
        <f>O29&amp;"±"&amp;O30</f>
        <v>3.35±0.01</v>
      </c>
      <c r="P31" s="15" t="str">
        <f t="shared" ref="P31:Q31" si="17">P29&amp;"±"&amp;P30</f>
        <v>1.1±0</v>
      </c>
      <c r="Q31" s="15" t="str">
        <f t="shared" si="17"/>
        <v>37±3.8</v>
      </c>
      <c r="R31" s="96"/>
    </row>
    <row r="34" spans="2:9" x14ac:dyDescent="0.3">
      <c r="F34" s="2"/>
      <c r="G34" s="12"/>
      <c r="H34" s="2"/>
      <c r="I34" s="2"/>
    </row>
    <row r="37" spans="2:9" x14ac:dyDescent="0.3">
      <c r="B37" s="3" t="s">
        <v>33</v>
      </c>
      <c r="C37" s="5" t="s">
        <v>31</v>
      </c>
      <c r="D37" s="5" t="s">
        <v>32</v>
      </c>
      <c r="E37" s="3" t="s">
        <v>3</v>
      </c>
      <c r="F37" s="3"/>
      <c r="G37" s="3"/>
      <c r="H37" s="3">
        <f>0.0199/177.21*1000/5*1000</f>
        <v>22.459229163139781</v>
      </c>
      <c r="I37" s="3"/>
    </row>
    <row r="38" spans="2:9" x14ac:dyDescent="0.3">
      <c r="B38" s="1">
        <v>1</v>
      </c>
      <c r="C38" s="1">
        <v>1188664</v>
      </c>
      <c r="D38" s="1">
        <v>1166505</v>
      </c>
      <c r="E38" s="1">
        <v>10143936</v>
      </c>
      <c r="F38" s="1">
        <f>D38+C38</f>
        <v>2355169</v>
      </c>
      <c r="G38" s="1">
        <f>F38/E38</f>
        <v>0.23217506498463714</v>
      </c>
      <c r="H38" s="1">
        <f>I38*22.45922916</f>
        <v>1.122961458</v>
      </c>
      <c r="I38" s="1">
        <f>B38*0.05</f>
        <v>0.05</v>
      </c>
    </row>
    <row r="39" spans="2:9" x14ac:dyDescent="0.3">
      <c r="B39" s="1">
        <v>2</v>
      </c>
      <c r="C39" s="1">
        <v>2352049</v>
      </c>
      <c r="D39" s="1">
        <v>2374834</v>
      </c>
      <c r="E39" s="1">
        <v>10203801</v>
      </c>
      <c r="F39" s="1">
        <f t="shared" ref="F39:F47" si="18">D39+C39</f>
        <v>4726883</v>
      </c>
      <c r="G39" s="1">
        <f t="shared" ref="G39:G47" si="19">F39/E39</f>
        <v>0.46324727422653578</v>
      </c>
      <c r="H39" s="1">
        <f t="shared" ref="H39:H47" si="20">I39*22.45922916</f>
        <v>2.245922916</v>
      </c>
      <c r="I39" s="1">
        <f t="shared" ref="I39:I47" si="21">B39*0.05</f>
        <v>0.1</v>
      </c>
    </row>
    <row r="40" spans="2:9" x14ac:dyDescent="0.3">
      <c r="B40" s="1">
        <v>4</v>
      </c>
      <c r="C40" s="1">
        <v>4869488</v>
      </c>
      <c r="D40" s="1">
        <v>4857610</v>
      </c>
      <c r="E40" s="1">
        <v>10234415</v>
      </c>
      <c r="F40" s="1">
        <f t="shared" si="18"/>
        <v>9727098</v>
      </c>
      <c r="G40" s="1">
        <f t="shared" si="19"/>
        <v>0.95043028839459798</v>
      </c>
      <c r="H40" s="1">
        <f t="shared" si="20"/>
        <v>4.4918458320000001</v>
      </c>
      <c r="I40" s="1">
        <f t="shared" si="21"/>
        <v>0.2</v>
      </c>
    </row>
    <row r="41" spans="2:9" x14ac:dyDescent="0.3">
      <c r="B41" s="1">
        <v>6</v>
      </c>
      <c r="C41" s="1">
        <v>6946329</v>
      </c>
      <c r="D41" s="1">
        <v>6946339</v>
      </c>
      <c r="E41" s="1">
        <v>10174293</v>
      </c>
      <c r="F41" s="1">
        <f t="shared" si="18"/>
        <v>13892668</v>
      </c>
      <c r="G41" s="1">
        <f t="shared" si="19"/>
        <v>1.3654676546075486</v>
      </c>
      <c r="H41" s="1">
        <f t="shared" si="20"/>
        <v>6.7377687480000006</v>
      </c>
      <c r="I41" s="1">
        <f t="shared" si="21"/>
        <v>0.30000000000000004</v>
      </c>
    </row>
    <row r="42" spans="2:9" x14ac:dyDescent="0.3">
      <c r="B42" s="1">
        <v>8</v>
      </c>
      <c r="C42" s="1">
        <v>9486202</v>
      </c>
      <c r="D42" s="1">
        <v>9537069</v>
      </c>
      <c r="E42" s="1">
        <v>10263993</v>
      </c>
      <c r="F42" s="1">
        <f t="shared" si="18"/>
        <v>19023271</v>
      </c>
      <c r="G42" s="1">
        <f t="shared" si="19"/>
        <v>1.853398672426998</v>
      </c>
      <c r="H42" s="1">
        <f t="shared" si="20"/>
        <v>8.9836916640000002</v>
      </c>
      <c r="I42" s="1">
        <f t="shared" si="21"/>
        <v>0.4</v>
      </c>
    </row>
    <row r="43" spans="2:9" x14ac:dyDescent="0.3">
      <c r="B43" s="1">
        <v>10</v>
      </c>
      <c r="C43" s="1">
        <v>12065765</v>
      </c>
      <c r="D43" s="1">
        <v>12127780</v>
      </c>
      <c r="E43" s="1">
        <v>10270814</v>
      </c>
      <c r="F43" s="1">
        <f t="shared" si="18"/>
        <v>24193545</v>
      </c>
      <c r="G43" s="1">
        <f t="shared" si="19"/>
        <v>2.355562567874367</v>
      </c>
      <c r="H43" s="1">
        <f t="shared" si="20"/>
        <v>11.22961458</v>
      </c>
      <c r="I43" s="1">
        <f t="shared" si="21"/>
        <v>0.5</v>
      </c>
    </row>
    <row r="44" spans="2:9" x14ac:dyDescent="0.3">
      <c r="B44" s="1">
        <v>12</v>
      </c>
      <c r="C44" s="1">
        <v>14604153</v>
      </c>
      <c r="D44" s="1">
        <v>14636109</v>
      </c>
      <c r="E44" s="1">
        <v>10249489</v>
      </c>
      <c r="F44" s="1">
        <f t="shared" si="18"/>
        <v>29240262</v>
      </c>
      <c r="G44" s="1">
        <f t="shared" si="19"/>
        <v>2.8528507128501723</v>
      </c>
      <c r="H44" s="1">
        <f t="shared" si="20"/>
        <v>13.475537496000001</v>
      </c>
      <c r="I44" s="1">
        <f t="shared" si="21"/>
        <v>0.60000000000000009</v>
      </c>
    </row>
    <row r="45" spans="2:9" x14ac:dyDescent="0.3">
      <c r="B45" s="1">
        <v>14</v>
      </c>
      <c r="C45" s="1">
        <v>16931466</v>
      </c>
      <c r="D45" s="1">
        <v>17015631</v>
      </c>
      <c r="E45" s="1">
        <v>10228832</v>
      </c>
      <c r="F45" s="1">
        <f t="shared" si="18"/>
        <v>33947097</v>
      </c>
      <c r="G45" s="1">
        <f t="shared" si="19"/>
        <v>3.3187657202699192</v>
      </c>
      <c r="H45" s="1">
        <f t="shared" si="20"/>
        <v>15.721460412000001</v>
      </c>
      <c r="I45" s="1">
        <f t="shared" si="21"/>
        <v>0.70000000000000007</v>
      </c>
    </row>
    <row r="46" spans="2:9" x14ac:dyDescent="0.3">
      <c r="B46" s="1">
        <v>16</v>
      </c>
      <c r="C46" s="1">
        <v>19039012</v>
      </c>
      <c r="D46" s="1">
        <v>19128486</v>
      </c>
      <c r="E46" s="1">
        <v>10142424</v>
      </c>
      <c r="F46" s="1">
        <f t="shared" si="18"/>
        <v>38167498</v>
      </c>
      <c r="G46" s="1">
        <f t="shared" si="19"/>
        <v>3.7631534631169039</v>
      </c>
      <c r="H46" s="1">
        <f t="shared" si="20"/>
        <v>17.967383328</v>
      </c>
      <c r="I46" s="1">
        <f t="shared" si="21"/>
        <v>0.8</v>
      </c>
    </row>
    <row r="47" spans="2:9" x14ac:dyDescent="0.3">
      <c r="B47" s="1">
        <v>18</v>
      </c>
      <c r="C47" s="1">
        <v>21229520</v>
      </c>
      <c r="D47" s="1">
        <v>21299130</v>
      </c>
      <c r="E47" s="1">
        <v>10066804</v>
      </c>
      <c r="F47" s="1">
        <f t="shared" si="18"/>
        <v>42528650</v>
      </c>
      <c r="G47" s="1">
        <f t="shared" si="19"/>
        <v>4.2246426969274458</v>
      </c>
      <c r="H47" s="1">
        <f t="shared" si="20"/>
        <v>20.213306244000002</v>
      </c>
      <c r="I47" s="1">
        <f t="shared" si="21"/>
        <v>0.9</v>
      </c>
    </row>
  </sheetData>
  <mergeCells count="20">
    <mergeCell ref="B8:B10"/>
    <mergeCell ref="R8:R10"/>
    <mergeCell ref="B5:B7"/>
    <mergeCell ref="R5:R7"/>
    <mergeCell ref="B2:B4"/>
    <mergeCell ref="R2:R4"/>
    <mergeCell ref="B29:B31"/>
    <mergeCell ref="R29:R31"/>
    <mergeCell ref="B23:B25"/>
    <mergeCell ref="R23:R25"/>
    <mergeCell ref="B26:B28"/>
    <mergeCell ref="R26:R28"/>
    <mergeCell ref="B17:B19"/>
    <mergeCell ref="R17:R19"/>
    <mergeCell ref="B20:B22"/>
    <mergeCell ref="R20:R22"/>
    <mergeCell ref="B11:B13"/>
    <mergeCell ref="R11:R13"/>
    <mergeCell ref="B14:B16"/>
    <mergeCell ref="R14:R16"/>
  </mergeCells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0D20D-6D8B-41E4-8D09-609869CAD955}">
  <dimension ref="B1:AD36"/>
  <sheetViews>
    <sheetView topLeftCell="K1" zoomScale="85" zoomScaleNormal="85" workbookViewId="0">
      <selection activeCell="D9" sqref="D9:D11"/>
    </sheetView>
  </sheetViews>
  <sheetFormatPr defaultRowHeight="14" x14ac:dyDescent="0.3"/>
  <cols>
    <col min="3" max="3" width="27.33203125" bestFit="1" customWidth="1"/>
    <col min="5" max="5" width="7.58203125" bestFit="1" customWidth="1"/>
    <col min="6" max="9" width="9.6640625" bestFit="1" customWidth="1"/>
    <col min="10" max="10" width="9" customWidth="1"/>
    <col min="11" max="11" width="8.08203125" bestFit="1" customWidth="1"/>
    <col min="12" max="12" width="7.58203125" bestFit="1" customWidth="1"/>
    <col min="13" max="13" width="7.58203125" customWidth="1"/>
    <col min="17" max="19" width="10.75" bestFit="1" customWidth="1"/>
  </cols>
  <sheetData>
    <row r="1" spans="2:20" ht="83.25" customHeight="1" x14ac:dyDescent="0.3"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</row>
    <row r="2" spans="2:20" ht="36.4" customHeight="1" x14ac:dyDescent="0.3">
      <c r="B2" s="13"/>
      <c r="C2" s="6" t="s">
        <v>49</v>
      </c>
      <c r="D2" s="7" t="s">
        <v>160</v>
      </c>
      <c r="E2" s="21" t="s">
        <v>73</v>
      </c>
      <c r="F2" s="14" t="s">
        <v>71</v>
      </c>
      <c r="G2" s="21" t="s">
        <v>87</v>
      </c>
      <c r="H2" s="21" t="s">
        <v>86</v>
      </c>
      <c r="I2" s="13" t="s">
        <v>3</v>
      </c>
      <c r="J2" s="7" t="s">
        <v>75</v>
      </c>
      <c r="K2" s="7" t="s">
        <v>159</v>
      </c>
      <c r="L2" s="8" t="s">
        <v>76</v>
      </c>
      <c r="M2" s="9" t="s">
        <v>53</v>
      </c>
      <c r="N2" s="7" t="s">
        <v>51</v>
      </c>
      <c r="O2" s="7" t="s">
        <v>52</v>
      </c>
      <c r="P2" s="8" t="s">
        <v>77</v>
      </c>
      <c r="Q2" s="7" t="s">
        <v>51</v>
      </c>
      <c r="R2" s="7" t="s">
        <v>52</v>
      </c>
      <c r="S2" s="8" t="s">
        <v>77</v>
      </c>
      <c r="T2" s="13"/>
    </row>
    <row r="3" spans="2:20" ht="15.5" x14ac:dyDescent="0.3">
      <c r="B3" s="100" t="s">
        <v>54</v>
      </c>
      <c r="C3" s="100"/>
      <c r="D3" s="100">
        <v>10</v>
      </c>
      <c r="E3" s="34">
        <v>497258</v>
      </c>
      <c r="F3" s="34">
        <v>5077330</v>
      </c>
      <c r="G3" s="34">
        <v>14652776</v>
      </c>
      <c r="H3" s="34">
        <v>9617698</v>
      </c>
      <c r="I3" s="34">
        <v>9970083</v>
      </c>
      <c r="J3" s="36">
        <f>(F3-E3)/(E3+F3)*100</f>
        <v>82.159829569467732</v>
      </c>
      <c r="K3" s="36">
        <f>L3/(J3+L3)*100</f>
        <v>20.159941271861928</v>
      </c>
      <c r="L3" s="36">
        <f>(G3-H3)/(G3+H3)*100</f>
        <v>20.745692894172567</v>
      </c>
      <c r="M3" s="23">
        <v>12.494497936466955</v>
      </c>
      <c r="N3" s="34">
        <f>AVERAGE(J3:J5)</f>
        <v>82.009697533403951</v>
      </c>
      <c r="O3" s="35">
        <f>AVERAGE(K3:K5)</f>
        <v>20.058739621945183</v>
      </c>
      <c r="P3" s="34">
        <f>AVERAGE(L3:L5)</f>
        <v>20.577749819948227</v>
      </c>
      <c r="Q3" s="34">
        <f>ROUND(N3,2)</f>
        <v>82.01</v>
      </c>
      <c r="R3" s="34">
        <f t="shared" ref="R3:S4" si="0">ROUND(O3,2)</f>
        <v>20.059999999999999</v>
      </c>
      <c r="S3" s="34">
        <f t="shared" si="0"/>
        <v>20.58</v>
      </c>
      <c r="T3" s="93" t="s">
        <v>34</v>
      </c>
    </row>
    <row r="4" spans="2:20" ht="15.5" x14ac:dyDescent="0.3">
      <c r="B4" s="100"/>
      <c r="C4" s="100"/>
      <c r="D4" s="100"/>
      <c r="E4" s="34">
        <v>502120</v>
      </c>
      <c r="F4" s="34">
        <v>4971580</v>
      </c>
      <c r="G4" s="34">
        <v>14396710</v>
      </c>
      <c r="H4" s="34">
        <v>9481112</v>
      </c>
      <c r="I4" s="34">
        <v>9945017</v>
      </c>
      <c r="J4" s="36">
        <f t="shared" ref="J4:J20" si="1">(F4-E4)/(E4+F4)*100</f>
        <v>81.653360615305914</v>
      </c>
      <c r="K4" s="36">
        <f t="shared" ref="K4:K20" si="2">L4/(J4+L4)*100</f>
        <v>20.135460876827452</v>
      </c>
      <c r="L4" s="36">
        <f t="shared" ref="L4:L20" si="3">(G4-H4)/(G4+H4)*100</f>
        <v>20.586458848717442</v>
      </c>
      <c r="M4" s="23">
        <v>12.096762844408165</v>
      </c>
      <c r="N4" s="34">
        <f>STDEV(J3:J5)</f>
        <v>0.30986777892112749</v>
      </c>
      <c r="O4" s="34">
        <f>STDEV(K3:K5)</f>
        <v>0.15457115667015181</v>
      </c>
      <c r="P4" s="34">
        <f>STDEV(L3:L5)</f>
        <v>0.17246258848525164</v>
      </c>
      <c r="Q4" s="34">
        <f>ROUND(N4,2)</f>
        <v>0.31</v>
      </c>
      <c r="R4" s="34">
        <f t="shared" si="0"/>
        <v>0.15</v>
      </c>
      <c r="S4" s="34">
        <f t="shared" si="0"/>
        <v>0.17</v>
      </c>
      <c r="T4" s="93"/>
    </row>
    <row r="5" spans="2:20" ht="15.5" x14ac:dyDescent="0.3">
      <c r="B5" s="100"/>
      <c r="C5" s="100"/>
      <c r="D5" s="100"/>
      <c r="E5" s="34">
        <v>485138</v>
      </c>
      <c r="F5" s="34">
        <v>4970725</v>
      </c>
      <c r="G5" s="34">
        <v>14475110</v>
      </c>
      <c r="H5" s="34">
        <v>9569704</v>
      </c>
      <c r="I5" s="34">
        <v>9957166</v>
      </c>
      <c r="J5" s="36">
        <f t="shared" si="1"/>
        <v>82.215902415438208</v>
      </c>
      <c r="K5" s="36">
        <f t="shared" si="2"/>
        <v>19.880816717146178</v>
      </c>
      <c r="L5" s="36">
        <f t="shared" si="3"/>
        <v>20.401097716954684</v>
      </c>
      <c r="M5" s="23">
        <v>12.496379980261537</v>
      </c>
      <c r="N5" s="34"/>
      <c r="O5" s="34"/>
      <c r="P5" s="34"/>
      <c r="Q5" s="34" t="str">
        <f>Q3&amp;"±"&amp;Q4</f>
        <v>82.01±0.31</v>
      </c>
      <c r="R5" s="34" t="str">
        <f>R3&amp;"±"&amp;R4</f>
        <v>20.06±0.15</v>
      </c>
      <c r="S5" s="34" t="str">
        <f>S3&amp;"±"&amp;S4</f>
        <v>20.58±0.17</v>
      </c>
      <c r="T5" s="93"/>
    </row>
    <row r="6" spans="2:20" ht="15.5" x14ac:dyDescent="0.3">
      <c r="B6" s="99" t="s">
        <v>55</v>
      </c>
      <c r="C6" s="99" t="s">
        <v>56</v>
      </c>
      <c r="D6" s="99">
        <v>10</v>
      </c>
      <c r="E6" s="13">
        <v>42850</v>
      </c>
      <c r="F6" s="13">
        <v>4758431</v>
      </c>
      <c r="G6" s="13">
        <v>14418051</v>
      </c>
      <c r="H6" s="13">
        <v>9177228</v>
      </c>
      <c r="I6" s="13">
        <v>10026606</v>
      </c>
      <c r="J6" s="19">
        <f t="shared" si="1"/>
        <v>98.21505968927876</v>
      </c>
      <c r="K6" s="19">
        <f t="shared" si="2"/>
        <v>18.443899352817869</v>
      </c>
      <c r="L6" s="19">
        <f t="shared" si="3"/>
        <v>22.211320323866481</v>
      </c>
      <c r="M6" s="24">
        <v>137.99710931361577</v>
      </c>
      <c r="N6" s="13">
        <f>AVERAGE(J6:J8)</f>
        <v>98.289018475195988</v>
      </c>
      <c r="O6" s="18">
        <f>AVERAGE(K6:K8)</f>
        <v>18.472586790520463</v>
      </c>
      <c r="P6" s="13">
        <f>AVERAGE(L6:L8)</f>
        <v>22.270569228351476</v>
      </c>
      <c r="Q6" s="13">
        <f>ROUND(N6,2)</f>
        <v>98.29</v>
      </c>
      <c r="R6" s="13">
        <f t="shared" ref="R6:S7" si="4">ROUND(O6,2)</f>
        <v>18.47</v>
      </c>
      <c r="S6" s="13">
        <f t="shared" si="4"/>
        <v>22.27</v>
      </c>
      <c r="T6" s="99" t="s">
        <v>55</v>
      </c>
    </row>
    <row r="7" spans="2:20" ht="15.5" x14ac:dyDescent="0.3">
      <c r="B7" s="99"/>
      <c r="C7" s="99"/>
      <c r="D7" s="99"/>
      <c r="E7" s="13">
        <v>44129</v>
      </c>
      <c r="F7" s="13">
        <v>4853820</v>
      </c>
      <c r="G7" s="13">
        <v>14788819</v>
      </c>
      <c r="H7" s="13">
        <v>9415832</v>
      </c>
      <c r="I7" s="13">
        <v>10002036</v>
      </c>
      <c r="J7" s="19">
        <f t="shared" si="1"/>
        <v>98.1980620868041</v>
      </c>
      <c r="K7" s="19">
        <f t="shared" si="2"/>
        <v>18.437588063935724</v>
      </c>
      <c r="L7" s="19">
        <f t="shared" si="3"/>
        <v>22.198159353753955</v>
      </c>
      <c r="M7" s="24">
        <v>136.66602012649668</v>
      </c>
      <c r="N7" s="13">
        <f>STDEV(J6:J8)</f>
        <v>0.14307337509309129</v>
      </c>
      <c r="O7" s="13">
        <f>STDEV(K6:K8)</f>
        <v>5.5244037986585719E-2</v>
      </c>
      <c r="P7" s="13">
        <f>STDEV(L6:L8)</f>
        <v>0.11420958088400283</v>
      </c>
      <c r="Q7" s="13">
        <f>ROUND(N7,2)</f>
        <v>0.14000000000000001</v>
      </c>
      <c r="R7" s="13">
        <f t="shared" si="4"/>
        <v>0.06</v>
      </c>
      <c r="S7" s="13">
        <f t="shared" si="4"/>
        <v>0.11</v>
      </c>
      <c r="T7" s="99"/>
    </row>
    <row r="8" spans="2:20" ht="15.5" x14ac:dyDescent="0.3">
      <c r="B8" s="99"/>
      <c r="C8" s="99"/>
      <c r="D8" s="99"/>
      <c r="E8" s="13">
        <v>37312</v>
      </c>
      <c r="F8" s="13">
        <v>4789389</v>
      </c>
      <c r="G8" s="13">
        <v>14533513</v>
      </c>
      <c r="H8" s="13">
        <v>9213625</v>
      </c>
      <c r="I8" s="13">
        <v>9912586</v>
      </c>
      <c r="J8" s="19">
        <f t="shared" si="1"/>
        <v>98.453933649505117</v>
      </c>
      <c r="K8" s="19">
        <f t="shared" si="2"/>
        <v>18.536272954807796</v>
      </c>
      <c r="L8" s="19">
        <f t="shared" si="3"/>
        <v>22.40222800743399</v>
      </c>
      <c r="M8" s="24">
        <v>159.80925747790408</v>
      </c>
      <c r="N8" s="13"/>
      <c r="O8" s="13"/>
      <c r="P8" s="13"/>
      <c r="Q8" s="13" t="str">
        <f t="shared" ref="Q8:S8" si="5">Q6&amp;"±"&amp;Q7</f>
        <v>98.29±0.14</v>
      </c>
      <c r="R8" s="13" t="str">
        <f t="shared" si="5"/>
        <v>18.47±0.06</v>
      </c>
      <c r="S8" s="13" t="str">
        <f t="shared" si="5"/>
        <v>22.27±0.11</v>
      </c>
      <c r="T8" s="99"/>
    </row>
    <row r="9" spans="2:20" ht="15.5" x14ac:dyDescent="0.3">
      <c r="B9" s="100" t="s">
        <v>65</v>
      </c>
      <c r="C9" s="100" t="s">
        <v>66</v>
      </c>
      <c r="D9" s="100">
        <v>10</v>
      </c>
      <c r="E9" s="34">
        <v>86107</v>
      </c>
      <c r="F9" s="34">
        <v>9221870</v>
      </c>
      <c r="G9" s="34">
        <v>14637778</v>
      </c>
      <c r="H9" s="34">
        <v>4399101</v>
      </c>
      <c r="I9" s="34">
        <v>10002948</v>
      </c>
      <c r="J9" s="36">
        <f t="shared" si="1"/>
        <v>98.149823533083506</v>
      </c>
      <c r="K9" s="36">
        <f t="shared" si="2"/>
        <v>35.399358956381874</v>
      </c>
      <c r="L9" s="36">
        <f t="shared" si="3"/>
        <v>53.783380143352275</v>
      </c>
      <c r="M9" s="23">
        <v>183.95490762150047</v>
      </c>
      <c r="N9" s="34">
        <f>AVERAGE(J9:J11)</f>
        <v>97.997698908778375</v>
      </c>
      <c r="O9" s="35">
        <f>AVERAGE(K9:K11)</f>
        <v>35.502427321972533</v>
      </c>
      <c r="P9" s="34">
        <f>AVERAGE(L9:L11)</f>
        <v>53.943066130075977</v>
      </c>
      <c r="Q9" s="34">
        <f>ROUND(N9,2)</f>
        <v>98</v>
      </c>
      <c r="R9" s="34">
        <f t="shared" ref="R9:S10" si="6">ROUND(O9,2)</f>
        <v>35.5</v>
      </c>
      <c r="S9" s="34">
        <f t="shared" si="6"/>
        <v>53.94</v>
      </c>
      <c r="T9" s="100" t="s">
        <v>65</v>
      </c>
    </row>
    <row r="10" spans="2:20" ht="15.5" x14ac:dyDescent="0.3">
      <c r="B10" s="100"/>
      <c r="C10" s="100"/>
      <c r="D10" s="100"/>
      <c r="E10" s="34">
        <v>89613</v>
      </c>
      <c r="F10" s="34">
        <v>9390470</v>
      </c>
      <c r="G10" s="34">
        <v>14932090</v>
      </c>
      <c r="H10" s="34">
        <v>4513731</v>
      </c>
      <c r="I10" s="34">
        <v>10004324</v>
      </c>
      <c r="J10" s="36">
        <f t="shared" si="1"/>
        <v>98.109446932057452</v>
      </c>
      <c r="K10" s="36">
        <f t="shared" si="2"/>
        <v>35.320606170406229</v>
      </c>
      <c r="L10" s="36">
        <f t="shared" si="3"/>
        <v>53.576339101342128</v>
      </c>
      <c r="M10" s="23">
        <v>179.56697794432873</v>
      </c>
      <c r="N10" s="34">
        <f>STDEV(J9:J11)</f>
        <v>0.22941043586754373</v>
      </c>
      <c r="O10" s="34">
        <f>STDEV(K9:K11)</f>
        <v>0.24984400746100507</v>
      </c>
      <c r="P10" s="34">
        <f>STDEV(L9:L11)</f>
        <v>0.46749277577466603</v>
      </c>
      <c r="Q10" s="34">
        <f>ROUND(N10,2)</f>
        <v>0.23</v>
      </c>
      <c r="R10" s="34">
        <f t="shared" si="6"/>
        <v>0.25</v>
      </c>
      <c r="S10" s="34">
        <f t="shared" si="6"/>
        <v>0.47</v>
      </c>
      <c r="T10" s="100"/>
    </row>
    <row r="11" spans="2:20" ht="15.5" x14ac:dyDescent="0.3">
      <c r="B11" s="100"/>
      <c r="C11" s="100"/>
      <c r="D11" s="100"/>
      <c r="E11" s="34">
        <v>102359</v>
      </c>
      <c r="F11" s="34">
        <v>8931282</v>
      </c>
      <c r="G11" s="34">
        <v>14702456</v>
      </c>
      <c r="H11" s="34">
        <v>4333610</v>
      </c>
      <c r="I11" s="34">
        <v>9988415</v>
      </c>
      <c r="J11" s="36">
        <f t="shared" si="1"/>
        <v>97.733826261194139</v>
      </c>
      <c r="K11" s="36">
        <f t="shared" si="2"/>
        <v>35.787316839129488</v>
      </c>
      <c r="L11" s="36">
        <f t="shared" si="3"/>
        <v>54.469479145533541</v>
      </c>
      <c r="M11" s="23">
        <v>151.01838395892003</v>
      </c>
      <c r="N11" s="34"/>
      <c r="O11" s="34"/>
      <c r="P11" s="34"/>
      <c r="Q11" s="34" t="str">
        <f t="shared" ref="Q11:S11" si="7">Q9&amp;"±"&amp;Q10</f>
        <v>98±0.23</v>
      </c>
      <c r="R11" s="34" t="str">
        <f t="shared" si="7"/>
        <v>35.5±0.25</v>
      </c>
      <c r="S11" s="34" t="str">
        <f t="shared" si="7"/>
        <v>53.94±0.47</v>
      </c>
      <c r="T11" s="100"/>
    </row>
    <row r="12" spans="2:20" ht="15.5" x14ac:dyDescent="0.3">
      <c r="B12" s="99" t="s">
        <v>67</v>
      </c>
      <c r="C12" s="99" t="s">
        <v>68</v>
      </c>
      <c r="D12" s="99">
        <v>10</v>
      </c>
      <c r="E12" s="13">
        <v>129409</v>
      </c>
      <c r="F12" s="13">
        <v>11786364</v>
      </c>
      <c r="G12" s="13">
        <v>14238024</v>
      </c>
      <c r="H12" s="13">
        <v>313017</v>
      </c>
      <c r="I12" s="13">
        <v>10043943</v>
      </c>
      <c r="J12" s="19">
        <f t="shared" si="1"/>
        <v>97.827937809825684</v>
      </c>
      <c r="K12" s="19">
        <f t="shared" si="2"/>
        <v>49.449615684490936</v>
      </c>
      <c r="L12" s="19">
        <f t="shared" si="3"/>
        <v>95.697668641027121</v>
      </c>
      <c r="M12" s="11" t="s">
        <v>58</v>
      </c>
      <c r="N12" s="13">
        <f>AVERAGE(J12:J14)</f>
        <v>97.531253582256781</v>
      </c>
      <c r="O12" s="18">
        <f>AVERAGE(K12:K14)</f>
        <v>49.533395498803287</v>
      </c>
      <c r="P12" s="13">
        <f>AVERAGE(L12:L14)</f>
        <v>95.727605170793154</v>
      </c>
      <c r="Q12" s="13">
        <f>ROUND(N12,2)</f>
        <v>97.53</v>
      </c>
      <c r="R12" s="13">
        <f t="shared" ref="R12:S13" si="8">ROUND(O12,2)</f>
        <v>49.53</v>
      </c>
      <c r="S12" s="13">
        <f t="shared" si="8"/>
        <v>95.73</v>
      </c>
      <c r="T12" s="99" t="s">
        <v>67</v>
      </c>
    </row>
    <row r="13" spans="2:20" ht="15.5" x14ac:dyDescent="0.3">
      <c r="B13" s="99"/>
      <c r="C13" s="99"/>
      <c r="D13" s="99"/>
      <c r="E13" s="13">
        <v>158641</v>
      </c>
      <c r="F13" s="13">
        <v>11884718</v>
      </c>
      <c r="G13" s="13">
        <v>14260524</v>
      </c>
      <c r="H13" s="13">
        <v>321810</v>
      </c>
      <c r="I13" s="13">
        <v>10004992</v>
      </c>
      <c r="J13" s="19">
        <f t="shared" si="1"/>
        <v>97.365502431672084</v>
      </c>
      <c r="K13" s="19">
        <f t="shared" si="2"/>
        <v>49.538952443925979</v>
      </c>
      <c r="L13" s="19">
        <f t="shared" si="3"/>
        <v>95.586303262564144</v>
      </c>
      <c r="M13" s="11" t="s">
        <v>58</v>
      </c>
      <c r="N13" s="13">
        <f>STDEV(J12:J14)</f>
        <v>0.25752518853197975</v>
      </c>
      <c r="O13" s="13">
        <f>STDEV(K12:K14)</f>
        <v>8.1144174743388378E-2</v>
      </c>
      <c r="P13" s="13">
        <f>STDEV(L12:L14)</f>
        <v>0.15840616738399849</v>
      </c>
      <c r="Q13" s="13">
        <f>ROUND(N13,2)</f>
        <v>0.26</v>
      </c>
      <c r="R13" s="13">
        <f t="shared" si="8"/>
        <v>0.08</v>
      </c>
      <c r="S13" s="13">
        <f t="shared" si="8"/>
        <v>0.16</v>
      </c>
      <c r="T13" s="99"/>
    </row>
    <row r="14" spans="2:20" ht="15.5" x14ac:dyDescent="0.3">
      <c r="B14" s="99"/>
      <c r="C14" s="99"/>
      <c r="D14" s="99"/>
      <c r="E14" s="13">
        <v>157860</v>
      </c>
      <c r="F14" s="13">
        <v>11986714</v>
      </c>
      <c r="G14" s="13">
        <v>14310770</v>
      </c>
      <c r="H14" s="13">
        <v>299597</v>
      </c>
      <c r="I14" s="13">
        <v>9981846</v>
      </c>
      <c r="J14" s="19">
        <f t="shared" si="1"/>
        <v>97.40032050527256</v>
      </c>
      <c r="K14" s="19">
        <f t="shared" si="2"/>
        <v>49.611618367992946</v>
      </c>
      <c r="L14" s="19">
        <f t="shared" si="3"/>
        <v>95.898843608788198</v>
      </c>
      <c r="M14" s="11" t="s">
        <v>58</v>
      </c>
      <c r="N14" s="13"/>
      <c r="O14" s="13"/>
      <c r="P14" s="13"/>
      <c r="Q14" s="13" t="str">
        <f t="shared" ref="Q14:S14" si="9">Q12&amp;"±"&amp;Q13</f>
        <v>97.53±0.26</v>
      </c>
      <c r="R14" s="13" t="str">
        <f t="shared" si="9"/>
        <v>49.53±0.08</v>
      </c>
      <c r="S14" s="13" t="str">
        <f t="shared" si="9"/>
        <v>95.73±0.16</v>
      </c>
      <c r="T14" s="99"/>
    </row>
    <row r="15" spans="2:20" ht="15.5" x14ac:dyDescent="0.3">
      <c r="B15" s="100" t="s">
        <v>67</v>
      </c>
      <c r="C15" s="100" t="s">
        <v>68</v>
      </c>
      <c r="D15" s="100">
        <v>20</v>
      </c>
      <c r="E15" s="34">
        <v>86398</v>
      </c>
      <c r="F15" s="34">
        <v>22019526</v>
      </c>
      <c r="G15" s="34">
        <v>28792382</v>
      </c>
      <c r="H15" s="34">
        <v>4016496</v>
      </c>
      <c r="I15" s="37" t="s">
        <v>35</v>
      </c>
      <c r="J15" s="36">
        <f t="shared" si="1"/>
        <v>99.218327177818949</v>
      </c>
      <c r="K15" s="36">
        <f t="shared" si="2"/>
        <v>43.21754428901621</v>
      </c>
      <c r="L15" s="36">
        <f t="shared" si="3"/>
        <v>75.515797888608077</v>
      </c>
      <c r="M15" s="25" t="s">
        <v>58</v>
      </c>
      <c r="N15" s="34">
        <f>AVERAGE(J15:J17)</f>
        <v>99.216342120248711</v>
      </c>
      <c r="O15" s="35">
        <f>AVERAGE(K15:K17)</f>
        <v>43.517879034426329</v>
      </c>
      <c r="P15" s="34">
        <f>AVERAGE(L15:L17)</f>
        <v>76.445963687581511</v>
      </c>
      <c r="Q15" s="34">
        <f>ROUND(N15,2)</f>
        <v>99.22</v>
      </c>
      <c r="R15" s="34">
        <f t="shared" ref="R15:S16" si="10">ROUND(O15,2)</f>
        <v>43.52</v>
      </c>
      <c r="S15" s="34">
        <f t="shared" si="10"/>
        <v>76.45</v>
      </c>
      <c r="T15" s="100" t="s">
        <v>67</v>
      </c>
    </row>
    <row r="16" spans="2:20" ht="15.5" x14ac:dyDescent="0.3">
      <c r="B16" s="100"/>
      <c r="C16" s="100"/>
      <c r="D16" s="100"/>
      <c r="E16" s="34">
        <v>101628</v>
      </c>
      <c r="F16" s="34">
        <v>21654437</v>
      </c>
      <c r="G16" s="34">
        <v>28059383</v>
      </c>
      <c r="H16" s="37">
        <v>3620732</v>
      </c>
      <c r="I16" s="37" t="s">
        <v>37</v>
      </c>
      <c r="J16" s="36">
        <f t="shared" si="1"/>
        <v>99.065750171274075</v>
      </c>
      <c r="K16" s="36">
        <f t="shared" si="2"/>
        <v>43.778981657811322</v>
      </c>
      <c r="L16" s="36">
        <f t="shared" si="3"/>
        <v>77.141926410305018</v>
      </c>
      <c r="M16" s="25" t="s">
        <v>58</v>
      </c>
      <c r="N16" s="34">
        <f>STDEV(J15:J17)</f>
        <v>0.14960929737554912</v>
      </c>
      <c r="O16" s="34">
        <f>STDEV(K15:K17)</f>
        <v>0.28276730595816824</v>
      </c>
      <c r="P16" s="34">
        <f>STDEV(L15:L17)</f>
        <v>0.83798078913705998</v>
      </c>
      <c r="Q16" s="34">
        <f>ROUND(N16,2)</f>
        <v>0.15</v>
      </c>
      <c r="R16" s="34">
        <f t="shared" si="10"/>
        <v>0.28000000000000003</v>
      </c>
      <c r="S16" s="34">
        <f t="shared" si="10"/>
        <v>0.84</v>
      </c>
      <c r="T16" s="100"/>
    </row>
    <row r="17" spans="2:30" ht="15.5" x14ac:dyDescent="0.3">
      <c r="B17" s="100"/>
      <c r="C17" s="100"/>
      <c r="D17" s="100"/>
      <c r="E17" s="34">
        <v>71236</v>
      </c>
      <c r="F17" s="34">
        <v>22363498</v>
      </c>
      <c r="G17" s="37">
        <v>29054299</v>
      </c>
      <c r="H17" s="37">
        <v>3834847</v>
      </c>
      <c r="I17" s="37" t="s">
        <v>40</v>
      </c>
      <c r="J17" s="36">
        <f t="shared" si="1"/>
        <v>99.364949011653096</v>
      </c>
      <c r="K17" s="36">
        <f t="shared" si="2"/>
        <v>43.557111156451455</v>
      </c>
      <c r="L17" s="36">
        <f t="shared" si="3"/>
        <v>76.680166763831451</v>
      </c>
      <c r="M17" s="25" t="s">
        <v>58</v>
      </c>
      <c r="N17" s="34"/>
      <c r="O17" s="34"/>
      <c r="P17" s="34"/>
      <c r="Q17" s="34" t="str">
        <f>Q15&amp;"±"&amp;Q16</f>
        <v>99.22±0.15</v>
      </c>
      <c r="R17" s="34" t="str">
        <f>R15&amp;"±"&amp;R16</f>
        <v>43.52±0.28</v>
      </c>
      <c r="S17" s="34" t="str">
        <f>S15&amp;"±"&amp;S16</f>
        <v>76.45±0.84</v>
      </c>
      <c r="T17" s="100"/>
    </row>
    <row r="18" spans="2:30" ht="15.5" x14ac:dyDescent="0.3">
      <c r="B18" s="99" t="s">
        <v>69</v>
      </c>
      <c r="C18" s="99" t="s">
        <v>70</v>
      </c>
      <c r="D18" s="99">
        <v>20</v>
      </c>
      <c r="E18" s="13">
        <v>84586</v>
      </c>
      <c r="F18" s="13">
        <v>22944522</v>
      </c>
      <c r="G18" s="13">
        <v>27919790</v>
      </c>
      <c r="H18" s="13">
        <v>888691</v>
      </c>
      <c r="I18" s="13">
        <v>9914056</v>
      </c>
      <c r="J18" s="19">
        <f t="shared" si="1"/>
        <v>99.265399250374784</v>
      </c>
      <c r="K18" s="19">
        <f t="shared" si="2"/>
        <v>48.592654765175638</v>
      </c>
      <c r="L18" s="19">
        <f t="shared" si="3"/>
        <v>93.830351555154891</v>
      </c>
      <c r="M18" s="11" t="s">
        <v>58</v>
      </c>
      <c r="N18" s="13">
        <f>AVERAGE(J18:J20)</f>
        <v>99.088770932528448</v>
      </c>
      <c r="O18" s="18">
        <f>AVERAGE(K18:K20)</f>
        <v>48.635437267760317</v>
      </c>
      <c r="P18" s="13">
        <f>AVERAGE(L18:L20)</f>
        <v>93.823867506641761</v>
      </c>
      <c r="Q18" s="13">
        <f>ROUND(N18,2)</f>
        <v>99.09</v>
      </c>
      <c r="R18" s="13">
        <f t="shared" ref="R18:S19" si="11">ROUND(O18,2)</f>
        <v>48.64</v>
      </c>
      <c r="S18" s="13">
        <f t="shared" si="11"/>
        <v>93.82</v>
      </c>
      <c r="T18" s="99" t="s">
        <v>69</v>
      </c>
    </row>
    <row r="19" spans="2:30" ht="15.5" x14ac:dyDescent="0.3">
      <c r="B19" s="99"/>
      <c r="C19" s="99"/>
      <c r="D19" s="99"/>
      <c r="E19" s="13">
        <v>101089</v>
      </c>
      <c r="F19" s="13">
        <v>23877144</v>
      </c>
      <c r="G19" s="13">
        <v>28846238</v>
      </c>
      <c r="H19" s="13">
        <v>944110</v>
      </c>
      <c r="I19" s="13">
        <v>9995122</v>
      </c>
      <c r="J19" s="19">
        <f t="shared" si="1"/>
        <v>99.156826943836933</v>
      </c>
      <c r="K19" s="19">
        <f t="shared" si="2"/>
        <v>48.575035692376709</v>
      </c>
      <c r="L19" s="19">
        <f t="shared" si="3"/>
        <v>93.661638326615048</v>
      </c>
      <c r="M19" s="11" t="s">
        <v>58</v>
      </c>
      <c r="N19" s="13">
        <f>STDEV(J18:J20)</f>
        <v>0.21874597627660081</v>
      </c>
      <c r="O19" s="13">
        <f>STDEV(K18:K20)</f>
        <v>8.9793225753380682E-2</v>
      </c>
      <c r="P19" s="13">
        <f>STDEV(L18:L20)</f>
        <v>0.1590862906215427</v>
      </c>
      <c r="Q19" s="13">
        <f>ROUND(N19,2)</f>
        <v>0.22</v>
      </c>
      <c r="R19" s="13">
        <f t="shared" si="11"/>
        <v>0.09</v>
      </c>
      <c r="S19" s="13">
        <f t="shared" si="11"/>
        <v>0.16</v>
      </c>
      <c r="T19" s="99"/>
    </row>
    <row r="20" spans="2:30" ht="15.5" x14ac:dyDescent="0.3">
      <c r="B20" s="99"/>
      <c r="C20" s="99"/>
      <c r="D20" s="99"/>
      <c r="E20" s="13">
        <v>131903</v>
      </c>
      <c r="F20" s="13">
        <v>22690395</v>
      </c>
      <c r="G20" s="13">
        <v>27576262</v>
      </c>
      <c r="H20" s="13">
        <v>855862</v>
      </c>
      <c r="I20" s="13">
        <v>9901477</v>
      </c>
      <c r="J20" s="19">
        <f t="shared" si="1"/>
        <v>98.844086603373597</v>
      </c>
      <c r="K20" s="19">
        <f t="shared" si="2"/>
        <v>48.738621345728603</v>
      </c>
      <c r="L20" s="19">
        <f t="shared" si="3"/>
        <v>93.979612638155345</v>
      </c>
      <c r="M20" s="11" t="s">
        <v>58</v>
      </c>
      <c r="N20" s="13"/>
      <c r="O20" s="13"/>
      <c r="P20" s="13"/>
      <c r="Q20" s="13" t="str">
        <f t="shared" ref="Q20:S20" si="12">Q18&amp;"±"&amp;Q19</f>
        <v>99.09±0.22</v>
      </c>
      <c r="R20" s="13" t="str">
        <f t="shared" si="12"/>
        <v>48.64±0.09</v>
      </c>
      <c r="S20" s="13" t="str">
        <f t="shared" si="12"/>
        <v>93.82±0.16</v>
      </c>
      <c r="T20" s="99"/>
    </row>
    <row r="21" spans="2:30" ht="15.5" x14ac:dyDescent="0.3">
      <c r="B21" s="26"/>
      <c r="E21" s="26"/>
      <c r="F21" s="26"/>
      <c r="G21" s="26"/>
      <c r="H21" s="26"/>
      <c r="I21" s="26"/>
      <c r="J21" s="27"/>
      <c r="K21" s="27"/>
      <c r="L21" s="28"/>
      <c r="M21" s="28"/>
      <c r="N21" s="28"/>
      <c r="O21" s="28"/>
      <c r="P21" s="26"/>
    </row>
    <row r="22" spans="2:30" ht="15.5" x14ac:dyDescent="0.3">
      <c r="B22" s="26"/>
      <c r="E22" s="26"/>
      <c r="F22" s="26"/>
      <c r="G22" s="26"/>
      <c r="H22" s="26"/>
      <c r="I22" s="26"/>
      <c r="J22" s="27"/>
      <c r="K22" s="27"/>
      <c r="L22" s="28"/>
      <c r="M22" s="28"/>
      <c r="N22" s="28"/>
      <c r="O22" s="28"/>
      <c r="P22" s="26"/>
    </row>
    <row r="23" spans="2:30" ht="15.5" x14ac:dyDescent="0.3">
      <c r="B23" s="26"/>
      <c r="E23" s="26"/>
      <c r="F23" s="26"/>
      <c r="G23" s="26"/>
      <c r="H23" s="26"/>
      <c r="I23" s="26"/>
      <c r="J23" s="27"/>
      <c r="K23" s="27"/>
      <c r="L23" s="28"/>
      <c r="M23" s="28"/>
      <c r="N23" s="28"/>
      <c r="O23" s="28"/>
      <c r="P23" s="28"/>
    </row>
    <row r="24" spans="2:30" ht="15.5" x14ac:dyDescent="0.3">
      <c r="B24" s="26"/>
      <c r="E24" s="26"/>
      <c r="F24" s="26"/>
      <c r="G24" s="26"/>
      <c r="H24" s="26"/>
      <c r="I24" s="26"/>
      <c r="J24" s="27"/>
      <c r="K24" s="27"/>
      <c r="L24" s="28"/>
      <c r="M24" s="28"/>
      <c r="N24" s="28"/>
      <c r="O24" s="28"/>
      <c r="P24" s="28"/>
    </row>
    <row r="25" spans="2:30" ht="15.5" x14ac:dyDescent="0.3">
      <c r="B25" s="26"/>
      <c r="E25" s="26"/>
      <c r="F25" s="26"/>
      <c r="G25" s="26"/>
      <c r="H25" s="26"/>
      <c r="I25" s="26"/>
      <c r="J25" s="27"/>
      <c r="K25" s="27"/>
      <c r="L25" s="28"/>
      <c r="M25" s="28"/>
      <c r="N25" s="28"/>
      <c r="O25" s="28"/>
      <c r="P25" s="28"/>
    </row>
    <row r="26" spans="2:30" ht="15.5" x14ac:dyDescent="0.3">
      <c r="B26" s="26"/>
      <c r="C26" s="26"/>
      <c r="D26" s="26"/>
      <c r="E26" s="26"/>
      <c r="F26" s="26"/>
      <c r="G26" s="26"/>
      <c r="H26" s="26"/>
      <c r="I26" s="97"/>
      <c r="J26" s="97"/>
      <c r="K26" s="28"/>
      <c r="L26" s="28"/>
      <c r="M26" s="28"/>
      <c r="N26" s="28"/>
      <c r="O26" s="28"/>
      <c r="P26" s="26"/>
    </row>
    <row r="27" spans="2:30" ht="15.5" x14ac:dyDescent="0.3">
      <c r="B27" s="26"/>
      <c r="C27" s="26"/>
      <c r="D27" s="26"/>
      <c r="E27" s="26"/>
      <c r="F27" s="26"/>
      <c r="G27" s="26"/>
      <c r="H27" s="26"/>
      <c r="I27" s="27"/>
      <c r="J27" s="27"/>
      <c r="K27" s="28"/>
      <c r="L27" s="28"/>
      <c r="M27" s="28"/>
      <c r="N27" s="28"/>
      <c r="O27" s="28"/>
      <c r="P27" s="26"/>
    </row>
    <row r="28" spans="2:30" ht="15.5" x14ac:dyDescent="0.3">
      <c r="B28" s="26"/>
      <c r="C28" s="26"/>
      <c r="D28" s="26"/>
      <c r="E28" s="26"/>
      <c r="F28" s="26"/>
      <c r="G28" s="26"/>
      <c r="H28" s="26"/>
      <c r="I28" s="27"/>
      <c r="J28" s="27"/>
      <c r="K28" s="28"/>
      <c r="L28" s="28"/>
      <c r="M28" s="28"/>
      <c r="N28" s="28"/>
      <c r="O28" s="28"/>
      <c r="P28" s="26"/>
    </row>
    <row r="29" spans="2:30" ht="15.5" x14ac:dyDescent="0.3">
      <c r="B29" s="26"/>
      <c r="C29" s="26"/>
      <c r="D29" s="26"/>
      <c r="E29" s="26"/>
      <c r="F29" s="26"/>
      <c r="G29" s="26"/>
      <c r="H29" s="26"/>
      <c r="I29" s="27"/>
      <c r="J29" s="27"/>
      <c r="K29" s="28"/>
      <c r="L29" s="28"/>
      <c r="M29" s="28"/>
      <c r="N29" s="28"/>
      <c r="O29" s="28"/>
      <c r="P29" s="26"/>
      <c r="X29" s="27"/>
      <c r="Y29" s="27"/>
      <c r="Z29" s="32"/>
      <c r="AA29" s="32"/>
      <c r="AB29" s="32"/>
      <c r="AC29" s="31"/>
    </row>
    <row r="30" spans="2:30" ht="15.5" x14ac:dyDescent="0.3">
      <c r="B30" s="26"/>
      <c r="C30" s="26"/>
      <c r="D30" s="26"/>
      <c r="E30" s="26"/>
      <c r="F30" s="26"/>
      <c r="G30" s="26"/>
      <c r="H30" s="26"/>
      <c r="I30" s="27"/>
      <c r="J30" s="27"/>
      <c r="K30" s="28"/>
      <c r="L30" s="28"/>
      <c r="M30" s="28"/>
      <c r="N30" s="28"/>
      <c r="O30" s="28"/>
      <c r="P30" s="28"/>
      <c r="X30" s="26"/>
      <c r="Y30" s="27"/>
      <c r="Z30" s="27"/>
      <c r="AA30" s="32"/>
      <c r="AB30" s="32"/>
      <c r="AC30" s="32"/>
      <c r="AD30" s="31"/>
    </row>
    <row r="31" spans="2:30" ht="15.5" x14ac:dyDescent="0.3">
      <c r="B31" s="26"/>
      <c r="C31" s="26"/>
      <c r="D31" s="26"/>
      <c r="E31" s="26"/>
      <c r="F31" s="26"/>
      <c r="G31" s="26"/>
      <c r="H31" s="26"/>
      <c r="I31" s="27"/>
      <c r="J31" s="27"/>
      <c r="K31" s="28"/>
      <c r="L31" s="28"/>
      <c r="M31" s="28"/>
      <c r="N31" s="28"/>
      <c r="O31" s="28"/>
      <c r="P31" s="28"/>
      <c r="X31" s="26"/>
      <c r="Y31" s="27"/>
      <c r="Z31" s="27"/>
      <c r="AA31" s="32"/>
      <c r="AB31" s="32"/>
      <c r="AC31" s="32"/>
      <c r="AD31" s="31"/>
    </row>
    <row r="32" spans="2:30" ht="15.5" x14ac:dyDescent="0.3">
      <c r="C32" s="26"/>
      <c r="D32" s="26"/>
      <c r="E32" s="26"/>
      <c r="F32" s="26"/>
      <c r="G32" s="26"/>
      <c r="H32" s="26"/>
      <c r="I32" s="27"/>
      <c r="J32" s="27"/>
      <c r="K32" s="28"/>
      <c r="L32" s="28"/>
      <c r="M32" s="28"/>
      <c r="N32" s="28"/>
      <c r="O32" s="28"/>
      <c r="P32" s="28"/>
      <c r="X32" s="26"/>
      <c r="Y32" s="27"/>
      <c r="Z32" s="27"/>
      <c r="AA32" s="32"/>
      <c r="AB32" s="32"/>
      <c r="AC32" s="32"/>
      <c r="AD32" s="31"/>
    </row>
    <row r="33" spans="3:30" ht="15.5" x14ac:dyDescent="0.3">
      <c r="C33" s="26"/>
      <c r="D33" s="26"/>
      <c r="E33" s="26"/>
      <c r="F33" s="26"/>
      <c r="G33" s="26"/>
      <c r="H33" s="26"/>
      <c r="I33" s="97"/>
      <c r="J33" s="97"/>
      <c r="K33" s="29"/>
      <c r="L33" s="29"/>
      <c r="M33" s="29"/>
      <c r="N33" s="29"/>
      <c r="O33" s="29"/>
      <c r="X33" s="26"/>
      <c r="Y33" s="27"/>
      <c r="Z33" s="27"/>
      <c r="AA33" s="32"/>
      <c r="AB33" s="32"/>
      <c r="AC33" s="32"/>
      <c r="AD33" s="31"/>
    </row>
    <row r="34" spans="3:30" ht="15.5" x14ac:dyDescent="0.3">
      <c r="C34" s="26"/>
      <c r="D34" s="26"/>
      <c r="E34" s="26"/>
      <c r="F34" s="26"/>
      <c r="G34" s="26"/>
      <c r="H34" s="26"/>
      <c r="I34" s="27"/>
      <c r="J34" s="27"/>
      <c r="K34" s="29"/>
      <c r="L34" s="28"/>
      <c r="M34" s="28"/>
      <c r="N34" s="30"/>
      <c r="O34" s="31"/>
      <c r="X34" s="26"/>
      <c r="Y34" s="27"/>
      <c r="Z34" s="27"/>
      <c r="AA34" s="32"/>
      <c r="AB34" s="32"/>
      <c r="AC34" s="32"/>
      <c r="AD34" s="31"/>
    </row>
    <row r="35" spans="3:30" ht="15.5" x14ac:dyDescent="0.3">
      <c r="C35" s="26"/>
      <c r="D35" s="26"/>
      <c r="E35" s="26"/>
      <c r="F35" s="26"/>
      <c r="G35" s="26"/>
      <c r="H35" s="26"/>
      <c r="I35" s="27"/>
      <c r="J35" s="27"/>
      <c r="K35" s="29"/>
      <c r="L35" s="28"/>
      <c r="M35" s="28"/>
      <c r="N35" s="30"/>
      <c r="O35" s="31"/>
    </row>
    <row r="36" spans="3:30" ht="15.5" x14ac:dyDescent="0.3">
      <c r="C36" s="26"/>
      <c r="D36" s="26"/>
      <c r="E36" s="26"/>
      <c r="F36" s="26"/>
      <c r="G36" s="26"/>
      <c r="H36" s="26"/>
      <c r="I36" s="27"/>
      <c r="J36" s="27"/>
      <c r="K36" s="29"/>
      <c r="L36" s="28"/>
      <c r="M36" s="28"/>
      <c r="N36" s="30"/>
      <c r="O36" s="31"/>
    </row>
  </sheetData>
  <mergeCells count="27">
    <mergeCell ref="B6:B8"/>
    <mergeCell ref="C6:C8"/>
    <mergeCell ref="D6:D8"/>
    <mergeCell ref="B3:B5"/>
    <mergeCell ref="C3:C5"/>
    <mergeCell ref="D3:D5"/>
    <mergeCell ref="C12:C14"/>
    <mergeCell ref="D12:D14"/>
    <mergeCell ref="B9:B11"/>
    <mergeCell ref="C9:C11"/>
    <mergeCell ref="D9:D11"/>
    <mergeCell ref="I26:J26"/>
    <mergeCell ref="I33:J33"/>
    <mergeCell ref="B1:T1"/>
    <mergeCell ref="T3:T5"/>
    <mergeCell ref="T6:T8"/>
    <mergeCell ref="T9:T11"/>
    <mergeCell ref="T12:T14"/>
    <mergeCell ref="T15:T17"/>
    <mergeCell ref="T18:T20"/>
    <mergeCell ref="B18:B20"/>
    <mergeCell ref="C18:C20"/>
    <mergeCell ref="D18:D20"/>
    <mergeCell ref="B15:B17"/>
    <mergeCell ref="C15:C17"/>
    <mergeCell ref="D15:D17"/>
    <mergeCell ref="B12:B14"/>
  </mergeCells>
  <phoneticPr fontId="1" type="noConversion"/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ChemDraw.Document.6.0" shapeId="3079" r:id="rId4">
          <objectPr defaultSize="0" autoPict="0" r:id="rId5">
            <anchor moveWithCells="1">
              <from>
                <xdr:col>6</xdr:col>
                <xdr:colOff>31750</xdr:colOff>
                <xdr:row>0</xdr:row>
                <xdr:rowOff>114300</xdr:rowOff>
              </from>
              <to>
                <xdr:col>13</xdr:col>
                <xdr:colOff>222250</xdr:colOff>
                <xdr:row>0</xdr:row>
                <xdr:rowOff>946150</xdr:rowOff>
              </to>
            </anchor>
          </objectPr>
        </oleObject>
      </mc:Choice>
      <mc:Fallback>
        <oleObject progId="ChemDraw.Document.6.0" shapeId="3079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46D15-F62F-4266-8E21-F1681C785E9F}">
  <dimension ref="B1:T21"/>
  <sheetViews>
    <sheetView topLeftCell="D1" zoomScale="55" zoomScaleNormal="55" workbookViewId="0">
      <selection activeCell="B1" sqref="B1:T1"/>
    </sheetView>
  </sheetViews>
  <sheetFormatPr defaultRowHeight="14" x14ac:dyDescent="0.3"/>
  <cols>
    <col min="3" max="3" width="27.33203125" bestFit="1" customWidth="1"/>
    <col min="17" max="17" width="13" bestFit="1" customWidth="1"/>
    <col min="18" max="19" width="10.75" bestFit="1" customWidth="1"/>
  </cols>
  <sheetData>
    <row r="1" spans="2:20" ht="78" customHeight="1" x14ac:dyDescent="0.3"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</row>
    <row r="2" spans="2:20" ht="36.4" customHeight="1" x14ac:dyDescent="0.3">
      <c r="B2" s="13"/>
      <c r="C2" s="6" t="s">
        <v>49</v>
      </c>
      <c r="D2" s="7" t="s">
        <v>161</v>
      </c>
      <c r="E2" s="21" t="s">
        <v>73</v>
      </c>
      <c r="F2" s="14" t="s">
        <v>71</v>
      </c>
      <c r="G2" s="21" t="s">
        <v>72</v>
      </c>
      <c r="H2" s="21" t="s">
        <v>74</v>
      </c>
      <c r="I2" s="13" t="s">
        <v>3</v>
      </c>
      <c r="J2" s="7" t="s">
        <v>51</v>
      </c>
      <c r="K2" s="7" t="s">
        <v>52</v>
      </c>
      <c r="L2" s="8" t="s">
        <v>50</v>
      </c>
      <c r="M2" s="9" t="s">
        <v>53</v>
      </c>
      <c r="N2" s="7" t="s">
        <v>51</v>
      </c>
      <c r="O2" s="7" t="s">
        <v>162</v>
      </c>
      <c r="P2" s="8" t="s">
        <v>50</v>
      </c>
      <c r="Q2" s="7" t="s">
        <v>51</v>
      </c>
      <c r="R2" s="7" t="s">
        <v>162</v>
      </c>
      <c r="S2" s="8" t="s">
        <v>50</v>
      </c>
      <c r="T2" s="13"/>
    </row>
    <row r="3" spans="2:20" ht="15.5" x14ac:dyDescent="0.3">
      <c r="B3" s="96" t="s">
        <v>34</v>
      </c>
      <c r="C3" s="101"/>
      <c r="D3" s="101">
        <v>10</v>
      </c>
      <c r="E3" s="15">
        <v>6954143</v>
      </c>
      <c r="F3" s="15">
        <v>4474218</v>
      </c>
      <c r="G3" s="15">
        <v>567414</v>
      </c>
      <c r="H3" s="15">
        <v>3875232</v>
      </c>
      <c r="I3" s="15">
        <v>9970083</v>
      </c>
      <c r="J3" s="38">
        <f t="shared" ref="J3:J14" si="0">(E3-F3)/(E3+F3)*100</f>
        <v>21.699743296523447</v>
      </c>
      <c r="K3" s="38">
        <f t="shared" ref="K3:K20" si="1">J3/(J3+L3)*100</f>
        <v>22.567279875654439</v>
      </c>
      <c r="L3" s="38">
        <f t="shared" ref="L3:L20" si="2">(H3-G3)/(G3+H3)*100</f>
        <v>74.456033634009998</v>
      </c>
      <c r="M3" s="10">
        <v>8.4275885445383558</v>
      </c>
      <c r="N3" s="15">
        <f>AVERAGE(J3:J5)</f>
        <v>20.806984157097723</v>
      </c>
      <c r="O3" s="16">
        <f>AVERAGE(K3:K5)</f>
        <v>21.811916398856013</v>
      </c>
      <c r="P3" s="15">
        <f>AVERAGE(L3:L5)</f>
        <v>74.57607881788401</v>
      </c>
      <c r="Q3" s="15">
        <f>ROUND(N3,2)</f>
        <v>20.81</v>
      </c>
      <c r="R3" s="15">
        <f t="shared" ref="R3:S4" si="3">ROUND(O3,2)</f>
        <v>21.81</v>
      </c>
      <c r="S3" s="15">
        <f t="shared" si="3"/>
        <v>74.58</v>
      </c>
      <c r="T3" s="96" t="s">
        <v>34</v>
      </c>
    </row>
    <row r="4" spans="2:20" ht="15.5" x14ac:dyDescent="0.3">
      <c r="B4" s="96"/>
      <c r="C4" s="101"/>
      <c r="D4" s="101"/>
      <c r="E4" s="15">
        <v>6913320</v>
      </c>
      <c r="F4" s="15">
        <v>4545941</v>
      </c>
      <c r="G4" s="15">
        <v>557814</v>
      </c>
      <c r="H4" s="15">
        <v>3736847</v>
      </c>
      <c r="I4" s="15">
        <v>9945017</v>
      </c>
      <c r="J4" s="38">
        <f t="shared" si="0"/>
        <v>20.659089621922391</v>
      </c>
      <c r="K4" s="38">
        <f t="shared" si="1"/>
        <v>21.819448197510802</v>
      </c>
      <c r="L4" s="38">
        <f t="shared" si="2"/>
        <v>74.022908909457584</v>
      </c>
      <c r="M4" s="10">
        <v>8.184454152374558</v>
      </c>
      <c r="N4" s="15">
        <f>STDEV(J3:J5)</f>
        <v>0.8287686508392994</v>
      </c>
      <c r="O4" s="15">
        <f>STDEV(K3:K5)</f>
        <v>0.75915739849547115</v>
      </c>
      <c r="P4" s="15">
        <f>STDEV(L3:L5)</f>
        <v>0.62194306582712833</v>
      </c>
      <c r="Q4" s="15">
        <f>ROUND(N4,2)</f>
        <v>0.83</v>
      </c>
      <c r="R4" s="15">
        <f t="shared" si="3"/>
        <v>0.76</v>
      </c>
      <c r="S4" s="15">
        <f t="shared" si="3"/>
        <v>0.62</v>
      </c>
      <c r="T4" s="96"/>
    </row>
    <row r="5" spans="2:20" ht="15.5" x14ac:dyDescent="0.3">
      <c r="B5" s="96"/>
      <c r="C5" s="101"/>
      <c r="D5" s="101"/>
      <c r="E5" s="15">
        <v>6796740</v>
      </c>
      <c r="F5" s="15">
        <v>4525299</v>
      </c>
      <c r="G5" s="15">
        <v>517911</v>
      </c>
      <c r="H5" s="15">
        <v>3667109</v>
      </c>
      <c r="I5" s="15">
        <v>9957166</v>
      </c>
      <c r="J5" s="38">
        <f t="shared" si="0"/>
        <v>20.062119552847328</v>
      </c>
      <c r="K5" s="38">
        <f t="shared" si="1"/>
        <v>21.049021123402795</v>
      </c>
      <c r="L5" s="38">
        <f t="shared" si="2"/>
        <v>75.24929391018442</v>
      </c>
      <c r="M5" s="10">
        <v>8.6024172127885912</v>
      </c>
      <c r="N5" s="15"/>
      <c r="O5" s="15"/>
      <c r="P5" s="15"/>
      <c r="Q5" s="15" t="str">
        <f>Q3&amp;"±"&amp;Q4</f>
        <v>20.81±0.83</v>
      </c>
      <c r="R5" s="15" t="str">
        <f>R3&amp;"±"&amp;R4</f>
        <v>21.81±0.76</v>
      </c>
      <c r="S5" s="15" t="str">
        <f>S3&amp;"±"&amp;S4</f>
        <v>74.58±0.62</v>
      </c>
      <c r="T5" s="96"/>
    </row>
    <row r="6" spans="2:20" ht="15.5" x14ac:dyDescent="0.3">
      <c r="B6" s="92" t="s">
        <v>55</v>
      </c>
      <c r="C6" s="99" t="s">
        <v>56</v>
      </c>
      <c r="D6" s="99">
        <v>10</v>
      </c>
      <c r="E6" s="13">
        <v>7378461</v>
      </c>
      <c r="F6" s="13">
        <v>5279472</v>
      </c>
      <c r="G6" s="13">
        <v>14983</v>
      </c>
      <c r="H6" s="13">
        <v>2852321</v>
      </c>
      <c r="I6" s="13">
        <v>10026606</v>
      </c>
      <c r="J6" s="39">
        <f t="shared" si="0"/>
        <v>16.582399353828148</v>
      </c>
      <c r="K6" s="39">
        <f t="shared" si="1"/>
        <v>14.352419932760322</v>
      </c>
      <c r="L6" s="39">
        <f t="shared" si="2"/>
        <v>98.954906769564715</v>
      </c>
      <c r="M6" s="11" t="s">
        <v>57</v>
      </c>
      <c r="N6" s="13">
        <f>AVERAGE(J6:J8)</f>
        <v>16.863545199004417</v>
      </c>
      <c r="O6" s="18">
        <f>AVERAGE(K6:K8)</f>
        <v>14.547829625217984</v>
      </c>
      <c r="P6" s="13">
        <f>AVERAGE(L6:L8)</f>
        <v>99.050547314469938</v>
      </c>
      <c r="Q6" s="13">
        <f>ROUND(N6,2)</f>
        <v>16.86</v>
      </c>
      <c r="R6" s="13">
        <f t="shared" ref="R6:S7" si="4">ROUND(O6,2)</f>
        <v>14.55</v>
      </c>
      <c r="S6" s="13">
        <f t="shared" si="4"/>
        <v>99.05</v>
      </c>
      <c r="T6" s="92" t="s">
        <v>55</v>
      </c>
    </row>
    <row r="7" spans="2:20" ht="15.5" x14ac:dyDescent="0.3">
      <c r="B7" s="92"/>
      <c r="C7" s="99"/>
      <c r="D7" s="99"/>
      <c r="E7" s="13">
        <v>7277454</v>
      </c>
      <c r="F7" s="13">
        <v>5141746</v>
      </c>
      <c r="G7" s="13">
        <v>12680</v>
      </c>
      <c r="H7" s="13">
        <v>2842560</v>
      </c>
      <c r="I7" s="13">
        <v>10002036</v>
      </c>
      <c r="J7" s="39">
        <f t="shared" si="0"/>
        <v>17.196824272094823</v>
      </c>
      <c r="K7" s="39">
        <f t="shared" si="1"/>
        <v>14.78550978331066</v>
      </c>
      <c r="L7" s="39">
        <f t="shared" si="2"/>
        <v>99.111808464437317</v>
      </c>
      <c r="M7" s="11" t="s">
        <v>57</v>
      </c>
      <c r="N7" s="13">
        <f>STDEV(J6:J8)</f>
        <v>0.31051231881571623</v>
      </c>
      <c r="O7" s="13">
        <f>STDEV(K6:K8)</f>
        <v>0.21961739198246405</v>
      </c>
      <c r="P7" s="13">
        <f>STDEV(L6:L8)</f>
        <v>8.3910622454439324E-2</v>
      </c>
      <c r="Q7" s="13">
        <f>ROUND(N7,2)</f>
        <v>0.31</v>
      </c>
      <c r="R7" s="13">
        <f t="shared" si="4"/>
        <v>0.22</v>
      </c>
      <c r="S7" s="13">
        <f t="shared" si="4"/>
        <v>0.08</v>
      </c>
      <c r="T7" s="92"/>
    </row>
    <row r="8" spans="2:20" ht="15.5" x14ac:dyDescent="0.3">
      <c r="B8" s="92"/>
      <c r="C8" s="99"/>
      <c r="D8" s="99"/>
      <c r="E8" s="13">
        <v>7363191</v>
      </c>
      <c r="F8" s="13">
        <v>5243781</v>
      </c>
      <c r="G8" s="13">
        <v>13122</v>
      </c>
      <c r="H8" s="13">
        <v>2854845</v>
      </c>
      <c r="I8" s="13">
        <v>9912586</v>
      </c>
      <c r="J8" s="39">
        <f t="shared" si="0"/>
        <v>16.81141197109028</v>
      </c>
      <c r="K8" s="39">
        <f t="shared" si="1"/>
        <v>14.505559159582971</v>
      </c>
      <c r="L8" s="39">
        <f t="shared" si="2"/>
        <v>99.084926709407739</v>
      </c>
      <c r="M8" s="11" t="s">
        <v>58</v>
      </c>
      <c r="N8" s="13"/>
      <c r="O8" s="13"/>
      <c r="P8" s="13"/>
      <c r="Q8" s="13" t="str">
        <f t="shared" ref="Q8:S8" si="5">Q6&amp;"±"&amp;Q7</f>
        <v>16.86±0.31</v>
      </c>
      <c r="R8" s="13" t="str">
        <f t="shared" si="5"/>
        <v>14.55±0.22</v>
      </c>
      <c r="S8" s="13" t="str">
        <f t="shared" si="5"/>
        <v>99.05±0.08</v>
      </c>
      <c r="T8" s="92"/>
    </row>
    <row r="9" spans="2:20" ht="15.5" x14ac:dyDescent="0.3">
      <c r="B9" s="96" t="s">
        <v>59</v>
      </c>
      <c r="C9" s="101" t="s">
        <v>60</v>
      </c>
      <c r="D9" s="101">
        <v>10</v>
      </c>
      <c r="E9" s="15">
        <v>7131707</v>
      </c>
      <c r="F9" s="15">
        <v>3725182</v>
      </c>
      <c r="G9" s="15">
        <v>23801</v>
      </c>
      <c r="H9" s="15">
        <v>4699202</v>
      </c>
      <c r="I9" s="15">
        <v>10002948</v>
      </c>
      <c r="J9" s="38">
        <f t="shared" si="0"/>
        <v>31.376621792854287</v>
      </c>
      <c r="K9" s="38">
        <f t="shared" si="1"/>
        <v>24.067594983857191</v>
      </c>
      <c r="L9" s="38">
        <f t="shared" si="2"/>
        <v>98.992124290414381</v>
      </c>
      <c r="M9" s="10" t="s">
        <v>58</v>
      </c>
      <c r="N9" s="15">
        <f>AVERAGE(J9:J11)</f>
        <v>31.334505375412011</v>
      </c>
      <c r="O9" s="16">
        <f>AVERAGE(K9:K11)</f>
        <v>24.034062990392489</v>
      </c>
      <c r="P9" s="15">
        <f>AVERAGE(L9:L11)</f>
        <v>99.041043235127333</v>
      </c>
      <c r="Q9" s="15">
        <f>ROUND(N9,2)</f>
        <v>31.33</v>
      </c>
      <c r="R9" s="15">
        <f t="shared" ref="R9:S10" si="6">ROUND(O9,2)</f>
        <v>24.03</v>
      </c>
      <c r="S9" s="15">
        <f t="shared" si="6"/>
        <v>99.04</v>
      </c>
      <c r="T9" s="96" t="s">
        <v>59</v>
      </c>
    </row>
    <row r="10" spans="2:20" ht="15.5" x14ac:dyDescent="0.3">
      <c r="B10" s="96"/>
      <c r="C10" s="101"/>
      <c r="D10" s="101"/>
      <c r="E10" s="15">
        <v>7441814</v>
      </c>
      <c r="F10" s="15">
        <v>3891852</v>
      </c>
      <c r="G10" s="15">
        <v>18007</v>
      </c>
      <c r="H10" s="15">
        <v>4750644</v>
      </c>
      <c r="I10" s="15">
        <v>10004324</v>
      </c>
      <c r="J10" s="38">
        <f t="shared" si="0"/>
        <v>31.322274716759786</v>
      </c>
      <c r="K10" s="38">
        <f t="shared" si="1"/>
        <v>23.989417361247959</v>
      </c>
      <c r="L10" s="38">
        <f t="shared" si="2"/>
        <v>99.244775933487276</v>
      </c>
      <c r="M10" s="10" t="s">
        <v>58</v>
      </c>
      <c r="N10" s="15">
        <f>STDEV(J9:J11)</f>
        <v>3.7526925051862732E-2</v>
      </c>
      <c r="O10" s="15">
        <f>STDEV(K9:K11)</f>
        <v>4.0256301900768447E-2</v>
      </c>
      <c r="P10" s="15">
        <f>STDEV(L9:L11)</f>
        <v>0.18421098481244416</v>
      </c>
      <c r="Q10" s="15">
        <f>ROUND(N10,2)</f>
        <v>0.04</v>
      </c>
      <c r="R10" s="15">
        <f t="shared" si="6"/>
        <v>0.04</v>
      </c>
      <c r="S10" s="15">
        <f t="shared" si="6"/>
        <v>0.18</v>
      </c>
      <c r="T10" s="96"/>
    </row>
    <row r="11" spans="2:20" ht="15.5" x14ac:dyDescent="0.3">
      <c r="B11" s="96"/>
      <c r="C11" s="101"/>
      <c r="D11" s="101"/>
      <c r="E11" s="15">
        <v>7395778</v>
      </c>
      <c r="F11" s="15">
        <v>3869291</v>
      </c>
      <c r="G11" s="15">
        <v>26380</v>
      </c>
      <c r="H11" s="15">
        <v>4710682</v>
      </c>
      <c r="I11" s="15">
        <v>9988415</v>
      </c>
      <c r="J11" s="38">
        <f t="shared" si="0"/>
        <v>31.304619616621963</v>
      </c>
      <c r="K11" s="38">
        <f t="shared" si="1"/>
        <v>24.045176626072315</v>
      </c>
      <c r="L11" s="38">
        <f t="shared" si="2"/>
        <v>98.886229481480285</v>
      </c>
      <c r="M11" s="10" t="s">
        <v>58</v>
      </c>
      <c r="N11" s="15"/>
      <c r="O11" s="15"/>
      <c r="P11" s="15"/>
      <c r="Q11" s="15" t="str">
        <f t="shared" ref="Q11:S11" si="7">Q9&amp;"±"&amp;Q10</f>
        <v>31.33±0.04</v>
      </c>
      <c r="R11" s="15" t="str">
        <f t="shared" si="7"/>
        <v>24.03±0.04</v>
      </c>
      <c r="S11" s="15" t="str">
        <f t="shared" si="7"/>
        <v>99.04±0.18</v>
      </c>
      <c r="T11" s="96"/>
    </row>
    <row r="12" spans="2:20" ht="15.5" x14ac:dyDescent="0.3">
      <c r="B12" s="92" t="s">
        <v>61</v>
      </c>
      <c r="C12" s="99" t="s">
        <v>62</v>
      </c>
      <c r="D12" s="99">
        <v>10</v>
      </c>
      <c r="E12" s="13">
        <v>7125753</v>
      </c>
      <c r="F12" s="13">
        <v>945823</v>
      </c>
      <c r="G12" s="13">
        <v>7830</v>
      </c>
      <c r="H12" s="13">
        <v>8646124</v>
      </c>
      <c r="I12" s="13">
        <v>10043943</v>
      </c>
      <c r="J12" s="39">
        <f t="shared" si="0"/>
        <v>76.564105944117983</v>
      </c>
      <c r="K12" s="39">
        <f t="shared" si="1"/>
        <v>43.40783500339063</v>
      </c>
      <c r="L12" s="39">
        <f t="shared" si="2"/>
        <v>99.819042255135628</v>
      </c>
      <c r="M12" s="11" t="s">
        <v>58</v>
      </c>
      <c r="N12" s="13">
        <f>AVERAGE(J12:J14)</f>
        <v>74.699262753850917</v>
      </c>
      <c r="O12" s="18">
        <f>AVERAGE(K12:K14)</f>
        <v>42.815585576672817</v>
      </c>
      <c r="P12" s="13">
        <f>AVERAGE(L12:L14)</f>
        <v>99.749340012907382</v>
      </c>
      <c r="Q12" s="13">
        <f>ROUND(N12,2)</f>
        <v>74.7</v>
      </c>
      <c r="R12" s="13">
        <f t="shared" ref="R12:S13" si="8">ROUND(O12,2)</f>
        <v>42.82</v>
      </c>
      <c r="S12" s="13">
        <f t="shared" si="8"/>
        <v>99.75</v>
      </c>
      <c r="T12" s="92" t="s">
        <v>61</v>
      </c>
    </row>
    <row r="13" spans="2:20" ht="15.5" x14ac:dyDescent="0.3">
      <c r="B13" s="92"/>
      <c r="C13" s="99"/>
      <c r="D13" s="99"/>
      <c r="E13" s="13">
        <v>7519600</v>
      </c>
      <c r="F13" s="13">
        <v>1084035</v>
      </c>
      <c r="G13" s="13">
        <v>13501</v>
      </c>
      <c r="H13" s="13">
        <v>8637191</v>
      </c>
      <c r="I13" s="13">
        <v>10004992</v>
      </c>
      <c r="J13" s="39">
        <f t="shared" si="0"/>
        <v>74.800534890194669</v>
      </c>
      <c r="K13" s="39">
        <f t="shared" si="1"/>
        <v>42.868486239006614</v>
      </c>
      <c r="L13" s="39">
        <f t="shared" si="2"/>
        <v>99.687863121239317</v>
      </c>
      <c r="M13" s="11" t="s">
        <v>58</v>
      </c>
      <c r="N13" s="13">
        <f>STDEV(J12:J14)</f>
        <v>1.917486068713276</v>
      </c>
      <c r="O13" s="13">
        <f>STDEV(K12:K14)</f>
        <v>0.620393625421089</v>
      </c>
      <c r="P13" s="13">
        <f>STDEV(L12:L14)</f>
        <v>6.5975249801158695E-2</v>
      </c>
      <c r="Q13" s="13">
        <f>ROUND(N13,2)</f>
        <v>1.92</v>
      </c>
      <c r="R13" s="13">
        <f t="shared" si="8"/>
        <v>0.62</v>
      </c>
      <c r="S13" s="13">
        <f t="shared" si="8"/>
        <v>7.0000000000000007E-2</v>
      </c>
      <c r="T13" s="92"/>
    </row>
    <row r="14" spans="2:20" ht="15.5" x14ac:dyDescent="0.3">
      <c r="B14" s="92"/>
      <c r="C14" s="99"/>
      <c r="D14" s="99"/>
      <c r="E14" s="13">
        <v>7639405</v>
      </c>
      <c r="F14" s="13">
        <v>1205921</v>
      </c>
      <c r="G14" s="13">
        <v>11242</v>
      </c>
      <c r="H14" s="13">
        <v>8673684</v>
      </c>
      <c r="I14" s="13">
        <v>9981846</v>
      </c>
      <c r="J14" s="39">
        <f t="shared" si="0"/>
        <v>72.733147427240112</v>
      </c>
      <c r="K14" s="39">
        <f t="shared" si="1"/>
        <v>42.170435487621198</v>
      </c>
      <c r="L14" s="39">
        <f t="shared" si="2"/>
        <v>99.741114662347158</v>
      </c>
      <c r="M14" s="11" t="s">
        <v>58</v>
      </c>
      <c r="N14" s="13"/>
      <c r="O14" s="13"/>
      <c r="P14" s="13"/>
      <c r="Q14" s="13" t="str">
        <f t="shared" ref="Q14:S14" si="9">Q12&amp;"±"&amp;Q13</f>
        <v>74.7±1.92</v>
      </c>
      <c r="R14" s="13" t="str">
        <f t="shared" si="9"/>
        <v>42.82±0.62</v>
      </c>
      <c r="S14" s="13" t="str">
        <f t="shared" si="9"/>
        <v>99.75±0.07</v>
      </c>
      <c r="T14" s="92"/>
    </row>
    <row r="15" spans="2:20" ht="15.5" x14ac:dyDescent="0.3">
      <c r="B15" s="96" t="s">
        <v>61</v>
      </c>
      <c r="C15" s="101" t="s">
        <v>62</v>
      </c>
      <c r="D15" s="101">
        <v>20</v>
      </c>
      <c r="E15" s="15">
        <v>14686596</v>
      </c>
      <c r="F15" s="15">
        <v>3285610</v>
      </c>
      <c r="G15" s="15">
        <v>21361</v>
      </c>
      <c r="H15" s="15">
        <v>15493295</v>
      </c>
      <c r="I15" s="20" t="s">
        <v>35</v>
      </c>
      <c r="J15" s="38">
        <f>(E15-F15)/(E15+F15)*100</f>
        <v>63.436764524065659</v>
      </c>
      <c r="K15" s="38">
        <f t="shared" si="1"/>
        <v>38.879762540819698</v>
      </c>
      <c r="L15" s="38">
        <f t="shared" si="2"/>
        <v>99.724634564891417</v>
      </c>
      <c r="M15" s="10" t="s">
        <v>58</v>
      </c>
      <c r="N15" s="15">
        <f>AVERAGE(J15:J17)</f>
        <v>63.834807959122919</v>
      </c>
      <c r="O15" s="16">
        <f>AVERAGE(K15:K17)</f>
        <v>39.012485186386115</v>
      </c>
      <c r="P15" s="15">
        <f>AVERAGE(L15:L17)</f>
        <v>99.790680238061057</v>
      </c>
      <c r="Q15" s="15">
        <f>ROUND(N15,2)</f>
        <v>63.83</v>
      </c>
      <c r="R15" s="15">
        <f t="shared" ref="R15:S16" si="10">ROUND(O15,2)</f>
        <v>39.01</v>
      </c>
      <c r="S15" s="15">
        <f t="shared" si="10"/>
        <v>99.79</v>
      </c>
      <c r="T15" s="96" t="s">
        <v>61</v>
      </c>
    </row>
    <row r="16" spans="2:20" ht="15.5" x14ac:dyDescent="0.3">
      <c r="B16" s="96"/>
      <c r="C16" s="101"/>
      <c r="D16" s="101"/>
      <c r="E16" s="15">
        <v>14810497</v>
      </c>
      <c r="F16" s="15">
        <v>3222226</v>
      </c>
      <c r="G16" s="15">
        <v>13218</v>
      </c>
      <c r="H16" s="20" t="s">
        <v>36</v>
      </c>
      <c r="I16" s="20" t="s">
        <v>37</v>
      </c>
      <c r="J16" s="38">
        <f>(E16-F16)/(E16+F16)*100</f>
        <v>64.262457755270802</v>
      </c>
      <c r="K16" s="38">
        <f t="shared" si="1"/>
        <v>39.162523835735975</v>
      </c>
      <c r="L16" s="38">
        <f t="shared" si="2"/>
        <v>99.829259174961933</v>
      </c>
      <c r="M16" s="10" t="s">
        <v>58</v>
      </c>
      <c r="N16" s="15">
        <f>STDEV(J15:J17)</f>
        <v>0.41364203180681225</v>
      </c>
      <c r="O16" s="15">
        <f>STDEV(K15:K17)</f>
        <v>0.14217373338965764</v>
      </c>
      <c r="P16" s="15">
        <f>STDEV(L15:L17)</f>
        <v>5.7466455076380374E-2</v>
      </c>
      <c r="Q16" s="15">
        <f>ROUND(N16,2)</f>
        <v>0.41</v>
      </c>
      <c r="R16" s="15">
        <f t="shared" si="10"/>
        <v>0.14000000000000001</v>
      </c>
      <c r="S16" s="15">
        <f t="shared" si="10"/>
        <v>0.06</v>
      </c>
      <c r="T16" s="96"/>
    </row>
    <row r="17" spans="2:20" ht="15.5" x14ac:dyDescent="0.3">
      <c r="B17" s="96"/>
      <c r="C17" s="101"/>
      <c r="D17" s="101"/>
      <c r="E17" s="15">
        <v>14601739</v>
      </c>
      <c r="F17" s="15">
        <v>3226436</v>
      </c>
      <c r="G17" s="20" t="s">
        <v>38</v>
      </c>
      <c r="H17" s="20" t="s">
        <v>39</v>
      </c>
      <c r="I17" s="20" t="s">
        <v>40</v>
      </c>
      <c r="J17" s="38">
        <f>(E17-F17)/(E17+F17)*100</f>
        <v>63.805201598032326</v>
      </c>
      <c r="K17" s="38">
        <f t="shared" si="1"/>
        <v>38.99516918260268</v>
      </c>
      <c r="L17" s="38">
        <f t="shared" si="2"/>
        <v>99.818146974329835</v>
      </c>
      <c r="M17" s="10" t="s">
        <v>58</v>
      </c>
      <c r="N17" s="15"/>
      <c r="O17" s="15"/>
      <c r="P17" s="15"/>
      <c r="Q17" s="15" t="str">
        <f>Q15&amp;"±"&amp;Q16</f>
        <v>63.83±0.41</v>
      </c>
      <c r="R17" s="15" t="str">
        <f>R15&amp;"±"&amp;R16</f>
        <v>39.01±0.14</v>
      </c>
      <c r="S17" s="15" t="str">
        <f>S15&amp;"±"&amp;S16</f>
        <v>99.79±0.06</v>
      </c>
      <c r="T17" s="96"/>
    </row>
    <row r="18" spans="2:20" ht="15.5" x14ac:dyDescent="0.3">
      <c r="B18" s="92" t="s">
        <v>63</v>
      </c>
      <c r="C18" s="99" t="s">
        <v>64</v>
      </c>
      <c r="D18" s="99">
        <v>20</v>
      </c>
      <c r="E18" s="13">
        <v>15075249</v>
      </c>
      <c r="F18" s="13">
        <v>1362169</v>
      </c>
      <c r="G18" s="13">
        <v>31006</v>
      </c>
      <c r="H18" s="13">
        <v>18659259</v>
      </c>
      <c r="I18" s="13">
        <v>9914056</v>
      </c>
      <c r="J18" s="39">
        <f t="shared" ref="J18:J20" si="11">(E18-F18)/(E18+F18)*100</f>
        <v>83.425997927411714</v>
      </c>
      <c r="K18" s="39">
        <f t="shared" si="1"/>
        <v>45.564519939159723</v>
      </c>
      <c r="L18" s="39">
        <f t="shared" si="2"/>
        <v>99.668212301965752</v>
      </c>
      <c r="M18" s="11" t="s">
        <v>58</v>
      </c>
      <c r="N18" s="13">
        <f>AVERAGE(J18:J20)</f>
        <v>83.756405964356972</v>
      </c>
      <c r="O18" s="18">
        <f>AVERAGE(K18:K20)</f>
        <v>45.67542169111163</v>
      </c>
      <c r="P18" s="13">
        <f>AVERAGE(L18:L20)</f>
        <v>99.615176951413659</v>
      </c>
      <c r="Q18" s="13">
        <f>ROUND(N18,2)</f>
        <v>83.76</v>
      </c>
      <c r="R18" s="13">
        <f t="shared" ref="R18:S19" si="12">ROUND(O18,2)</f>
        <v>45.68</v>
      </c>
      <c r="S18" s="13">
        <f t="shared" si="12"/>
        <v>99.62</v>
      </c>
      <c r="T18" s="92" t="s">
        <v>63</v>
      </c>
    </row>
    <row r="19" spans="2:20" ht="15.5" x14ac:dyDescent="0.3">
      <c r="B19" s="92"/>
      <c r="C19" s="99"/>
      <c r="D19" s="99"/>
      <c r="E19" s="13">
        <v>14173746</v>
      </c>
      <c r="F19" s="13">
        <v>1196332</v>
      </c>
      <c r="G19" s="13">
        <v>40074</v>
      </c>
      <c r="H19" s="13">
        <v>17983004</v>
      </c>
      <c r="I19" s="13">
        <v>9995122</v>
      </c>
      <c r="J19" s="39">
        <f t="shared" si="11"/>
        <v>84.432974250358399</v>
      </c>
      <c r="K19" s="39">
        <f t="shared" si="1"/>
        <v>45.890409590338244</v>
      </c>
      <c r="L19" s="39">
        <f t="shared" si="2"/>
        <v>99.555303483677989</v>
      </c>
      <c r="M19" s="11" t="s">
        <v>58</v>
      </c>
      <c r="N19" s="13">
        <f>STDEV(J18:J20)</f>
        <v>0.58597825664761483</v>
      </c>
      <c r="O19" s="13">
        <f>STDEV(K18:K20)</f>
        <v>0.18621616666440169</v>
      </c>
      <c r="P19" s="13">
        <f>STDEV(L18:L20)</f>
        <v>5.6764162961740756E-2</v>
      </c>
      <c r="Q19" s="13">
        <f>ROUND(N19,2)</f>
        <v>0.59</v>
      </c>
      <c r="R19" s="13">
        <f t="shared" si="12"/>
        <v>0.19</v>
      </c>
      <c r="S19" s="13">
        <f t="shared" si="12"/>
        <v>0.06</v>
      </c>
      <c r="T19" s="92"/>
    </row>
    <row r="20" spans="2:20" ht="15.5" x14ac:dyDescent="0.3">
      <c r="B20" s="92"/>
      <c r="C20" s="99"/>
      <c r="D20" s="99"/>
      <c r="E20" s="13">
        <v>15234232</v>
      </c>
      <c r="F20" s="13">
        <v>1377961</v>
      </c>
      <c r="G20" s="13">
        <v>34599</v>
      </c>
      <c r="H20" s="13">
        <v>18272480</v>
      </c>
      <c r="I20" s="13">
        <v>9901477</v>
      </c>
      <c r="J20" s="39">
        <f t="shared" si="11"/>
        <v>83.410245715300803</v>
      </c>
      <c r="K20" s="39">
        <f t="shared" si="1"/>
        <v>45.571335543836916</v>
      </c>
      <c r="L20" s="39">
        <f t="shared" si="2"/>
        <v>99.622015068597236</v>
      </c>
      <c r="M20" s="11" t="s">
        <v>58</v>
      </c>
      <c r="N20" s="13"/>
      <c r="O20" s="13"/>
      <c r="P20" s="13"/>
      <c r="Q20" s="13" t="str">
        <f t="shared" ref="Q20:S20" si="13">Q18&amp;"±"&amp;Q19</f>
        <v>83.76±0.59</v>
      </c>
      <c r="R20" s="13" t="str">
        <f t="shared" si="13"/>
        <v>45.68±0.19</v>
      </c>
      <c r="S20" s="13" t="str">
        <f t="shared" si="13"/>
        <v>99.62±0.06</v>
      </c>
      <c r="T20" s="92"/>
    </row>
    <row r="21" spans="2:20" x14ac:dyDescent="0.3">
      <c r="J21" s="40"/>
      <c r="K21" s="40"/>
      <c r="L21" s="40"/>
      <c r="M21" s="40"/>
    </row>
  </sheetData>
  <mergeCells count="25">
    <mergeCell ref="T12:T14"/>
    <mergeCell ref="B3:B5"/>
    <mergeCell ref="C3:C5"/>
    <mergeCell ref="D3:D5"/>
    <mergeCell ref="T15:T17"/>
    <mergeCell ref="C12:C14"/>
    <mergeCell ref="D12:D14"/>
    <mergeCell ref="B6:B8"/>
    <mergeCell ref="B15:B17"/>
    <mergeCell ref="B18:B20"/>
    <mergeCell ref="B12:B14"/>
    <mergeCell ref="B9:B11"/>
    <mergeCell ref="B1:T1"/>
    <mergeCell ref="T3:T5"/>
    <mergeCell ref="T6:T8"/>
    <mergeCell ref="T9:T11"/>
    <mergeCell ref="C6:C8"/>
    <mergeCell ref="D6:D8"/>
    <mergeCell ref="C9:C11"/>
    <mergeCell ref="D9:D11"/>
    <mergeCell ref="T18:T20"/>
    <mergeCell ref="C15:C17"/>
    <mergeCell ref="D15:D17"/>
    <mergeCell ref="C18:C20"/>
    <mergeCell ref="D18:D20"/>
  </mergeCells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Word.Document.12" shapeId="4099" r:id="rId3">
          <objectPr defaultSize="0" autoPict="0" r:id="rId4">
            <anchor moveWithCells="1">
              <from>
                <xdr:col>6</xdr:col>
                <xdr:colOff>336550</xdr:colOff>
                <xdr:row>0</xdr:row>
                <xdr:rowOff>88900</xdr:rowOff>
              </from>
              <to>
                <xdr:col>12</xdr:col>
                <xdr:colOff>501650</xdr:colOff>
                <xdr:row>0</xdr:row>
                <xdr:rowOff>927100</xdr:rowOff>
              </to>
            </anchor>
          </objectPr>
        </oleObject>
      </mc:Choice>
      <mc:Fallback>
        <oleObject progId="Word.Document.12" shapeId="4099" r:id="rId3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61A5F-4D5E-48F0-93B1-5C6997D24EB6}">
  <dimension ref="A1:R160"/>
  <sheetViews>
    <sheetView topLeftCell="J97" zoomScaleNormal="100" workbookViewId="0">
      <selection activeCell="R29" sqref="R29:R31"/>
    </sheetView>
  </sheetViews>
  <sheetFormatPr defaultColWidth="9" defaultRowHeight="14" x14ac:dyDescent="0.3"/>
  <cols>
    <col min="1" max="1" width="9" style="43"/>
    <col min="2" max="2" width="11.33203125" style="43" customWidth="1"/>
    <col min="3" max="4" width="9" style="43"/>
    <col min="5" max="5" width="10.1640625" style="43" customWidth="1"/>
    <col min="6" max="6" width="12.1640625" style="43" customWidth="1"/>
    <col min="7" max="9" width="9" style="43"/>
    <col min="10" max="10" width="10.1640625" style="43" customWidth="1"/>
    <col min="11" max="11" width="12.6640625" style="43" customWidth="1"/>
    <col min="12" max="14" width="9" style="49"/>
    <col min="15" max="16384" width="9" style="43"/>
  </cols>
  <sheetData>
    <row r="1" spans="1:18" ht="20" customHeight="1" x14ac:dyDescent="0.3">
      <c r="A1" s="1"/>
      <c r="B1" s="13"/>
      <c r="C1" s="21" t="s">
        <v>118</v>
      </c>
      <c r="D1" s="13" t="s">
        <v>119</v>
      </c>
      <c r="E1" s="13" t="s">
        <v>89</v>
      </c>
      <c r="F1" s="21" t="s">
        <v>120</v>
      </c>
      <c r="G1" s="21" t="s">
        <v>121</v>
      </c>
      <c r="H1" s="21" t="s">
        <v>122</v>
      </c>
      <c r="I1" s="13" t="s">
        <v>105</v>
      </c>
      <c r="J1" s="13" t="s">
        <v>3</v>
      </c>
      <c r="K1" s="13" t="s">
        <v>4</v>
      </c>
      <c r="L1" s="59" t="s">
        <v>121</v>
      </c>
      <c r="M1" s="59" t="s">
        <v>122</v>
      </c>
      <c r="N1" s="19" t="s">
        <v>105</v>
      </c>
      <c r="O1" s="13" t="s">
        <v>105</v>
      </c>
      <c r="P1" s="21" t="s">
        <v>121</v>
      </c>
      <c r="Q1" s="21" t="s">
        <v>122</v>
      </c>
      <c r="R1" s="13"/>
    </row>
    <row r="2" spans="1:18" x14ac:dyDescent="0.3">
      <c r="A2" s="1"/>
      <c r="B2" s="93" t="s">
        <v>29</v>
      </c>
      <c r="C2" s="34">
        <v>10902817</v>
      </c>
      <c r="D2" s="34">
        <v>11154964</v>
      </c>
      <c r="E2" s="34">
        <v>0</v>
      </c>
      <c r="F2" s="34">
        <v>0</v>
      </c>
      <c r="G2" s="35">
        <f>(C2-D2)/(D2+C2)*100</f>
        <v>-1.1431204253954648</v>
      </c>
      <c r="H2" s="35"/>
      <c r="I2" s="34"/>
      <c r="J2" s="34">
        <v>15171006</v>
      </c>
      <c r="K2" s="34">
        <f t="shared" ref="K2:K10" si="0">(F2+E2)/J2</f>
        <v>0</v>
      </c>
      <c r="L2" s="36">
        <f>AVERAGE(G2:G4)</f>
        <v>-0.64103795659431473</v>
      </c>
      <c r="M2" s="36"/>
      <c r="N2" s="36"/>
      <c r="O2" s="34"/>
      <c r="P2" s="34">
        <f>ROUND(L2,1)</f>
        <v>-0.6</v>
      </c>
      <c r="Q2" s="34"/>
      <c r="R2" s="93" t="s">
        <v>29</v>
      </c>
    </row>
    <row r="3" spans="1:18" x14ac:dyDescent="0.3">
      <c r="A3" s="1"/>
      <c r="B3" s="93"/>
      <c r="C3" s="34">
        <v>10998889</v>
      </c>
      <c r="D3" s="34">
        <v>10975643</v>
      </c>
      <c r="E3" s="34">
        <v>0</v>
      </c>
      <c r="F3" s="34">
        <v>0</v>
      </c>
      <c r="G3" s="35">
        <f>(C3-D3)/(D3+C3)*100</f>
        <v>0.10578609819767722</v>
      </c>
      <c r="H3" s="35"/>
      <c r="I3" s="34"/>
      <c r="J3" s="34">
        <v>15404968</v>
      </c>
      <c r="K3" s="34">
        <f t="shared" si="0"/>
        <v>0</v>
      </c>
      <c r="L3" s="36">
        <f>STDEVP(G2:G4)</f>
        <v>0.53843335031884332</v>
      </c>
      <c r="M3" s="36"/>
      <c r="N3" s="36"/>
      <c r="O3" s="34"/>
      <c r="P3" s="34">
        <f>ROUND(L3,1)</f>
        <v>0.5</v>
      </c>
      <c r="Q3" s="34"/>
      <c r="R3" s="93"/>
    </row>
    <row r="4" spans="1:18" x14ac:dyDescent="0.3">
      <c r="A4" s="1"/>
      <c r="B4" s="93"/>
      <c r="C4" s="34">
        <v>11008277</v>
      </c>
      <c r="D4" s="34">
        <v>11205038</v>
      </c>
      <c r="E4" s="34">
        <v>0</v>
      </c>
      <c r="F4" s="34">
        <v>0</v>
      </c>
      <c r="G4" s="35">
        <f>(C4-D4)/(D4+C4)*100</f>
        <v>-0.88577954258515679</v>
      </c>
      <c r="H4" s="35"/>
      <c r="I4" s="34"/>
      <c r="J4" s="34">
        <v>15166346</v>
      </c>
      <c r="K4" s="34">
        <f t="shared" si="0"/>
        <v>0</v>
      </c>
      <c r="L4" s="36"/>
      <c r="M4" s="36"/>
      <c r="N4" s="36"/>
      <c r="O4" s="34"/>
      <c r="P4" s="34" t="str">
        <f>P2&amp;"±"&amp;P3</f>
        <v>-0.6±0.5</v>
      </c>
      <c r="Q4" s="34"/>
      <c r="R4" s="93"/>
    </row>
    <row r="5" spans="1:18" x14ac:dyDescent="0.3">
      <c r="A5" s="1"/>
      <c r="B5" s="92" t="s">
        <v>26</v>
      </c>
      <c r="C5" s="13">
        <v>11033383</v>
      </c>
      <c r="D5" s="13">
        <v>10997670</v>
      </c>
      <c r="E5" s="13">
        <v>0</v>
      </c>
      <c r="F5" s="13">
        <v>0</v>
      </c>
      <c r="G5" s="18">
        <f t="shared" ref="G5:G68" si="1">(C5-D5)/(D5+C5)*100</f>
        <v>0.16210300978350875</v>
      </c>
      <c r="H5" s="18"/>
      <c r="I5" s="13"/>
      <c r="J5" s="13">
        <v>15447596</v>
      </c>
      <c r="K5" s="13">
        <f t="shared" si="0"/>
        <v>0</v>
      </c>
      <c r="L5" s="19">
        <f>AVERAGE(G5:G7)</f>
        <v>-0.13988946076781084</v>
      </c>
      <c r="M5" s="19"/>
      <c r="N5" s="19"/>
      <c r="O5" s="13"/>
      <c r="P5" s="13">
        <f>ROUND(L5,1)</f>
        <v>-0.1</v>
      </c>
      <c r="Q5" s="13"/>
      <c r="R5" s="92" t="s">
        <v>26</v>
      </c>
    </row>
    <row r="6" spans="1:18" x14ac:dyDescent="0.3">
      <c r="A6" s="1"/>
      <c r="B6" s="92"/>
      <c r="C6" s="13">
        <v>11067158</v>
      </c>
      <c r="D6" s="13">
        <v>11214469</v>
      </c>
      <c r="E6" s="13">
        <v>0</v>
      </c>
      <c r="F6" s="13">
        <v>0</v>
      </c>
      <c r="G6" s="18">
        <f t="shared" si="1"/>
        <v>-0.66113215161531969</v>
      </c>
      <c r="H6" s="18"/>
      <c r="I6" s="13"/>
      <c r="J6" s="13">
        <v>15229245</v>
      </c>
      <c r="K6" s="13">
        <f t="shared" si="0"/>
        <v>0</v>
      </c>
      <c r="L6" s="19">
        <f>STDEVP(G5:G7)</f>
        <v>0.37011892419039627</v>
      </c>
      <c r="M6" s="19"/>
      <c r="N6" s="19"/>
      <c r="O6" s="13"/>
      <c r="P6" s="13">
        <f>ROUND(L6,1)</f>
        <v>0.4</v>
      </c>
      <c r="Q6" s="13"/>
      <c r="R6" s="92"/>
    </row>
    <row r="7" spans="1:18" x14ac:dyDescent="0.3">
      <c r="A7" s="1"/>
      <c r="B7" s="92"/>
      <c r="C7" s="13">
        <v>11041286</v>
      </c>
      <c r="D7" s="13">
        <v>11023775</v>
      </c>
      <c r="E7" s="13">
        <v>0</v>
      </c>
      <c r="F7" s="13">
        <v>0</v>
      </c>
      <c r="G7" s="18">
        <f t="shared" si="1"/>
        <v>7.9360759528378372E-2</v>
      </c>
      <c r="H7" s="18"/>
      <c r="I7" s="13"/>
      <c r="J7" s="13">
        <v>15315190</v>
      </c>
      <c r="K7" s="13">
        <f t="shared" si="0"/>
        <v>0</v>
      </c>
      <c r="L7" s="19"/>
      <c r="M7" s="19"/>
      <c r="N7" s="19"/>
      <c r="O7" s="13"/>
      <c r="P7" s="13" t="str">
        <f>P5&amp;"±"&amp;P6</f>
        <v>-0.1±0.4</v>
      </c>
      <c r="Q7" s="13"/>
      <c r="R7" s="92"/>
    </row>
    <row r="8" spans="1:18" x14ac:dyDescent="0.3">
      <c r="A8" s="1"/>
      <c r="B8" s="93" t="s">
        <v>5</v>
      </c>
      <c r="C8" s="34">
        <v>13373055</v>
      </c>
      <c r="D8" s="34">
        <v>13438560</v>
      </c>
      <c r="E8" s="34">
        <v>0</v>
      </c>
      <c r="F8" s="34">
        <v>0</v>
      </c>
      <c r="G8" s="35">
        <f t="shared" si="1"/>
        <v>-0.24431575643615649</v>
      </c>
      <c r="H8" s="35"/>
      <c r="I8" s="34"/>
      <c r="J8" s="34">
        <v>15290491</v>
      </c>
      <c r="K8" s="34">
        <f t="shared" si="0"/>
        <v>0</v>
      </c>
      <c r="L8" s="36">
        <f>AVERAGE(G8:G10)</f>
        <v>-0.59261001999947105</v>
      </c>
      <c r="M8" s="36"/>
      <c r="N8" s="36"/>
      <c r="O8" s="34"/>
      <c r="P8" s="34">
        <f>ROUND(L8,1)</f>
        <v>-0.6</v>
      </c>
      <c r="Q8" s="34"/>
      <c r="R8" s="93" t="s">
        <v>5</v>
      </c>
    </row>
    <row r="9" spans="1:18" x14ac:dyDescent="0.3">
      <c r="A9" s="1"/>
      <c r="B9" s="93"/>
      <c r="C9" s="34">
        <v>13426985</v>
      </c>
      <c r="D9" s="34">
        <v>13631258</v>
      </c>
      <c r="E9" s="34">
        <v>0</v>
      </c>
      <c r="F9" s="34">
        <v>0</v>
      </c>
      <c r="G9" s="35">
        <f t="shared" si="1"/>
        <v>-0.75493815322746571</v>
      </c>
      <c r="H9" s="35"/>
      <c r="I9" s="34"/>
      <c r="J9" s="34">
        <v>15297200</v>
      </c>
      <c r="K9" s="34">
        <f t="shared" si="0"/>
        <v>0</v>
      </c>
      <c r="L9" s="36">
        <f>STDEVP(G8:G10)</f>
        <v>0.24647022707302849</v>
      </c>
      <c r="M9" s="36"/>
      <c r="N9" s="36"/>
      <c r="O9" s="34"/>
      <c r="P9" s="34">
        <f>ROUND(L9,1)</f>
        <v>0.2</v>
      </c>
      <c r="Q9" s="34"/>
      <c r="R9" s="93"/>
    </row>
    <row r="10" spans="1:18" x14ac:dyDescent="0.3">
      <c r="A10" s="1"/>
      <c r="B10" s="93"/>
      <c r="C10" s="34">
        <v>13450229</v>
      </c>
      <c r="D10" s="34">
        <v>13661313</v>
      </c>
      <c r="E10" s="34">
        <v>0</v>
      </c>
      <c r="F10" s="34">
        <v>0</v>
      </c>
      <c r="G10" s="35">
        <f t="shared" si="1"/>
        <v>-0.778576150334791</v>
      </c>
      <c r="H10" s="35"/>
      <c r="I10" s="34"/>
      <c r="J10" s="34">
        <v>15403604</v>
      </c>
      <c r="K10" s="34">
        <f t="shared" si="0"/>
        <v>0</v>
      </c>
      <c r="L10" s="36"/>
      <c r="M10" s="36"/>
      <c r="N10" s="36"/>
      <c r="O10" s="34"/>
      <c r="P10" s="34" t="str">
        <f>P8&amp;"±"&amp;P9</f>
        <v>-0.6±0.2</v>
      </c>
      <c r="Q10" s="34"/>
      <c r="R10" s="93"/>
    </row>
    <row r="11" spans="1:18" x14ac:dyDescent="0.3">
      <c r="A11" s="1"/>
      <c r="B11" s="92" t="s">
        <v>6</v>
      </c>
      <c r="C11" s="13">
        <v>13460062</v>
      </c>
      <c r="D11" s="13">
        <v>9943877</v>
      </c>
      <c r="E11" s="13">
        <v>47129</v>
      </c>
      <c r="F11" s="13">
        <v>3538675</v>
      </c>
      <c r="G11" s="18">
        <f t="shared" si="1"/>
        <v>15.023902600327235</v>
      </c>
      <c r="H11" s="18">
        <f>(F11-E11)/(F11+E11)*100</f>
        <v>97.371356605101681</v>
      </c>
      <c r="I11" s="18">
        <f>(K11+0.0175)/0.187/10*100</f>
        <v>13.333623650399694</v>
      </c>
      <c r="J11" s="13">
        <v>15466801</v>
      </c>
      <c r="K11" s="13">
        <f>(F11+E11)/J11</f>
        <v>0.23183876226247432</v>
      </c>
      <c r="L11" s="19">
        <f>AVERAGE(G11:G13)</f>
        <v>14.961680082261111</v>
      </c>
      <c r="M11" s="19">
        <f>AVERAGE(H11:H13)</f>
        <v>97.297754908335364</v>
      </c>
      <c r="N11" s="19">
        <f>AVERAGE(I11:I13)</f>
        <v>13.498202370641344</v>
      </c>
      <c r="O11" s="13">
        <f>ROUND(N11,1)</f>
        <v>13.5</v>
      </c>
      <c r="P11" s="13">
        <f>ROUND(L11,1)</f>
        <v>15</v>
      </c>
      <c r="Q11" s="13">
        <f>ROUND(M11,1)</f>
        <v>97.3</v>
      </c>
      <c r="R11" s="92" t="s">
        <v>6</v>
      </c>
    </row>
    <row r="12" spans="1:18" x14ac:dyDescent="0.3">
      <c r="A12" s="1"/>
      <c r="B12" s="92"/>
      <c r="C12" s="13">
        <v>13495693</v>
      </c>
      <c r="D12" s="13">
        <v>9974568</v>
      </c>
      <c r="E12" s="13">
        <v>46351</v>
      </c>
      <c r="F12" s="13">
        <v>3543694</v>
      </c>
      <c r="G12" s="18">
        <f t="shared" si="1"/>
        <v>15.002496137558929</v>
      </c>
      <c r="H12" s="18">
        <f t="shared" ref="H12:H67" si="2">(F12-E12)/(F12+E12)*100</f>
        <v>97.417803955103636</v>
      </c>
      <c r="I12" s="18">
        <f t="shared" ref="I12:I67" si="3">(K12+0.0175)/0.187/10*100</f>
        <v>13.363027327774745</v>
      </c>
      <c r="J12" s="13">
        <v>15448455</v>
      </c>
      <c r="K12" s="13">
        <f t="shared" ref="K12:K75" si="4">(F12+E12)/J12</f>
        <v>0.23238861102938774</v>
      </c>
      <c r="L12" s="19">
        <f>STDEVP(G11:G13)</f>
        <v>7.3381513851560207E-2</v>
      </c>
      <c r="M12" s="19">
        <f>STDEVP(H11:H13)</f>
        <v>0.1382384339566449</v>
      </c>
      <c r="N12" s="19">
        <f>STDEVP(I11:I13)</f>
        <v>0.21229756307906114</v>
      </c>
      <c r="O12" s="13">
        <f>ROUND(N12,1)</f>
        <v>0.2</v>
      </c>
      <c r="P12" s="13">
        <f>ROUND(L12,1)</f>
        <v>0.1</v>
      </c>
      <c r="Q12" s="13">
        <f>ROUND(M12,1)</f>
        <v>0.1</v>
      </c>
      <c r="R12" s="92"/>
    </row>
    <row r="13" spans="1:18" x14ac:dyDescent="0.3">
      <c r="A13" s="1"/>
      <c r="B13" s="92"/>
      <c r="C13" s="13">
        <v>13484273</v>
      </c>
      <c r="D13" s="13">
        <v>9995498</v>
      </c>
      <c r="E13" s="13">
        <v>52057</v>
      </c>
      <c r="F13" s="13">
        <v>3543169</v>
      </c>
      <c r="G13" s="18">
        <f t="shared" si="1"/>
        <v>14.858641508897168</v>
      </c>
      <c r="H13" s="18">
        <f t="shared" si="2"/>
        <v>97.104104164800759</v>
      </c>
      <c r="I13" s="18">
        <f t="shared" si="3"/>
        <v>13.797956133749596</v>
      </c>
      <c r="J13" s="13">
        <v>14947611</v>
      </c>
      <c r="K13" s="13">
        <f t="shared" si="4"/>
        <v>0.24052177970111746</v>
      </c>
      <c r="L13" s="19"/>
      <c r="M13" s="19"/>
      <c r="N13" s="19"/>
      <c r="O13" s="13" t="str">
        <f>O11&amp;"±"&amp;O12</f>
        <v>13.5±0.2</v>
      </c>
      <c r="P13" s="13" t="str">
        <f>P11&amp;"±"&amp;P12</f>
        <v>15±0.1</v>
      </c>
      <c r="Q13" s="13" t="str">
        <f>Q11&amp;"±"&amp;Q12</f>
        <v>97.3±0.1</v>
      </c>
      <c r="R13" s="92"/>
    </row>
    <row r="14" spans="1:18" x14ac:dyDescent="0.3">
      <c r="A14" s="1"/>
      <c r="B14" s="93" t="s">
        <v>7</v>
      </c>
      <c r="C14" s="34">
        <v>13129075</v>
      </c>
      <c r="D14" s="34">
        <v>13335004</v>
      </c>
      <c r="E14" s="34">
        <v>0</v>
      </c>
      <c r="F14" s="34">
        <v>66711</v>
      </c>
      <c r="G14" s="35">
        <f t="shared" si="1"/>
        <v>-0.77814534939984126</v>
      </c>
      <c r="H14" s="35">
        <f t="shared" si="2"/>
        <v>100</v>
      </c>
      <c r="I14" s="34">
        <f t="shared" si="3"/>
        <v>1.1672336339901379</v>
      </c>
      <c r="J14" s="34">
        <v>15416421</v>
      </c>
      <c r="K14" s="34">
        <f t="shared" si="4"/>
        <v>4.3272689556155741E-3</v>
      </c>
      <c r="L14" s="36">
        <f>AVERAGE(G14:G16)</f>
        <v>-0.81304631982848985</v>
      </c>
      <c r="M14" s="36">
        <f>AVERAGE(H14:H16)</f>
        <v>100</v>
      </c>
      <c r="N14" s="36">
        <f>AVERAGE(I14:I16)</f>
        <v>1.1537599046107254</v>
      </c>
      <c r="O14" s="34">
        <f>ROUND(N14,1)</f>
        <v>1.2</v>
      </c>
      <c r="P14" s="34">
        <f>ROUND(L14,1)</f>
        <v>-0.8</v>
      </c>
      <c r="Q14" s="34">
        <f>ROUND(M14,1)</f>
        <v>100</v>
      </c>
      <c r="R14" s="93" t="s">
        <v>7</v>
      </c>
    </row>
    <row r="15" spans="1:18" x14ac:dyDescent="0.3">
      <c r="A15" s="1"/>
      <c r="B15" s="93"/>
      <c r="C15" s="34">
        <v>15271107</v>
      </c>
      <c r="D15" s="34">
        <v>15491748</v>
      </c>
      <c r="E15" s="34">
        <v>0</v>
      </c>
      <c r="F15" s="34">
        <v>72658</v>
      </c>
      <c r="G15" s="35">
        <f t="shared" si="1"/>
        <v>-0.71723186940873984</v>
      </c>
      <c r="H15" s="35">
        <f t="shared" si="2"/>
        <v>100</v>
      </c>
      <c r="I15" s="34">
        <f>(K15+0.0175)/0.187/10*100</f>
        <v>1.1527961293622688</v>
      </c>
      <c r="J15" s="34">
        <v>17908023</v>
      </c>
      <c r="K15" s="34">
        <f t="shared" si="4"/>
        <v>4.0572876190744225E-3</v>
      </c>
      <c r="L15" s="36">
        <f>STDEVP(G14:G16)</f>
        <v>9.5716609310462039E-2</v>
      </c>
      <c r="M15" s="36">
        <f>STDEVP(H14:H16)</f>
        <v>0</v>
      </c>
      <c r="N15" s="36">
        <f>STDEVP(I14:I16)</f>
        <v>1.0629662874519384E-2</v>
      </c>
      <c r="O15" s="34">
        <f>ROUND(N15,1)</f>
        <v>0</v>
      </c>
      <c r="P15" s="34">
        <f>ROUND(L15,1)</f>
        <v>0.1</v>
      </c>
      <c r="Q15" s="34">
        <f>ROUND(M15,1)</f>
        <v>0</v>
      </c>
      <c r="R15" s="93"/>
    </row>
    <row r="16" spans="1:18" x14ac:dyDescent="0.3">
      <c r="A16" s="1"/>
      <c r="B16" s="93"/>
      <c r="C16" s="34">
        <v>13361064</v>
      </c>
      <c r="D16" s="34">
        <v>13615660</v>
      </c>
      <c r="E16" s="34">
        <v>0</v>
      </c>
      <c r="F16" s="34">
        <v>59750</v>
      </c>
      <c r="G16" s="35">
        <f t="shared" si="1"/>
        <v>-0.94376174067688867</v>
      </c>
      <c r="H16" s="35">
        <f t="shared" si="2"/>
        <v>100</v>
      </c>
      <c r="I16" s="34">
        <f>(K16+0.0175)/0.187/10*100</f>
        <v>1.1412499504797693</v>
      </c>
      <c r="J16" s="34">
        <v>15554330</v>
      </c>
      <c r="K16" s="34">
        <f t="shared" si="4"/>
        <v>3.8413740739716849E-3</v>
      </c>
      <c r="L16" s="36"/>
      <c r="M16" s="36"/>
      <c r="N16" s="36"/>
      <c r="O16" s="34" t="str">
        <f>O14&amp;"±"&amp;O15</f>
        <v>1.2±0</v>
      </c>
      <c r="P16" s="34" t="str">
        <f>P14&amp;"±"&amp;P15</f>
        <v>-0.8±0.1</v>
      </c>
      <c r="Q16" s="34" t="str">
        <f>Q14&amp;"±"&amp;Q15</f>
        <v>100±0</v>
      </c>
      <c r="R16" s="93"/>
    </row>
    <row r="17" spans="1:18" x14ac:dyDescent="0.3">
      <c r="A17" s="1"/>
      <c r="B17" s="92" t="s">
        <v>8</v>
      </c>
      <c r="C17" s="13">
        <v>13290141</v>
      </c>
      <c r="D17" s="13">
        <v>13570404</v>
      </c>
      <c r="E17" s="13">
        <v>0</v>
      </c>
      <c r="F17" s="13">
        <v>0</v>
      </c>
      <c r="G17" s="18">
        <f t="shared" si="1"/>
        <v>-1.0434002735238619</v>
      </c>
      <c r="H17" s="18"/>
      <c r="I17" s="18"/>
      <c r="J17" s="13">
        <v>15471120</v>
      </c>
      <c r="K17" s="13">
        <f t="shared" si="4"/>
        <v>0</v>
      </c>
      <c r="L17" s="19">
        <f>AVERAGE(G17:G19)</f>
        <v>-1.0710158144937389</v>
      </c>
      <c r="M17" s="19"/>
      <c r="N17" s="19"/>
      <c r="O17" s="13"/>
      <c r="P17" s="13">
        <f>ROUND(L17,1)</f>
        <v>-1.1000000000000001</v>
      </c>
      <c r="Q17" s="13"/>
      <c r="R17" s="92" t="s">
        <v>8</v>
      </c>
    </row>
    <row r="18" spans="1:18" x14ac:dyDescent="0.3">
      <c r="A18" s="1"/>
      <c r="B18" s="92"/>
      <c r="C18" s="13">
        <v>11897872</v>
      </c>
      <c r="D18" s="13">
        <v>12175918</v>
      </c>
      <c r="E18" s="13">
        <v>0</v>
      </c>
      <c r="F18" s="13">
        <v>0</v>
      </c>
      <c r="G18" s="18">
        <f t="shared" si="1"/>
        <v>-1.1549739363847571</v>
      </c>
      <c r="H18" s="18"/>
      <c r="I18" s="18"/>
      <c r="J18" s="13">
        <v>13932280</v>
      </c>
      <c r="K18" s="13">
        <f t="shared" si="4"/>
        <v>0</v>
      </c>
      <c r="L18" s="19">
        <f>STDEVP(G17:G19)</f>
        <v>6.0514655964158247E-2</v>
      </c>
      <c r="M18" s="19"/>
      <c r="N18" s="19"/>
      <c r="O18" s="13"/>
      <c r="P18" s="13">
        <f>ROUND(L18,1)</f>
        <v>0.1</v>
      </c>
      <c r="Q18" s="13"/>
      <c r="R18" s="92"/>
    </row>
    <row r="19" spans="1:18" x14ac:dyDescent="0.3">
      <c r="A19" s="1"/>
      <c r="B19" s="92"/>
      <c r="C19" s="13">
        <v>15306694</v>
      </c>
      <c r="D19" s="13">
        <v>15620504</v>
      </c>
      <c r="E19" s="13">
        <v>0</v>
      </c>
      <c r="F19" s="13">
        <v>0</v>
      </c>
      <c r="G19" s="18">
        <f t="shared" si="1"/>
        <v>-1.0146732335725983</v>
      </c>
      <c r="H19" s="18"/>
      <c r="I19" s="18"/>
      <c r="J19" s="13">
        <v>17965492</v>
      </c>
      <c r="K19" s="13">
        <f t="shared" si="4"/>
        <v>0</v>
      </c>
      <c r="L19" s="19"/>
      <c r="M19" s="19"/>
      <c r="N19" s="19"/>
      <c r="O19" s="13"/>
      <c r="P19" s="13" t="str">
        <f>P17&amp;"±"&amp;P18</f>
        <v>-1.1±0.1</v>
      </c>
      <c r="Q19" s="13"/>
      <c r="R19" s="92"/>
    </row>
    <row r="20" spans="1:18" x14ac:dyDescent="0.3">
      <c r="A20" s="1"/>
      <c r="B20" s="93" t="s">
        <v>123</v>
      </c>
      <c r="C20" s="34">
        <v>10902817</v>
      </c>
      <c r="D20" s="34">
        <v>11094049</v>
      </c>
      <c r="E20" s="34">
        <v>0</v>
      </c>
      <c r="F20" s="34">
        <v>0</v>
      </c>
      <c r="G20" s="35">
        <f t="shared" si="1"/>
        <v>-0.86936020794962343</v>
      </c>
      <c r="H20" s="35"/>
      <c r="I20" s="35"/>
      <c r="J20" s="34">
        <v>15043869</v>
      </c>
      <c r="K20" s="34">
        <f t="shared" si="4"/>
        <v>0</v>
      </c>
      <c r="L20" s="36">
        <f>AVERAGE(G20:G22)</f>
        <v>-0.41941685664057399</v>
      </c>
      <c r="M20" s="36"/>
      <c r="N20" s="36"/>
      <c r="O20" s="34"/>
      <c r="P20" s="34">
        <f>ROUND(L20,1)</f>
        <v>-0.4</v>
      </c>
      <c r="Q20" s="34">
        <f>ROUND(M20,1)</f>
        <v>0</v>
      </c>
      <c r="R20" s="93" t="s">
        <v>123</v>
      </c>
    </row>
    <row r="21" spans="1:18" x14ac:dyDescent="0.3">
      <c r="A21" s="1"/>
      <c r="B21" s="93"/>
      <c r="C21" s="34">
        <v>10907217</v>
      </c>
      <c r="D21" s="34">
        <v>10962705</v>
      </c>
      <c r="E21" s="34">
        <v>0</v>
      </c>
      <c r="F21" s="34">
        <v>0</v>
      </c>
      <c r="G21" s="35">
        <f t="shared" si="1"/>
        <v>-0.25371832601872102</v>
      </c>
      <c r="H21" s="35"/>
      <c r="I21" s="35"/>
      <c r="J21" s="34">
        <v>15333550</v>
      </c>
      <c r="K21" s="34">
        <f t="shared" si="4"/>
        <v>0</v>
      </c>
      <c r="L21" s="36">
        <f>STDEVP(G20:G22)</f>
        <v>0.32181782658566133</v>
      </c>
      <c r="M21" s="36"/>
      <c r="N21" s="36"/>
      <c r="O21" s="34"/>
      <c r="P21" s="34">
        <f>ROUND(L21,1)</f>
        <v>0.3</v>
      </c>
      <c r="Q21" s="34">
        <f>ROUND(M21,1)</f>
        <v>0</v>
      </c>
      <c r="R21" s="93"/>
    </row>
    <row r="22" spans="1:18" x14ac:dyDescent="0.3">
      <c r="A22" s="1"/>
      <c r="B22" s="93"/>
      <c r="C22" s="34">
        <v>10933102</v>
      </c>
      <c r="D22" s="34">
        <v>10962699</v>
      </c>
      <c r="E22" s="34">
        <v>0</v>
      </c>
      <c r="F22" s="34">
        <v>0</v>
      </c>
      <c r="G22" s="35">
        <f t="shared" si="1"/>
        <v>-0.13517203595337754</v>
      </c>
      <c r="H22" s="35"/>
      <c r="I22" s="35"/>
      <c r="J22" s="34">
        <v>15263193</v>
      </c>
      <c r="K22" s="34">
        <f t="shared" si="4"/>
        <v>0</v>
      </c>
      <c r="L22" s="36"/>
      <c r="M22" s="36"/>
      <c r="N22" s="36"/>
      <c r="O22" s="34"/>
      <c r="P22" s="34" t="str">
        <f>P20&amp;"±"&amp;P21</f>
        <v>-0.4±0.3</v>
      </c>
      <c r="Q22" s="34" t="str">
        <f>Q20&amp;"±"&amp;Q21</f>
        <v>0±0</v>
      </c>
      <c r="R22" s="93"/>
    </row>
    <row r="23" spans="1:18" x14ac:dyDescent="0.3">
      <c r="A23" s="1"/>
      <c r="B23" s="92" t="s">
        <v>124</v>
      </c>
      <c r="C23" s="13">
        <v>11005837</v>
      </c>
      <c r="D23" s="13">
        <v>11076948</v>
      </c>
      <c r="E23" s="13">
        <v>0</v>
      </c>
      <c r="F23" s="13">
        <v>0</v>
      </c>
      <c r="G23" s="18">
        <f t="shared" si="1"/>
        <v>-0.32202007129082677</v>
      </c>
      <c r="H23" s="18"/>
      <c r="I23" s="18"/>
      <c r="J23" s="13">
        <v>15220137</v>
      </c>
      <c r="K23" s="13">
        <f t="shared" si="4"/>
        <v>0</v>
      </c>
      <c r="L23" s="19">
        <f>AVERAGE(G23:G25)</f>
        <v>-0.10193507006393909</v>
      </c>
      <c r="M23" s="19"/>
      <c r="N23" s="19"/>
      <c r="O23" s="13"/>
      <c r="P23" s="13">
        <f>ROUND(L23,1)</f>
        <v>-0.1</v>
      </c>
      <c r="Q23" s="13">
        <f>ROUND(M23,1)</f>
        <v>0</v>
      </c>
      <c r="R23" s="92" t="s">
        <v>124</v>
      </c>
    </row>
    <row r="24" spans="1:18" x14ac:dyDescent="0.3">
      <c r="A24" s="1"/>
      <c r="B24" s="92"/>
      <c r="C24" s="13">
        <v>10977337</v>
      </c>
      <c r="D24" s="13">
        <v>10992251</v>
      </c>
      <c r="E24" s="13">
        <v>0</v>
      </c>
      <c r="F24" s="13">
        <v>0</v>
      </c>
      <c r="G24" s="18">
        <f t="shared" si="1"/>
        <v>-6.7884750501465932E-2</v>
      </c>
      <c r="H24" s="18"/>
      <c r="I24" s="18"/>
      <c r="J24" s="13">
        <v>15221838</v>
      </c>
      <c r="K24" s="13">
        <f t="shared" si="4"/>
        <v>0</v>
      </c>
      <c r="L24" s="19">
        <f>STDEVP(G23:G25)</f>
        <v>0.1675367967635028</v>
      </c>
      <c r="M24" s="19"/>
      <c r="N24" s="19"/>
      <c r="O24" s="13"/>
      <c r="P24" s="13">
        <f>ROUND(L24,1)</f>
        <v>0.2</v>
      </c>
      <c r="Q24" s="13">
        <f>ROUND(M24,1)</f>
        <v>0</v>
      </c>
      <c r="R24" s="92"/>
    </row>
    <row r="25" spans="1:18" x14ac:dyDescent="0.3">
      <c r="A25" s="1"/>
      <c r="B25" s="92"/>
      <c r="C25" s="13">
        <v>11012872</v>
      </c>
      <c r="D25" s="13">
        <v>10994364</v>
      </c>
      <c r="E25" s="13">
        <v>0</v>
      </c>
      <c r="F25" s="13">
        <v>0</v>
      </c>
      <c r="G25" s="18">
        <f t="shared" si="1"/>
        <v>8.409961160047541E-2</v>
      </c>
      <c r="H25" s="18"/>
      <c r="I25" s="18"/>
      <c r="J25" s="13">
        <v>15425538</v>
      </c>
      <c r="K25" s="13">
        <f t="shared" si="4"/>
        <v>0</v>
      </c>
      <c r="L25" s="19"/>
      <c r="M25" s="19"/>
      <c r="N25" s="19"/>
      <c r="O25" s="13"/>
      <c r="P25" s="13" t="str">
        <f>P23&amp;"±"&amp;P24</f>
        <v>-0.1±0.2</v>
      </c>
      <c r="Q25" s="13" t="str">
        <f>Q23&amp;"±"&amp;Q24</f>
        <v>0±0</v>
      </c>
      <c r="R25" s="92"/>
    </row>
    <row r="26" spans="1:18" x14ac:dyDescent="0.3">
      <c r="A26" s="1"/>
      <c r="B26" s="93" t="s">
        <v>9</v>
      </c>
      <c r="C26" s="34">
        <v>12748871</v>
      </c>
      <c r="D26" s="34">
        <v>12559740</v>
      </c>
      <c r="E26" s="34">
        <v>1816</v>
      </c>
      <c r="F26" s="34">
        <v>434967</v>
      </c>
      <c r="G26" s="35">
        <f t="shared" si="1"/>
        <v>0.7472990121820593</v>
      </c>
      <c r="H26" s="35">
        <f t="shared" si="2"/>
        <v>99.168465805674671</v>
      </c>
      <c r="I26" s="35">
        <f t="shared" si="3"/>
        <v>2.4406520787215271</v>
      </c>
      <c r="J26" s="34">
        <v>15521677</v>
      </c>
      <c r="K26" s="34">
        <f t="shared" si="4"/>
        <v>2.8140193872092559E-2</v>
      </c>
      <c r="L26" s="36">
        <f>AVERAGE(G26:G28)</f>
        <v>0.58367540065520152</v>
      </c>
      <c r="M26" s="36">
        <f>AVERAGE(H26:H28)</f>
        <v>99.308912299927556</v>
      </c>
      <c r="N26" s="36">
        <f>AVERAGE(I26:I28)</f>
        <v>2.4600315001479185</v>
      </c>
      <c r="O26" s="34">
        <f>ROUND(N26,1)</f>
        <v>2.5</v>
      </c>
      <c r="P26" s="34">
        <f>ROUND(L26,1)</f>
        <v>0.6</v>
      </c>
      <c r="Q26" s="34">
        <f>ROUND(M26,1)</f>
        <v>99.3</v>
      </c>
      <c r="R26" s="93" t="s">
        <v>9</v>
      </c>
    </row>
    <row r="27" spans="1:18" x14ac:dyDescent="0.3">
      <c r="A27" s="1"/>
      <c r="B27" s="93"/>
      <c r="C27" s="34">
        <v>12908436</v>
      </c>
      <c r="D27" s="34">
        <v>12778827</v>
      </c>
      <c r="E27" s="34">
        <v>1601</v>
      </c>
      <c r="F27" s="34">
        <v>446457</v>
      </c>
      <c r="G27" s="35">
        <f t="shared" si="1"/>
        <v>0.50456523920045504</v>
      </c>
      <c r="H27" s="35">
        <f t="shared" si="2"/>
        <v>99.285360377451141</v>
      </c>
      <c r="I27" s="35">
        <f t="shared" si="3"/>
        <v>2.4594627775846689</v>
      </c>
      <c r="J27" s="34">
        <v>15725773</v>
      </c>
      <c r="K27" s="34">
        <f t="shared" si="4"/>
        <v>2.8491953940833308E-2</v>
      </c>
      <c r="L27" s="36">
        <f>STDEVP(G26:G28)</f>
        <v>0.11572039165963711</v>
      </c>
      <c r="M27" s="36">
        <f>STDEVP(H26:H28)</f>
        <v>0.12539988236303212</v>
      </c>
      <c r="N27" s="36">
        <f>STDEVP(I26:I28)</f>
        <v>1.6060446951097748E-2</v>
      </c>
      <c r="O27" s="34">
        <f>ROUND(N27,1)</f>
        <v>0</v>
      </c>
      <c r="P27" s="34">
        <f>ROUND(L27,1)</f>
        <v>0.1</v>
      </c>
      <c r="Q27" s="34">
        <f>ROUND(M27,1)</f>
        <v>0.1</v>
      </c>
      <c r="R27" s="93"/>
    </row>
    <row r="28" spans="1:18" x14ac:dyDescent="0.3">
      <c r="A28" s="1"/>
      <c r="B28" s="93"/>
      <c r="C28" s="34">
        <v>12604526</v>
      </c>
      <c r="D28" s="34">
        <v>12479317</v>
      </c>
      <c r="E28" s="34">
        <v>1171</v>
      </c>
      <c r="F28" s="34">
        <v>443156</v>
      </c>
      <c r="G28" s="35">
        <f t="shared" si="1"/>
        <v>0.49916195058309049</v>
      </c>
      <c r="H28" s="35">
        <f t="shared" si="2"/>
        <v>99.472910716656884</v>
      </c>
      <c r="I28" s="35">
        <f t="shared" si="3"/>
        <v>2.4799796441375594</v>
      </c>
      <c r="J28" s="34">
        <v>15387618</v>
      </c>
      <c r="K28" s="34">
        <f t="shared" si="4"/>
        <v>2.8875619345372364E-2</v>
      </c>
      <c r="L28" s="36"/>
      <c r="M28" s="36"/>
      <c r="N28" s="36"/>
      <c r="O28" s="34" t="str">
        <f>O26&amp;"±"&amp;O27</f>
        <v>2.5±0</v>
      </c>
      <c r="P28" s="34" t="str">
        <f>P26&amp;"±"&amp;P27</f>
        <v>0.6±0.1</v>
      </c>
      <c r="Q28" s="34" t="str">
        <f>Q26&amp;"±"&amp;Q27</f>
        <v>99.3±0.1</v>
      </c>
      <c r="R28" s="93"/>
    </row>
    <row r="29" spans="1:18" x14ac:dyDescent="0.3">
      <c r="A29" s="1"/>
      <c r="B29" s="92" t="s">
        <v>10</v>
      </c>
      <c r="C29" s="13">
        <v>12876742</v>
      </c>
      <c r="D29" s="13">
        <v>12475088</v>
      </c>
      <c r="E29" s="13">
        <v>2471</v>
      </c>
      <c r="F29" s="13">
        <v>582339</v>
      </c>
      <c r="G29" s="18">
        <f t="shared" si="1"/>
        <v>1.5843195540519166</v>
      </c>
      <c r="H29" s="18">
        <f t="shared" si="2"/>
        <v>99.154939211025805</v>
      </c>
      <c r="I29" s="18">
        <f t="shared" si="3"/>
        <v>2.9531461965667214</v>
      </c>
      <c r="J29" s="13">
        <v>15502401</v>
      </c>
      <c r="K29" s="13">
        <f t="shared" si="4"/>
        <v>3.772383387579769E-2</v>
      </c>
      <c r="L29" s="19">
        <f>AVERAGE(G29:G31)</f>
        <v>1.8480608263693445</v>
      </c>
      <c r="M29" s="19">
        <f>AVERAGE(H29:H31)</f>
        <v>99.503859770759846</v>
      </c>
      <c r="N29" s="19">
        <f>AVERAGE(I29:I31)</f>
        <v>2.9534442510439383</v>
      </c>
      <c r="O29" s="13">
        <f>ROUND(N29,1)</f>
        <v>3</v>
      </c>
      <c r="P29" s="13">
        <f>ROUND(L29,1)</f>
        <v>1.8</v>
      </c>
      <c r="Q29" s="13">
        <f>ROUND(M29,1)</f>
        <v>99.5</v>
      </c>
      <c r="R29" s="92" t="s">
        <v>10</v>
      </c>
    </row>
    <row r="30" spans="1:18" x14ac:dyDescent="0.3">
      <c r="A30" s="1"/>
      <c r="B30" s="92"/>
      <c r="C30" s="13">
        <v>11518679</v>
      </c>
      <c r="D30" s="13">
        <v>10992976</v>
      </c>
      <c r="E30" s="13">
        <v>1318</v>
      </c>
      <c r="F30" s="13">
        <v>536121</v>
      </c>
      <c r="G30" s="18">
        <f t="shared" si="1"/>
        <v>2.3352481192520052</v>
      </c>
      <c r="H30" s="18">
        <f t="shared" si="2"/>
        <v>99.509525732222642</v>
      </c>
      <c r="I30" s="18">
        <f t="shared" si="3"/>
        <v>2.9780125738537491</v>
      </c>
      <c r="J30" s="13">
        <v>14073197</v>
      </c>
      <c r="K30" s="13">
        <f t="shared" si="4"/>
        <v>3.8188835131065101E-2</v>
      </c>
      <c r="L30" s="19">
        <f>STDEVP(G29:G31)</f>
        <v>0.34488599139251341</v>
      </c>
      <c r="M30" s="19">
        <f>STDEVP(H29:H31)</f>
        <v>0.28260772539498202</v>
      </c>
      <c r="N30" s="19">
        <f>STDEVP(I29:I31)</f>
        <v>1.9939385205288155E-2</v>
      </c>
      <c r="O30" s="13">
        <f>ROUND(N30,1)</f>
        <v>0</v>
      </c>
      <c r="P30" s="13">
        <f>ROUND(L30,1)</f>
        <v>0.3</v>
      </c>
      <c r="Q30" s="13">
        <f>ROUND(M30,1)</f>
        <v>0.3</v>
      </c>
      <c r="R30" s="92"/>
    </row>
    <row r="31" spans="1:18" x14ac:dyDescent="0.3">
      <c r="A31" s="1"/>
      <c r="B31" s="92"/>
      <c r="C31" s="13">
        <v>12997930</v>
      </c>
      <c r="D31" s="13">
        <v>12582349</v>
      </c>
      <c r="E31" s="13">
        <v>448</v>
      </c>
      <c r="F31" s="13">
        <v>585611</v>
      </c>
      <c r="G31" s="18">
        <f t="shared" si="1"/>
        <v>1.6246148058041119</v>
      </c>
      <c r="H31" s="18">
        <f t="shared" si="2"/>
        <v>99.847114369031104</v>
      </c>
      <c r="I31" s="18">
        <f t="shared" si="3"/>
        <v>2.9291739827113439</v>
      </c>
      <c r="J31" s="13">
        <v>15722342</v>
      </c>
      <c r="K31" s="13">
        <f t="shared" si="4"/>
        <v>3.7275553476702132E-2</v>
      </c>
      <c r="L31" s="19"/>
      <c r="M31" s="19"/>
      <c r="N31" s="19"/>
      <c r="O31" s="13" t="str">
        <f>O29&amp;"±"&amp;O30</f>
        <v>3±0</v>
      </c>
      <c r="P31" s="13" t="str">
        <f>P29&amp;"±"&amp;P30</f>
        <v>1.8±0.3</v>
      </c>
      <c r="Q31" s="13" t="str">
        <f>Q29&amp;"±"&amp;Q30</f>
        <v>99.5±0.3</v>
      </c>
      <c r="R31" s="92"/>
    </row>
    <row r="32" spans="1:18" x14ac:dyDescent="0.3">
      <c r="A32" s="1"/>
      <c r="B32" s="93" t="s">
        <v>11</v>
      </c>
      <c r="C32" s="34">
        <v>12806408</v>
      </c>
      <c r="D32" s="34">
        <v>10844357</v>
      </c>
      <c r="E32" s="34">
        <v>119291</v>
      </c>
      <c r="F32" s="34">
        <v>2197246</v>
      </c>
      <c r="G32" s="35">
        <f t="shared" si="1"/>
        <v>8.2959303853384867</v>
      </c>
      <c r="H32" s="35">
        <f t="shared" si="2"/>
        <v>89.700919950771336</v>
      </c>
      <c r="I32" s="35">
        <f t="shared" si="3"/>
        <v>8.9151427777385468</v>
      </c>
      <c r="J32" s="34">
        <v>15525017</v>
      </c>
      <c r="K32" s="34">
        <f t="shared" si="4"/>
        <v>0.14921316994371084</v>
      </c>
      <c r="L32" s="36">
        <f>AVERAGE(G32:G34)</f>
        <v>8.1559919622148982</v>
      </c>
      <c r="M32" s="36">
        <f>AVERAGE(H32:H34)</f>
        <v>89.263788319366384</v>
      </c>
      <c r="N32" s="36">
        <f>AVERAGE(I32:I34)</f>
        <v>8.8970636488162835</v>
      </c>
      <c r="O32" s="34">
        <f>ROUND(N32,1)</f>
        <v>8.9</v>
      </c>
      <c r="P32" s="34">
        <f>ROUND(L32,1)</f>
        <v>8.1999999999999993</v>
      </c>
      <c r="Q32" s="34">
        <f>ROUND(M32,1)</f>
        <v>89.3</v>
      </c>
      <c r="R32" s="93" t="s">
        <v>11</v>
      </c>
    </row>
    <row r="33" spans="1:18" x14ac:dyDescent="0.3">
      <c r="A33" s="1"/>
      <c r="B33" s="93"/>
      <c r="C33" s="34">
        <v>12721682</v>
      </c>
      <c r="D33" s="34">
        <v>10831328</v>
      </c>
      <c r="E33" s="34">
        <v>122811</v>
      </c>
      <c r="F33" s="34">
        <v>2180163</v>
      </c>
      <c r="G33" s="35">
        <f t="shared" si="1"/>
        <v>8.0259550690124115</v>
      </c>
      <c r="H33" s="35">
        <f t="shared" si="2"/>
        <v>89.334573468914542</v>
      </c>
      <c r="I33" s="35">
        <f t="shared" si="3"/>
        <v>8.8811692721941711</v>
      </c>
      <c r="J33" s="34">
        <v>15500115</v>
      </c>
      <c r="K33" s="34">
        <f t="shared" si="4"/>
        <v>0.14857786539003098</v>
      </c>
      <c r="L33" s="36">
        <f>STDEVP(G32:G34)</f>
        <v>0.11043911769967781</v>
      </c>
      <c r="M33" s="36">
        <f>STDEVP(H32:H34)</f>
        <v>0.3890475793289026</v>
      </c>
      <c r="N33" s="36">
        <f>STDEVP(I32:I34)</f>
        <v>1.3955396249078347E-2</v>
      </c>
      <c r="O33" s="34">
        <f>ROUND(N33,1)</f>
        <v>0</v>
      </c>
      <c r="P33" s="34">
        <f>ROUND(L33,1)</f>
        <v>0.1</v>
      </c>
      <c r="Q33" s="34">
        <f>ROUND(M33,1)</f>
        <v>0.4</v>
      </c>
      <c r="R33" s="93"/>
    </row>
    <row r="34" spans="1:18" x14ac:dyDescent="0.3">
      <c r="A34" s="1"/>
      <c r="B34" s="93"/>
      <c r="C34" s="34">
        <v>12828817</v>
      </c>
      <c r="D34" s="34">
        <v>10896159</v>
      </c>
      <c r="E34" s="34">
        <v>130042</v>
      </c>
      <c r="F34" s="34">
        <v>2183023</v>
      </c>
      <c r="G34" s="35">
        <f t="shared" si="1"/>
        <v>8.1460904322937981</v>
      </c>
      <c r="H34" s="35">
        <f t="shared" si="2"/>
        <v>88.755871538413317</v>
      </c>
      <c r="I34" s="35">
        <f t="shared" si="3"/>
        <v>8.8948788965161363</v>
      </c>
      <c r="J34" s="34">
        <v>15541216</v>
      </c>
      <c r="K34" s="34">
        <f t="shared" si="4"/>
        <v>0.14883423536485177</v>
      </c>
      <c r="L34" s="36"/>
      <c r="M34" s="36"/>
      <c r="N34" s="36"/>
      <c r="O34" s="34" t="str">
        <f>O32&amp;"±"&amp;O33</f>
        <v>8.9±0</v>
      </c>
      <c r="P34" s="34" t="str">
        <f>P32&amp;"±"&amp;P33</f>
        <v>8.2±0.1</v>
      </c>
      <c r="Q34" s="34" t="str">
        <f>Q32&amp;"±"&amp;Q33</f>
        <v>89.3±0.4</v>
      </c>
      <c r="R34" s="93"/>
    </row>
    <row r="35" spans="1:18" x14ac:dyDescent="0.3">
      <c r="A35" s="1"/>
      <c r="B35" s="92" t="s">
        <v>12</v>
      </c>
      <c r="C35" s="13">
        <v>5720046</v>
      </c>
      <c r="D35" s="13">
        <v>12652538</v>
      </c>
      <c r="E35" s="13">
        <v>6668868</v>
      </c>
      <c r="F35" s="13">
        <v>498538</v>
      </c>
      <c r="G35" s="18">
        <f t="shared" si="1"/>
        <v>-37.732808841695864</v>
      </c>
      <c r="H35" s="18">
        <f t="shared" si="2"/>
        <v>-86.088746751614181</v>
      </c>
      <c r="I35" s="18">
        <f t="shared" si="3"/>
        <v>26.38509711912188</v>
      </c>
      <c r="J35" s="13">
        <v>15060698</v>
      </c>
      <c r="K35" s="13">
        <f t="shared" si="4"/>
        <v>0.47590131612757919</v>
      </c>
      <c r="L35" s="19">
        <f>AVERAGE(G35:G37)</f>
        <v>-37.944514375214432</v>
      </c>
      <c r="M35" s="19">
        <f>AVERAGE(H35:H37)</f>
        <v>-86.039175613605906</v>
      </c>
      <c r="N35" s="19">
        <f>AVERAGE(I35:I37)</f>
        <v>26.415846786210565</v>
      </c>
      <c r="O35" s="13">
        <f>ROUND(N35,1)</f>
        <v>26.4</v>
      </c>
      <c r="P35" s="13">
        <f>ROUND(L35,1)</f>
        <v>-37.9</v>
      </c>
      <c r="Q35" s="13">
        <f>ROUND(M35,1)</f>
        <v>-86</v>
      </c>
      <c r="R35" s="92" t="s">
        <v>12</v>
      </c>
    </row>
    <row r="36" spans="1:18" x14ac:dyDescent="0.3">
      <c r="A36" s="1"/>
      <c r="B36" s="92"/>
      <c r="C36" s="13">
        <v>5740091</v>
      </c>
      <c r="D36" s="13">
        <v>12766764</v>
      </c>
      <c r="E36" s="13">
        <v>6707001</v>
      </c>
      <c r="F36" s="13">
        <v>499623</v>
      </c>
      <c r="G36" s="18">
        <f t="shared" si="1"/>
        <v>-37.967947552406933</v>
      </c>
      <c r="H36" s="18">
        <f t="shared" si="2"/>
        <v>-86.134339740771821</v>
      </c>
      <c r="I36" s="18">
        <f t="shared" si="3"/>
        <v>26.375868749131143</v>
      </c>
      <c r="J36" s="13">
        <v>15148599</v>
      </c>
      <c r="K36" s="13">
        <f t="shared" si="4"/>
        <v>0.47572874560875233</v>
      </c>
      <c r="L36" s="19">
        <f>STDEVP(G35:G37)</f>
        <v>0.16412883849006035</v>
      </c>
      <c r="M36" s="19">
        <f>STDEVP(H35:H37)</f>
        <v>0.10402212233901276</v>
      </c>
      <c r="N36" s="19">
        <f>STDEVP(I35:I37)</f>
        <v>5.0153742338532738E-2</v>
      </c>
      <c r="O36" s="13">
        <f>ROUND(N36,1)</f>
        <v>0.1</v>
      </c>
      <c r="P36" s="13">
        <f>ROUND(L36,1)</f>
        <v>0.2</v>
      </c>
      <c r="Q36" s="13">
        <f>ROUND(M36,1)</f>
        <v>0.1</v>
      </c>
      <c r="R36" s="92"/>
    </row>
    <row r="37" spans="1:18" x14ac:dyDescent="0.3">
      <c r="A37" s="1"/>
      <c r="B37" s="92"/>
      <c r="C37" s="13">
        <v>5724151</v>
      </c>
      <c r="D37" s="13">
        <v>12780484</v>
      </c>
      <c r="E37" s="13">
        <v>6709304</v>
      </c>
      <c r="F37" s="13">
        <v>509098</v>
      </c>
      <c r="G37" s="18">
        <f t="shared" si="1"/>
        <v>-38.132786731540506</v>
      </c>
      <c r="H37" s="18">
        <f t="shared" si="2"/>
        <v>-85.894440348431687</v>
      </c>
      <c r="I37" s="18">
        <f t="shared" si="3"/>
        <v>26.486574490378672</v>
      </c>
      <c r="J37" s="13">
        <v>15107614</v>
      </c>
      <c r="K37" s="13">
        <f t="shared" si="4"/>
        <v>0.47779894297008119</v>
      </c>
      <c r="L37" s="19"/>
      <c r="M37" s="19"/>
      <c r="N37" s="19"/>
      <c r="O37" s="13" t="str">
        <f>O35&amp;"±"&amp;O36</f>
        <v>26.4±0.1</v>
      </c>
      <c r="P37" s="13" t="str">
        <f>P35&amp;"±"&amp;P36</f>
        <v>-37.9±0.2</v>
      </c>
      <c r="Q37" s="13" t="str">
        <f>Q35&amp;"±"&amp;Q36</f>
        <v>-86±0.1</v>
      </c>
      <c r="R37" s="92"/>
    </row>
    <row r="38" spans="1:18" x14ac:dyDescent="0.3">
      <c r="A38" s="1"/>
      <c r="B38" s="93" t="s">
        <v>13</v>
      </c>
      <c r="C38" s="34">
        <v>12318668</v>
      </c>
      <c r="D38" s="34">
        <v>11939052</v>
      </c>
      <c r="E38" s="34">
        <v>549832</v>
      </c>
      <c r="F38" s="34">
        <v>1135664</v>
      </c>
      <c r="G38" s="35">
        <f t="shared" si="1"/>
        <v>1.5649286082945963</v>
      </c>
      <c r="H38" s="35">
        <f t="shared" si="2"/>
        <v>34.757246531584769</v>
      </c>
      <c r="I38" s="35">
        <f t="shared" si="3"/>
        <v>6.9443683626353305</v>
      </c>
      <c r="J38" s="34">
        <v>15000896</v>
      </c>
      <c r="K38" s="34">
        <f t="shared" si="4"/>
        <v>0.11235968838128069</v>
      </c>
      <c r="L38" s="36">
        <f>AVERAGE(G38:G40)</f>
        <v>1.5856249354325573</v>
      </c>
      <c r="M38" s="36">
        <f>AVERAGE(H38:H40)</f>
        <v>35.238373611312099</v>
      </c>
      <c r="N38" s="36">
        <f>AVERAGE(I38:I40)</f>
        <v>7.0116664783659344</v>
      </c>
      <c r="O38" s="34">
        <f>ROUND(N38,1)</f>
        <v>7</v>
      </c>
      <c r="P38" s="34">
        <f>ROUND(L38,1)</f>
        <v>1.6</v>
      </c>
      <c r="Q38" s="34">
        <f>ROUND(M38,1)</f>
        <v>35.200000000000003</v>
      </c>
      <c r="R38" s="93" t="s">
        <v>13</v>
      </c>
    </row>
    <row r="39" spans="1:18" x14ac:dyDescent="0.3">
      <c r="A39" s="1"/>
      <c r="B39" s="93"/>
      <c r="C39" s="34">
        <v>12441042</v>
      </c>
      <c r="D39" s="34">
        <v>12073824</v>
      </c>
      <c r="E39" s="34">
        <v>558603</v>
      </c>
      <c r="F39" s="34">
        <v>1165687</v>
      </c>
      <c r="G39" s="35">
        <f t="shared" si="1"/>
        <v>1.4979400662438864</v>
      </c>
      <c r="H39" s="35">
        <f t="shared" si="2"/>
        <v>35.207766674979268</v>
      </c>
      <c r="I39" s="35">
        <f t="shared" si="3"/>
        <v>7.0402468790213728</v>
      </c>
      <c r="J39" s="34">
        <v>15105129</v>
      </c>
      <c r="K39" s="34">
        <f t="shared" si="4"/>
        <v>0.11415261663769968</v>
      </c>
      <c r="L39" s="36">
        <f>STDEVP(G38:G40)</f>
        <v>8.1370465483138407E-2</v>
      </c>
      <c r="M39" s="36">
        <f>STDEVP(H38:H40)</f>
        <v>0.40591121960008697</v>
      </c>
      <c r="N39" s="36">
        <f>STDEVP(I38:I40)</f>
        <v>4.7766575284246951E-2</v>
      </c>
      <c r="O39" s="34">
        <f>ROUND(N39,1)</f>
        <v>0</v>
      </c>
      <c r="P39" s="34">
        <f>ROUND(L39,1)</f>
        <v>0.1</v>
      </c>
      <c r="Q39" s="34">
        <f>ROUND(M39,1)</f>
        <v>0.4</v>
      </c>
      <c r="R39" s="93"/>
    </row>
    <row r="40" spans="1:18" x14ac:dyDescent="0.3">
      <c r="A40" s="1"/>
      <c r="B40" s="93"/>
      <c r="C40" s="34">
        <v>12740610</v>
      </c>
      <c r="D40" s="34">
        <v>12316147</v>
      </c>
      <c r="E40" s="34">
        <v>567864</v>
      </c>
      <c r="F40" s="34">
        <v>1199809</v>
      </c>
      <c r="G40" s="35">
        <f t="shared" si="1"/>
        <v>1.6940061317591897</v>
      </c>
      <c r="H40" s="35">
        <f t="shared" si="2"/>
        <v>35.750107627372259</v>
      </c>
      <c r="I40" s="35">
        <f t="shared" si="3"/>
        <v>7.0503841934411007</v>
      </c>
      <c r="J40" s="34">
        <v>15459500</v>
      </c>
      <c r="K40" s="34">
        <f t="shared" si="4"/>
        <v>0.11434218441734856</v>
      </c>
      <c r="L40" s="36"/>
      <c r="M40" s="36"/>
      <c r="N40" s="36"/>
      <c r="O40" s="34" t="str">
        <f>O38&amp;"±"&amp;O39</f>
        <v>7±0</v>
      </c>
      <c r="P40" s="34" t="str">
        <f>P38&amp;"±"&amp;P39</f>
        <v>1.6±0.1</v>
      </c>
      <c r="Q40" s="34" t="str">
        <f>Q38&amp;"±"&amp;Q39</f>
        <v>35.2±0.4</v>
      </c>
      <c r="R40" s="93"/>
    </row>
    <row r="41" spans="1:18" x14ac:dyDescent="0.3">
      <c r="A41" s="1"/>
      <c r="B41" s="92" t="s">
        <v>14</v>
      </c>
      <c r="C41" s="13">
        <v>10861039</v>
      </c>
      <c r="D41" s="13">
        <v>9446516</v>
      </c>
      <c r="E41" s="13">
        <v>1505265</v>
      </c>
      <c r="F41" s="13">
        <v>3000475</v>
      </c>
      <c r="G41" s="18">
        <f t="shared" si="1"/>
        <v>6.965501262953615</v>
      </c>
      <c r="H41" s="18">
        <f t="shared" si="2"/>
        <v>33.184560138845114</v>
      </c>
      <c r="I41" s="18">
        <f t="shared" si="3"/>
        <v>16.841622691198523</v>
      </c>
      <c r="J41" s="13">
        <v>15148484</v>
      </c>
      <c r="K41" s="13">
        <f t="shared" si="4"/>
        <v>0.29743834432541238</v>
      </c>
      <c r="L41" s="19">
        <f>AVERAGE(G41:G43)</f>
        <v>7.1108703652904905</v>
      </c>
      <c r="M41" s="19">
        <f>AVERAGE(H41:H43)</f>
        <v>32.816617892952941</v>
      </c>
      <c r="N41" s="19">
        <f>AVERAGE(I41:I43)</f>
        <v>16.825078053061997</v>
      </c>
      <c r="O41" s="13">
        <f>ROUND(N41,1)</f>
        <v>16.8</v>
      </c>
      <c r="P41" s="13">
        <f>ROUND(L41,1)</f>
        <v>7.1</v>
      </c>
      <c r="Q41" s="13">
        <f>ROUND(M41,1)</f>
        <v>32.799999999999997</v>
      </c>
      <c r="R41" s="92" t="s">
        <v>14</v>
      </c>
    </row>
    <row r="42" spans="1:18" x14ac:dyDescent="0.3">
      <c r="A42" s="1"/>
      <c r="B42" s="92"/>
      <c r="C42" s="13">
        <v>11842054</v>
      </c>
      <c r="D42" s="13">
        <v>10260705</v>
      </c>
      <c r="E42" s="13">
        <v>1664212</v>
      </c>
      <c r="F42" s="13">
        <v>3270823</v>
      </c>
      <c r="G42" s="18">
        <f t="shared" si="1"/>
        <v>7.15453215591773</v>
      </c>
      <c r="H42" s="18">
        <f t="shared" si="2"/>
        <v>32.555209841470223</v>
      </c>
      <c r="I42" s="18">
        <f t="shared" si="3"/>
        <v>16.859172489190097</v>
      </c>
      <c r="J42" s="13">
        <v>16573505</v>
      </c>
      <c r="K42" s="13">
        <f t="shared" si="4"/>
        <v>0.29776652554785482</v>
      </c>
      <c r="L42" s="19">
        <f>STDEVP(G41:G43)</f>
        <v>0.10548760611276689</v>
      </c>
      <c r="M42" s="19">
        <f>STDEVP(H41:H43)</f>
        <v>0.26774689557530679</v>
      </c>
      <c r="N42" s="19">
        <f>STDEVP(I41:I43)</f>
        <v>3.6516989052312369E-2</v>
      </c>
      <c r="O42" s="13">
        <f>ROUND(N42,1)</f>
        <v>0</v>
      </c>
      <c r="P42" s="13">
        <f>ROUND(L42,1)</f>
        <v>0.1</v>
      </c>
      <c r="Q42" s="13">
        <f>ROUND(M42,1)</f>
        <v>0.3</v>
      </c>
      <c r="R42" s="92"/>
    </row>
    <row r="43" spans="1:18" x14ac:dyDescent="0.3">
      <c r="A43" s="1"/>
      <c r="B43" s="92"/>
      <c r="C43" s="13">
        <v>10961229</v>
      </c>
      <c r="D43" s="13">
        <v>9486426</v>
      </c>
      <c r="E43" s="13">
        <v>1518833</v>
      </c>
      <c r="F43" s="13">
        <v>2995463</v>
      </c>
      <c r="G43" s="18">
        <f t="shared" si="1"/>
        <v>7.2125776770001258</v>
      </c>
      <c r="H43" s="18">
        <f t="shared" si="2"/>
        <v>32.710083698543471</v>
      </c>
      <c r="I43" s="18">
        <f t="shared" si="3"/>
        <v>16.77443897879737</v>
      </c>
      <c r="J43" s="13">
        <v>15241628</v>
      </c>
      <c r="K43" s="13">
        <f t="shared" si="4"/>
        <v>0.29618200890351082</v>
      </c>
      <c r="L43" s="19"/>
      <c r="M43" s="19"/>
      <c r="N43" s="19"/>
      <c r="O43" s="13" t="str">
        <f>O41&amp;"±"&amp;O42</f>
        <v>16.8±0</v>
      </c>
      <c r="P43" s="13" t="str">
        <f>P41&amp;"±"&amp;P42</f>
        <v>7.1±0.1</v>
      </c>
      <c r="Q43" s="13" t="str">
        <f>Q41&amp;"±"&amp;Q42</f>
        <v>32.8±0.3</v>
      </c>
      <c r="R43" s="92"/>
    </row>
    <row r="44" spans="1:18" x14ac:dyDescent="0.3">
      <c r="A44" s="1"/>
      <c r="B44" s="93" t="s">
        <v>15</v>
      </c>
      <c r="C44" s="34">
        <v>10510789</v>
      </c>
      <c r="D44" s="34">
        <v>7511871</v>
      </c>
      <c r="E44" s="34">
        <v>2461115</v>
      </c>
      <c r="F44" s="34">
        <v>5482317</v>
      </c>
      <c r="G44" s="35">
        <f t="shared" si="1"/>
        <v>16.639708012024862</v>
      </c>
      <c r="H44" s="35">
        <f t="shared" si="2"/>
        <v>38.033963153458103</v>
      </c>
      <c r="I44" s="35">
        <f t="shared" si="3"/>
        <v>28.844220129193044</v>
      </c>
      <c r="J44" s="34">
        <v>15220600</v>
      </c>
      <c r="K44" s="34">
        <f t="shared" si="4"/>
        <v>0.52188691641591001</v>
      </c>
      <c r="L44" s="36">
        <f>AVERAGE(G44:G46)</f>
        <v>16.755157757381099</v>
      </c>
      <c r="M44" s="36">
        <f>AVERAGE(H44:H46)</f>
        <v>37.797283782458983</v>
      </c>
      <c r="N44" s="36">
        <f>AVERAGE(I44:I46)</f>
        <v>28.828142361942316</v>
      </c>
      <c r="O44" s="34">
        <f>ROUND(N44,1)</f>
        <v>28.8</v>
      </c>
      <c r="P44" s="34">
        <f>ROUND(L44,1)</f>
        <v>16.8</v>
      </c>
      <c r="Q44" s="34">
        <f>ROUND(M44,1)</f>
        <v>37.799999999999997</v>
      </c>
      <c r="R44" s="93" t="s">
        <v>15</v>
      </c>
    </row>
    <row r="45" spans="1:18" x14ac:dyDescent="0.3">
      <c r="A45" s="1"/>
      <c r="B45" s="93"/>
      <c r="C45" s="34">
        <v>10564571</v>
      </c>
      <c r="D45" s="34">
        <v>7501992</v>
      </c>
      <c r="E45" s="34">
        <v>2483932</v>
      </c>
      <c r="F45" s="34">
        <v>5449174</v>
      </c>
      <c r="G45" s="35">
        <f t="shared" si="1"/>
        <v>16.951641549087118</v>
      </c>
      <c r="H45" s="35">
        <f t="shared" si="2"/>
        <v>37.378071085902548</v>
      </c>
      <c r="I45" s="35">
        <f t="shared" si="3"/>
        <v>28.724246596057313</v>
      </c>
      <c r="J45" s="34">
        <v>15266442</v>
      </c>
      <c r="K45" s="34">
        <f t="shared" si="4"/>
        <v>0.51964341134627179</v>
      </c>
      <c r="L45" s="36">
        <f>STDEVP(G44:G46)</f>
        <v>0.13964364262151149</v>
      </c>
      <c r="M45" s="36">
        <f>STDEVP(H44:H46)</f>
        <v>0.29725119823121138</v>
      </c>
      <c r="N45" s="36">
        <f>STDEVP(I44:I46)</f>
        <v>7.9088190548544934E-2</v>
      </c>
      <c r="O45" s="34">
        <f>ROUND(N45,1)</f>
        <v>0.1</v>
      </c>
      <c r="P45" s="34">
        <f>ROUND(L45,1)</f>
        <v>0.1</v>
      </c>
      <c r="Q45" s="34">
        <f>ROUND(M45,1)</f>
        <v>0.3</v>
      </c>
      <c r="R45" s="93"/>
    </row>
    <row r="46" spans="1:18" x14ac:dyDescent="0.3">
      <c r="A46" s="1"/>
      <c r="B46" s="93"/>
      <c r="C46" s="34">
        <v>10708494</v>
      </c>
      <c r="D46" s="34">
        <v>7647751</v>
      </c>
      <c r="E46" s="34">
        <v>2492344</v>
      </c>
      <c r="F46" s="34">
        <v>5544859</v>
      </c>
      <c r="G46" s="35">
        <f t="shared" si="1"/>
        <v>16.674123711031314</v>
      </c>
      <c r="H46" s="35">
        <f t="shared" si="2"/>
        <v>37.979817108016306</v>
      </c>
      <c r="I46" s="35">
        <f t="shared" si="3"/>
        <v>28.915960360576587</v>
      </c>
      <c r="J46" s="34">
        <v>15360791</v>
      </c>
      <c r="K46" s="34">
        <f t="shared" si="4"/>
        <v>0.52322845874278223</v>
      </c>
      <c r="L46" s="36"/>
      <c r="M46" s="36"/>
      <c r="N46" s="36"/>
      <c r="O46" s="34" t="str">
        <f>O44&amp;"±"&amp;O45</f>
        <v>28.8±0.1</v>
      </c>
      <c r="P46" s="34" t="str">
        <f>P44&amp;"±"&amp;P45</f>
        <v>16.8±0.1</v>
      </c>
      <c r="Q46" s="34" t="str">
        <f>Q44&amp;"±"&amp;Q45</f>
        <v>37.8±0.3</v>
      </c>
      <c r="R46" s="93"/>
    </row>
    <row r="47" spans="1:18" x14ac:dyDescent="0.3">
      <c r="A47" s="1"/>
      <c r="B47" s="92" t="s">
        <v>16</v>
      </c>
      <c r="C47" s="13">
        <v>11759602</v>
      </c>
      <c r="D47" s="13">
        <v>12105680</v>
      </c>
      <c r="E47" s="13">
        <v>711647</v>
      </c>
      <c r="F47" s="13">
        <v>535726</v>
      </c>
      <c r="G47" s="18">
        <f t="shared" si="1"/>
        <v>-1.4501316179712438</v>
      </c>
      <c r="H47" s="18">
        <f t="shared" si="2"/>
        <v>-14.103319536337565</v>
      </c>
      <c r="I47" s="18">
        <f t="shared" si="3"/>
        <v>5.7345049695540533</v>
      </c>
      <c r="J47" s="13">
        <v>13900592</v>
      </c>
      <c r="K47" s="13">
        <f t="shared" si="4"/>
        <v>8.9735242930660791E-2</v>
      </c>
      <c r="L47" s="19">
        <f>AVERAGE(G47:G49)</f>
        <v>-1.6275379674399417</v>
      </c>
      <c r="M47" s="19">
        <f>AVERAGE(H47:H49)</f>
        <v>-13.514963248582454</v>
      </c>
      <c r="N47" s="19">
        <f>AVERAGE(I47:I49)</f>
        <v>5.6957534613376808</v>
      </c>
      <c r="O47" s="13">
        <f>ROUND(N47,1)</f>
        <v>5.7</v>
      </c>
      <c r="P47" s="13">
        <f>ROUND(L47,1)</f>
        <v>-1.6</v>
      </c>
      <c r="Q47" s="13">
        <f>ROUND(M47,1)</f>
        <v>-13.5</v>
      </c>
      <c r="R47" s="92" t="s">
        <v>16</v>
      </c>
    </row>
    <row r="48" spans="1:18" x14ac:dyDescent="0.3">
      <c r="A48" s="1"/>
      <c r="B48" s="92"/>
      <c r="C48" s="13">
        <v>13973071</v>
      </c>
      <c r="D48" s="13">
        <v>14470399</v>
      </c>
      <c r="E48" s="13">
        <v>834385</v>
      </c>
      <c r="F48" s="13">
        <v>643067</v>
      </c>
      <c r="G48" s="18">
        <f t="shared" si="1"/>
        <v>-1.7484786490537196</v>
      </c>
      <c r="H48" s="18">
        <f t="shared" si="2"/>
        <v>-12.9491854896132</v>
      </c>
      <c r="I48" s="18">
        <f t="shared" si="3"/>
        <v>5.7096044006933155</v>
      </c>
      <c r="J48" s="13">
        <v>16550449</v>
      </c>
      <c r="K48" s="13">
        <f t="shared" si="4"/>
        <v>8.9269602292964989E-2</v>
      </c>
      <c r="L48" s="19">
        <f>STDEVP(G47:G49)</f>
        <v>0.12817700384925673</v>
      </c>
      <c r="M48" s="19">
        <f>STDEVP(H47:H49)</f>
        <v>0.4714436636005695</v>
      </c>
      <c r="N48" s="19">
        <f>STDEVP(I47:I49)</f>
        <v>3.8559674102369892E-2</v>
      </c>
      <c r="O48" s="13">
        <f>ROUND(N48,1)</f>
        <v>0</v>
      </c>
      <c r="P48" s="13">
        <f>ROUND(L48,1)</f>
        <v>0.1</v>
      </c>
      <c r="Q48" s="13">
        <f>ROUND(M48,1)</f>
        <v>0.5</v>
      </c>
      <c r="R48" s="92"/>
    </row>
    <row r="49" spans="1:18" x14ac:dyDescent="0.3">
      <c r="A49" s="1"/>
      <c r="B49" s="92"/>
      <c r="C49" s="13">
        <v>12850089</v>
      </c>
      <c r="D49" s="13">
        <v>13290294</v>
      </c>
      <c r="E49" s="13">
        <v>761295</v>
      </c>
      <c r="F49" s="13">
        <v>580284</v>
      </c>
      <c r="G49" s="18">
        <f t="shared" si="1"/>
        <v>-1.6840036352948617</v>
      </c>
      <c r="H49" s="18">
        <f t="shared" si="2"/>
        <v>-13.492384719796599</v>
      </c>
      <c r="I49" s="18">
        <f t="shared" si="3"/>
        <v>5.6431510137656726</v>
      </c>
      <c r="J49" s="13">
        <v>15240553</v>
      </c>
      <c r="K49" s="13">
        <f t="shared" si="4"/>
        <v>8.8026923957418082E-2</v>
      </c>
      <c r="L49" s="19"/>
      <c r="M49" s="19"/>
      <c r="N49" s="19"/>
      <c r="O49" s="13" t="str">
        <f>O47&amp;"±"&amp;O48</f>
        <v>5.7±0</v>
      </c>
      <c r="P49" s="13" t="str">
        <f>P47&amp;"±"&amp;P48</f>
        <v>-1.6±0.1</v>
      </c>
      <c r="Q49" s="13" t="str">
        <f>Q47&amp;"±"&amp;Q48</f>
        <v>-13.5±0.5</v>
      </c>
      <c r="R49" s="92"/>
    </row>
    <row r="50" spans="1:18" x14ac:dyDescent="0.3">
      <c r="A50" s="1"/>
      <c r="B50" s="93" t="s">
        <v>17</v>
      </c>
      <c r="C50" s="34">
        <v>12408651</v>
      </c>
      <c r="D50" s="34">
        <v>8138920</v>
      </c>
      <c r="E50" s="34">
        <v>441742</v>
      </c>
      <c r="F50" s="34">
        <v>4672932</v>
      </c>
      <c r="G50" s="35">
        <f t="shared" si="1"/>
        <v>20.779735960031481</v>
      </c>
      <c r="H50" s="35">
        <f t="shared" si="2"/>
        <v>82.72648462052517</v>
      </c>
      <c r="I50" s="35">
        <f t="shared" si="3"/>
        <v>19.176978762713087</v>
      </c>
      <c r="J50" s="34">
        <v>14994229</v>
      </c>
      <c r="K50" s="34">
        <f t="shared" si="4"/>
        <v>0.34110950286273473</v>
      </c>
      <c r="L50" s="36">
        <f>AVERAGE(G50:G52)</f>
        <v>20.726250955779857</v>
      </c>
      <c r="M50" s="36">
        <f>AVERAGE(H50:H52)</f>
        <v>82.647295257427643</v>
      </c>
      <c r="N50" s="36">
        <f>AVERAGE(I50:I52)</f>
        <v>19.074767676725049</v>
      </c>
      <c r="O50" s="34">
        <f>ROUND(N50,1)</f>
        <v>19.100000000000001</v>
      </c>
      <c r="P50" s="34">
        <f>ROUND(L50,1)</f>
        <v>20.7</v>
      </c>
      <c r="Q50" s="34">
        <f>ROUND(M50,1)</f>
        <v>82.6</v>
      </c>
      <c r="R50" s="93" t="s">
        <v>17</v>
      </c>
    </row>
    <row r="51" spans="1:18" x14ac:dyDescent="0.3">
      <c r="A51" s="1"/>
      <c r="B51" s="93"/>
      <c r="C51" s="34">
        <v>12624925</v>
      </c>
      <c r="D51" s="34">
        <v>8268153</v>
      </c>
      <c r="E51" s="34">
        <v>447789</v>
      </c>
      <c r="F51" s="34">
        <v>4721593</v>
      </c>
      <c r="G51" s="35">
        <f t="shared" si="1"/>
        <v>20.852705379264847</v>
      </c>
      <c r="H51" s="35">
        <f t="shared" si="2"/>
        <v>82.675337206652557</v>
      </c>
      <c r="I51" s="35">
        <f t="shared" si="3"/>
        <v>19.02375265336558</v>
      </c>
      <c r="J51" s="34">
        <v>15282989</v>
      </c>
      <c r="K51" s="34">
        <f t="shared" si="4"/>
        <v>0.33824417461793632</v>
      </c>
      <c r="L51" s="36">
        <f>STDEVP(G50:G52)</f>
        <v>0.13067716524944972</v>
      </c>
      <c r="M51" s="36">
        <f>STDEVP(H50:H52)</f>
        <v>7.8646594515211679E-2</v>
      </c>
      <c r="N51" s="36">
        <f>STDEVP(I50:I52)</f>
        <v>7.2274189804957478E-2</v>
      </c>
      <c r="O51" s="34">
        <f>ROUND(N51,1)</f>
        <v>0.1</v>
      </c>
      <c r="P51" s="34">
        <f>ROUND(L51,1)</f>
        <v>0.1</v>
      </c>
      <c r="Q51" s="34">
        <f>ROUND(M51,1)</f>
        <v>0.1</v>
      </c>
      <c r="R51" s="93"/>
    </row>
    <row r="52" spans="1:18" x14ac:dyDescent="0.3">
      <c r="A52" s="1"/>
      <c r="B52" s="93"/>
      <c r="C52" s="34">
        <v>12545025</v>
      </c>
      <c r="D52" s="34">
        <v>8268594</v>
      </c>
      <c r="E52" s="34">
        <v>448696</v>
      </c>
      <c r="F52" s="34">
        <v>4691025</v>
      </c>
      <c r="G52" s="35">
        <f t="shared" si="1"/>
        <v>20.546311528043248</v>
      </c>
      <c r="H52" s="35">
        <f t="shared" si="2"/>
        <v>82.540063945105189</v>
      </c>
      <c r="I52" s="35">
        <f t="shared" si="3"/>
        <v>19.023571614096486</v>
      </c>
      <c r="J52" s="34">
        <v>15195450</v>
      </c>
      <c r="K52" s="34">
        <f t="shared" si="4"/>
        <v>0.33824078918360428</v>
      </c>
      <c r="L52" s="36"/>
      <c r="M52" s="36"/>
      <c r="N52" s="36"/>
      <c r="O52" s="34" t="str">
        <f>O50&amp;"±"&amp;O51</f>
        <v>19.1±0.1</v>
      </c>
      <c r="P52" s="34" t="str">
        <f>P50&amp;"±"&amp;P51</f>
        <v>20.7±0.1</v>
      </c>
      <c r="Q52" s="34" t="str">
        <f>Q50&amp;"±"&amp;Q51</f>
        <v>82.6±0.1</v>
      </c>
      <c r="R52" s="93"/>
    </row>
    <row r="53" spans="1:18" x14ac:dyDescent="0.3">
      <c r="A53" s="1"/>
      <c r="B53" s="92" t="s">
        <v>18</v>
      </c>
      <c r="C53" s="13">
        <v>11806940</v>
      </c>
      <c r="D53" s="13">
        <v>10852222</v>
      </c>
      <c r="E53" s="13">
        <v>1260676</v>
      </c>
      <c r="F53" s="13">
        <v>2377458</v>
      </c>
      <c r="G53" s="18">
        <f t="shared" si="1"/>
        <v>4.2133861790652274</v>
      </c>
      <c r="H53" s="18">
        <f t="shared" si="2"/>
        <v>30.696560379579203</v>
      </c>
      <c r="I53" s="18">
        <f t="shared" si="3"/>
        <v>13.630844186240834</v>
      </c>
      <c r="J53" s="13">
        <v>15325119</v>
      </c>
      <c r="K53" s="13">
        <f t="shared" si="4"/>
        <v>0.23739678628270358</v>
      </c>
      <c r="L53" s="19">
        <f>AVERAGE(G53:G55)</f>
        <v>4.3410172866846315</v>
      </c>
      <c r="M53" s="19">
        <f>AVERAGE(H53:H55)</f>
        <v>30.642380050558756</v>
      </c>
      <c r="N53" s="19">
        <f>AVERAGE(I53:I55)</f>
        <v>13.748900662282759</v>
      </c>
      <c r="O53" s="13">
        <f>ROUND(N53,1)</f>
        <v>13.7</v>
      </c>
      <c r="P53" s="13">
        <f>ROUND(L53,1)</f>
        <v>4.3</v>
      </c>
      <c r="Q53" s="13">
        <f>ROUND(M53,1)</f>
        <v>30.6</v>
      </c>
      <c r="R53" s="92" t="s">
        <v>18</v>
      </c>
    </row>
    <row r="54" spans="1:18" x14ac:dyDescent="0.3">
      <c r="A54" s="1"/>
      <c r="B54" s="92"/>
      <c r="C54" s="13">
        <v>11756689</v>
      </c>
      <c r="D54" s="13">
        <v>10759564</v>
      </c>
      <c r="E54" s="13">
        <v>1281278</v>
      </c>
      <c r="F54" s="13">
        <v>2387763</v>
      </c>
      <c r="G54" s="18">
        <f t="shared" si="1"/>
        <v>4.4284677383932394</v>
      </c>
      <c r="H54" s="18">
        <f t="shared" si="2"/>
        <v>30.157335390910049</v>
      </c>
      <c r="I54" s="18">
        <f t="shared" si="3"/>
        <v>13.767711517399167</v>
      </c>
      <c r="J54" s="13">
        <v>15290461</v>
      </c>
      <c r="K54" s="13">
        <f t="shared" si="4"/>
        <v>0.23995620537536441</v>
      </c>
      <c r="L54" s="19">
        <f>STDEVP(G53:G55)</f>
        <v>9.2288977755774187E-2</v>
      </c>
      <c r="M54" s="19">
        <f>STDEVP(H53:H55)</f>
        <v>0.3758758222756714</v>
      </c>
      <c r="N54" s="19">
        <f>STDEVP(I53:I55)</f>
        <v>8.9704836507553343E-2</v>
      </c>
      <c r="O54" s="13">
        <f>ROUND(N54,1)</f>
        <v>0.1</v>
      </c>
      <c r="P54" s="13">
        <f>ROUND(L54,1)</f>
        <v>0.1</v>
      </c>
      <c r="Q54" s="13">
        <f>ROUND(M54,1)</f>
        <v>0.4</v>
      </c>
      <c r="R54" s="92"/>
    </row>
    <row r="55" spans="1:18" x14ac:dyDescent="0.3">
      <c r="A55" s="1"/>
      <c r="B55" s="92"/>
      <c r="C55" s="13">
        <v>11983771</v>
      </c>
      <c r="D55" s="13">
        <v>10977780</v>
      </c>
      <c r="E55" s="13">
        <v>1274617</v>
      </c>
      <c r="F55" s="13">
        <v>2423851</v>
      </c>
      <c r="G55" s="18">
        <f t="shared" si="1"/>
        <v>4.3811979425954286</v>
      </c>
      <c r="H55" s="18">
        <f t="shared" si="2"/>
        <v>31.07324438118702</v>
      </c>
      <c r="I55" s="18">
        <f t="shared" si="3"/>
        <v>13.848146283208282</v>
      </c>
      <c r="J55" s="13">
        <v>15317083</v>
      </c>
      <c r="K55" s="13">
        <f t="shared" si="4"/>
        <v>0.24146033549599491</v>
      </c>
      <c r="L55" s="19"/>
      <c r="M55" s="19"/>
      <c r="N55" s="19"/>
      <c r="O55" s="13" t="str">
        <f>O53&amp;"±"&amp;O54</f>
        <v>13.7±0.1</v>
      </c>
      <c r="P55" s="13" t="str">
        <f>P53&amp;"±"&amp;P54</f>
        <v>4.3±0.1</v>
      </c>
      <c r="Q55" s="13" t="str">
        <f>Q53&amp;"±"&amp;Q54</f>
        <v>30.6±0.4</v>
      </c>
      <c r="R55" s="92"/>
    </row>
    <row r="56" spans="1:18" x14ac:dyDescent="0.3">
      <c r="A56" s="1"/>
      <c r="B56" s="93" t="s">
        <v>19</v>
      </c>
      <c r="C56" s="34">
        <v>10718327</v>
      </c>
      <c r="D56" s="34">
        <v>8261543</v>
      </c>
      <c r="E56" s="34">
        <v>2915981</v>
      </c>
      <c r="F56" s="34">
        <v>5465282</v>
      </c>
      <c r="G56" s="35">
        <f t="shared" si="1"/>
        <v>12.944156098013316</v>
      </c>
      <c r="H56" s="35">
        <f t="shared" si="2"/>
        <v>30.416668704943394</v>
      </c>
      <c r="I56" s="35">
        <f t="shared" si="3"/>
        <v>29.951739113108545</v>
      </c>
      <c r="J56" s="34">
        <v>15446556</v>
      </c>
      <c r="K56" s="34">
        <f t="shared" si="4"/>
        <v>0.54259752141512974</v>
      </c>
      <c r="L56" s="36">
        <f>AVERAGE(G56:G58)</f>
        <v>12.692961116738433</v>
      </c>
      <c r="M56" s="36">
        <f>AVERAGE(H56:H58)</f>
        <v>30.222275277390924</v>
      </c>
      <c r="N56" s="36">
        <f>AVERAGE(I56:I58)</f>
        <v>29.059103835849026</v>
      </c>
      <c r="O56" s="34">
        <f>ROUND(N56,1)</f>
        <v>29.1</v>
      </c>
      <c r="P56" s="34">
        <f>ROUND(L56,1)</f>
        <v>12.7</v>
      </c>
      <c r="Q56" s="34">
        <f>ROUND(M56,1)</f>
        <v>30.2</v>
      </c>
      <c r="R56" s="93" t="s">
        <v>19</v>
      </c>
    </row>
    <row r="57" spans="1:18" x14ac:dyDescent="0.3">
      <c r="A57" s="1"/>
      <c r="B57" s="93"/>
      <c r="C57" s="34">
        <v>9346777</v>
      </c>
      <c r="D57" s="34">
        <v>7297861</v>
      </c>
      <c r="E57" s="34">
        <v>2456673</v>
      </c>
      <c r="F57" s="34">
        <v>4554313</v>
      </c>
      <c r="G57" s="35">
        <f t="shared" si="1"/>
        <v>12.309766064002114</v>
      </c>
      <c r="H57" s="35">
        <f t="shared" si="2"/>
        <v>29.919329463787264</v>
      </c>
      <c r="I57" s="35">
        <f t="shared" si="3"/>
        <v>28.324636798445397</v>
      </c>
      <c r="J57" s="34">
        <v>13688768</v>
      </c>
      <c r="K57" s="34">
        <f t="shared" si="4"/>
        <v>0.51217070813092891</v>
      </c>
      <c r="L57" s="36">
        <f>STDEVP(G56:G58)</f>
        <v>0.27529462152701356</v>
      </c>
      <c r="M57" s="36">
        <f>STDEVP(H56:H58)</f>
        <v>0.21706265698563351</v>
      </c>
      <c r="N57" s="36">
        <f>STDEVP(I56:I58)</f>
        <v>0.67361135168081288</v>
      </c>
      <c r="O57" s="34">
        <f>ROUND(N57,1)</f>
        <v>0.7</v>
      </c>
      <c r="P57" s="34">
        <f>ROUND(L57,1)</f>
        <v>0.3</v>
      </c>
      <c r="Q57" s="34">
        <f>ROUND(M57,1)</f>
        <v>0.2</v>
      </c>
      <c r="R57" s="93"/>
    </row>
    <row r="58" spans="1:18" x14ac:dyDescent="0.3">
      <c r="A58" s="1"/>
      <c r="B58" s="93"/>
      <c r="C58" s="34">
        <v>10781973</v>
      </c>
      <c r="D58" s="34">
        <v>8330771</v>
      </c>
      <c r="E58" s="34">
        <v>2831158</v>
      </c>
      <c r="F58" s="34">
        <v>5296276</v>
      </c>
      <c r="G58" s="35">
        <f t="shared" si="1"/>
        <v>12.824961188199874</v>
      </c>
      <c r="H58" s="35">
        <f t="shared" si="2"/>
        <v>30.330827663442118</v>
      </c>
      <c r="I58" s="35">
        <f t="shared" si="3"/>
        <v>28.900935595993126</v>
      </c>
      <c r="J58" s="34">
        <v>15541587</v>
      </c>
      <c r="K58" s="34">
        <f t="shared" si="4"/>
        <v>0.52294749564507148</v>
      </c>
      <c r="L58" s="36"/>
      <c r="M58" s="36"/>
      <c r="N58" s="36"/>
      <c r="O58" s="34" t="str">
        <f>O56&amp;"±"&amp;O57</f>
        <v>29.1±0.7</v>
      </c>
      <c r="P58" s="34" t="str">
        <f>P56&amp;"±"&amp;P57</f>
        <v>12.7±0.3</v>
      </c>
      <c r="Q58" s="34" t="str">
        <f>Q56&amp;"±"&amp;Q57</f>
        <v>30.2±0.2</v>
      </c>
      <c r="R58" s="93"/>
    </row>
    <row r="59" spans="1:18" x14ac:dyDescent="0.3">
      <c r="A59" s="1"/>
      <c r="B59" s="92" t="s">
        <v>20</v>
      </c>
      <c r="C59" s="13">
        <v>11508245</v>
      </c>
      <c r="D59" s="13">
        <v>7253291</v>
      </c>
      <c r="E59" s="13">
        <v>1897391</v>
      </c>
      <c r="F59" s="13">
        <v>6207090</v>
      </c>
      <c r="G59" s="18">
        <f t="shared" si="1"/>
        <v>22.679134586848328</v>
      </c>
      <c r="H59" s="18">
        <f t="shared" si="2"/>
        <v>53.176742594621416</v>
      </c>
      <c r="I59" s="18">
        <f t="shared" si="3"/>
        <v>28.729504544598989</v>
      </c>
      <c r="J59" s="13">
        <v>15593285</v>
      </c>
      <c r="K59" s="13">
        <f t="shared" si="4"/>
        <v>0.51974173498400111</v>
      </c>
      <c r="L59" s="19">
        <f>AVERAGE(G59:G61)</f>
        <v>22.604732916533973</v>
      </c>
      <c r="M59" s="19">
        <f>AVERAGE(H59:H61)</f>
        <v>53.175883023116853</v>
      </c>
      <c r="N59" s="19">
        <f>AVERAGE(I59:I61)</f>
        <v>28.878454925242803</v>
      </c>
      <c r="O59" s="13">
        <f>ROUND(N59,1)</f>
        <v>28.9</v>
      </c>
      <c r="P59" s="13">
        <f>ROUND(L59,1)</f>
        <v>22.6</v>
      </c>
      <c r="Q59" s="13">
        <f>ROUND(M59,1)</f>
        <v>53.2</v>
      </c>
      <c r="R59" s="92" t="s">
        <v>20</v>
      </c>
    </row>
    <row r="60" spans="1:18" x14ac:dyDescent="0.3">
      <c r="A60" s="1"/>
      <c r="B60" s="92"/>
      <c r="C60" s="13">
        <v>11302746</v>
      </c>
      <c r="D60" s="13">
        <v>7107650</v>
      </c>
      <c r="E60" s="13">
        <v>1866036</v>
      </c>
      <c r="F60" s="13">
        <v>6101326</v>
      </c>
      <c r="G60" s="18">
        <f t="shared" si="1"/>
        <v>22.786560375996256</v>
      </c>
      <c r="H60" s="18">
        <f t="shared" si="2"/>
        <v>53.15799633554996</v>
      </c>
      <c r="I60" s="18">
        <f t="shared" si="3"/>
        <v>28.697233878622452</v>
      </c>
      <c r="J60" s="13">
        <v>15347283</v>
      </c>
      <c r="K60" s="13">
        <f t="shared" si="4"/>
        <v>0.51913827353023989</v>
      </c>
      <c r="L60" s="19">
        <f>STDEVP(G59:G61)</f>
        <v>0.18641369808946415</v>
      </c>
      <c r="M60" s="19">
        <f>STDEVP(H59:H61)</f>
        <v>1.4266454087446376E-2</v>
      </c>
      <c r="N60" s="19">
        <f>STDEVP(I59:I61)</f>
        <v>0.23383787475782661</v>
      </c>
      <c r="O60" s="13">
        <f>ROUND(N60,1)</f>
        <v>0.2</v>
      </c>
      <c r="P60" s="13">
        <f>ROUND(L60,1)</f>
        <v>0.2</v>
      </c>
      <c r="Q60" s="13">
        <f>ROUND(M60,1)</f>
        <v>0</v>
      </c>
      <c r="R60" s="92"/>
    </row>
    <row r="61" spans="1:18" x14ac:dyDescent="0.3">
      <c r="A61" s="1"/>
      <c r="B61" s="92"/>
      <c r="C61" s="13">
        <v>10620479</v>
      </c>
      <c r="D61" s="13">
        <v>6740549</v>
      </c>
      <c r="E61" s="13">
        <v>1791631</v>
      </c>
      <c r="F61" s="13">
        <v>5863752</v>
      </c>
      <c r="G61" s="18">
        <f t="shared" si="1"/>
        <v>22.34850378675733</v>
      </c>
      <c r="H61" s="18">
        <f t="shared" si="2"/>
        <v>53.192910139179197</v>
      </c>
      <c r="I61" s="18">
        <f t="shared" si="3"/>
        <v>29.208626352506972</v>
      </c>
      <c r="J61" s="13">
        <v>14479599</v>
      </c>
      <c r="K61" s="13">
        <f t="shared" si="4"/>
        <v>0.52870131279188048</v>
      </c>
      <c r="L61" s="19"/>
      <c r="M61" s="19"/>
      <c r="N61" s="19"/>
      <c r="O61" s="13" t="str">
        <f>O59&amp;"±"&amp;O60</f>
        <v>28.9±0.2</v>
      </c>
      <c r="P61" s="13" t="str">
        <f>P59&amp;"±"&amp;P60</f>
        <v>22.6±0.2</v>
      </c>
      <c r="Q61" s="13" t="str">
        <f>Q59&amp;"±"&amp;Q60</f>
        <v>53.2±0</v>
      </c>
      <c r="R61" s="92"/>
    </row>
    <row r="62" spans="1:18" x14ac:dyDescent="0.3">
      <c r="A62" s="1"/>
      <c r="B62" s="93" t="s">
        <v>21</v>
      </c>
      <c r="C62" s="34">
        <v>13067698</v>
      </c>
      <c r="D62" s="34">
        <v>12379076</v>
      </c>
      <c r="E62" s="34">
        <v>52605</v>
      </c>
      <c r="F62" s="34">
        <v>1057038</v>
      </c>
      <c r="G62" s="35">
        <f t="shared" si="1"/>
        <v>2.7061269141620858</v>
      </c>
      <c r="H62" s="35">
        <f t="shared" si="2"/>
        <v>90.518572189433897</v>
      </c>
      <c r="I62" s="35">
        <f t="shared" si="3"/>
        <v>4.806334757851026</v>
      </c>
      <c r="J62" s="34">
        <v>15331122</v>
      </c>
      <c r="K62" s="34">
        <f t="shared" si="4"/>
        <v>7.2378459971814191E-2</v>
      </c>
      <c r="L62" s="36">
        <f>AVERAGE(G62:G64)</f>
        <v>2.7950056907081975</v>
      </c>
      <c r="M62" s="36">
        <f>AVERAGE(H62:H64)</f>
        <v>90.353191018912185</v>
      </c>
      <c r="N62" s="36">
        <f>AVERAGE(I62:I64)</f>
        <v>4.8084225243902958</v>
      </c>
      <c r="O62" s="34">
        <f>ROUND(N62,1)</f>
        <v>4.8</v>
      </c>
      <c r="P62" s="34">
        <f>ROUND(L62,1)</f>
        <v>2.8</v>
      </c>
      <c r="Q62" s="34">
        <f>ROUND(M62,1)</f>
        <v>90.4</v>
      </c>
      <c r="R62" s="93" t="s">
        <v>21</v>
      </c>
    </row>
    <row r="63" spans="1:18" x14ac:dyDescent="0.3">
      <c r="A63" s="1"/>
      <c r="B63" s="93"/>
      <c r="C63" s="34">
        <v>13057196</v>
      </c>
      <c r="D63" s="34">
        <v>12333389</v>
      </c>
      <c r="E63" s="34">
        <v>55279</v>
      </c>
      <c r="F63" s="34">
        <v>1065078</v>
      </c>
      <c r="G63" s="35">
        <f t="shared" si="1"/>
        <v>2.8506905217032217</v>
      </c>
      <c r="H63" s="35">
        <f t="shared" si="2"/>
        <v>90.13189545832266</v>
      </c>
      <c r="I63" s="35">
        <f t="shared" si="3"/>
        <v>4.8371067611721452</v>
      </c>
      <c r="J63" s="34">
        <v>15357055</v>
      </c>
      <c r="K63" s="34">
        <f t="shared" si="4"/>
        <v>7.2953896433919127E-2</v>
      </c>
      <c r="L63" s="36">
        <f>STDEVP(G62:G64)</f>
        <v>6.3513975744258155E-2</v>
      </c>
      <c r="M63" s="36">
        <f>STDEVP(H62:H64)</f>
        <v>0.16273606004449445</v>
      </c>
      <c r="N63" s="36">
        <f>STDEVP(I62:I64)</f>
        <v>2.2616486893739497E-2</v>
      </c>
      <c r="O63" s="34">
        <f>ROUND(N63,1)</f>
        <v>0</v>
      </c>
      <c r="P63" s="34">
        <f>ROUND(L63,1)</f>
        <v>0.1</v>
      </c>
      <c r="Q63" s="34">
        <f>ROUND(M63,1)</f>
        <v>0.2</v>
      </c>
      <c r="R63" s="93"/>
    </row>
    <row r="64" spans="1:18" x14ac:dyDescent="0.3">
      <c r="A64" s="1"/>
      <c r="B64" s="93"/>
      <c r="C64" s="34">
        <v>13055769</v>
      </c>
      <c r="D64" s="34">
        <v>12337594</v>
      </c>
      <c r="E64" s="34">
        <v>53517</v>
      </c>
      <c r="F64" s="34">
        <v>1062479</v>
      </c>
      <c r="G64" s="35">
        <f t="shared" si="1"/>
        <v>2.8281996362592854</v>
      </c>
      <c r="H64" s="35">
        <f t="shared" si="2"/>
        <v>90.409105408979968</v>
      </c>
      <c r="I64" s="35">
        <f t="shared" si="3"/>
        <v>4.7818260541477171</v>
      </c>
      <c r="J64" s="34">
        <v>15517154</v>
      </c>
      <c r="K64" s="34">
        <f t="shared" si="4"/>
        <v>7.1920147212562305E-2</v>
      </c>
      <c r="L64" s="36"/>
      <c r="M64" s="36"/>
      <c r="N64" s="36"/>
      <c r="O64" s="34" t="str">
        <f>O62&amp;"±"&amp;O63</f>
        <v>4.8±0</v>
      </c>
      <c r="P64" s="34" t="str">
        <f>P62&amp;"±"&amp;P63</f>
        <v>2.8±0.1</v>
      </c>
      <c r="Q64" s="34" t="str">
        <f>Q62&amp;"±"&amp;Q63</f>
        <v>90.4±0.2</v>
      </c>
      <c r="R64" s="93"/>
    </row>
    <row r="65" spans="1:18" x14ac:dyDescent="0.3">
      <c r="A65" s="1"/>
      <c r="B65" s="92" t="s">
        <v>22</v>
      </c>
      <c r="C65" s="13">
        <v>13164097</v>
      </c>
      <c r="D65" s="13">
        <v>12104021</v>
      </c>
      <c r="E65" s="13">
        <v>102400</v>
      </c>
      <c r="F65" s="13">
        <v>1399593</v>
      </c>
      <c r="G65" s="18">
        <f t="shared" si="1"/>
        <v>4.195310469897283</v>
      </c>
      <c r="H65" s="18">
        <f t="shared" si="2"/>
        <v>86.3647833245561</v>
      </c>
      <c r="I65" s="18">
        <f t="shared" si="3"/>
        <v>6.1215652744988578</v>
      </c>
      <c r="J65" s="13">
        <v>15488732</v>
      </c>
      <c r="K65" s="13">
        <f t="shared" si="4"/>
        <v>9.6973270633128647E-2</v>
      </c>
      <c r="L65" s="19">
        <f>AVERAGE(G65:G67)</f>
        <v>4.1512142286738696</v>
      </c>
      <c r="M65" s="19">
        <f>AVERAGE(H65:H67)</f>
        <v>86.111279230529547</v>
      </c>
      <c r="N65" s="19">
        <f>AVERAGE(I65:I67)</f>
        <v>6.1130608111742246</v>
      </c>
      <c r="O65" s="13">
        <f>ROUND(N65,1)</f>
        <v>6.1</v>
      </c>
      <c r="P65" s="13">
        <f>ROUND(L65,1)</f>
        <v>4.2</v>
      </c>
      <c r="Q65" s="13">
        <f>ROUND(M65,1)</f>
        <v>86.1</v>
      </c>
      <c r="R65" s="92" t="s">
        <v>22</v>
      </c>
    </row>
    <row r="66" spans="1:18" x14ac:dyDescent="0.3">
      <c r="A66" s="1"/>
      <c r="B66" s="92"/>
      <c r="C66" s="13">
        <v>13273995</v>
      </c>
      <c r="D66" s="13">
        <v>12212702</v>
      </c>
      <c r="E66" s="13">
        <v>103286</v>
      </c>
      <c r="F66" s="13">
        <v>1400336</v>
      </c>
      <c r="G66" s="18">
        <f t="shared" si="1"/>
        <v>4.1641056901174753</v>
      </c>
      <c r="H66" s="18">
        <f t="shared" si="2"/>
        <v>86.26170673214412</v>
      </c>
      <c r="I66" s="18">
        <f t="shared" si="3"/>
        <v>6.0968386900139269</v>
      </c>
      <c r="J66" s="13">
        <v>15579818</v>
      </c>
      <c r="K66" s="13">
        <f t="shared" si="4"/>
        <v>9.6510883503260439E-2</v>
      </c>
      <c r="L66" s="19">
        <f>STDEVP(G65:G67)</f>
        <v>4.2262144303737564E-2</v>
      </c>
      <c r="M66" s="19">
        <f>STDEVP(H65:H67)</f>
        <v>0.28870601707583515</v>
      </c>
      <c r="N66" s="19">
        <f>STDEVP(I65:I67)</f>
        <v>1.1475268389712117E-2</v>
      </c>
      <c r="O66" s="13">
        <f>ROUND(N66,1)</f>
        <v>0</v>
      </c>
      <c r="P66" s="13">
        <f>ROUND(L66,1)</f>
        <v>0</v>
      </c>
      <c r="Q66" s="13">
        <f>ROUND(M66,1)</f>
        <v>0.3</v>
      </c>
      <c r="R66" s="92"/>
    </row>
    <row r="67" spans="1:18" x14ac:dyDescent="0.3">
      <c r="A67" s="1"/>
      <c r="B67" s="92"/>
      <c r="C67" s="13">
        <v>13259241</v>
      </c>
      <c r="D67" s="13">
        <v>12216218</v>
      </c>
      <c r="E67" s="13">
        <v>107563</v>
      </c>
      <c r="F67" s="13">
        <v>1397588</v>
      </c>
      <c r="G67" s="18">
        <f t="shared" si="1"/>
        <v>4.0942265260068522</v>
      </c>
      <c r="H67" s="18">
        <f t="shared" si="2"/>
        <v>85.707347634888464</v>
      </c>
      <c r="I67" s="18">
        <f t="shared" si="3"/>
        <v>6.1207784690098874</v>
      </c>
      <c r="J67" s="13">
        <v>15523653</v>
      </c>
      <c r="K67" s="13">
        <f t="shared" si="4"/>
        <v>9.6958557370484894E-2</v>
      </c>
      <c r="L67" s="19"/>
      <c r="M67" s="19"/>
      <c r="N67" s="19"/>
      <c r="O67" s="13" t="str">
        <f>O65&amp;"±"&amp;O66</f>
        <v>6.1±0</v>
      </c>
      <c r="P67" s="13" t="str">
        <f>P65&amp;"±"&amp;P66</f>
        <v>4.2±0</v>
      </c>
      <c r="Q67" s="13" t="str">
        <f>Q65&amp;"±"&amp;Q66</f>
        <v>86.1±0.3</v>
      </c>
      <c r="R67" s="92"/>
    </row>
    <row r="68" spans="1:18" x14ac:dyDescent="0.3">
      <c r="A68" s="1"/>
      <c r="B68" s="93" t="s">
        <v>23</v>
      </c>
      <c r="C68" s="34">
        <v>13357775</v>
      </c>
      <c r="D68" s="34">
        <v>13537787</v>
      </c>
      <c r="E68" s="34">
        <v>0</v>
      </c>
      <c r="F68" s="34">
        <v>0</v>
      </c>
      <c r="G68" s="35">
        <f t="shared" si="1"/>
        <v>-0.66930001313971421</v>
      </c>
      <c r="H68" s="35"/>
      <c r="I68" s="35"/>
      <c r="J68" s="34">
        <v>15412671</v>
      </c>
      <c r="K68" s="34">
        <f t="shared" si="4"/>
        <v>0</v>
      </c>
      <c r="L68" s="36">
        <f>AVERAGE(G68:G70)</f>
        <v>-0.4212740608762377</v>
      </c>
      <c r="M68" s="36"/>
      <c r="N68" s="36"/>
      <c r="O68" s="34"/>
      <c r="P68" s="34">
        <f>ROUND(L68,1)</f>
        <v>-0.4</v>
      </c>
      <c r="Q68" s="34"/>
      <c r="R68" s="93" t="s">
        <v>23</v>
      </c>
    </row>
    <row r="69" spans="1:18" x14ac:dyDescent="0.3">
      <c r="A69" s="1"/>
      <c r="B69" s="93"/>
      <c r="C69" s="34">
        <v>13251558</v>
      </c>
      <c r="D69" s="34">
        <v>13305463</v>
      </c>
      <c r="E69" s="34">
        <v>0</v>
      </c>
      <c r="F69" s="34">
        <v>0</v>
      </c>
      <c r="G69" s="35">
        <f t="shared" ref="G69:G121" si="5">(C69-D69)/(D69+C69)*100</f>
        <v>-0.20297833857193548</v>
      </c>
      <c r="H69" s="35"/>
      <c r="I69" s="35"/>
      <c r="J69" s="34">
        <v>15343872</v>
      </c>
      <c r="K69" s="34">
        <f t="shared" si="4"/>
        <v>0</v>
      </c>
      <c r="L69" s="36">
        <f>STDEVP(G68:G70)</f>
        <v>0.19153222700630709</v>
      </c>
      <c r="M69" s="36"/>
      <c r="N69" s="36"/>
      <c r="O69" s="34"/>
      <c r="P69" s="34">
        <f>ROUND(L69,1)</f>
        <v>0.2</v>
      </c>
      <c r="Q69" s="34"/>
      <c r="R69" s="93"/>
    </row>
    <row r="70" spans="1:18" x14ac:dyDescent="0.3">
      <c r="A70" s="1"/>
      <c r="B70" s="93"/>
      <c r="C70" s="34">
        <v>13397682</v>
      </c>
      <c r="D70" s="34">
        <v>13503010</v>
      </c>
      <c r="E70" s="34">
        <v>0</v>
      </c>
      <c r="F70" s="34">
        <v>0</v>
      </c>
      <c r="G70" s="35">
        <f t="shared" si="5"/>
        <v>-0.39154383091706335</v>
      </c>
      <c r="H70" s="35"/>
      <c r="I70" s="35"/>
      <c r="J70" s="34">
        <v>15418963</v>
      </c>
      <c r="K70" s="34">
        <f t="shared" si="4"/>
        <v>0</v>
      </c>
      <c r="L70" s="36"/>
      <c r="M70" s="36"/>
      <c r="N70" s="36"/>
      <c r="O70" s="34"/>
      <c r="P70" s="34" t="str">
        <f>P68&amp;"±"&amp;P69</f>
        <v>-0.4±0.2</v>
      </c>
      <c r="Q70" s="34"/>
      <c r="R70" s="93"/>
    </row>
    <row r="71" spans="1:18" x14ac:dyDescent="0.3">
      <c r="A71" s="1"/>
      <c r="B71" s="92" t="s">
        <v>24</v>
      </c>
      <c r="C71" s="13">
        <v>13088521</v>
      </c>
      <c r="D71" s="13">
        <v>13301857</v>
      </c>
      <c r="E71" s="13">
        <v>0</v>
      </c>
      <c r="F71" s="13">
        <v>0</v>
      </c>
      <c r="G71" s="18">
        <f t="shared" si="5"/>
        <v>-0.8083855411241172</v>
      </c>
      <c r="H71" s="18"/>
      <c r="I71" s="18"/>
      <c r="J71" s="13">
        <v>15324547</v>
      </c>
      <c r="K71" s="13">
        <f t="shared" si="4"/>
        <v>0</v>
      </c>
      <c r="L71" s="19">
        <f>AVERAGE(G71:G73)</f>
        <v>-0.57476095005499073</v>
      </c>
      <c r="M71" s="19"/>
      <c r="N71" s="19"/>
      <c r="O71" s="13"/>
      <c r="P71" s="13">
        <f>ROUND(L71,1)</f>
        <v>-0.6</v>
      </c>
      <c r="Q71" s="13"/>
      <c r="R71" s="92" t="s">
        <v>24</v>
      </c>
    </row>
    <row r="72" spans="1:18" x14ac:dyDescent="0.3">
      <c r="A72" s="1"/>
      <c r="B72" s="92"/>
      <c r="C72" s="13">
        <v>13120670</v>
      </c>
      <c r="D72" s="13">
        <v>13318622</v>
      </c>
      <c r="E72" s="13">
        <v>0</v>
      </c>
      <c r="F72" s="13">
        <v>0</v>
      </c>
      <c r="G72" s="18">
        <f t="shared" si="5"/>
        <v>-0.74870386090520125</v>
      </c>
      <c r="H72" s="18"/>
      <c r="I72" s="18"/>
      <c r="J72" s="13">
        <v>15406922</v>
      </c>
      <c r="K72" s="13">
        <f t="shared" si="4"/>
        <v>0</v>
      </c>
      <c r="L72" s="19">
        <f>STDEVP(G71:G73)</f>
        <v>0.28922186086580071</v>
      </c>
      <c r="M72" s="19"/>
      <c r="N72" s="19"/>
      <c r="O72" s="13"/>
      <c r="P72" s="13">
        <f>ROUND(L72,1)</f>
        <v>0.3</v>
      </c>
      <c r="Q72" s="13"/>
      <c r="R72" s="92"/>
    </row>
    <row r="73" spans="1:18" x14ac:dyDescent="0.3">
      <c r="A73" s="1"/>
      <c r="B73" s="92"/>
      <c r="C73" s="13">
        <v>13060876</v>
      </c>
      <c r="D73" s="13">
        <v>13104623</v>
      </c>
      <c r="E73" s="13">
        <v>0</v>
      </c>
      <c r="F73" s="13">
        <v>0</v>
      </c>
      <c r="G73" s="18">
        <f t="shared" si="5"/>
        <v>-0.16719344813565373</v>
      </c>
      <c r="H73" s="18"/>
      <c r="I73" s="18"/>
      <c r="J73" s="13">
        <v>15538350</v>
      </c>
      <c r="K73" s="13">
        <f t="shared" si="4"/>
        <v>0</v>
      </c>
      <c r="L73" s="19"/>
      <c r="M73" s="19"/>
      <c r="N73" s="19"/>
      <c r="O73" s="13"/>
      <c r="P73" s="13" t="str">
        <f>P71&amp;"±"&amp;P72</f>
        <v>-0.6±0.3</v>
      </c>
      <c r="Q73" s="13"/>
      <c r="R73" s="92"/>
    </row>
    <row r="74" spans="1:18" x14ac:dyDescent="0.3">
      <c r="A74" s="1"/>
      <c r="B74" s="93" t="s">
        <v>25</v>
      </c>
      <c r="C74" s="34">
        <v>14213204</v>
      </c>
      <c r="D74" s="34">
        <v>14482237</v>
      </c>
      <c r="E74" s="34">
        <v>0</v>
      </c>
      <c r="F74" s="34">
        <v>0</v>
      </c>
      <c r="G74" s="35">
        <f t="shared" si="5"/>
        <v>-0.93754614191153218</v>
      </c>
      <c r="H74" s="35"/>
      <c r="I74" s="35"/>
      <c r="J74" s="34">
        <v>16876973</v>
      </c>
      <c r="K74" s="34">
        <f t="shared" si="4"/>
        <v>0</v>
      </c>
      <c r="L74" s="36">
        <f>AVERAGE(G74:G76)</f>
        <v>-0.86360384926332212</v>
      </c>
      <c r="M74" s="36"/>
      <c r="N74" s="36"/>
      <c r="O74" s="34"/>
      <c r="P74" s="34">
        <f>ROUND(L74,1)</f>
        <v>-0.9</v>
      </c>
      <c r="Q74" s="34"/>
      <c r="R74" s="93" t="s">
        <v>25</v>
      </c>
    </row>
    <row r="75" spans="1:18" x14ac:dyDescent="0.3">
      <c r="A75" s="1"/>
      <c r="B75" s="93"/>
      <c r="C75" s="34">
        <v>12632479</v>
      </c>
      <c r="D75" s="34">
        <v>12844946</v>
      </c>
      <c r="E75" s="34">
        <v>0</v>
      </c>
      <c r="F75" s="34">
        <v>0</v>
      </c>
      <c r="G75" s="35">
        <f t="shared" si="5"/>
        <v>-0.83394220569778943</v>
      </c>
      <c r="H75" s="35"/>
      <c r="I75" s="35"/>
      <c r="J75" s="34">
        <v>14995617</v>
      </c>
      <c r="K75" s="34">
        <f t="shared" si="4"/>
        <v>0</v>
      </c>
      <c r="L75" s="36">
        <f>STDEVP(G74:G76)</f>
        <v>5.2624619157024002E-2</v>
      </c>
      <c r="M75" s="36"/>
      <c r="N75" s="36"/>
      <c r="O75" s="34"/>
      <c r="P75" s="34">
        <f>ROUND(L75,1)</f>
        <v>0.1</v>
      </c>
      <c r="Q75" s="34"/>
      <c r="R75" s="93"/>
    </row>
    <row r="76" spans="1:18" x14ac:dyDescent="0.3">
      <c r="A76" s="1"/>
      <c r="B76" s="93"/>
      <c r="C76" s="34">
        <v>13260334</v>
      </c>
      <c r="D76" s="34">
        <v>13479419</v>
      </c>
      <c r="E76" s="34">
        <v>0</v>
      </c>
      <c r="F76" s="34">
        <v>0</v>
      </c>
      <c r="G76" s="35">
        <f t="shared" si="5"/>
        <v>-0.81932320018064486</v>
      </c>
      <c r="H76" s="35"/>
      <c r="I76" s="35"/>
      <c r="J76" s="34">
        <v>15762363</v>
      </c>
      <c r="K76" s="34">
        <f t="shared" ref="K76:K115" si="6">(F76+E76)/J76</f>
        <v>0</v>
      </c>
      <c r="L76" s="36"/>
      <c r="M76" s="36"/>
      <c r="N76" s="36"/>
      <c r="O76" s="34"/>
      <c r="P76" s="34" t="str">
        <f>P74&amp;"±"&amp;P75</f>
        <v>-0.9±0.1</v>
      </c>
      <c r="Q76" s="34"/>
      <c r="R76" s="93"/>
    </row>
    <row r="77" spans="1:18" x14ac:dyDescent="0.3">
      <c r="A77" s="1"/>
      <c r="B77" s="92" t="s">
        <v>125</v>
      </c>
      <c r="C77" s="13">
        <v>13057274</v>
      </c>
      <c r="D77" s="13">
        <v>13185322</v>
      </c>
      <c r="E77" s="13">
        <v>1514</v>
      </c>
      <c r="F77" s="13">
        <v>162497</v>
      </c>
      <c r="G77" s="18">
        <f t="shared" si="5"/>
        <v>-0.48793953159207271</v>
      </c>
      <c r="H77" s="18">
        <f t="shared" ref="H77:H100" si="7">(F77-E77)/(F77+E77)*100</f>
        <v>98.15378236825579</v>
      </c>
      <c r="I77" s="18">
        <f t="shared" ref="I77:I100" si="8">(K77+0.0175)/0.187/10*100</f>
        <v>1.5020285402431923</v>
      </c>
      <c r="J77" s="13">
        <v>15490369</v>
      </c>
      <c r="K77" s="13">
        <f t="shared" si="6"/>
        <v>1.0587933702547693E-2</v>
      </c>
      <c r="L77" s="19">
        <f>AVERAGE(G77:G79)</f>
        <v>-0.37323891069928905</v>
      </c>
      <c r="M77" s="19">
        <f>AVERAGE(H77:H79)</f>
        <v>98.223030936999876</v>
      </c>
      <c r="N77" s="19">
        <f>AVERAGE(I77:I79)</f>
        <v>1.4985192825912532</v>
      </c>
      <c r="O77" s="13">
        <f>ROUND(N77,1)</f>
        <v>1.5</v>
      </c>
      <c r="P77" s="13">
        <f>ROUND(L77,1)</f>
        <v>-0.4</v>
      </c>
      <c r="Q77" s="13">
        <f>ROUND(M77,1)</f>
        <v>98.2</v>
      </c>
      <c r="R77" s="92" t="s">
        <v>125</v>
      </c>
    </row>
    <row r="78" spans="1:18" x14ac:dyDescent="0.3">
      <c r="A78" s="1"/>
      <c r="B78" s="92"/>
      <c r="C78" s="13">
        <v>13144161</v>
      </c>
      <c r="D78" s="13">
        <v>13230543</v>
      </c>
      <c r="E78" s="13">
        <v>1550</v>
      </c>
      <c r="F78" s="13">
        <v>162428</v>
      </c>
      <c r="G78" s="18">
        <f t="shared" si="5"/>
        <v>-0.32751836759949987</v>
      </c>
      <c r="H78" s="18">
        <f t="shared" si="7"/>
        <v>98.109502494237034</v>
      </c>
      <c r="I78" s="18">
        <f t="shared" si="8"/>
        <v>1.5041242395456482</v>
      </c>
      <c r="J78" s="13">
        <v>15430140</v>
      </c>
      <c r="K78" s="13">
        <f t="shared" si="6"/>
        <v>1.062712327950362E-2</v>
      </c>
      <c r="L78" s="19">
        <f>STDEVP(G77:G79)</f>
        <v>8.1659560834105985E-2</v>
      </c>
      <c r="M78" s="19">
        <f>STDEVP(H77:H79)</f>
        <v>0.13050096746088363</v>
      </c>
      <c r="N78" s="19">
        <f>STDEVP(I77:I79)</f>
        <v>6.5012649953332426E-3</v>
      </c>
      <c r="O78" s="13">
        <f>ROUND(N78,1)</f>
        <v>0</v>
      </c>
      <c r="P78" s="13">
        <f>ROUND(L78,1)</f>
        <v>0.1</v>
      </c>
      <c r="Q78" s="13">
        <f>ROUND(M78,1)</f>
        <v>0.1</v>
      </c>
      <c r="R78" s="92"/>
    </row>
    <row r="79" spans="1:18" x14ac:dyDescent="0.3">
      <c r="A79" s="1"/>
      <c r="B79" s="92"/>
      <c r="C79" s="13">
        <v>13175020</v>
      </c>
      <c r="D79" s="13">
        <v>13255437</v>
      </c>
      <c r="E79" s="13">
        <v>1278</v>
      </c>
      <c r="F79" s="13">
        <v>159054</v>
      </c>
      <c r="G79" s="18">
        <f t="shared" si="5"/>
        <v>-0.30425883290629441</v>
      </c>
      <c r="H79" s="18">
        <f t="shared" si="7"/>
        <v>98.405807948506848</v>
      </c>
      <c r="I79" s="18">
        <f t="shared" si="8"/>
        <v>1.4894050679849187</v>
      </c>
      <c r="J79" s="13">
        <v>15488209</v>
      </c>
      <c r="K79" s="13">
        <f t="shared" si="6"/>
        <v>1.0351874771317975E-2</v>
      </c>
      <c r="L79" s="19"/>
      <c r="M79" s="19"/>
      <c r="N79" s="19"/>
      <c r="O79" s="13" t="str">
        <f>O77&amp;"±"&amp;O78</f>
        <v>1.5±0</v>
      </c>
      <c r="P79" s="13" t="str">
        <f>P77&amp;"±"&amp;P78</f>
        <v>-0.4±0.1</v>
      </c>
      <c r="Q79" s="13" t="str">
        <f>Q77&amp;"±"&amp;Q78</f>
        <v>98.2±0.1</v>
      </c>
      <c r="R79" s="92"/>
    </row>
    <row r="80" spans="1:18" x14ac:dyDescent="0.3">
      <c r="A80" s="1"/>
      <c r="B80" s="93" t="s">
        <v>126</v>
      </c>
      <c r="C80" s="34">
        <v>12839707</v>
      </c>
      <c r="D80" s="34">
        <v>13080956</v>
      </c>
      <c r="E80" s="34">
        <v>0</v>
      </c>
      <c r="F80" s="34">
        <v>0</v>
      </c>
      <c r="G80" s="35">
        <f t="shared" si="5"/>
        <v>-0.93072079213405923</v>
      </c>
      <c r="H80" s="35"/>
      <c r="I80" s="35"/>
      <c r="J80" s="34">
        <v>15162790</v>
      </c>
      <c r="K80" s="34">
        <f t="shared" si="6"/>
        <v>0</v>
      </c>
      <c r="L80" s="36">
        <f>AVERAGE(G80:G82)</f>
        <v>-0.92161343548186192</v>
      </c>
      <c r="M80" s="36"/>
      <c r="N80" s="36"/>
      <c r="O80" s="34"/>
      <c r="P80" s="34">
        <f>ROUND(L80,1)</f>
        <v>-0.9</v>
      </c>
      <c r="Q80" s="34"/>
      <c r="R80" s="93" t="s">
        <v>126</v>
      </c>
    </row>
    <row r="81" spans="1:18" x14ac:dyDescent="0.3">
      <c r="A81" s="1"/>
      <c r="B81" s="93"/>
      <c r="C81" s="34">
        <v>12707866</v>
      </c>
      <c r="D81" s="34">
        <v>12913195</v>
      </c>
      <c r="E81" s="34">
        <v>0</v>
      </c>
      <c r="F81" s="34">
        <v>0</v>
      </c>
      <c r="G81" s="35">
        <f t="shared" si="5"/>
        <v>-0.80140709239168506</v>
      </c>
      <c r="H81" s="35"/>
      <c r="I81" s="35"/>
      <c r="J81" s="34">
        <v>14840768</v>
      </c>
      <c r="K81" s="34">
        <f t="shared" si="6"/>
        <v>0</v>
      </c>
      <c r="L81" s="36">
        <f>STDEVP(G80:G82)</f>
        <v>9.4649341698448547E-2</v>
      </c>
      <c r="M81" s="36"/>
      <c r="N81" s="36"/>
      <c r="O81" s="34"/>
      <c r="P81" s="34">
        <f>ROUND(L81,1)</f>
        <v>0.1</v>
      </c>
      <c r="Q81" s="34"/>
      <c r="R81" s="93"/>
    </row>
    <row r="82" spans="1:18" x14ac:dyDescent="0.3">
      <c r="A82" s="1"/>
      <c r="B82" s="93"/>
      <c r="C82" s="34">
        <v>13355344</v>
      </c>
      <c r="D82" s="34">
        <v>13634067</v>
      </c>
      <c r="E82" s="34">
        <v>0</v>
      </c>
      <c r="F82" s="34">
        <v>0</v>
      </c>
      <c r="G82" s="35">
        <f t="shared" si="5"/>
        <v>-1.0327124219198411</v>
      </c>
      <c r="H82" s="35"/>
      <c r="I82" s="35"/>
      <c r="J82" s="34">
        <v>15567896</v>
      </c>
      <c r="K82" s="34">
        <f t="shared" si="6"/>
        <v>0</v>
      </c>
      <c r="L82" s="36"/>
      <c r="M82" s="36"/>
      <c r="N82" s="36"/>
      <c r="O82" s="34"/>
      <c r="P82" s="34" t="str">
        <f>P80&amp;"±"&amp;P81</f>
        <v>-0.9±0.1</v>
      </c>
      <c r="Q82" s="34"/>
      <c r="R82" s="93"/>
    </row>
    <row r="83" spans="1:18" x14ac:dyDescent="0.3">
      <c r="A83" s="1"/>
      <c r="B83" s="92" t="s">
        <v>127</v>
      </c>
      <c r="C83" s="13">
        <v>12933305</v>
      </c>
      <c r="D83" s="13">
        <v>13068034</v>
      </c>
      <c r="E83" s="13">
        <v>48207</v>
      </c>
      <c r="F83" s="13">
        <v>118909</v>
      </c>
      <c r="G83" s="18">
        <f t="shared" si="5"/>
        <v>-0.51816177620698689</v>
      </c>
      <c r="H83" s="18">
        <f t="shared" si="7"/>
        <v>42.307139950692928</v>
      </c>
      <c r="I83" s="18">
        <f t="shared" si="8"/>
        <v>1.5164069166715</v>
      </c>
      <c r="J83" s="13">
        <v>15392736</v>
      </c>
      <c r="K83" s="13">
        <f t="shared" si="6"/>
        <v>1.0856809341757047E-2</v>
      </c>
      <c r="L83" s="19">
        <f>AVERAGE(G83:G85)</f>
        <v>-0.76345019922325241</v>
      </c>
      <c r="M83" s="19">
        <f>AVERAGE(H83:H85)</f>
        <v>43.956695310927309</v>
      </c>
      <c r="N83" s="19">
        <f>AVERAGE(I83:I85)</f>
        <v>1.5315386615356585</v>
      </c>
      <c r="O83" s="13">
        <f>ROUND(N83,1)</f>
        <v>1.5</v>
      </c>
      <c r="P83" s="13">
        <f>ROUND(L83,1)</f>
        <v>-0.8</v>
      </c>
      <c r="Q83" s="13">
        <f>ROUND(M83,1)</f>
        <v>44</v>
      </c>
      <c r="R83" s="92" t="s">
        <v>127</v>
      </c>
    </row>
    <row r="84" spans="1:18" x14ac:dyDescent="0.3">
      <c r="A84" s="1"/>
      <c r="B84" s="92"/>
      <c r="C84" s="13">
        <v>12833776</v>
      </c>
      <c r="D84" s="13">
        <v>13058198</v>
      </c>
      <c r="E84" s="61">
        <v>47987</v>
      </c>
      <c r="F84" s="13">
        <v>121779</v>
      </c>
      <c r="G84" s="18">
        <f t="shared" si="5"/>
        <v>-0.8667628045663881</v>
      </c>
      <c r="H84" s="18">
        <f t="shared" si="7"/>
        <v>43.466889718789389</v>
      </c>
      <c r="I84" s="18">
        <f t="shared" si="8"/>
        <v>1.5283679694304417</v>
      </c>
      <c r="J84" s="13">
        <v>15321176</v>
      </c>
      <c r="K84" s="13">
        <f t="shared" si="6"/>
        <v>1.108048102834926E-2</v>
      </c>
      <c r="L84" s="19">
        <f>STDEVP(G83:G85)</f>
        <v>0.17416183823534834</v>
      </c>
      <c r="M84" s="19">
        <f>STDEVP(H83:H85)</f>
        <v>1.5851191005833849</v>
      </c>
      <c r="N84" s="19">
        <f>STDEVP(I83:I85)</f>
        <v>1.3832355669203527E-2</v>
      </c>
      <c r="O84" s="13">
        <f>ROUND(N84,1)</f>
        <v>0</v>
      </c>
      <c r="P84" s="13">
        <f>ROUND(L84,1)</f>
        <v>0.2</v>
      </c>
      <c r="Q84" s="13">
        <f>ROUND(M84,1)</f>
        <v>1.6</v>
      </c>
      <c r="R84" s="92"/>
    </row>
    <row r="85" spans="1:18" x14ac:dyDescent="0.3">
      <c r="A85" s="1"/>
      <c r="B85" s="92"/>
      <c r="C85" s="13">
        <v>12880830</v>
      </c>
      <c r="D85" s="13">
        <v>13116214</v>
      </c>
      <c r="E85" s="13">
        <v>47750</v>
      </c>
      <c r="F85" s="13">
        <v>129417</v>
      </c>
      <c r="G85" s="18">
        <f t="shared" si="5"/>
        <v>-0.90542601689638258</v>
      </c>
      <c r="H85" s="18">
        <f t="shared" si="7"/>
        <v>46.096056263299602</v>
      </c>
      <c r="I85" s="18">
        <f t="shared" si="8"/>
        <v>1.5498410985050342</v>
      </c>
      <c r="J85" s="13">
        <v>15429939</v>
      </c>
      <c r="K85" s="13">
        <f t="shared" si="6"/>
        <v>1.1482028542044139E-2</v>
      </c>
      <c r="L85" s="19"/>
      <c r="M85" s="19"/>
      <c r="N85" s="19"/>
      <c r="O85" s="13" t="str">
        <f>O83&amp;"±"&amp;O84</f>
        <v>1.5±0</v>
      </c>
      <c r="P85" s="13" t="str">
        <f>P83&amp;"±"&amp;P84</f>
        <v>-0.8±0.2</v>
      </c>
      <c r="Q85" s="13" t="str">
        <f>Q83&amp;"±"&amp;Q84</f>
        <v>44±1.6</v>
      </c>
      <c r="R85" s="92"/>
    </row>
    <row r="86" spans="1:18" x14ac:dyDescent="0.3">
      <c r="A86" s="1"/>
      <c r="B86" s="93" t="s">
        <v>80</v>
      </c>
      <c r="C86" s="34">
        <v>12895847</v>
      </c>
      <c r="D86" s="34">
        <v>12896092</v>
      </c>
      <c r="E86" s="34">
        <v>22631</v>
      </c>
      <c r="F86" s="34">
        <v>281550</v>
      </c>
      <c r="G86" s="35">
        <f t="shared" si="5"/>
        <v>-9.4990919449677662E-4</v>
      </c>
      <c r="H86" s="35">
        <f t="shared" si="7"/>
        <v>85.120043658216645</v>
      </c>
      <c r="I86" s="35">
        <f t="shared" si="8"/>
        <v>1.9899167514919651</v>
      </c>
      <c r="J86" s="34">
        <v>15431696</v>
      </c>
      <c r="K86" s="34">
        <f t="shared" si="6"/>
        <v>1.9711443252899745E-2</v>
      </c>
      <c r="L86" s="36">
        <f>AVERAGE(G86:G88)</f>
        <v>-9.1032262409154005E-2</v>
      </c>
      <c r="M86" s="36">
        <f>AVERAGE(H86:H88)</f>
        <v>86.787130086919774</v>
      </c>
      <c r="N86" s="36">
        <f>AVERAGE(I86:I88)</f>
        <v>1.9735151130913373</v>
      </c>
      <c r="O86" s="34">
        <f>ROUND(N86,1)</f>
        <v>2</v>
      </c>
      <c r="P86" s="34">
        <f>ROUND(L86,1)</f>
        <v>-0.1</v>
      </c>
      <c r="Q86" s="34">
        <f>ROUND(M86,1)</f>
        <v>86.8</v>
      </c>
      <c r="R86" s="93" t="s">
        <v>80</v>
      </c>
    </row>
    <row r="87" spans="1:18" x14ac:dyDescent="0.3">
      <c r="A87" s="1"/>
      <c r="B87" s="93"/>
      <c r="C87" s="34">
        <v>12879178</v>
      </c>
      <c r="D87" s="34">
        <v>12985333</v>
      </c>
      <c r="E87" s="34">
        <v>15560</v>
      </c>
      <c r="F87" s="34">
        <v>286273</v>
      </c>
      <c r="G87" s="35">
        <f t="shared" si="5"/>
        <v>-0.41042724527055624</v>
      </c>
      <c r="H87" s="35">
        <f t="shared" si="7"/>
        <v>89.689662826794944</v>
      </c>
      <c r="I87" s="35">
        <f t="shared" si="8"/>
        <v>1.9790124723972538</v>
      </c>
      <c r="J87" s="34">
        <v>15472638</v>
      </c>
      <c r="K87" s="34">
        <f t="shared" si="6"/>
        <v>1.9507533233828648E-2</v>
      </c>
      <c r="L87" s="36">
        <f>STDEVP(G86:G88)</f>
        <v>0.23288929240680784</v>
      </c>
      <c r="M87" s="36">
        <f>STDEVP(H86:H88)</f>
        <v>2.0599515410645051</v>
      </c>
      <c r="N87" s="36">
        <f>STDEVP(I86:I88)</f>
        <v>1.611211554611958E-2</v>
      </c>
      <c r="O87" s="34">
        <f>ROUND(N87,1)</f>
        <v>0</v>
      </c>
      <c r="P87" s="34">
        <f>ROUND(L87,1)</f>
        <v>0.2</v>
      </c>
      <c r="Q87" s="34">
        <f>ROUND(M87,1)</f>
        <v>2.1</v>
      </c>
      <c r="R87" s="93"/>
    </row>
    <row r="88" spans="1:18" x14ac:dyDescent="0.3">
      <c r="A88" s="1"/>
      <c r="B88" s="93"/>
      <c r="C88" s="34">
        <v>13068344</v>
      </c>
      <c r="D88" s="34">
        <v>13032252</v>
      </c>
      <c r="E88" s="34">
        <v>21478</v>
      </c>
      <c r="F88" s="34">
        <v>275830</v>
      </c>
      <c r="G88" s="35">
        <f t="shared" si="5"/>
        <v>0.13828036723759105</v>
      </c>
      <c r="H88" s="35">
        <f t="shared" si="7"/>
        <v>85.551683775747705</v>
      </c>
      <c r="I88" s="35">
        <f t="shared" si="8"/>
        <v>1.9516161153847931</v>
      </c>
      <c r="J88" s="34">
        <v>15651726</v>
      </c>
      <c r="K88" s="34">
        <f t="shared" si="6"/>
        <v>1.899522135769563E-2</v>
      </c>
      <c r="L88" s="36"/>
      <c r="M88" s="36"/>
      <c r="N88" s="36"/>
      <c r="O88" s="34" t="str">
        <f>O86&amp;"±"&amp;O87</f>
        <v>2±0</v>
      </c>
      <c r="P88" s="34" t="str">
        <f>P86&amp;"±"&amp;P87</f>
        <v>-0.1±0.2</v>
      </c>
      <c r="Q88" s="34" t="str">
        <f>Q86&amp;"±"&amp;Q87</f>
        <v>86.8±2.1</v>
      </c>
      <c r="R88" s="93"/>
    </row>
    <row r="89" spans="1:18" x14ac:dyDescent="0.3">
      <c r="A89" s="1"/>
      <c r="B89" s="92" t="s">
        <v>81</v>
      </c>
      <c r="C89" s="13">
        <v>13262380</v>
      </c>
      <c r="D89" s="13">
        <v>13108570</v>
      </c>
      <c r="E89" s="13">
        <v>47372</v>
      </c>
      <c r="F89" s="13">
        <v>366336</v>
      </c>
      <c r="G89" s="18">
        <f t="shared" si="5"/>
        <v>0.58325543827583004</v>
      </c>
      <c r="H89" s="18">
        <f t="shared" si="7"/>
        <v>77.098823324663769</v>
      </c>
      <c r="I89" s="18">
        <f t="shared" si="8"/>
        <v>2.3634123539983234</v>
      </c>
      <c r="J89" s="13">
        <v>15497113</v>
      </c>
      <c r="K89" s="13">
        <f t="shared" si="6"/>
        <v>2.6695811019768648E-2</v>
      </c>
      <c r="L89" s="19">
        <f>AVERAGE(G89:G91)</f>
        <v>0.32797663356749784</v>
      </c>
      <c r="M89" s="19">
        <f>AVERAGE(H89:H91)</f>
        <v>77.624485613316793</v>
      </c>
      <c r="N89" s="19">
        <f>AVERAGE(I89:I91)</f>
        <v>2.3724944290178578</v>
      </c>
      <c r="O89" s="13">
        <f>ROUND(N89,1)</f>
        <v>2.4</v>
      </c>
      <c r="P89" s="13">
        <f>ROUND(L89,1)</f>
        <v>0.3</v>
      </c>
      <c r="Q89" s="13">
        <f>ROUND(M89,1)</f>
        <v>77.599999999999994</v>
      </c>
      <c r="R89" s="92" t="s">
        <v>81</v>
      </c>
    </row>
    <row r="90" spans="1:18" x14ac:dyDescent="0.3">
      <c r="A90" s="1"/>
      <c r="B90" s="92"/>
      <c r="C90" s="13">
        <v>13195350</v>
      </c>
      <c r="D90" s="13">
        <v>13143452</v>
      </c>
      <c r="E90" s="13">
        <v>45811</v>
      </c>
      <c r="F90" s="13">
        <v>367030</v>
      </c>
      <c r="G90" s="18">
        <f t="shared" si="5"/>
        <v>0.19704009316748727</v>
      </c>
      <c r="H90" s="18">
        <f t="shared" si="7"/>
        <v>77.806952313360341</v>
      </c>
      <c r="I90" s="18">
        <f t="shared" si="8"/>
        <v>2.3656404712218837</v>
      </c>
      <c r="J90" s="13">
        <v>15440537</v>
      </c>
      <c r="K90" s="13">
        <f t="shared" si="6"/>
        <v>2.6737476811849226E-2</v>
      </c>
      <c r="L90" s="19">
        <f>STDEVP(G89:G91)</f>
        <v>0.18052944767965037</v>
      </c>
      <c r="M90" s="19">
        <f>STDEVP(H89:H91)</f>
        <v>0.37744675137813433</v>
      </c>
      <c r="N90" s="19">
        <f>STDEVP(I89:I91)</f>
        <v>1.1305131077323664E-2</v>
      </c>
      <c r="O90" s="13">
        <f>ROUND(N90,1)</f>
        <v>0</v>
      </c>
      <c r="P90" s="13">
        <f>ROUND(L90,1)</f>
        <v>0.2</v>
      </c>
      <c r="Q90" s="13">
        <f>ROUND(M90,1)</f>
        <v>0.4</v>
      </c>
      <c r="R90" s="92"/>
    </row>
    <row r="91" spans="1:18" x14ac:dyDescent="0.3">
      <c r="A91" s="1"/>
      <c r="B91" s="92"/>
      <c r="C91" s="13">
        <v>13289749</v>
      </c>
      <c r="D91" s="13">
        <v>13235734</v>
      </c>
      <c r="E91" s="13">
        <v>46575</v>
      </c>
      <c r="F91" s="13">
        <v>376213</v>
      </c>
      <c r="G91" s="18">
        <f t="shared" si="5"/>
        <v>0.20363436925917616</v>
      </c>
      <c r="H91" s="18">
        <f t="shared" si="7"/>
        <v>77.967681201926268</v>
      </c>
      <c r="I91" s="18">
        <f t="shared" si="8"/>
        <v>2.3884304618333663</v>
      </c>
      <c r="J91" s="13">
        <v>15564477</v>
      </c>
      <c r="K91" s="13">
        <f t="shared" si="6"/>
        <v>2.7163649636283958E-2</v>
      </c>
      <c r="L91" s="19"/>
      <c r="M91" s="19"/>
      <c r="N91" s="19"/>
      <c r="O91" s="13" t="str">
        <f>O89&amp;"±"&amp;O90</f>
        <v>2.4±0</v>
      </c>
      <c r="P91" s="13" t="str">
        <f>P89&amp;"±"&amp;P90</f>
        <v>0.3±0.2</v>
      </c>
      <c r="Q91" s="13" t="str">
        <f>Q89&amp;"±"&amp;Q90</f>
        <v>77.6±0.4</v>
      </c>
      <c r="R91" s="92"/>
    </row>
    <row r="92" spans="1:18" x14ac:dyDescent="0.3">
      <c r="A92" s="1"/>
      <c r="B92" s="93" t="s">
        <v>82</v>
      </c>
      <c r="C92" s="34">
        <v>12719887</v>
      </c>
      <c r="D92" s="34">
        <v>12918765</v>
      </c>
      <c r="E92" s="34">
        <v>16696</v>
      </c>
      <c r="F92" s="34">
        <v>54239</v>
      </c>
      <c r="G92" s="35">
        <f t="shared" si="5"/>
        <v>-0.77569600773082759</v>
      </c>
      <c r="H92" s="35">
        <f t="shared" si="7"/>
        <v>52.925918094029747</v>
      </c>
      <c r="I92" s="35">
        <f t="shared" si="8"/>
        <v>1.1853403217426917</v>
      </c>
      <c r="J92" s="34">
        <v>15202972</v>
      </c>
      <c r="K92" s="34">
        <f t="shared" si="6"/>
        <v>4.6658640165883353E-3</v>
      </c>
      <c r="L92" s="36">
        <f>AVERAGE(G92:G94)</f>
        <v>-0.81684972806540002</v>
      </c>
      <c r="M92" s="36">
        <f>AVERAGE(H92:H94)</f>
        <v>54.912873270432918</v>
      </c>
      <c r="N92" s="36">
        <f>AVERAGE(I92:I94)</f>
        <v>1.1805226249139513</v>
      </c>
      <c r="O92" s="34">
        <f>ROUND(N92,1)</f>
        <v>1.2</v>
      </c>
      <c r="P92" s="34">
        <f>ROUND(L92,1)</f>
        <v>-0.8</v>
      </c>
      <c r="Q92" s="34">
        <f>ROUND(M92,1)</f>
        <v>54.9</v>
      </c>
      <c r="R92" s="93" t="s">
        <v>82</v>
      </c>
    </row>
    <row r="93" spans="1:18" x14ac:dyDescent="0.3">
      <c r="A93" s="1"/>
      <c r="B93" s="93"/>
      <c r="C93" s="34">
        <v>12762144</v>
      </c>
      <c r="D93" s="34">
        <v>12996082</v>
      </c>
      <c r="E93" s="34">
        <v>15191</v>
      </c>
      <c r="F93" s="34">
        <v>55565</v>
      </c>
      <c r="G93" s="35">
        <f t="shared" si="5"/>
        <v>-0.90820695493548353</v>
      </c>
      <c r="H93" s="35">
        <f t="shared" si="7"/>
        <v>57.060885295946626</v>
      </c>
      <c r="I93" s="35">
        <f t="shared" si="8"/>
        <v>1.1826304672556074</v>
      </c>
      <c r="J93" s="34">
        <v>15331114</v>
      </c>
      <c r="K93" s="34">
        <f t="shared" si="6"/>
        <v>4.6151897376798577E-3</v>
      </c>
      <c r="L93" s="36">
        <f>STDEVP(G92:G94)</f>
        <v>6.4704877887294773E-2</v>
      </c>
      <c r="M93" s="36">
        <f>STDEVP(H92:H94)</f>
        <v>1.6919304402006083</v>
      </c>
      <c r="N93" s="36">
        <f>STDEVP(I92:I94)</f>
        <v>5.0205011327433156E-3</v>
      </c>
      <c r="O93" s="34">
        <f>ROUND(N93,1)</f>
        <v>0</v>
      </c>
      <c r="P93" s="34">
        <f>ROUND(L93,1)</f>
        <v>0.1</v>
      </c>
      <c r="Q93" s="34">
        <f>ROUND(M93,1)</f>
        <v>1.7</v>
      </c>
      <c r="R93" s="93"/>
    </row>
    <row r="94" spans="1:18" x14ac:dyDescent="0.3">
      <c r="A94" s="1"/>
      <c r="B94" s="93"/>
      <c r="C94" s="34">
        <v>12829791</v>
      </c>
      <c r="D94" s="34">
        <v>13028029</v>
      </c>
      <c r="E94" s="34">
        <v>15538</v>
      </c>
      <c r="F94" s="34">
        <v>53141</v>
      </c>
      <c r="G94" s="35">
        <f t="shared" si="5"/>
        <v>-0.76664622152988926</v>
      </c>
      <c r="H94" s="35">
        <f t="shared" si="7"/>
        <v>54.751816421322388</v>
      </c>
      <c r="I94" s="35">
        <f t="shared" si="8"/>
        <v>1.1735970857435547</v>
      </c>
      <c r="J94" s="34">
        <v>15446446</v>
      </c>
      <c r="K94" s="34">
        <f t="shared" si="6"/>
        <v>4.4462655034044722E-3</v>
      </c>
      <c r="L94" s="36"/>
      <c r="M94" s="36"/>
      <c r="N94" s="36"/>
      <c r="O94" s="34" t="str">
        <f>O92&amp;"±"&amp;O93</f>
        <v>1.2±0</v>
      </c>
      <c r="P94" s="34" t="str">
        <f>P92&amp;"±"&amp;P93</f>
        <v>-0.8±0.1</v>
      </c>
      <c r="Q94" s="34" t="str">
        <f>Q92&amp;"±"&amp;Q93</f>
        <v>54.9±1.7</v>
      </c>
      <c r="R94" s="93"/>
    </row>
    <row r="95" spans="1:18" x14ac:dyDescent="0.3">
      <c r="A95" s="1"/>
      <c r="B95" s="92" t="s">
        <v>83</v>
      </c>
      <c r="C95" s="13">
        <v>12673284</v>
      </c>
      <c r="D95" s="13">
        <v>12814523</v>
      </c>
      <c r="E95" s="13">
        <v>4233</v>
      </c>
      <c r="F95" s="13">
        <v>61035</v>
      </c>
      <c r="G95" s="18">
        <f t="shared" si="5"/>
        <v>-0.55414339884165009</v>
      </c>
      <c r="H95" s="18">
        <f t="shared" si="7"/>
        <v>87.028865600294168</v>
      </c>
      <c r="I95" s="18">
        <f t="shared" si="8"/>
        <v>1.1604595072917934</v>
      </c>
      <c r="J95" s="13">
        <v>15537807</v>
      </c>
      <c r="K95" s="13">
        <f t="shared" si="6"/>
        <v>4.2005927863565306E-3</v>
      </c>
      <c r="L95" s="19">
        <f>AVERAGE(G95:G97)</f>
        <v>-0.62722855719900383</v>
      </c>
      <c r="M95" s="19">
        <f>AVERAGE(H95:H97)</f>
        <v>91.833349372779807</v>
      </c>
      <c r="N95" s="19">
        <f>AVERAGE(I95:I97)</f>
        <v>1.1542667637145618</v>
      </c>
      <c r="O95" s="13">
        <f>ROUND(N95,1)</f>
        <v>1.2</v>
      </c>
      <c r="P95" s="13">
        <f>ROUND(L95,1)</f>
        <v>-0.6</v>
      </c>
      <c r="Q95" s="13">
        <f>ROUND(M95,1)</f>
        <v>91.8</v>
      </c>
      <c r="R95" s="92" t="s">
        <v>83</v>
      </c>
    </row>
    <row r="96" spans="1:18" x14ac:dyDescent="0.3">
      <c r="A96" s="1"/>
      <c r="B96" s="92"/>
      <c r="C96" s="13">
        <v>12788410</v>
      </c>
      <c r="D96" s="13">
        <v>12929634</v>
      </c>
      <c r="E96" s="13">
        <v>2280</v>
      </c>
      <c r="F96" s="13">
        <v>61232</v>
      </c>
      <c r="G96" s="18">
        <f t="shared" si="5"/>
        <v>-0.54912418689383991</v>
      </c>
      <c r="H96" s="18">
        <f t="shared" si="7"/>
        <v>92.820254440105813</v>
      </c>
      <c r="I96" s="18">
        <f t="shared" si="8"/>
        <v>1.1525429285048781</v>
      </c>
      <c r="J96" s="13">
        <v>15672097</v>
      </c>
      <c r="K96" s="13">
        <f t="shared" si="6"/>
        <v>4.0525527630412188E-3</v>
      </c>
      <c r="L96" s="19">
        <f>STDEVP(G95:G97)</f>
        <v>0.10692677651876188</v>
      </c>
      <c r="M96" s="19">
        <f>STDEVP(H95:H97)</f>
        <v>3.5884515277985805</v>
      </c>
      <c r="N96" s="19">
        <f>STDEVP(I95:I97)</f>
        <v>4.5200598388748653E-3</v>
      </c>
      <c r="O96" s="13">
        <f>ROUND(N96,1)</f>
        <v>0</v>
      </c>
      <c r="P96" s="13">
        <f>ROUND(L96,1)</f>
        <v>0.1</v>
      </c>
      <c r="Q96" s="13">
        <f>ROUND(M96,1)</f>
        <v>3.6</v>
      </c>
      <c r="R96" s="92"/>
    </row>
    <row r="97" spans="1:18" x14ac:dyDescent="0.3">
      <c r="A97" s="1"/>
      <c r="B97" s="92"/>
      <c r="C97" s="13">
        <v>12884421</v>
      </c>
      <c r="D97" s="13">
        <v>13086584</v>
      </c>
      <c r="E97" s="13">
        <v>1366</v>
      </c>
      <c r="F97" s="13">
        <v>61452</v>
      </c>
      <c r="G97" s="18">
        <f t="shared" si="5"/>
        <v>-0.77841808586152139</v>
      </c>
      <c r="H97" s="18">
        <f t="shared" si="7"/>
        <v>95.65092807793944</v>
      </c>
      <c r="I97" s="18">
        <f t="shared" si="8"/>
        <v>1.1497978553470138</v>
      </c>
      <c r="J97" s="13">
        <v>15699712</v>
      </c>
      <c r="K97" s="13">
        <f t="shared" si="6"/>
        <v>4.0012198949891569E-3</v>
      </c>
      <c r="L97" s="19"/>
      <c r="M97" s="19"/>
      <c r="N97" s="19"/>
      <c r="O97" s="13" t="str">
        <f>O95&amp;"±"&amp;O96</f>
        <v>1.2±0</v>
      </c>
      <c r="P97" s="13" t="str">
        <f>P95&amp;"±"&amp;P96</f>
        <v>-0.6±0.1</v>
      </c>
      <c r="Q97" s="13" t="str">
        <f>Q95&amp;"±"&amp;Q96</f>
        <v>91.8±3.6</v>
      </c>
      <c r="R97" s="92"/>
    </row>
    <row r="98" spans="1:18" x14ac:dyDescent="0.3">
      <c r="A98" s="1"/>
      <c r="B98" s="93" t="s">
        <v>84</v>
      </c>
      <c r="C98" s="34">
        <v>13335360</v>
      </c>
      <c r="D98" s="34">
        <v>13143477</v>
      </c>
      <c r="E98" s="34">
        <v>16930</v>
      </c>
      <c r="F98" s="34">
        <v>373510</v>
      </c>
      <c r="G98" s="35">
        <f t="shared" si="5"/>
        <v>0.72466551306615168</v>
      </c>
      <c r="H98" s="35">
        <f t="shared" si="7"/>
        <v>91.327732814260827</v>
      </c>
      <c r="I98" s="35">
        <f t="shared" si="8"/>
        <v>2.2836604534504277</v>
      </c>
      <c r="J98" s="34">
        <v>15490915</v>
      </c>
      <c r="K98" s="34">
        <f t="shared" si="6"/>
        <v>2.5204450479522997E-2</v>
      </c>
      <c r="L98" s="36">
        <f>AVERAGE(G98:G100)</f>
        <v>0.75347903167561137</v>
      </c>
      <c r="M98" s="36">
        <f>AVERAGE(H98:H100)</f>
        <v>92.453760607889592</v>
      </c>
      <c r="N98" s="36">
        <f>AVERAGE(I98:I100)</f>
        <v>2.2631732724977813</v>
      </c>
      <c r="O98" s="34">
        <f>ROUND(N98,1)</f>
        <v>2.2999999999999998</v>
      </c>
      <c r="P98" s="34">
        <f>ROUND(L98,1)</f>
        <v>0.8</v>
      </c>
      <c r="Q98" s="34">
        <f>ROUND(M98,1)</f>
        <v>92.5</v>
      </c>
      <c r="R98" s="93" t="s">
        <v>84</v>
      </c>
    </row>
    <row r="99" spans="1:18" x14ac:dyDescent="0.3">
      <c r="A99" s="1"/>
      <c r="B99" s="93"/>
      <c r="C99" s="34">
        <v>13489143</v>
      </c>
      <c r="D99" s="34">
        <v>13325273</v>
      </c>
      <c r="E99" s="34">
        <v>14300</v>
      </c>
      <c r="F99" s="34">
        <v>369197</v>
      </c>
      <c r="G99" s="35">
        <f t="shared" si="5"/>
        <v>0.61112649255534779</v>
      </c>
      <c r="H99" s="35">
        <f t="shared" si="7"/>
        <v>92.542314542225895</v>
      </c>
      <c r="I99" s="35">
        <f t="shared" si="8"/>
        <v>2.2526716180606603</v>
      </c>
      <c r="J99" s="34">
        <v>15573508</v>
      </c>
      <c r="K99" s="34">
        <f t="shared" si="6"/>
        <v>2.4624959257734353E-2</v>
      </c>
      <c r="L99" s="36">
        <f>STDEVP(G98:G100)</f>
        <v>0.12960489132665157</v>
      </c>
      <c r="M99" s="36">
        <f>STDEVP(H98:H100)</f>
        <v>0.88546266626099612</v>
      </c>
      <c r="N99" s="36">
        <f>STDEVP(I98:I100)</f>
        <v>1.4488156877204098E-2</v>
      </c>
      <c r="O99" s="34">
        <f>ROUND(N99,1)</f>
        <v>0</v>
      </c>
      <c r="P99" s="34">
        <f>ROUND(L99,1)</f>
        <v>0.1</v>
      </c>
      <c r="Q99" s="34">
        <f>ROUND(M99,1)</f>
        <v>0.9</v>
      </c>
      <c r="R99" s="93"/>
    </row>
    <row r="100" spans="1:18" x14ac:dyDescent="0.3">
      <c r="A100" s="1"/>
      <c r="B100" s="93"/>
      <c r="C100" s="34">
        <v>13324165</v>
      </c>
      <c r="D100" s="34">
        <v>13080020</v>
      </c>
      <c r="E100" s="34">
        <v>12406</v>
      </c>
      <c r="F100" s="34">
        <v>368803</v>
      </c>
      <c r="G100" s="35">
        <f t="shared" si="5"/>
        <v>0.92464508940533485</v>
      </c>
      <c r="H100" s="35">
        <f t="shared" si="7"/>
        <v>93.491234467182053</v>
      </c>
      <c r="I100" s="35">
        <f t="shared" si="8"/>
        <v>2.2531877459822565</v>
      </c>
      <c r="J100" s="34">
        <v>15474529</v>
      </c>
      <c r="K100" s="34">
        <f t="shared" si="6"/>
        <v>2.4634610849868194E-2</v>
      </c>
      <c r="L100" s="36"/>
      <c r="M100" s="36"/>
      <c r="N100" s="36"/>
      <c r="O100" s="34" t="str">
        <f>O98&amp;"±"&amp;O99</f>
        <v>2.3±0</v>
      </c>
      <c r="P100" s="34" t="str">
        <f>P98&amp;"±"&amp;P99</f>
        <v>0.8±0.1</v>
      </c>
      <c r="Q100" s="34" t="str">
        <f>Q98&amp;"±"&amp;Q99</f>
        <v>92.5±0.9</v>
      </c>
      <c r="R100" s="93"/>
    </row>
    <row r="101" spans="1:18" x14ac:dyDescent="0.3">
      <c r="A101" s="1"/>
      <c r="B101" s="92" t="s">
        <v>128</v>
      </c>
      <c r="C101" s="13">
        <v>13210019</v>
      </c>
      <c r="D101" s="13">
        <v>13521775</v>
      </c>
      <c r="E101" s="13">
        <v>0</v>
      </c>
      <c r="F101" s="13">
        <v>0</v>
      </c>
      <c r="G101" s="18">
        <f t="shared" si="5"/>
        <v>-1.1662367291922122</v>
      </c>
      <c r="H101" s="18"/>
      <c r="I101" s="18"/>
      <c r="J101" s="13">
        <v>15295594</v>
      </c>
      <c r="K101" s="13">
        <f t="shared" si="6"/>
        <v>0</v>
      </c>
      <c r="L101" s="19">
        <f>AVERAGE(G101:G103)</f>
        <v>-1.0413229775087145</v>
      </c>
      <c r="M101" s="19"/>
      <c r="N101" s="19"/>
      <c r="O101" s="13"/>
      <c r="P101" s="13">
        <f>ROUND(L101,1)</f>
        <v>-1</v>
      </c>
      <c r="Q101" s="13"/>
      <c r="R101" s="92" t="s">
        <v>128</v>
      </c>
    </row>
    <row r="102" spans="1:18" x14ac:dyDescent="0.3">
      <c r="A102" s="1"/>
      <c r="B102" s="92"/>
      <c r="C102" s="13">
        <v>13241813</v>
      </c>
      <c r="D102" s="13">
        <v>13493954</v>
      </c>
      <c r="E102" s="13">
        <v>0</v>
      </c>
      <c r="F102" s="13">
        <v>0</v>
      </c>
      <c r="G102" s="18">
        <f t="shared" si="5"/>
        <v>-0.94308496928477881</v>
      </c>
      <c r="H102" s="18"/>
      <c r="I102" s="18"/>
      <c r="J102" s="13">
        <v>15380916</v>
      </c>
      <c r="K102" s="13">
        <f t="shared" si="6"/>
        <v>0</v>
      </c>
      <c r="L102" s="19">
        <f>STDEVP(G101:G103)</f>
        <v>9.3033590544084221E-2</v>
      </c>
      <c r="M102" s="19"/>
      <c r="N102" s="19"/>
      <c r="O102" s="13"/>
      <c r="P102" s="13">
        <f>ROUND(L102,1)</f>
        <v>0.1</v>
      </c>
      <c r="Q102" s="13"/>
      <c r="R102" s="92"/>
    </row>
    <row r="103" spans="1:18" x14ac:dyDescent="0.3">
      <c r="A103" s="1"/>
      <c r="B103" s="92"/>
      <c r="C103" s="13">
        <v>13275868</v>
      </c>
      <c r="D103" s="13">
        <v>13548036</v>
      </c>
      <c r="E103" s="13">
        <v>0</v>
      </c>
      <c r="F103" s="13">
        <v>0</v>
      </c>
      <c r="G103" s="18">
        <f t="shared" si="5"/>
        <v>-1.0146472340491526</v>
      </c>
      <c r="H103" s="18"/>
      <c r="I103" s="18"/>
      <c r="J103" s="13">
        <v>15474696</v>
      </c>
      <c r="K103" s="13">
        <f t="shared" si="6"/>
        <v>0</v>
      </c>
      <c r="L103" s="19"/>
      <c r="M103" s="19"/>
      <c r="N103" s="19"/>
      <c r="O103" s="13"/>
      <c r="P103" s="13" t="str">
        <f>P101&amp;"±"&amp;P102</f>
        <v>-1±0.1</v>
      </c>
      <c r="Q103" s="13"/>
      <c r="R103" s="92"/>
    </row>
    <row r="104" spans="1:18" x14ac:dyDescent="0.3">
      <c r="A104" s="1"/>
      <c r="B104" s="93" t="s">
        <v>129</v>
      </c>
      <c r="C104" s="34">
        <v>13229921</v>
      </c>
      <c r="D104" s="34">
        <v>13479865</v>
      </c>
      <c r="E104" s="34">
        <v>0</v>
      </c>
      <c r="F104" s="34">
        <v>0</v>
      </c>
      <c r="G104" s="35">
        <f t="shared" si="5"/>
        <v>-0.93577687219208727</v>
      </c>
      <c r="H104" s="35"/>
      <c r="I104" s="35"/>
      <c r="J104" s="34">
        <v>15529061</v>
      </c>
      <c r="K104" s="34">
        <f t="shared" si="6"/>
        <v>0</v>
      </c>
      <c r="L104" s="36">
        <f>AVERAGE(G104:G106)</f>
        <v>-0.87930201360220972</v>
      </c>
      <c r="M104" s="36"/>
      <c r="N104" s="36"/>
      <c r="O104" s="34"/>
      <c r="P104" s="34">
        <f>ROUND(L104,1)</f>
        <v>-0.9</v>
      </c>
      <c r="Q104" s="34"/>
      <c r="R104" s="93" t="s">
        <v>129</v>
      </c>
    </row>
    <row r="105" spans="1:18" x14ac:dyDescent="0.3">
      <c r="A105" s="1"/>
      <c r="B105" s="93"/>
      <c r="C105" s="34">
        <v>13582811</v>
      </c>
      <c r="D105" s="34">
        <v>13776942</v>
      </c>
      <c r="E105" s="34">
        <v>0</v>
      </c>
      <c r="F105" s="34">
        <v>0</v>
      </c>
      <c r="G105" s="35">
        <f t="shared" si="5"/>
        <v>-0.70954953431048884</v>
      </c>
      <c r="H105" s="35"/>
      <c r="I105" s="35"/>
      <c r="J105" s="34">
        <v>15928287</v>
      </c>
      <c r="K105" s="34">
        <f t="shared" si="6"/>
        <v>0</v>
      </c>
      <c r="L105" s="36">
        <f>STDEVP(G104:G106)</f>
        <v>0.12225265263693801</v>
      </c>
      <c r="M105" s="36"/>
      <c r="N105" s="36"/>
      <c r="O105" s="34"/>
      <c r="P105" s="34">
        <f>ROUND(L105,1)</f>
        <v>0.1</v>
      </c>
      <c r="Q105" s="34"/>
      <c r="R105" s="93"/>
    </row>
    <row r="106" spans="1:18" x14ac:dyDescent="0.3">
      <c r="A106" s="1"/>
      <c r="B106" s="93"/>
      <c r="C106" s="34">
        <v>14831568</v>
      </c>
      <c r="D106" s="34">
        <v>15128950</v>
      </c>
      <c r="E106" s="34">
        <v>0</v>
      </c>
      <c r="F106" s="34">
        <v>0</v>
      </c>
      <c r="G106" s="35">
        <f t="shared" si="5"/>
        <v>-0.99257963430405305</v>
      </c>
      <c r="H106" s="35"/>
      <c r="I106" s="35"/>
      <c r="J106" s="34">
        <v>17488457</v>
      </c>
      <c r="K106" s="34">
        <f t="shared" si="6"/>
        <v>0</v>
      </c>
      <c r="L106" s="36"/>
      <c r="M106" s="36"/>
      <c r="N106" s="36"/>
      <c r="O106" s="34"/>
      <c r="P106" s="34" t="str">
        <f>P104&amp;"±"&amp;P105</f>
        <v>-0.9±0.1</v>
      </c>
      <c r="Q106" s="34"/>
      <c r="R106" s="93"/>
    </row>
    <row r="107" spans="1:18" x14ac:dyDescent="0.3">
      <c r="A107" s="1"/>
      <c r="B107" s="92" t="s">
        <v>130</v>
      </c>
      <c r="C107" s="13">
        <v>12854877</v>
      </c>
      <c r="D107" s="13">
        <v>13064445</v>
      </c>
      <c r="E107" s="13">
        <v>0</v>
      </c>
      <c r="F107" s="13">
        <v>0</v>
      </c>
      <c r="G107" s="18">
        <f t="shared" si="5"/>
        <v>-0.80853966782001474</v>
      </c>
      <c r="H107" s="18"/>
      <c r="I107" s="18"/>
      <c r="J107" s="13">
        <v>15751813</v>
      </c>
      <c r="K107" s="13">
        <f t="shared" si="6"/>
        <v>0</v>
      </c>
      <c r="L107" s="19">
        <f>AVERAGE(G107:G109)</f>
        <v>-0.74573042447452054</v>
      </c>
      <c r="M107" s="19"/>
      <c r="N107" s="19"/>
      <c r="O107" s="13"/>
      <c r="P107" s="13">
        <f>ROUND(L107,1)</f>
        <v>-0.7</v>
      </c>
      <c r="Q107" s="13"/>
      <c r="R107" s="92" t="s">
        <v>130</v>
      </c>
    </row>
    <row r="108" spans="1:18" x14ac:dyDescent="0.3">
      <c r="A108" s="1"/>
      <c r="B108" s="92"/>
      <c r="C108" s="13">
        <v>13095623</v>
      </c>
      <c r="D108" s="13">
        <v>13278155</v>
      </c>
      <c r="E108" s="13">
        <v>0</v>
      </c>
      <c r="F108" s="13">
        <v>0</v>
      </c>
      <c r="G108" s="18">
        <f t="shared" si="5"/>
        <v>-0.69209652102175123</v>
      </c>
      <c r="H108" s="18"/>
      <c r="I108" s="18"/>
      <c r="J108" s="13">
        <v>15981571</v>
      </c>
      <c r="K108" s="13">
        <f t="shared" si="6"/>
        <v>0</v>
      </c>
      <c r="L108" s="19">
        <f>STDEVP(G107:G109)</f>
        <v>4.7978410114555725E-2</v>
      </c>
      <c r="M108" s="19"/>
      <c r="N108" s="19"/>
      <c r="O108" s="13"/>
      <c r="P108" s="13">
        <f>ROUND(L108,1)</f>
        <v>0</v>
      </c>
      <c r="Q108" s="13"/>
      <c r="R108" s="92"/>
    </row>
    <row r="109" spans="1:18" x14ac:dyDescent="0.3">
      <c r="A109" s="1"/>
      <c r="B109" s="92"/>
      <c r="C109" s="13">
        <v>12928619</v>
      </c>
      <c r="D109" s="13">
        <v>13120485</v>
      </c>
      <c r="E109" s="13">
        <v>0</v>
      </c>
      <c r="F109" s="13">
        <v>0</v>
      </c>
      <c r="G109" s="18">
        <f t="shared" si="5"/>
        <v>-0.73655508458179597</v>
      </c>
      <c r="H109" s="18"/>
      <c r="I109" s="18"/>
      <c r="J109" s="13">
        <v>15612566</v>
      </c>
      <c r="K109" s="13">
        <f t="shared" si="6"/>
        <v>0</v>
      </c>
      <c r="L109" s="19"/>
      <c r="M109" s="19"/>
      <c r="N109" s="19"/>
      <c r="O109" s="13"/>
      <c r="P109" s="13" t="str">
        <f>P107&amp;"±"&amp;P108</f>
        <v>-0.7±0</v>
      </c>
      <c r="Q109" s="13"/>
      <c r="R109" s="92"/>
    </row>
    <row r="110" spans="1:18" x14ac:dyDescent="0.3">
      <c r="A110" s="1"/>
      <c r="B110" s="93" t="s">
        <v>131</v>
      </c>
      <c r="C110" s="62">
        <v>13214233</v>
      </c>
      <c r="D110" s="34">
        <v>13483697</v>
      </c>
      <c r="E110" s="34">
        <v>0</v>
      </c>
      <c r="F110" s="34">
        <v>0</v>
      </c>
      <c r="G110" s="35">
        <f t="shared" si="5"/>
        <v>-1.009306714041126</v>
      </c>
      <c r="H110" s="35"/>
      <c r="I110" s="35"/>
      <c r="J110" s="34">
        <v>15572329</v>
      </c>
      <c r="K110" s="34">
        <f t="shared" si="6"/>
        <v>0</v>
      </c>
      <c r="L110" s="36">
        <f>AVERAGE(G110:G112)</f>
        <v>-0.69846641271057075</v>
      </c>
      <c r="M110" s="36"/>
      <c r="N110" s="36"/>
      <c r="O110" s="34"/>
      <c r="P110" s="34">
        <f>ROUND(L110,1)</f>
        <v>-0.7</v>
      </c>
      <c r="Q110" s="34"/>
      <c r="R110" s="93" t="s">
        <v>131</v>
      </c>
    </row>
    <row r="111" spans="1:18" x14ac:dyDescent="0.3">
      <c r="A111" s="1"/>
      <c r="B111" s="93"/>
      <c r="C111" s="62">
        <v>13149861</v>
      </c>
      <c r="D111" s="34">
        <v>13324116</v>
      </c>
      <c r="E111" s="34">
        <v>0</v>
      </c>
      <c r="F111" s="34">
        <v>0</v>
      </c>
      <c r="G111" s="35">
        <f t="shared" si="5"/>
        <v>-0.65821240231492228</v>
      </c>
      <c r="H111" s="35"/>
      <c r="I111" s="35"/>
      <c r="J111" s="34">
        <v>15460778</v>
      </c>
      <c r="K111" s="34">
        <f t="shared" si="6"/>
        <v>0</v>
      </c>
      <c r="L111" s="36">
        <f>STDEVP(G110:G112)</f>
        <v>0.23906694956721058</v>
      </c>
      <c r="M111" s="36"/>
      <c r="N111" s="36"/>
      <c r="O111" s="34"/>
      <c r="P111" s="34">
        <f>ROUND(L111,1)</f>
        <v>0.2</v>
      </c>
      <c r="Q111" s="34"/>
      <c r="R111" s="93"/>
    </row>
    <row r="112" spans="1:18" x14ac:dyDescent="0.3">
      <c r="A112" s="1"/>
      <c r="B112" s="93"/>
      <c r="C112" s="62">
        <v>13536992</v>
      </c>
      <c r="D112" s="34">
        <v>13653334</v>
      </c>
      <c r="E112" s="34">
        <v>0</v>
      </c>
      <c r="F112" s="34">
        <v>0</v>
      </c>
      <c r="G112" s="35">
        <f t="shared" si="5"/>
        <v>-0.42788012177566387</v>
      </c>
      <c r="H112" s="35"/>
      <c r="I112" s="35"/>
      <c r="J112" s="34">
        <v>15858006</v>
      </c>
      <c r="K112" s="34">
        <f t="shared" si="6"/>
        <v>0</v>
      </c>
      <c r="L112" s="36"/>
      <c r="M112" s="36"/>
      <c r="N112" s="36"/>
      <c r="O112" s="34"/>
      <c r="P112" s="34" t="str">
        <f>P110&amp;"±"&amp;P111</f>
        <v>-0.7±0.2</v>
      </c>
      <c r="Q112" s="34"/>
      <c r="R112" s="93"/>
    </row>
    <row r="113" spans="1:18" x14ac:dyDescent="0.3">
      <c r="A113" s="1"/>
      <c r="B113" s="92" t="s">
        <v>132</v>
      </c>
      <c r="C113" s="13">
        <v>13962639</v>
      </c>
      <c r="D113" s="13">
        <v>12800111</v>
      </c>
      <c r="E113" s="13">
        <v>288682</v>
      </c>
      <c r="F113" s="13">
        <v>1539977</v>
      </c>
      <c r="G113" s="18">
        <f t="shared" si="5"/>
        <v>4.3438286424227703</v>
      </c>
      <c r="H113" s="18">
        <f>(F113-E113)/(F113+E113)*100</f>
        <v>68.426918304615569</v>
      </c>
      <c r="I113" s="18">
        <f>(K113+0.0175)/0.187/10*100</f>
        <v>7.1238552824633565</v>
      </c>
      <c r="J113" s="13">
        <v>15802979</v>
      </c>
      <c r="K113" s="13">
        <f t="shared" si="6"/>
        <v>0.11571609378206477</v>
      </c>
      <c r="L113" s="19">
        <f>AVERAGE(G113:G115)</f>
        <v>4.2106062984254811</v>
      </c>
      <c r="M113" s="19">
        <f>AVERAGE(H113:H115)</f>
        <v>67.621442994111078</v>
      </c>
      <c r="N113" s="19">
        <f>AVERAGE(I113:I115)</f>
        <v>7.5128195312294714</v>
      </c>
      <c r="O113" s="13">
        <f>ROUND(N113,1)</f>
        <v>7.5</v>
      </c>
      <c r="P113" s="13">
        <f>ROUND(L113,1)</f>
        <v>4.2</v>
      </c>
      <c r="Q113" s="13">
        <f>ROUND(M113,1)</f>
        <v>67.599999999999994</v>
      </c>
      <c r="R113" s="92" t="s">
        <v>132</v>
      </c>
    </row>
    <row r="114" spans="1:18" x14ac:dyDescent="0.3">
      <c r="A114" s="1"/>
      <c r="B114" s="92"/>
      <c r="C114" s="13">
        <v>13811995</v>
      </c>
      <c r="D114" s="13">
        <v>12774521</v>
      </c>
      <c r="E114" s="13">
        <v>326962</v>
      </c>
      <c r="F114" s="13">
        <v>1610362</v>
      </c>
      <c r="G114" s="18">
        <f t="shared" si="5"/>
        <v>3.902256316698284</v>
      </c>
      <c r="H114" s="18">
        <f>(F114-E114)/(F114+E114)*100</f>
        <v>66.246017702769393</v>
      </c>
      <c r="I114" s="18">
        <f>(K114+0.0175)/0.187/10*100</f>
        <v>7.7895225275703224</v>
      </c>
      <c r="J114" s="13">
        <v>15115968</v>
      </c>
      <c r="K114" s="13">
        <f t="shared" si="6"/>
        <v>0.128164071265565</v>
      </c>
      <c r="L114" s="19">
        <f>STDEVP(G113:G115)</f>
        <v>0.21870649561162481</v>
      </c>
      <c r="M114" s="19">
        <f>STDEVP(H113:H115)</f>
        <v>0.97731403833005193</v>
      </c>
      <c r="N114" s="19">
        <f>STDEVP(I113:I115)</f>
        <v>0.28311383093394415</v>
      </c>
      <c r="O114" s="13">
        <f>ROUND(N114,1)</f>
        <v>0.3</v>
      </c>
      <c r="P114" s="13">
        <f>ROUND(L114,1)</f>
        <v>0.2</v>
      </c>
      <c r="Q114" s="13">
        <f>ROUND(M114,1)</f>
        <v>1</v>
      </c>
      <c r="R114" s="92"/>
    </row>
    <row r="115" spans="1:18" x14ac:dyDescent="0.3">
      <c r="A115" s="1"/>
      <c r="B115" s="92"/>
      <c r="C115" s="13">
        <v>13825582</v>
      </c>
      <c r="D115" s="13">
        <v>12663827</v>
      </c>
      <c r="E115" s="13">
        <v>305786</v>
      </c>
      <c r="F115" s="13">
        <v>1616876</v>
      </c>
      <c r="G115" s="18">
        <f t="shared" si="5"/>
        <v>4.3857339361553898</v>
      </c>
      <c r="H115" s="18">
        <f>(F115-E115)/(F115+E115)*100</f>
        <v>68.191392974948272</v>
      </c>
      <c r="I115" s="18">
        <f>(K115+0.0175)/0.187/10*100</f>
        <v>7.6250807836547345</v>
      </c>
      <c r="J115" s="13">
        <v>15370351</v>
      </c>
      <c r="K115" s="13">
        <f t="shared" si="6"/>
        <v>0.12508901065434355</v>
      </c>
      <c r="L115" s="19"/>
      <c r="M115" s="19"/>
      <c r="N115" s="19"/>
      <c r="O115" s="13" t="str">
        <f>O113&amp;"±"&amp;O114</f>
        <v>7.5±0.3</v>
      </c>
      <c r="P115" s="13" t="str">
        <f>P113&amp;"±"&amp;P114</f>
        <v>4.2±0.2</v>
      </c>
      <c r="Q115" s="13" t="str">
        <f>Q113&amp;"±"&amp;Q114</f>
        <v>67.6±1</v>
      </c>
      <c r="R115" s="92"/>
    </row>
    <row r="116" spans="1:18" x14ac:dyDescent="0.3">
      <c r="A116" s="1"/>
      <c r="B116" s="93" t="s">
        <v>133</v>
      </c>
      <c r="C116" s="34">
        <v>11368761</v>
      </c>
      <c r="D116" s="34">
        <v>11718909</v>
      </c>
      <c r="E116" s="34">
        <v>0</v>
      </c>
      <c r="F116" s="34">
        <v>0</v>
      </c>
      <c r="G116" s="35">
        <f t="shared" si="5"/>
        <v>-1.5166017185796574</v>
      </c>
      <c r="H116" s="35"/>
      <c r="I116" s="35"/>
      <c r="J116" s="34">
        <v>14746327</v>
      </c>
      <c r="K116" s="34">
        <f>(F116+E116)/J121</f>
        <v>0</v>
      </c>
      <c r="L116" s="36">
        <f>AVERAGE(G116:G118)</f>
        <v>-1.735732884156006</v>
      </c>
      <c r="M116" s="36"/>
      <c r="N116" s="36"/>
      <c r="O116" s="34"/>
      <c r="P116" s="34">
        <f>ROUND(L116,1)</f>
        <v>-1.7</v>
      </c>
      <c r="Q116" s="34"/>
      <c r="R116" s="93" t="s">
        <v>133</v>
      </c>
    </row>
    <row r="117" spans="1:18" x14ac:dyDescent="0.3">
      <c r="A117" s="1"/>
      <c r="B117" s="93"/>
      <c r="C117" s="34">
        <v>11150389</v>
      </c>
      <c r="D117" s="34">
        <v>11575476</v>
      </c>
      <c r="E117" s="34">
        <v>0</v>
      </c>
      <c r="F117" s="34">
        <v>0</v>
      </c>
      <c r="G117" s="35">
        <f t="shared" si="5"/>
        <v>-1.8704986586869192</v>
      </c>
      <c r="H117" s="35"/>
      <c r="I117" s="35"/>
      <c r="J117" s="34">
        <v>14839502</v>
      </c>
      <c r="K117" s="34">
        <f>(F117+E117)/J117</f>
        <v>0</v>
      </c>
      <c r="L117" s="36">
        <f>STDEVP(G116:G118)</f>
        <v>0.15630930972275806</v>
      </c>
      <c r="M117" s="36"/>
      <c r="N117" s="36"/>
      <c r="O117" s="34"/>
      <c r="P117" s="34">
        <f>ROUND(L117,1)</f>
        <v>0.2</v>
      </c>
      <c r="Q117" s="34"/>
      <c r="R117" s="93"/>
    </row>
    <row r="118" spans="1:18" x14ac:dyDescent="0.3">
      <c r="A118" s="1"/>
      <c r="B118" s="93"/>
      <c r="C118" s="34">
        <v>11891857</v>
      </c>
      <c r="D118" s="34">
        <v>12332769</v>
      </c>
      <c r="E118" s="34">
        <v>0</v>
      </c>
      <c r="F118" s="34">
        <v>0</v>
      </c>
      <c r="G118" s="35">
        <f t="shared" si="5"/>
        <v>-1.8200982752014416</v>
      </c>
      <c r="H118" s="35"/>
      <c r="I118" s="35"/>
      <c r="J118" s="34">
        <v>15214188</v>
      </c>
      <c r="K118" s="34">
        <f>(F118+E118)/J118</f>
        <v>0</v>
      </c>
      <c r="L118" s="36"/>
      <c r="M118" s="36"/>
      <c r="N118" s="36"/>
      <c r="O118" s="34"/>
      <c r="P118" s="34" t="str">
        <f>P116&amp;"±"&amp;P117</f>
        <v>-1.7±0.2</v>
      </c>
      <c r="Q118" s="34"/>
      <c r="R118" s="93"/>
    </row>
    <row r="119" spans="1:18" x14ac:dyDescent="0.3">
      <c r="A119" s="1"/>
      <c r="B119" s="92" t="s">
        <v>134</v>
      </c>
      <c r="C119" s="13">
        <v>13533298</v>
      </c>
      <c r="D119" s="13">
        <v>13813419</v>
      </c>
      <c r="E119" s="13">
        <v>0</v>
      </c>
      <c r="F119" s="13">
        <v>0</v>
      </c>
      <c r="G119" s="18">
        <f t="shared" si="5"/>
        <v>-1.024331366723106</v>
      </c>
      <c r="H119" s="18"/>
      <c r="I119" s="18"/>
      <c r="J119" s="13">
        <v>14869367</v>
      </c>
      <c r="K119" s="13">
        <f>(F119+E119)/J119</f>
        <v>0</v>
      </c>
      <c r="L119" s="19">
        <f>AVERAGE(G119:G121)</f>
        <v>-0.85142132781919155</v>
      </c>
      <c r="M119" s="19"/>
      <c r="N119" s="19"/>
      <c r="O119" s="13"/>
      <c r="P119" s="13">
        <f>ROUND(L119,1)</f>
        <v>-0.9</v>
      </c>
      <c r="Q119" s="13"/>
      <c r="R119" s="92" t="s">
        <v>134</v>
      </c>
    </row>
    <row r="120" spans="1:18" x14ac:dyDescent="0.3">
      <c r="A120" s="1"/>
      <c r="B120" s="92"/>
      <c r="C120" s="13">
        <v>13890981</v>
      </c>
      <c r="D120" s="13">
        <v>14083578</v>
      </c>
      <c r="E120" s="13">
        <v>0</v>
      </c>
      <c r="F120" s="13">
        <v>0</v>
      </c>
      <c r="G120" s="18">
        <f t="shared" si="5"/>
        <v>-0.68847197912932245</v>
      </c>
      <c r="H120" s="18"/>
      <c r="I120" s="18"/>
      <c r="J120" s="13">
        <v>15445756</v>
      </c>
      <c r="K120" s="13">
        <f>(F120+E120)/J120</f>
        <v>0</v>
      </c>
      <c r="L120" s="19">
        <f>STDEVP(G119:G121)</f>
        <v>0.13729480099618485</v>
      </c>
      <c r="M120" s="19"/>
      <c r="N120" s="19"/>
      <c r="O120" s="13"/>
      <c r="P120" s="13">
        <f>ROUND(L120,1)</f>
        <v>0.1</v>
      </c>
      <c r="Q120" s="13"/>
      <c r="R120" s="92"/>
    </row>
    <row r="121" spans="1:18" x14ac:dyDescent="0.3">
      <c r="A121" s="1"/>
      <c r="B121" s="92"/>
      <c r="C121" s="13">
        <v>13919081</v>
      </c>
      <c r="D121" s="13">
        <v>14155316</v>
      </c>
      <c r="E121" s="13">
        <v>0</v>
      </c>
      <c r="F121" s="13">
        <v>0</v>
      </c>
      <c r="G121" s="18">
        <f t="shared" si="5"/>
        <v>-0.84146063760514611</v>
      </c>
      <c r="H121" s="18"/>
      <c r="I121" s="18"/>
      <c r="J121" s="13">
        <v>15089727</v>
      </c>
      <c r="K121" s="13">
        <v>0</v>
      </c>
      <c r="L121" s="19"/>
      <c r="M121" s="19"/>
      <c r="N121" s="19"/>
      <c r="O121" s="13"/>
      <c r="P121" s="13" t="str">
        <f>P119&amp;"±"&amp;P120</f>
        <v>-0.9±0.1</v>
      </c>
      <c r="Q121" s="13"/>
      <c r="R121" s="92"/>
    </row>
    <row r="123" spans="1:18" ht="19" customHeight="1" x14ac:dyDescent="0.3">
      <c r="B123" s="1" t="s">
        <v>135</v>
      </c>
      <c r="C123" s="1" t="s">
        <v>136</v>
      </c>
      <c r="D123" s="1" t="s">
        <v>137</v>
      </c>
      <c r="E123" s="13" t="s">
        <v>3</v>
      </c>
      <c r="F123" s="13" t="s">
        <v>4</v>
      </c>
    </row>
    <row r="124" spans="1:18" x14ac:dyDescent="0.3">
      <c r="B124" s="43">
        <f>27/134.18*100*0.05</f>
        <v>1.0061111939186167</v>
      </c>
      <c r="C124" s="1">
        <v>1291970</v>
      </c>
      <c r="D124" s="1">
        <v>1291399</v>
      </c>
      <c r="E124" s="1">
        <v>14957240</v>
      </c>
      <c r="F124" s="43">
        <f>(C124+D124)/E124</f>
        <v>0.17271695847629642</v>
      </c>
    </row>
    <row r="125" spans="1:18" x14ac:dyDescent="0.3">
      <c r="B125" s="43">
        <f>27/134.18*100*0.1</f>
        <v>2.0122223878372334</v>
      </c>
      <c r="C125" s="1">
        <v>2778477</v>
      </c>
      <c r="D125" s="1">
        <v>2794330</v>
      </c>
      <c r="E125" s="1">
        <v>14957240</v>
      </c>
      <c r="F125" s="43">
        <f t="shared" ref="F125:F134" si="9">(C125+D125)/E125</f>
        <v>0.37258257539492579</v>
      </c>
    </row>
    <row r="126" spans="1:18" x14ac:dyDescent="0.3">
      <c r="B126" s="43">
        <f>27/134.18*100*0.2</f>
        <v>4.0244447756744668</v>
      </c>
      <c r="C126" s="1">
        <v>5353868</v>
      </c>
      <c r="D126" s="1">
        <v>5391223</v>
      </c>
      <c r="E126" s="1">
        <v>14960124</v>
      </c>
      <c r="F126" s="43">
        <f t="shared" si="9"/>
        <v>0.7182487925902219</v>
      </c>
    </row>
    <row r="127" spans="1:18" x14ac:dyDescent="0.3">
      <c r="B127" s="43">
        <f>27/134.18*100*0.3</f>
        <v>6.0366671635117006</v>
      </c>
      <c r="C127" s="1">
        <v>8147414</v>
      </c>
      <c r="D127" s="1">
        <v>8142907</v>
      </c>
      <c r="E127" s="1">
        <v>14960124</v>
      </c>
      <c r="F127" s="43">
        <f t="shared" si="9"/>
        <v>1.0889161747589793</v>
      </c>
    </row>
    <row r="128" spans="1:18" x14ac:dyDescent="0.3">
      <c r="B128" s="43">
        <f>27/134.18*100*0.4</f>
        <v>8.0488895513489336</v>
      </c>
      <c r="C128" s="1">
        <v>11137089</v>
      </c>
      <c r="D128" s="1">
        <v>11166147</v>
      </c>
      <c r="E128" s="1">
        <v>14974173</v>
      </c>
      <c r="F128" s="43">
        <f t="shared" si="9"/>
        <v>1.4894469297235982</v>
      </c>
    </row>
    <row r="129" spans="2:8" x14ac:dyDescent="0.3">
      <c r="B129" s="43">
        <f>27/134.18*100*0.5</f>
        <v>10.061111939186167</v>
      </c>
      <c r="C129" s="1">
        <v>14027806</v>
      </c>
      <c r="D129" s="1">
        <v>14129080</v>
      </c>
      <c r="E129" s="1">
        <v>15022671</v>
      </c>
      <c r="F129" s="43">
        <f t="shared" si="9"/>
        <v>1.8742929270034603</v>
      </c>
    </row>
    <row r="130" spans="2:8" x14ac:dyDescent="0.3">
      <c r="B130" s="43">
        <f>27/134.18*100*0.6</f>
        <v>12.073334327023401</v>
      </c>
      <c r="C130" s="1">
        <v>16840625</v>
      </c>
      <c r="D130" s="1">
        <v>16890285</v>
      </c>
      <c r="E130" s="1">
        <v>14990189</v>
      </c>
      <c r="F130" s="43">
        <f t="shared" si="9"/>
        <v>2.2501991135668802</v>
      </c>
    </row>
    <row r="131" spans="2:8" x14ac:dyDescent="0.3">
      <c r="B131" s="43">
        <f>27/134.18*100*0.7</f>
        <v>14.085556714860633</v>
      </c>
      <c r="C131" s="1">
        <v>19501600</v>
      </c>
      <c r="D131" s="1">
        <v>19661623</v>
      </c>
      <c r="E131" s="1">
        <v>14982501</v>
      </c>
      <c r="F131" s="43">
        <f t="shared" si="9"/>
        <v>2.6139309451739732</v>
      </c>
    </row>
    <row r="132" spans="2:8" x14ac:dyDescent="0.3">
      <c r="B132" s="43">
        <f>27/134.18*100*0.8</f>
        <v>16.097779102697867</v>
      </c>
      <c r="C132" s="1">
        <v>22381209</v>
      </c>
      <c r="D132" s="1">
        <v>22490761</v>
      </c>
      <c r="E132" s="1">
        <v>14946397</v>
      </c>
      <c r="F132" s="43">
        <f t="shared" si="9"/>
        <v>3.002193103796186</v>
      </c>
    </row>
    <row r="133" spans="2:8" x14ac:dyDescent="0.3">
      <c r="B133" s="43">
        <f>27/134.18*100*0.9</f>
        <v>18.110001490535101</v>
      </c>
      <c r="C133" s="1">
        <v>25328315</v>
      </c>
      <c r="D133" s="1">
        <v>25493342</v>
      </c>
      <c r="E133" s="1">
        <v>14927084</v>
      </c>
      <c r="F133" s="43">
        <f t="shared" si="9"/>
        <v>3.4046607495476007</v>
      </c>
    </row>
    <row r="134" spans="2:8" x14ac:dyDescent="0.3">
      <c r="B134" s="43">
        <f>27/134.18*100*1</f>
        <v>20.122223878372335</v>
      </c>
      <c r="C134" s="1">
        <v>27846183</v>
      </c>
      <c r="D134" s="1">
        <v>28092062</v>
      </c>
      <c r="E134" s="1">
        <v>15099154</v>
      </c>
      <c r="F134" s="43">
        <f t="shared" si="9"/>
        <v>3.7047270992798671</v>
      </c>
    </row>
    <row r="135" spans="2:8" x14ac:dyDescent="0.3">
      <c r="B135" s="95"/>
      <c r="C135" s="95"/>
      <c r="D135" s="95"/>
      <c r="E135" s="4"/>
      <c r="F135" s="4"/>
      <c r="G135" s="4"/>
      <c r="H135" s="4"/>
    </row>
    <row r="136" spans="2:8" x14ac:dyDescent="0.3">
      <c r="B136" s="4"/>
      <c r="C136" s="4"/>
      <c r="D136" s="4"/>
      <c r="E136" s="4"/>
      <c r="F136" s="4"/>
      <c r="G136" s="4"/>
      <c r="H136" s="4"/>
    </row>
    <row r="137" spans="2:8" x14ac:dyDescent="0.3">
      <c r="B137" s="4"/>
      <c r="C137" s="4"/>
      <c r="D137" s="4"/>
      <c r="E137" s="4"/>
      <c r="F137" s="4"/>
      <c r="G137" s="4"/>
      <c r="H137" s="4"/>
    </row>
    <row r="138" spans="2:8" x14ac:dyDescent="0.3">
      <c r="B138" s="4"/>
      <c r="C138" s="60"/>
      <c r="D138" s="60"/>
      <c r="E138" s="60"/>
      <c r="F138" s="60"/>
      <c r="G138" s="60"/>
      <c r="H138" s="60"/>
    </row>
    <row r="139" spans="2:8" x14ac:dyDescent="0.3">
      <c r="B139" s="4"/>
      <c r="C139" s="60"/>
      <c r="D139" s="60"/>
      <c r="E139" s="60"/>
      <c r="F139" s="60"/>
      <c r="G139" s="60"/>
      <c r="H139" s="60"/>
    </row>
    <row r="140" spans="2:8" x14ac:dyDescent="0.3">
      <c r="B140" s="4"/>
      <c r="C140" s="60"/>
      <c r="D140" s="60"/>
      <c r="E140" s="60"/>
      <c r="F140" s="60"/>
      <c r="G140" s="60"/>
      <c r="H140" s="60"/>
    </row>
    <row r="141" spans="2:8" x14ac:dyDescent="0.3">
      <c r="B141" s="4"/>
      <c r="C141" s="60"/>
      <c r="D141" s="60"/>
      <c r="E141" s="60"/>
      <c r="F141" s="60"/>
      <c r="G141" s="60"/>
      <c r="H141" s="60"/>
    </row>
    <row r="142" spans="2:8" x14ac:dyDescent="0.3">
      <c r="B142" s="4"/>
      <c r="C142" s="60"/>
      <c r="D142" s="60"/>
      <c r="E142" s="60"/>
      <c r="F142" s="60"/>
      <c r="G142" s="60"/>
      <c r="H142" s="60"/>
    </row>
    <row r="143" spans="2:8" x14ac:dyDescent="0.3">
      <c r="B143" s="4"/>
      <c r="C143" s="60"/>
      <c r="D143" s="60"/>
      <c r="E143" s="60"/>
      <c r="F143" s="60"/>
      <c r="G143" s="60"/>
      <c r="H143" s="60"/>
    </row>
    <row r="144" spans="2:8" x14ac:dyDescent="0.3">
      <c r="B144" s="4"/>
      <c r="C144" s="60"/>
      <c r="D144" s="60"/>
      <c r="E144" s="60"/>
      <c r="F144" s="60"/>
      <c r="G144" s="60"/>
      <c r="H144" s="60"/>
    </row>
    <row r="145" spans="2:8" x14ac:dyDescent="0.3">
      <c r="B145" s="4"/>
      <c r="C145" s="60"/>
      <c r="D145" s="60"/>
      <c r="E145" s="60"/>
      <c r="F145" s="60"/>
      <c r="G145" s="60"/>
      <c r="H145" s="60"/>
    </row>
    <row r="146" spans="2:8" x14ac:dyDescent="0.3">
      <c r="B146" s="4"/>
      <c r="C146" s="60"/>
      <c r="D146" s="60"/>
      <c r="E146" s="60"/>
      <c r="F146" s="60"/>
      <c r="G146" s="60"/>
      <c r="H146" s="60"/>
    </row>
    <row r="147" spans="2:8" x14ac:dyDescent="0.3">
      <c r="B147" s="4"/>
      <c r="C147" s="60"/>
      <c r="D147" s="60"/>
      <c r="E147" s="60"/>
      <c r="F147" s="60"/>
      <c r="G147" s="60"/>
      <c r="H147" s="60"/>
    </row>
    <row r="148" spans="2:8" x14ac:dyDescent="0.3">
      <c r="B148" s="4"/>
      <c r="C148" s="60"/>
      <c r="D148" s="60"/>
      <c r="E148" s="60"/>
      <c r="F148" s="60"/>
      <c r="G148" s="60"/>
      <c r="H148" s="60"/>
    </row>
    <row r="149" spans="2:8" x14ac:dyDescent="0.3">
      <c r="B149" s="4"/>
      <c r="C149" s="4"/>
      <c r="D149" s="4"/>
      <c r="E149" s="4"/>
      <c r="F149" s="4"/>
      <c r="G149" s="4"/>
      <c r="H149" s="4"/>
    </row>
    <row r="150" spans="2:8" x14ac:dyDescent="0.3">
      <c r="B150" s="4"/>
      <c r="C150" s="4"/>
      <c r="D150" s="4"/>
      <c r="E150" s="4"/>
      <c r="F150" s="4"/>
      <c r="G150" s="4"/>
      <c r="H150" s="4"/>
    </row>
    <row r="151" spans="2:8" x14ac:dyDescent="0.3">
      <c r="B151" s="4"/>
      <c r="C151" s="4"/>
      <c r="D151" s="4"/>
      <c r="E151" s="4"/>
      <c r="F151" s="4"/>
      <c r="G151" s="4"/>
      <c r="H151" s="4"/>
    </row>
    <row r="152" spans="2:8" x14ac:dyDescent="0.3">
      <c r="B152" s="4"/>
      <c r="C152" s="4"/>
      <c r="D152" s="4"/>
      <c r="E152" s="4"/>
      <c r="F152" s="4"/>
      <c r="G152" s="4"/>
      <c r="H152" s="4"/>
    </row>
    <row r="153" spans="2:8" x14ac:dyDescent="0.3">
      <c r="B153" s="4"/>
      <c r="C153" s="4"/>
      <c r="D153" s="4"/>
      <c r="E153" s="4"/>
      <c r="F153" s="4"/>
      <c r="G153" s="4"/>
      <c r="H153" s="4"/>
    </row>
    <row r="154" spans="2:8" x14ac:dyDescent="0.3">
      <c r="B154" s="4"/>
      <c r="C154" s="4"/>
      <c r="D154" s="4"/>
      <c r="E154" s="4"/>
      <c r="F154" s="4"/>
      <c r="G154" s="4"/>
      <c r="H154" s="4"/>
    </row>
    <row r="155" spans="2:8" x14ac:dyDescent="0.3">
      <c r="B155" s="4"/>
      <c r="C155" s="4"/>
      <c r="D155" s="4"/>
      <c r="E155" s="4"/>
      <c r="F155" s="4"/>
      <c r="G155" s="4"/>
      <c r="H155" s="4"/>
    </row>
    <row r="156" spans="2:8" x14ac:dyDescent="0.3">
      <c r="B156" s="4"/>
      <c r="C156" s="4"/>
      <c r="D156" s="4"/>
      <c r="E156" s="4"/>
      <c r="F156" s="4"/>
      <c r="G156" s="4"/>
      <c r="H156" s="4"/>
    </row>
    <row r="157" spans="2:8" x14ac:dyDescent="0.3">
      <c r="B157" s="4"/>
      <c r="C157" s="4"/>
      <c r="D157" s="4"/>
      <c r="E157" s="4"/>
      <c r="F157" s="4"/>
      <c r="G157" s="4"/>
      <c r="H157" s="4"/>
    </row>
    <row r="158" spans="2:8" x14ac:dyDescent="0.3">
      <c r="B158" s="4"/>
      <c r="C158" s="4"/>
      <c r="D158" s="4"/>
      <c r="E158" s="4"/>
      <c r="F158" s="4"/>
      <c r="G158" s="4"/>
      <c r="H158" s="4"/>
    </row>
    <row r="159" spans="2:8" x14ac:dyDescent="0.3">
      <c r="B159" s="4"/>
      <c r="C159" s="4"/>
      <c r="D159" s="4"/>
      <c r="E159" s="4"/>
      <c r="F159" s="4"/>
      <c r="G159" s="4"/>
      <c r="H159" s="4"/>
    </row>
    <row r="160" spans="2:8" x14ac:dyDescent="0.3">
      <c r="B160" s="4"/>
      <c r="C160" s="4"/>
      <c r="D160" s="4"/>
      <c r="E160" s="4"/>
      <c r="F160" s="4"/>
      <c r="G160" s="4"/>
      <c r="H160" s="4"/>
    </row>
  </sheetData>
  <mergeCells count="81">
    <mergeCell ref="B119:B121"/>
    <mergeCell ref="R119:R121"/>
    <mergeCell ref="B135:D135"/>
    <mergeCell ref="B110:B112"/>
    <mergeCell ref="R110:R112"/>
    <mergeCell ref="B113:B115"/>
    <mergeCell ref="R113:R115"/>
    <mergeCell ref="B116:B118"/>
    <mergeCell ref="R116:R118"/>
    <mergeCell ref="B101:B103"/>
    <mergeCell ref="R101:R103"/>
    <mergeCell ref="B104:B106"/>
    <mergeCell ref="R104:R106"/>
    <mergeCell ref="B107:B109"/>
    <mergeCell ref="R107:R109"/>
    <mergeCell ref="B92:B94"/>
    <mergeCell ref="R92:R94"/>
    <mergeCell ref="B95:B97"/>
    <mergeCell ref="R95:R97"/>
    <mergeCell ref="B98:B100"/>
    <mergeCell ref="R98:R100"/>
    <mergeCell ref="B83:B85"/>
    <mergeCell ref="R83:R85"/>
    <mergeCell ref="B86:B88"/>
    <mergeCell ref="R86:R88"/>
    <mergeCell ref="B89:B91"/>
    <mergeCell ref="R89:R91"/>
    <mergeCell ref="B74:B76"/>
    <mergeCell ref="R74:R76"/>
    <mergeCell ref="B77:B79"/>
    <mergeCell ref="R77:R79"/>
    <mergeCell ref="B80:B82"/>
    <mergeCell ref="R80:R82"/>
    <mergeCell ref="B65:B67"/>
    <mergeCell ref="R65:R67"/>
    <mergeCell ref="B68:B70"/>
    <mergeCell ref="R68:R70"/>
    <mergeCell ref="B71:B73"/>
    <mergeCell ref="R71:R73"/>
    <mergeCell ref="B56:B58"/>
    <mergeCell ref="R56:R58"/>
    <mergeCell ref="B59:B61"/>
    <mergeCell ref="R59:R61"/>
    <mergeCell ref="B62:B64"/>
    <mergeCell ref="R62:R64"/>
    <mergeCell ref="B47:B49"/>
    <mergeCell ref="R47:R49"/>
    <mergeCell ref="B50:B52"/>
    <mergeCell ref="R50:R52"/>
    <mergeCell ref="B53:B55"/>
    <mergeCell ref="R53:R55"/>
    <mergeCell ref="B38:B40"/>
    <mergeCell ref="R38:R40"/>
    <mergeCell ref="B41:B43"/>
    <mergeCell ref="R41:R43"/>
    <mergeCell ref="B44:B46"/>
    <mergeCell ref="R44:R46"/>
    <mergeCell ref="B29:B31"/>
    <mergeCell ref="R29:R31"/>
    <mergeCell ref="B32:B34"/>
    <mergeCell ref="R32:R34"/>
    <mergeCell ref="B35:B37"/>
    <mergeCell ref="R35:R37"/>
    <mergeCell ref="B20:B22"/>
    <mergeCell ref="R20:R22"/>
    <mergeCell ref="B23:B25"/>
    <mergeCell ref="R23:R25"/>
    <mergeCell ref="B26:B28"/>
    <mergeCell ref="R26:R28"/>
    <mergeCell ref="B11:B13"/>
    <mergeCell ref="R11:R13"/>
    <mergeCell ref="B14:B16"/>
    <mergeCell ref="R14:R16"/>
    <mergeCell ref="B17:B19"/>
    <mergeCell ref="R17:R19"/>
    <mergeCell ref="B2:B4"/>
    <mergeCell ref="R2:R4"/>
    <mergeCell ref="B5:B7"/>
    <mergeCell ref="R5:R7"/>
    <mergeCell ref="B8:B10"/>
    <mergeCell ref="R8:R10"/>
  </mergeCells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64E32-B484-46F0-91D9-C068B7BDF274}">
  <dimension ref="B1:S105"/>
  <sheetViews>
    <sheetView topLeftCell="J52" zoomScale="85" zoomScaleNormal="85" workbookViewId="0">
      <selection activeCell="Q8" sqref="Q8"/>
    </sheetView>
  </sheetViews>
  <sheetFormatPr defaultRowHeight="14" x14ac:dyDescent="0.3"/>
  <cols>
    <col min="11" max="11" width="17.9140625" bestFit="1" customWidth="1"/>
    <col min="13" max="13" width="9" customWidth="1"/>
  </cols>
  <sheetData>
    <row r="1" spans="2:19" x14ac:dyDescent="0.3">
      <c r="B1" s="13"/>
      <c r="C1" s="21" t="s">
        <v>73</v>
      </c>
      <c r="D1" s="14" t="s">
        <v>71</v>
      </c>
      <c r="E1" s="21" t="s">
        <v>72</v>
      </c>
      <c r="F1" s="21" t="s">
        <v>74</v>
      </c>
      <c r="G1" s="21" t="s">
        <v>0</v>
      </c>
      <c r="H1" s="21" t="s">
        <v>1</v>
      </c>
      <c r="I1" s="13" t="s">
        <v>2</v>
      </c>
      <c r="J1" s="13" t="s">
        <v>3</v>
      </c>
      <c r="K1" s="13" t="s">
        <v>4</v>
      </c>
      <c r="L1" s="21" t="s">
        <v>0</v>
      </c>
      <c r="M1" s="21" t="s">
        <v>1</v>
      </c>
      <c r="N1" s="13" t="s">
        <v>2</v>
      </c>
      <c r="O1" s="13" t="s">
        <v>2</v>
      </c>
      <c r="P1" s="21" t="s">
        <v>0</v>
      </c>
      <c r="Q1" s="21" t="s">
        <v>1</v>
      </c>
      <c r="R1" s="13"/>
      <c r="S1" s="1"/>
    </row>
    <row r="2" spans="2:19" x14ac:dyDescent="0.3">
      <c r="B2" s="96" t="s">
        <v>29</v>
      </c>
      <c r="C2" s="15">
        <v>7287139</v>
      </c>
      <c r="D2" s="15">
        <v>7297415</v>
      </c>
      <c r="E2" s="15">
        <v>0</v>
      </c>
      <c r="F2" s="15">
        <v>0</v>
      </c>
      <c r="G2" s="16">
        <f t="shared" ref="G2:G33" si="0">(C2-D2)/(C2+D2)*100</f>
        <v>-7.0458102455515606E-2</v>
      </c>
      <c r="H2" s="16"/>
      <c r="I2" s="17"/>
      <c r="J2" s="20" t="s">
        <v>30</v>
      </c>
      <c r="K2" s="15">
        <f t="shared" ref="K2:K33" si="1">(E2+F2)/J2</f>
        <v>0</v>
      </c>
      <c r="L2" s="16">
        <f>AVERAGE(G2:G4)</f>
        <v>-0.27210637410214883</v>
      </c>
      <c r="M2" s="16" t="e">
        <f>AVERAGE(H2:H4)</f>
        <v>#DIV/0!</v>
      </c>
      <c r="N2" s="17" t="e">
        <f>AVERAGE(I2:I4)</f>
        <v>#DIV/0!</v>
      </c>
      <c r="O2" s="17"/>
      <c r="P2" s="16">
        <f>ROUND(L2,1)</f>
        <v>-0.3</v>
      </c>
      <c r="Q2" s="16"/>
      <c r="R2" s="96" t="s">
        <v>29</v>
      </c>
      <c r="S2" s="1"/>
    </row>
    <row r="3" spans="2:19" x14ac:dyDescent="0.3">
      <c r="B3" s="96"/>
      <c r="C3" s="15">
        <v>7284002</v>
      </c>
      <c r="D3" s="15">
        <v>7346038</v>
      </c>
      <c r="E3" s="15">
        <v>0</v>
      </c>
      <c r="F3" s="15">
        <v>0</v>
      </c>
      <c r="G3" s="16">
        <f t="shared" si="0"/>
        <v>-0.42403164994764198</v>
      </c>
      <c r="H3" s="16"/>
      <c r="I3" s="17"/>
      <c r="J3" s="15">
        <v>9718250</v>
      </c>
      <c r="K3" s="15">
        <f t="shared" si="1"/>
        <v>0</v>
      </c>
      <c r="L3" s="17">
        <f>STDEV(G2:G4)</f>
        <v>0.18195561438197486</v>
      </c>
      <c r="M3" s="17" t="e">
        <f>STDEV(H2:H4)</f>
        <v>#DIV/0!</v>
      </c>
      <c r="N3" s="17" t="e">
        <f>STDEV(I2:I4)</f>
        <v>#DIV/0!</v>
      </c>
      <c r="O3" s="17"/>
      <c r="P3" s="16">
        <f>ROUND(L3,1)</f>
        <v>0.2</v>
      </c>
      <c r="Q3" s="16"/>
      <c r="R3" s="96"/>
      <c r="S3" s="1"/>
    </row>
    <row r="4" spans="2:19" x14ac:dyDescent="0.3">
      <c r="B4" s="96"/>
      <c r="C4" s="15">
        <v>7253883</v>
      </c>
      <c r="D4" s="15">
        <v>7300724</v>
      </c>
      <c r="E4" s="15">
        <v>0</v>
      </c>
      <c r="F4" s="15">
        <v>0</v>
      </c>
      <c r="G4" s="16">
        <f t="shared" si="0"/>
        <v>-0.32182936990328903</v>
      </c>
      <c r="H4" s="16"/>
      <c r="I4" s="17"/>
      <c r="J4" s="15">
        <v>9705118.4000000004</v>
      </c>
      <c r="K4" s="15">
        <f t="shared" si="1"/>
        <v>0</v>
      </c>
      <c r="L4" s="15"/>
      <c r="M4" s="15"/>
      <c r="N4" s="15"/>
      <c r="O4" s="15"/>
      <c r="P4" s="15" t="str">
        <f>P2&amp;"±"&amp;P3</f>
        <v>-0.3±0.2</v>
      </c>
      <c r="Q4" s="15"/>
      <c r="R4" s="96"/>
      <c r="S4" s="1"/>
    </row>
    <row r="5" spans="2:19" x14ac:dyDescent="0.3">
      <c r="B5" s="92" t="s">
        <v>26</v>
      </c>
      <c r="C5" s="13">
        <v>7174308</v>
      </c>
      <c r="D5" s="13">
        <v>7217036</v>
      </c>
      <c r="E5" s="13">
        <v>0</v>
      </c>
      <c r="F5" s="13">
        <v>0</v>
      </c>
      <c r="G5" s="18">
        <f t="shared" si="0"/>
        <v>-0.29690069252739704</v>
      </c>
      <c r="H5" s="18"/>
      <c r="I5" s="19"/>
      <c r="J5" s="13">
        <v>9731381.5999999996</v>
      </c>
      <c r="K5" s="13">
        <f t="shared" si="1"/>
        <v>0</v>
      </c>
      <c r="L5" s="18">
        <f>AVERAGE(G5:G7)</f>
        <v>-0.52221855791862148</v>
      </c>
      <c r="M5" s="18" t="e">
        <f>AVERAGE(H5:H7)</f>
        <v>#DIV/0!</v>
      </c>
      <c r="N5" s="19" t="e">
        <f>AVERAGE(I5:I7)</f>
        <v>#DIV/0!</v>
      </c>
      <c r="O5" s="19"/>
      <c r="P5" s="18">
        <f>ROUND(L5,1)</f>
        <v>-0.5</v>
      </c>
      <c r="Q5" s="18"/>
      <c r="R5" s="92" t="s">
        <v>26</v>
      </c>
      <c r="S5" s="1"/>
    </row>
    <row r="6" spans="2:19" x14ac:dyDescent="0.3">
      <c r="B6" s="92"/>
      <c r="C6" s="13">
        <v>7138739</v>
      </c>
      <c r="D6" s="13">
        <v>7230342</v>
      </c>
      <c r="E6" s="13">
        <v>0</v>
      </c>
      <c r="F6" s="13">
        <v>0</v>
      </c>
      <c r="G6" s="18">
        <f t="shared" si="0"/>
        <v>-0.6375007559634468</v>
      </c>
      <c r="H6" s="18"/>
      <c r="I6" s="19"/>
      <c r="J6" s="33" t="s">
        <v>27</v>
      </c>
      <c r="K6" s="13">
        <f t="shared" si="1"/>
        <v>0</v>
      </c>
      <c r="L6" s="19">
        <f>STDEV(G5:G7)</f>
        <v>0.19514862763913007</v>
      </c>
      <c r="M6" s="19" t="e">
        <f>STDEV(H5:H7)</f>
        <v>#DIV/0!</v>
      </c>
      <c r="N6" s="19" t="e">
        <f>STDEV(I5:I7)</f>
        <v>#DIV/0!</v>
      </c>
      <c r="O6" s="19"/>
      <c r="P6" s="18">
        <f>ROUND(L6,1)</f>
        <v>0.2</v>
      </c>
      <c r="Q6" s="18"/>
      <c r="R6" s="92"/>
      <c r="S6" s="1"/>
    </row>
    <row r="7" spans="2:19" x14ac:dyDescent="0.3">
      <c r="B7" s="92"/>
      <c r="C7" s="13">
        <v>7195214</v>
      </c>
      <c r="D7" s="13">
        <v>7286777</v>
      </c>
      <c r="E7" s="13">
        <v>0</v>
      </c>
      <c r="F7" s="13">
        <v>0</v>
      </c>
      <c r="G7" s="18">
        <f t="shared" si="0"/>
        <v>-0.63225422526502051</v>
      </c>
      <c r="H7" s="18"/>
      <c r="I7" s="19"/>
      <c r="J7" s="33" t="s">
        <v>28</v>
      </c>
      <c r="K7" s="13">
        <f t="shared" si="1"/>
        <v>0</v>
      </c>
      <c r="L7" s="13"/>
      <c r="M7" s="13"/>
      <c r="N7" s="13"/>
      <c r="O7" s="13"/>
      <c r="P7" s="13" t="str">
        <f>P5&amp;"±"&amp;P6</f>
        <v>-0.5±0.2</v>
      </c>
      <c r="Q7" s="13"/>
      <c r="R7" s="92"/>
      <c r="S7" s="1"/>
    </row>
    <row r="8" spans="2:19" x14ac:dyDescent="0.3">
      <c r="B8" s="96" t="s">
        <v>6</v>
      </c>
      <c r="C8" s="15">
        <v>8226626</v>
      </c>
      <c r="D8" s="15">
        <v>8246388</v>
      </c>
      <c r="E8" s="15">
        <v>12269</v>
      </c>
      <c r="F8" s="15">
        <v>20732</v>
      </c>
      <c r="G8" s="16">
        <f t="shared" si="0"/>
        <v>-0.11996590302175425</v>
      </c>
      <c r="H8" s="16">
        <f t="shared" ref="H8:H39" si="2">(F8-E8)/(F8+E8)*100</f>
        <v>25.644677434017147</v>
      </c>
      <c r="I8" s="17">
        <f t="shared" ref="I8:I39" si="3">(K8*4.7515+0.0604)/10*100</f>
        <v>0.76241707994925534</v>
      </c>
      <c r="J8" s="15">
        <v>9898191</v>
      </c>
      <c r="K8" s="15">
        <f t="shared" si="1"/>
        <v>3.3340435641219693E-3</v>
      </c>
      <c r="L8" s="16">
        <f>G8:G10</f>
        <v>-0.11996590302175425</v>
      </c>
      <c r="M8" s="16">
        <f>AVERAGE(H8:H10)</f>
        <v>3.6239255710565685</v>
      </c>
      <c r="N8" s="17">
        <f>AVERAGE(I8:I10)</f>
        <v>0.759561698403318</v>
      </c>
      <c r="O8" s="17">
        <f>ROUND(N8,2)</f>
        <v>0.76</v>
      </c>
      <c r="P8" s="16">
        <f>ROUND(L8,1)</f>
        <v>-0.1</v>
      </c>
      <c r="Q8" s="16">
        <f>ROUND(M8,1)</f>
        <v>3.6</v>
      </c>
      <c r="R8" s="96" t="s">
        <v>6</v>
      </c>
      <c r="S8" s="1"/>
    </row>
    <row r="9" spans="2:19" x14ac:dyDescent="0.3">
      <c r="B9" s="96"/>
      <c r="C9" s="15">
        <v>8549026</v>
      </c>
      <c r="D9" s="15">
        <v>8581868</v>
      </c>
      <c r="E9" s="15">
        <v>19397</v>
      </c>
      <c r="F9" s="15">
        <v>11788</v>
      </c>
      <c r="G9" s="16">
        <f t="shared" si="0"/>
        <v>-0.19171211963602133</v>
      </c>
      <c r="H9" s="16">
        <f t="shared" si="2"/>
        <v>-24.399551066217732</v>
      </c>
      <c r="I9" s="17">
        <f t="shared" si="3"/>
        <v>0.74705761279088356</v>
      </c>
      <c r="J9" s="15">
        <v>10357752</v>
      </c>
      <c r="K9" s="15">
        <f t="shared" si="1"/>
        <v>3.0107884413529112E-3</v>
      </c>
      <c r="L9" s="17">
        <f>STDEV(G8:G10)</f>
        <v>4.2178399981638214E-2</v>
      </c>
      <c r="M9" s="17">
        <f>STDEV(H8:H10)</f>
        <v>25.556422482089509</v>
      </c>
      <c r="N9" s="17">
        <f>STDEV(I8:I10)</f>
        <v>1.1349071568608796E-2</v>
      </c>
      <c r="O9" s="17">
        <f>ROUND(N9,2)</f>
        <v>0.01</v>
      </c>
      <c r="P9" s="16">
        <f>ROUND(L9,1)</f>
        <v>0</v>
      </c>
      <c r="Q9" s="16">
        <f>ROUND(M9,1)</f>
        <v>25.6</v>
      </c>
      <c r="R9" s="96"/>
      <c r="S9" s="1"/>
    </row>
    <row r="10" spans="2:19" x14ac:dyDescent="0.3">
      <c r="B10" s="96"/>
      <c r="C10" s="15">
        <v>8170788</v>
      </c>
      <c r="D10" s="15">
        <v>8189998</v>
      </c>
      <c r="E10" s="15">
        <v>15504</v>
      </c>
      <c r="F10" s="15">
        <v>18807</v>
      </c>
      <c r="G10" s="16">
        <f t="shared" si="0"/>
        <v>-0.11741489681485963</v>
      </c>
      <c r="H10" s="16">
        <f t="shared" si="2"/>
        <v>9.6266503453702903</v>
      </c>
      <c r="I10" s="17">
        <f t="shared" si="3"/>
        <v>0.7692104024698152</v>
      </c>
      <c r="J10" s="15">
        <v>9867945</v>
      </c>
      <c r="K10" s="15">
        <f t="shared" si="1"/>
        <v>3.477015731238875E-3</v>
      </c>
      <c r="L10" s="15"/>
      <c r="M10" s="15"/>
      <c r="N10" s="15"/>
      <c r="O10" s="15" t="str">
        <f>O8&amp;"±"&amp;O9</f>
        <v>0.76±0.01</v>
      </c>
      <c r="P10" s="15" t="str">
        <f>P8&amp;"±"&amp;P9</f>
        <v>-0.1±0</v>
      </c>
      <c r="Q10" s="15" t="str">
        <f>Q8&amp;"±"&amp;Q9</f>
        <v>3.6±25.6</v>
      </c>
      <c r="R10" s="96"/>
      <c r="S10" s="1"/>
    </row>
    <row r="11" spans="2:19" x14ac:dyDescent="0.3">
      <c r="B11" s="92" t="s">
        <v>7</v>
      </c>
      <c r="C11" s="13">
        <v>8333162</v>
      </c>
      <c r="D11" s="13">
        <v>8302994</v>
      </c>
      <c r="E11" s="13">
        <v>42169</v>
      </c>
      <c r="F11" s="13">
        <v>60997</v>
      </c>
      <c r="G11" s="18">
        <f t="shared" si="0"/>
        <v>0.1813399681993845</v>
      </c>
      <c r="H11" s="18">
        <f t="shared" si="2"/>
        <v>18.250198708876955</v>
      </c>
      <c r="I11" s="19">
        <f t="shared" si="3"/>
        <v>1.0983043785161188</v>
      </c>
      <c r="J11" s="13">
        <v>9916830</v>
      </c>
      <c r="K11" s="13">
        <f t="shared" si="1"/>
        <v>1.0403122772095518E-2</v>
      </c>
      <c r="L11" s="18">
        <f>G11:G13</f>
        <v>0.1813399681993845</v>
      </c>
      <c r="M11" s="18">
        <f>AVERAGE(H11:H13)</f>
        <v>24.549414418107034</v>
      </c>
      <c r="N11" s="19">
        <f>AVERAGE(I11:I13)</f>
        <v>1.0782357686223563</v>
      </c>
      <c r="O11" s="19">
        <f>ROUND(N11,2)</f>
        <v>1.08</v>
      </c>
      <c r="P11" s="18">
        <f>ROUND(L11,1)</f>
        <v>0.2</v>
      </c>
      <c r="Q11" s="18">
        <f>ROUND(M11,1)</f>
        <v>24.5</v>
      </c>
      <c r="R11" s="92" t="s">
        <v>7</v>
      </c>
      <c r="S11" s="1"/>
    </row>
    <row r="12" spans="2:19" x14ac:dyDescent="0.3">
      <c r="B12" s="92"/>
      <c r="C12" s="13">
        <v>8358934</v>
      </c>
      <c r="D12" s="13">
        <v>8338066</v>
      </c>
      <c r="E12" s="13">
        <v>37261</v>
      </c>
      <c r="F12" s="13">
        <v>58116</v>
      </c>
      <c r="G12" s="18">
        <f t="shared" si="0"/>
        <v>0.12498053542552555</v>
      </c>
      <c r="H12" s="18">
        <f t="shared" si="2"/>
        <v>21.865858645166025</v>
      </c>
      <c r="I12" s="19">
        <f t="shared" si="3"/>
        <v>1.0595096019767329</v>
      </c>
      <c r="J12" s="13">
        <v>9948941</v>
      </c>
      <c r="K12" s="13">
        <f t="shared" si="1"/>
        <v>9.5866484684148795E-3</v>
      </c>
      <c r="L12" s="19">
        <f>STDEV(G11:G13)</f>
        <v>3.2067067869072124E-2</v>
      </c>
      <c r="M12" s="19">
        <f>STDEV(H11:H13)</f>
        <v>7.9866067149573166</v>
      </c>
      <c r="N12" s="19">
        <f>STDEV(I11:I13)</f>
        <v>1.9432197176106402E-2</v>
      </c>
      <c r="O12" s="19">
        <f>ROUND(N12,2)</f>
        <v>0.02</v>
      </c>
      <c r="P12" s="18">
        <f>ROUND(L12,1)</f>
        <v>0</v>
      </c>
      <c r="Q12" s="18">
        <f>ROUND(M12,1)</f>
        <v>8</v>
      </c>
      <c r="R12" s="92"/>
      <c r="S12" s="1"/>
    </row>
    <row r="13" spans="2:19" x14ac:dyDescent="0.3">
      <c r="B13" s="92"/>
      <c r="C13" s="13">
        <v>8375930</v>
      </c>
      <c r="D13" s="13">
        <v>8354740</v>
      </c>
      <c r="E13" s="13">
        <v>32980</v>
      </c>
      <c r="F13" s="13">
        <v>66256</v>
      </c>
      <c r="G13" s="18">
        <f t="shared" si="0"/>
        <v>0.12665362475023415</v>
      </c>
      <c r="H13" s="18">
        <f t="shared" si="2"/>
        <v>33.53218590027813</v>
      </c>
      <c r="I13" s="19">
        <f t="shared" si="3"/>
        <v>1.076893325374217</v>
      </c>
      <c r="J13" s="13">
        <v>9970956</v>
      </c>
      <c r="K13" s="13">
        <f t="shared" si="1"/>
        <v>9.9525060585965875E-3</v>
      </c>
      <c r="L13" s="13"/>
      <c r="M13" s="13"/>
      <c r="N13" s="13"/>
      <c r="O13" s="13" t="str">
        <f>O11&amp;"±"&amp;O12</f>
        <v>1.08±0.02</v>
      </c>
      <c r="P13" s="13" t="str">
        <f>P11&amp;"±"&amp;P12</f>
        <v>0.2±0</v>
      </c>
      <c r="Q13" s="13" t="str">
        <f>Q11&amp;"±"&amp;Q12</f>
        <v>24.5±8</v>
      </c>
      <c r="R13" s="92"/>
      <c r="S13" s="1"/>
    </row>
    <row r="14" spans="2:19" x14ac:dyDescent="0.3">
      <c r="B14" s="96" t="s">
        <v>9</v>
      </c>
      <c r="C14" s="15">
        <v>8061553</v>
      </c>
      <c r="D14" s="15">
        <v>8062983</v>
      </c>
      <c r="E14" s="15">
        <v>21863</v>
      </c>
      <c r="F14" s="15">
        <v>49551</v>
      </c>
      <c r="G14" s="16">
        <f t="shared" si="0"/>
        <v>-8.8684722462711481E-3</v>
      </c>
      <c r="H14" s="16">
        <f t="shared" si="2"/>
        <v>38.771109306298484</v>
      </c>
      <c r="I14" s="17">
        <f t="shared" si="3"/>
        <v>0.95267394032284991</v>
      </c>
      <c r="J14" s="15">
        <v>9731832</v>
      </c>
      <c r="K14" s="15">
        <f t="shared" si="1"/>
        <v>7.3381866846858844E-3</v>
      </c>
      <c r="L14" s="16">
        <f>AVERAGE(G14:G16)</f>
        <v>0.12395216324757193</v>
      </c>
      <c r="M14" s="16">
        <f>AVERAGE(H14:H16)</f>
        <v>54.621722088437799</v>
      </c>
      <c r="N14" s="17">
        <f>AVERAGE(I14:I16)</f>
        <v>0.98275517551229419</v>
      </c>
      <c r="O14" s="17">
        <f>ROUND(N14,2)</f>
        <v>0.98</v>
      </c>
      <c r="P14" s="16">
        <f>ROUND(L14,1)</f>
        <v>0.1</v>
      </c>
      <c r="Q14" s="16">
        <f>ROUND(M14,1)</f>
        <v>54.6</v>
      </c>
      <c r="R14" s="96" t="s">
        <v>9</v>
      </c>
      <c r="S14" s="1"/>
    </row>
    <row r="15" spans="2:19" x14ac:dyDescent="0.3">
      <c r="B15" s="96"/>
      <c r="C15" s="15">
        <v>8185281</v>
      </c>
      <c r="D15" s="15">
        <v>8147893</v>
      </c>
      <c r="E15" s="15">
        <v>12357</v>
      </c>
      <c r="F15" s="15">
        <v>75611</v>
      </c>
      <c r="G15" s="16">
        <f t="shared" si="0"/>
        <v>0.22890835547334523</v>
      </c>
      <c r="H15" s="16">
        <f t="shared" si="2"/>
        <v>71.905692979265183</v>
      </c>
      <c r="I15" s="17">
        <f t="shared" si="3"/>
        <v>1.0261649150190757</v>
      </c>
      <c r="J15" s="15">
        <v>9900869</v>
      </c>
      <c r="K15" s="15">
        <f t="shared" si="1"/>
        <v>8.8848766709265625E-3</v>
      </c>
      <c r="L15" s="17">
        <f>STDEV(G14:G16)</f>
        <v>0.12131271717788139</v>
      </c>
      <c r="M15" s="17">
        <f>STDEV(H14:H16)</f>
        <v>16.613730628489627</v>
      </c>
      <c r="N15" s="17">
        <f>STDEV(I14:I16)</f>
        <v>3.8515809883128249E-2</v>
      </c>
      <c r="O15" s="17">
        <f>ROUND(N15,2)</f>
        <v>0.04</v>
      </c>
      <c r="P15" s="16">
        <f>ROUND(L15,1)</f>
        <v>0.1</v>
      </c>
      <c r="Q15" s="16">
        <f>ROUND(M15,1)</f>
        <v>16.600000000000001</v>
      </c>
      <c r="R15" s="96"/>
      <c r="S15" s="1"/>
    </row>
    <row r="16" spans="2:19" x14ac:dyDescent="0.3">
      <c r="B16" s="96"/>
      <c r="C16" s="15">
        <v>8206537</v>
      </c>
      <c r="D16" s="15">
        <v>8181657</v>
      </c>
      <c r="E16" s="15">
        <v>17846</v>
      </c>
      <c r="F16" s="15">
        <v>58400</v>
      </c>
      <c r="G16" s="16">
        <f t="shared" si="0"/>
        <v>0.15181660651564169</v>
      </c>
      <c r="H16" s="16">
        <f t="shared" si="2"/>
        <v>53.188363979749752</v>
      </c>
      <c r="I16" s="17">
        <f t="shared" si="3"/>
        <v>0.96942667119495718</v>
      </c>
      <c r="J16" s="15">
        <v>9913969</v>
      </c>
      <c r="K16" s="15">
        <f t="shared" si="1"/>
        <v>7.6907644153416258E-3</v>
      </c>
      <c r="L16" s="15"/>
      <c r="M16" s="15"/>
      <c r="N16" s="15"/>
      <c r="O16" s="15" t="str">
        <f>O14&amp;"±"&amp;O15</f>
        <v>0.98±0.04</v>
      </c>
      <c r="P16" s="15" t="str">
        <f>P14&amp;"±"&amp;P15</f>
        <v>0.1±0.1</v>
      </c>
      <c r="Q16" s="15" t="str">
        <f>Q14&amp;"±"&amp;Q15</f>
        <v>54.6±16.6</v>
      </c>
      <c r="R16" s="96"/>
      <c r="S16" s="1"/>
    </row>
    <row r="17" spans="2:19" x14ac:dyDescent="0.3">
      <c r="B17" s="92" t="s">
        <v>10</v>
      </c>
      <c r="C17" s="13">
        <v>8001125</v>
      </c>
      <c r="D17" s="13">
        <v>8027954</v>
      </c>
      <c r="E17" s="13">
        <v>14463</v>
      </c>
      <c r="F17" s="13">
        <v>58966</v>
      </c>
      <c r="G17" s="18">
        <f t="shared" si="0"/>
        <v>-0.16737705266784197</v>
      </c>
      <c r="H17" s="18">
        <f t="shared" si="2"/>
        <v>60.606844707132055</v>
      </c>
      <c r="I17" s="19">
        <f t="shared" si="3"/>
        <v>0.96257979908104774</v>
      </c>
      <c r="J17" s="13">
        <v>9729993</v>
      </c>
      <c r="K17" s="13">
        <f t="shared" si="1"/>
        <v>7.5466652442607099E-3</v>
      </c>
      <c r="L17" s="18">
        <f>AVERAGE(G17:G19)</f>
        <v>6.3791245014985398E-2</v>
      </c>
      <c r="M17" s="18">
        <f>AVERAGE(H17:H19)</f>
        <v>56.811153987725611</v>
      </c>
      <c r="N17" s="19">
        <f>AVERAGE(I17:I19)</f>
        <v>0.9882778176899909</v>
      </c>
      <c r="O17" s="19">
        <f>ROUND(N17,2)</f>
        <v>0.99</v>
      </c>
      <c r="P17" s="18">
        <f>ROUND(L17,1)</f>
        <v>0.1</v>
      </c>
      <c r="Q17" s="18">
        <f>ROUND(M17,1)</f>
        <v>56.8</v>
      </c>
      <c r="R17" s="92" t="s">
        <v>10</v>
      </c>
      <c r="S17" s="1"/>
    </row>
    <row r="18" spans="2:19" x14ac:dyDescent="0.3">
      <c r="B18" s="92"/>
      <c r="C18" s="13">
        <v>8256159</v>
      </c>
      <c r="D18" s="13">
        <v>8220760</v>
      </c>
      <c r="E18" s="13">
        <v>17653</v>
      </c>
      <c r="F18" s="13">
        <v>69855</v>
      </c>
      <c r="G18" s="18">
        <f t="shared" si="0"/>
        <v>0.21483992243938327</v>
      </c>
      <c r="H18" s="18">
        <f t="shared" si="2"/>
        <v>59.653974493760572</v>
      </c>
      <c r="I18" s="19">
        <f t="shared" si="3"/>
        <v>1.0174677204836109</v>
      </c>
      <c r="J18" s="13">
        <v>10056269</v>
      </c>
      <c r="K18" s="13">
        <f t="shared" si="1"/>
        <v>8.7018356410314794E-3</v>
      </c>
      <c r="L18" s="19">
        <f>STDEV(G17:G19)</f>
        <v>0.20331458181300111</v>
      </c>
      <c r="M18" s="19">
        <f>STDEV(H17:H19)</f>
        <v>5.7688269066263729</v>
      </c>
      <c r="N18" s="19">
        <f>STDEV(I17:I19)</f>
        <v>2.7610069183956885E-2</v>
      </c>
      <c r="O18" s="19">
        <f>ROUND(N18,2)</f>
        <v>0.03</v>
      </c>
      <c r="P18" s="18">
        <f>ROUND(L18,1)</f>
        <v>0.2</v>
      </c>
      <c r="Q18" s="18">
        <f>ROUND(M18,1)</f>
        <v>5.8</v>
      </c>
      <c r="R18" s="92"/>
      <c r="S18" s="1"/>
    </row>
    <row r="19" spans="2:19" x14ac:dyDescent="0.3">
      <c r="B19" s="92"/>
      <c r="C19" s="13">
        <v>8110766</v>
      </c>
      <c r="D19" s="13">
        <v>8087455</v>
      </c>
      <c r="E19" s="13">
        <v>19698</v>
      </c>
      <c r="F19" s="13">
        <v>59367</v>
      </c>
      <c r="G19" s="18">
        <f t="shared" si="0"/>
        <v>0.1439108652734149</v>
      </c>
      <c r="H19" s="18">
        <f t="shared" si="2"/>
        <v>50.172642762284191</v>
      </c>
      <c r="I19" s="19">
        <f t="shared" si="3"/>
        <v>0.98478593350531385</v>
      </c>
      <c r="J19" s="13">
        <v>9865841</v>
      </c>
      <c r="K19" s="13">
        <f t="shared" si="1"/>
        <v>8.01401522688233E-3</v>
      </c>
      <c r="L19" s="13"/>
      <c r="M19" s="13"/>
      <c r="N19" s="13"/>
      <c r="O19" s="13" t="str">
        <f>O17&amp;"±"&amp;O18</f>
        <v>0.99±0.03</v>
      </c>
      <c r="P19" s="13" t="str">
        <f>P17&amp;"±"&amp;P18</f>
        <v>0.1±0.2</v>
      </c>
      <c r="Q19" s="13" t="str">
        <f>Q17&amp;"±"&amp;Q18</f>
        <v>56.8±5.8</v>
      </c>
      <c r="R19" s="92"/>
      <c r="S19" s="1"/>
    </row>
    <row r="20" spans="2:19" x14ac:dyDescent="0.3">
      <c r="B20" s="96" t="s">
        <v>11</v>
      </c>
      <c r="C20" s="15">
        <v>8549060</v>
      </c>
      <c r="D20" s="15">
        <v>8498341</v>
      </c>
      <c r="E20" s="15">
        <v>47605</v>
      </c>
      <c r="F20" s="15">
        <v>167778</v>
      </c>
      <c r="G20" s="16">
        <f t="shared" si="0"/>
        <v>0.29751749254915749</v>
      </c>
      <c r="H20" s="16">
        <f t="shared" si="2"/>
        <v>55.795025605549185</v>
      </c>
      <c r="I20" s="17">
        <f t="shared" si="3"/>
        <v>1.5973616122552663</v>
      </c>
      <c r="J20" s="15">
        <v>10302314</v>
      </c>
      <c r="K20" s="15">
        <f t="shared" si="1"/>
        <v>2.0906274066195225E-2</v>
      </c>
      <c r="L20" s="16">
        <f>AVERAGE(G20:G22)</f>
        <v>0.38584157855481443</v>
      </c>
      <c r="M20" s="16">
        <f>AVERAGE(H20,H22)</f>
        <v>56.085338246170565</v>
      </c>
      <c r="N20" s="17">
        <f>AVERAGE(I20:I22)</f>
        <v>1.5393807167930282</v>
      </c>
      <c r="O20" s="17">
        <f>ROUND(N20,2)</f>
        <v>1.54</v>
      </c>
      <c r="P20" s="16">
        <f>ROUND(L20,1)</f>
        <v>0.4</v>
      </c>
      <c r="Q20" s="16">
        <f>ROUND(M20,1)</f>
        <v>56.1</v>
      </c>
      <c r="R20" s="96" t="s">
        <v>11</v>
      </c>
      <c r="S20" s="1"/>
    </row>
    <row r="21" spans="2:19" x14ac:dyDescent="0.3">
      <c r="B21" s="96"/>
      <c r="C21" s="15">
        <v>8659718</v>
      </c>
      <c r="D21" s="15">
        <v>8588936</v>
      </c>
      <c r="E21" s="15">
        <v>50346</v>
      </c>
      <c r="F21" s="15">
        <v>148539</v>
      </c>
      <c r="G21" s="16">
        <f t="shared" si="0"/>
        <v>0.41036245494865858</v>
      </c>
      <c r="H21" s="16">
        <f t="shared" si="2"/>
        <v>49.3717474922694</v>
      </c>
      <c r="I21" s="17">
        <f t="shared" si="3"/>
        <v>1.5117219375258149</v>
      </c>
      <c r="J21" s="15">
        <v>10410700</v>
      </c>
      <c r="K21" s="15">
        <f t="shared" si="1"/>
        <v>1.9103902715475424E-2</v>
      </c>
      <c r="L21" s="17">
        <f>STDEV(G20:G22)</f>
        <v>7.8972359419690802E-2</v>
      </c>
      <c r="M21" s="17">
        <f>STDEV(H20,H22)</f>
        <v>0.41056407369510706</v>
      </c>
      <c r="N21" s="17">
        <f>STDEV(I20:I22)</f>
        <v>5.0230583510944678E-2</v>
      </c>
      <c r="O21" s="17">
        <f>ROUND(N21,2)</f>
        <v>0.05</v>
      </c>
      <c r="P21" s="16">
        <f>ROUND(L21,1)</f>
        <v>0.1</v>
      </c>
      <c r="Q21" s="16">
        <f>ROUND(M21,1)</f>
        <v>0.4</v>
      </c>
      <c r="R21" s="96"/>
      <c r="S21" s="1"/>
    </row>
    <row r="22" spans="2:19" x14ac:dyDescent="0.3">
      <c r="B22" s="96"/>
      <c r="C22" s="15">
        <v>8249633</v>
      </c>
      <c r="D22" s="15">
        <v>8175777</v>
      </c>
      <c r="E22" s="15">
        <v>41261</v>
      </c>
      <c r="F22" s="15">
        <v>147904</v>
      </c>
      <c r="G22" s="16">
        <f t="shared" si="0"/>
        <v>0.44964478816662717</v>
      </c>
      <c r="H22" s="16">
        <f t="shared" si="2"/>
        <v>56.375650886791952</v>
      </c>
      <c r="I22" s="17">
        <f t="shared" si="3"/>
        <v>1.5090586005980038</v>
      </c>
      <c r="J22" s="15">
        <v>9931042</v>
      </c>
      <c r="K22" s="15">
        <f t="shared" si="1"/>
        <v>1.9047850165168974E-2</v>
      </c>
      <c r="L22" s="15"/>
      <c r="M22" s="15"/>
      <c r="N22" s="15"/>
      <c r="O22" s="15" t="str">
        <f>O20&amp;"±"&amp;O21</f>
        <v>1.54±0.05</v>
      </c>
      <c r="P22" s="15" t="str">
        <f>P20&amp;"±"&amp;P21</f>
        <v>0.4±0.1</v>
      </c>
      <c r="Q22" s="15" t="str">
        <f>Q20&amp;"±"&amp;Q21</f>
        <v>56.1±0.4</v>
      </c>
      <c r="R22" s="96"/>
      <c r="S22" s="1"/>
    </row>
    <row r="23" spans="2:19" x14ac:dyDescent="0.3">
      <c r="B23" s="92" t="s">
        <v>12</v>
      </c>
      <c r="C23" s="13">
        <v>8043657</v>
      </c>
      <c r="D23" s="13">
        <v>8209354</v>
      </c>
      <c r="E23" s="13">
        <v>140294</v>
      </c>
      <c r="F23" s="13">
        <v>0</v>
      </c>
      <c r="G23" s="18">
        <f t="shared" si="0"/>
        <v>-1.0194849434360194</v>
      </c>
      <c r="H23" s="18">
        <f t="shared" si="2"/>
        <v>-100</v>
      </c>
      <c r="I23" s="19">
        <f t="shared" si="3"/>
        <v>1.2861437192061265</v>
      </c>
      <c r="J23" s="13">
        <v>9772236</v>
      </c>
      <c r="K23" s="13">
        <f t="shared" si="1"/>
        <v>1.4356386808505239E-2</v>
      </c>
      <c r="L23" s="18">
        <f>AVERAGE(G23:G25)</f>
        <v>-1.0356683989219311</v>
      </c>
      <c r="M23" s="18">
        <f>AVERAGE(H23:H25)</f>
        <v>-100</v>
      </c>
      <c r="N23" s="19">
        <f>AVERAGE(I23:I25)</f>
        <v>1.2637841972235087</v>
      </c>
      <c r="O23" s="19">
        <f>ROUND(N23,2)</f>
        <v>1.26</v>
      </c>
      <c r="P23" s="18">
        <f>ROUND(L23,1)</f>
        <v>-1</v>
      </c>
      <c r="Q23" s="18">
        <f>ROUND(M23,1)</f>
        <v>-100</v>
      </c>
      <c r="R23" s="92" t="s">
        <v>12</v>
      </c>
      <c r="S23" s="1"/>
    </row>
    <row r="24" spans="2:19" x14ac:dyDescent="0.3">
      <c r="B24" s="92"/>
      <c r="C24" s="13">
        <v>8144739</v>
      </c>
      <c r="D24" s="13">
        <v>8308299</v>
      </c>
      <c r="E24" s="13">
        <v>132919</v>
      </c>
      <c r="F24" s="13">
        <v>0</v>
      </c>
      <c r="G24" s="18">
        <f t="shared" si="0"/>
        <v>-0.99410212265965714</v>
      </c>
      <c r="H24" s="18">
        <f t="shared" si="2"/>
        <v>-100</v>
      </c>
      <c r="I24" s="19">
        <f t="shared" si="3"/>
        <v>1.2424012031443525</v>
      </c>
      <c r="J24" s="13">
        <v>9892911</v>
      </c>
      <c r="K24" s="13">
        <f t="shared" si="1"/>
        <v>1.3435782450686154E-2</v>
      </c>
      <c r="L24" s="19">
        <f>STDEV(G23:G25)</f>
        <v>5.1597921812625069E-2</v>
      </c>
      <c r="M24" s="19">
        <f>STDEV(H23:H25)</f>
        <v>0</v>
      </c>
      <c r="N24" s="19">
        <f>STDEV(I23:I25)</f>
        <v>2.1887602265056733E-2</v>
      </c>
      <c r="O24" s="19">
        <f>ROUND(N24,2)</f>
        <v>0.02</v>
      </c>
      <c r="P24" s="18">
        <f>ROUND(L24,1)</f>
        <v>0.1</v>
      </c>
      <c r="Q24" s="18">
        <f>ROUND(M24,1)</f>
        <v>0</v>
      </c>
      <c r="R24" s="92"/>
      <c r="S24" s="1"/>
    </row>
    <row r="25" spans="2:19" x14ac:dyDescent="0.3">
      <c r="B25" s="92"/>
      <c r="C25" s="13">
        <v>8098464</v>
      </c>
      <c r="D25" s="13">
        <v>8277522</v>
      </c>
      <c r="E25" s="13">
        <v>136964</v>
      </c>
      <c r="F25" s="13">
        <v>0</v>
      </c>
      <c r="G25" s="18">
        <f t="shared" si="0"/>
        <v>-1.0934181306701165</v>
      </c>
      <c r="H25" s="18">
        <f t="shared" si="2"/>
        <v>-100</v>
      </c>
      <c r="I25" s="19">
        <f t="shared" si="3"/>
        <v>1.2628076693200474</v>
      </c>
      <c r="J25" s="13">
        <v>9878216</v>
      </c>
      <c r="K25" s="13">
        <f t="shared" si="1"/>
        <v>1.3865256641482632E-2</v>
      </c>
      <c r="L25" s="13"/>
      <c r="M25" s="13"/>
      <c r="N25" s="13"/>
      <c r="O25" s="13" t="str">
        <f>O23&amp;"±"&amp;O24</f>
        <v>1.26±0.02</v>
      </c>
      <c r="P25" s="13" t="str">
        <f>P23&amp;"±"&amp;P24</f>
        <v>-1±0.1</v>
      </c>
      <c r="Q25" s="13" t="str">
        <f>Q23&amp;"±"&amp;Q24</f>
        <v>-100±0</v>
      </c>
      <c r="R25" s="92"/>
      <c r="S25" s="1"/>
    </row>
    <row r="26" spans="2:19" x14ac:dyDescent="0.3">
      <c r="B26" s="96" t="s">
        <v>13</v>
      </c>
      <c r="C26" s="15">
        <v>7764469</v>
      </c>
      <c r="D26" s="15">
        <v>7468054</v>
      </c>
      <c r="E26" s="15">
        <v>377548</v>
      </c>
      <c r="F26" s="15">
        <v>738656</v>
      </c>
      <c r="G26" s="16">
        <f t="shared" si="0"/>
        <v>1.9459350233707178</v>
      </c>
      <c r="H26" s="16">
        <f t="shared" si="2"/>
        <v>32.351433967267631</v>
      </c>
      <c r="I26" s="17">
        <f t="shared" si="3"/>
        <v>5.9906751324948146</v>
      </c>
      <c r="J26" s="15">
        <v>9845857</v>
      </c>
      <c r="K26" s="15">
        <f t="shared" si="1"/>
        <v>0.11336788661464411</v>
      </c>
      <c r="L26" s="16">
        <f>AVERAGE(G26:G28)</f>
        <v>2.0005382336543351</v>
      </c>
      <c r="M26" s="16">
        <f>AVERAGE(H26:H28)</f>
        <v>31.360718188626421</v>
      </c>
      <c r="N26" s="17">
        <f>AVERAGE(I26:I28)</f>
        <v>5.9729474394426729</v>
      </c>
      <c r="O26" s="17">
        <f>ROUND(N26,2)</f>
        <v>5.97</v>
      </c>
      <c r="P26" s="16">
        <f>ROUND(L26,1)</f>
        <v>2</v>
      </c>
      <c r="Q26" s="16">
        <f>ROUND(M26,1)</f>
        <v>31.4</v>
      </c>
      <c r="R26" s="96" t="s">
        <v>13</v>
      </c>
      <c r="S26" s="1"/>
    </row>
    <row r="27" spans="2:19" x14ac:dyDescent="0.3">
      <c r="B27" s="96"/>
      <c r="C27" s="15">
        <v>7768290</v>
      </c>
      <c r="D27" s="15">
        <v>7452919</v>
      </c>
      <c r="E27" s="15">
        <v>377803</v>
      </c>
      <c r="F27" s="15">
        <v>731424</v>
      </c>
      <c r="G27" s="16">
        <f t="shared" si="0"/>
        <v>2.0719182030809775</v>
      </c>
      <c r="H27" s="16">
        <f t="shared" si="2"/>
        <v>31.879948829229726</v>
      </c>
      <c r="I27" s="17">
        <f t="shared" si="3"/>
        <v>5.9333844534023221</v>
      </c>
      <c r="J27" s="15">
        <v>9889495</v>
      </c>
      <c r="K27" s="15">
        <f t="shared" si="1"/>
        <v>0.11216214781442328</v>
      </c>
      <c r="L27" s="17">
        <f>STDEV(G26:G28)</f>
        <v>6.4645457133384168E-2</v>
      </c>
      <c r="M27" s="17">
        <f>STDEV(H26:H28)</f>
        <v>1.3287318016024332</v>
      </c>
      <c r="N27" s="17">
        <f>STDEV(I26:I28)</f>
        <v>3.4324051226951362E-2</v>
      </c>
      <c r="O27" s="17">
        <f>ROUND(N27,2)</f>
        <v>0.03</v>
      </c>
      <c r="P27" s="16">
        <f>ROUND(L27,1)</f>
        <v>0.1</v>
      </c>
      <c r="Q27" s="16">
        <f>ROUND(M27,1)</f>
        <v>1.3</v>
      </c>
      <c r="R27" s="96"/>
      <c r="S27" s="1"/>
    </row>
    <row r="28" spans="2:19" x14ac:dyDescent="0.3">
      <c r="B28" s="96"/>
      <c r="C28" s="15">
        <v>7722266</v>
      </c>
      <c r="D28" s="15">
        <v>7421843</v>
      </c>
      <c r="E28" s="15">
        <v>390049</v>
      </c>
      <c r="F28" s="15">
        <v>722006</v>
      </c>
      <c r="G28" s="16">
        <f t="shared" si="0"/>
        <v>1.9837614745113099</v>
      </c>
      <c r="H28" s="16">
        <f t="shared" si="2"/>
        <v>29.850771769381911</v>
      </c>
      <c r="I28" s="17">
        <f t="shared" si="3"/>
        <v>5.9947827324308793</v>
      </c>
      <c r="J28" s="15">
        <v>9801785</v>
      </c>
      <c r="K28" s="15">
        <f t="shared" si="1"/>
        <v>0.11345433510324905</v>
      </c>
      <c r="L28" s="15"/>
      <c r="M28" s="15"/>
      <c r="N28" s="15"/>
      <c r="O28" s="15" t="str">
        <f>O26&amp;"±"&amp;O27</f>
        <v>5.97±0.03</v>
      </c>
      <c r="P28" s="15" t="str">
        <f>P26&amp;"±"&amp;P27</f>
        <v>2±0.1</v>
      </c>
      <c r="Q28" s="15" t="str">
        <f>Q26&amp;"±"&amp;Q27</f>
        <v>31.4±1.3</v>
      </c>
      <c r="R28" s="96"/>
      <c r="S28" s="1"/>
    </row>
    <row r="29" spans="2:19" x14ac:dyDescent="0.3">
      <c r="B29" s="92" t="s">
        <v>14</v>
      </c>
      <c r="C29" s="13">
        <v>8040868</v>
      </c>
      <c r="D29" s="13">
        <v>7983590</v>
      </c>
      <c r="E29" s="13">
        <v>188488</v>
      </c>
      <c r="F29" s="13">
        <v>207261</v>
      </c>
      <c r="G29" s="18">
        <f t="shared" si="0"/>
        <v>0.35744110658844125</v>
      </c>
      <c r="H29" s="18">
        <f t="shared" si="2"/>
        <v>4.7436632815244</v>
      </c>
      <c r="I29" s="19">
        <f t="shared" si="3"/>
        <v>2.5325851447565988</v>
      </c>
      <c r="J29" s="13">
        <v>9750160</v>
      </c>
      <c r="K29" s="13">
        <f t="shared" si="1"/>
        <v>4.0588974950154663E-2</v>
      </c>
      <c r="L29" s="18">
        <f>AVERAGE(G29:G31)</f>
        <v>0.12106992104112783</v>
      </c>
      <c r="M29" s="18">
        <f>AVERAGE(H29:H31)</f>
        <v>4.1882464268393891</v>
      </c>
      <c r="N29" s="19">
        <f>AVERAGE(I29:I31)</f>
        <v>2.5305564485311205</v>
      </c>
      <c r="O29" s="19">
        <f>ROUND(N29,2)</f>
        <v>2.5299999999999998</v>
      </c>
      <c r="P29" s="18">
        <f>ROUND(L29,1)</f>
        <v>0.1</v>
      </c>
      <c r="Q29" s="18">
        <f>ROUND(M29,1)</f>
        <v>4.2</v>
      </c>
      <c r="R29" s="92" t="s">
        <v>14</v>
      </c>
      <c r="S29" s="1"/>
    </row>
    <row r="30" spans="2:19" x14ac:dyDescent="0.3">
      <c r="B30" s="92"/>
      <c r="C30" s="13">
        <v>8568967</v>
      </c>
      <c r="D30" s="13">
        <v>8566508</v>
      </c>
      <c r="E30" s="13">
        <v>205114</v>
      </c>
      <c r="F30" s="13">
        <v>233023</v>
      </c>
      <c r="G30" s="18">
        <f t="shared" si="0"/>
        <v>1.4350346284535445E-2</v>
      </c>
      <c r="H30" s="18">
        <f t="shared" si="2"/>
        <v>6.3699253886341483</v>
      </c>
      <c r="I30" s="19">
        <f t="shared" si="3"/>
        <v>2.5842208440038434</v>
      </c>
      <c r="J30" s="13">
        <v>10513009</v>
      </c>
      <c r="K30" s="13">
        <f t="shared" si="1"/>
        <v>4.1675699126672489E-2</v>
      </c>
      <c r="L30" s="19">
        <f>STDEV(G29:G31)</f>
        <v>0.20502432193998224</v>
      </c>
      <c r="M30" s="19">
        <f>STDEV(H29:H31)</f>
        <v>2.5059832883917141</v>
      </c>
      <c r="N30" s="19">
        <f>STDEV(I29:I31)</f>
        <v>5.4706962137977835E-2</v>
      </c>
      <c r="O30" s="19">
        <f>ROUND(N30,2)</f>
        <v>0.05</v>
      </c>
      <c r="P30" s="18">
        <f>ROUND(L30,1)</f>
        <v>0.2</v>
      </c>
      <c r="Q30" s="18">
        <f>ROUND(M30,1)</f>
        <v>2.5</v>
      </c>
      <c r="R30" s="92"/>
      <c r="S30" s="1"/>
    </row>
    <row r="31" spans="2:19" x14ac:dyDescent="0.3">
      <c r="B31" s="92"/>
      <c r="C31" s="13">
        <v>8062988</v>
      </c>
      <c r="D31" s="13">
        <v>8064372</v>
      </c>
      <c r="E31" s="13">
        <v>191169</v>
      </c>
      <c r="F31" s="13">
        <v>196799</v>
      </c>
      <c r="G31" s="18">
        <f t="shared" si="0"/>
        <v>-8.5816897495932382E-3</v>
      </c>
      <c r="H31" s="18">
        <f t="shared" si="2"/>
        <v>1.4511506103596175</v>
      </c>
      <c r="I31" s="19">
        <f t="shared" si="3"/>
        <v>2.4748633568329197</v>
      </c>
      <c r="J31" s="13">
        <v>9853365</v>
      </c>
      <c r="K31" s="13">
        <f t="shared" si="1"/>
        <v>3.9374163039733123E-2</v>
      </c>
      <c r="L31" s="13"/>
      <c r="M31" s="13"/>
      <c r="N31" s="13"/>
      <c r="O31" s="13" t="str">
        <f>O29&amp;"±"&amp;O30</f>
        <v>2.53±0.05</v>
      </c>
      <c r="P31" s="13" t="str">
        <f>P29&amp;"±"&amp;P30</f>
        <v>0.1±0.2</v>
      </c>
      <c r="Q31" s="13" t="str">
        <f>Q29&amp;"±"&amp;Q30</f>
        <v>4.2±2.5</v>
      </c>
      <c r="R31" s="92"/>
      <c r="S31" s="1"/>
    </row>
    <row r="32" spans="2:19" x14ac:dyDescent="0.3">
      <c r="B32" s="96" t="s">
        <v>15</v>
      </c>
      <c r="C32" s="15">
        <v>7955997</v>
      </c>
      <c r="D32" s="15">
        <v>7809550</v>
      </c>
      <c r="E32" s="15">
        <v>341351</v>
      </c>
      <c r="F32" s="15">
        <v>501169</v>
      </c>
      <c r="G32" s="16">
        <f t="shared" si="0"/>
        <v>0.92890528948979689</v>
      </c>
      <c r="H32" s="16">
        <f t="shared" si="2"/>
        <v>18.96904524521673</v>
      </c>
      <c r="I32" s="17">
        <f t="shared" si="3"/>
        <v>4.6665420184184878</v>
      </c>
      <c r="J32" s="15">
        <v>9854012</v>
      </c>
      <c r="K32" s="15">
        <f t="shared" si="1"/>
        <v>8.5500200324497275E-2</v>
      </c>
      <c r="L32" s="16">
        <f>AVERAGE(G32:G34)</f>
        <v>0.80155984872920205</v>
      </c>
      <c r="M32" s="16">
        <f>AVERAGE(H32:H34)</f>
        <v>15.619347189523372</v>
      </c>
      <c r="N32" s="17">
        <f>AVERAGE(I32:I34)</f>
        <v>4.5875944115863874</v>
      </c>
      <c r="O32" s="17">
        <f>ROUND(N32,2)</f>
        <v>4.59</v>
      </c>
      <c r="P32" s="16">
        <f>ROUND(L32,1)</f>
        <v>0.8</v>
      </c>
      <c r="Q32" s="16">
        <f>ROUND(M32,1)</f>
        <v>15.6</v>
      </c>
      <c r="R32" s="96" t="s">
        <v>15</v>
      </c>
      <c r="S32" s="1"/>
    </row>
    <row r="33" spans="2:19" x14ac:dyDescent="0.3">
      <c r="B33" s="96"/>
      <c r="C33" s="15">
        <v>7919868</v>
      </c>
      <c r="D33" s="15">
        <v>7794477</v>
      </c>
      <c r="E33" s="15">
        <v>360488</v>
      </c>
      <c r="F33" s="15">
        <v>460322</v>
      </c>
      <c r="G33" s="16">
        <f t="shared" si="0"/>
        <v>0.7979397168637955</v>
      </c>
      <c r="H33" s="16">
        <f t="shared" si="2"/>
        <v>12.162863512871432</v>
      </c>
      <c r="I33" s="17">
        <f t="shared" si="3"/>
        <v>4.5671442291179547</v>
      </c>
      <c r="J33" s="15">
        <v>9840870</v>
      </c>
      <c r="K33" s="15">
        <f t="shared" si="1"/>
        <v>8.3408275894306091E-2</v>
      </c>
      <c r="L33" s="17">
        <f>STDEV(G32:G34)</f>
        <v>0.1255745171172146</v>
      </c>
      <c r="M33" s="17">
        <f>STDEV(H32:H34)</f>
        <v>3.4043471944060593</v>
      </c>
      <c r="N33" s="17">
        <f>STDEV(I32:I34)</f>
        <v>7.0967891488656135E-2</v>
      </c>
      <c r="O33" s="17">
        <f>ROUND(N33,2)</f>
        <v>7.0000000000000007E-2</v>
      </c>
      <c r="P33" s="16">
        <f>ROUND(L33,1)</f>
        <v>0.1</v>
      </c>
      <c r="Q33" s="16">
        <f>ROUND(M33,1)</f>
        <v>3.4</v>
      </c>
      <c r="R33" s="96"/>
      <c r="S33" s="1"/>
    </row>
    <row r="34" spans="2:19" x14ac:dyDescent="0.3">
      <c r="B34" s="96"/>
      <c r="C34" s="15">
        <v>7902837</v>
      </c>
      <c r="D34" s="15">
        <v>7796422</v>
      </c>
      <c r="E34" s="15">
        <v>342564</v>
      </c>
      <c r="F34" s="15">
        <v>470414</v>
      </c>
      <c r="G34" s="16">
        <f t="shared" ref="G34:G65" si="4">(C34-D34)/(C34+D34)*100</f>
        <v>0.67783453983401387</v>
      </c>
      <c r="H34" s="16">
        <f t="shared" si="2"/>
        <v>15.726132810481957</v>
      </c>
      <c r="I34" s="17">
        <f t="shared" si="3"/>
        <v>4.5290969872227178</v>
      </c>
      <c r="J34" s="15">
        <v>9841451</v>
      </c>
      <c r="K34" s="15">
        <f t="shared" ref="K34:K65" si="5">(E34+F34)/J34</f>
        <v>8.2607534193890719E-2</v>
      </c>
      <c r="L34" s="15"/>
      <c r="M34" s="15"/>
      <c r="N34" s="15"/>
      <c r="O34" s="15" t="str">
        <f>O32&amp;"±"&amp;O33</f>
        <v>4.59±0.07</v>
      </c>
      <c r="P34" s="15" t="str">
        <f>P32&amp;"±"&amp;P33</f>
        <v>0.8±0.1</v>
      </c>
      <c r="Q34" s="15" t="str">
        <f>Q32&amp;"±"&amp;Q33</f>
        <v>15.6±3.4</v>
      </c>
      <c r="R34" s="96"/>
      <c r="S34" s="1"/>
    </row>
    <row r="35" spans="2:19" x14ac:dyDescent="0.3">
      <c r="B35" s="92" t="s">
        <v>16</v>
      </c>
      <c r="C35" s="13">
        <v>7649003</v>
      </c>
      <c r="D35" s="13">
        <v>7808652</v>
      </c>
      <c r="E35" s="13">
        <v>580808</v>
      </c>
      <c r="F35" s="13">
        <v>421787</v>
      </c>
      <c r="G35" s="18">
        <f t="shared" si="4"/>
        <v>-1.0328151326963888</v>
      </c>
      <c r="H35" s="18">
        <f t="shared" si="2"/>
        <v>-15.860940858472263</v>
      </c>
      <c r="I35" s="19">
        <f t="shared" si="3"/>
        <v>5.413942581030077</v>
      </c>
      <c r="J35" s="13">
        <v>9904131</v>
      </c>
      <c r="K35" s="13">
        <f t="shared" si="5"/>
        <v>0.10122998171167162</v>
      </c>
      <c r="L35" s="18">
        <f>AVERAGE(G35:G37)</f>
        <v>-1.0411916130508903</v>
      </c>
      <c r="M35" s="18">
        <f>AVERAGE(H35:H37)</f>
        <v>-17.613187985472582</v>
      </c>
      <c r="N35" s="19">
        <f>AVERAGE(I35:I37)</f>
        <v>5.3078538575243863</v>
      </c>
      <c r="O35" s="19">
        <f>ROUND(N35,2)</f>
        <v>5.31</v>
      </c>
      <c r="P35" s="18">
        <f>ROUND(L35,1)</f>
        <v>-1</v>
      </c>
      <c r="Q35" s="18">
        <f>ROUND(M35,1)</f>
        <v>-17.600000000000001</v>
      </c>
      <c r="R35" s="92" t="s">
        <v>16</v>
      </c>
      <c r="S35" s="1"/>
    </row>
    <row r="36" spans="2:19" x14ac:dyDescent="0.3">
      <c r="B36" s="92"/>
      <c r="C36" s="13">
        <v>8282859</v>
      </c>
      <c r="D36" s="13">
        <v>8447201</v>
      </c>
      <c r="E36" s="13">
        <v>624188</v>
      </c>
      <c r="F36" s="13">
        <v>427832</v>
      </c>
      <c r="G36" s="18">
        <f t="shared" si="4"/>
        <v>-0.98231566413987759</v>
      </c>
      <c r="H36" s="18">
        <f t="shared" si="2"/>
        <v>-18.664664169882702</v>
      </c>
      <c r="I36" s="19">
        <f t="shared" si="3"/>
        <v>5.252587444682236</v>
      </c>
      <c r="J36" s="13">
        <v>10753101</v>
      </c>
      <c r="K36" s="13">
        <f t="shared" si="5"/>
        <v>9.7834103855250681E-2</v>
      </c>
      <c r="L36" s="19">
        <f>STDEV(G35:G37)</f>
        <v>6.3480044208453823E-2</v>
      </c>
      <c r="M36" s="19">
        <f>STDEV(H35:H37)</f>
        <v>1.5275883075032493</v>
      </c>
      <c r="N36" s="19">
        <f>STDEV(I35:I37)</f>
        <v>9.1902396336240907E-2</v>
      </c>
      <c r="O36" s="19">
        <f>ROUND(N36,2)</f>
        <v>0.09</v>
      </c>
      <c r="P36" s="18">
        <f>ROUND(L36,1)</f>
        <v>0.1</v>
      </c>
      <c r="Q36" s="18">
        <f>ROUND(M36,1)</f>
        <v>1.5</v>
      </c>
      <c r="R36" s="92"/>
      <c r="S36" s="1"/>
    </row>
    <row r="37" spans="2:19" x14ac:dyDescent="0.3">
      <c r="B37" s="92"/>
      <c r="C37" s="13">
        <v>7545936</v>
      </c>
      <c r="D37" s="13">
        <v>7715096</v>
      </c>
      <c r="E37" s="13">
        <v>569044</v>
      </c>
      <c r="F37" s="13">
        <v>392878</v>
      </c>
      <c r="G37" s="18">
        <f t="shared" si="4"/>
        <v>-1.1084440423164044</v>
      </c>
      <c r="H37" s="18">
        <f t="shared" si="2"/>
        <v>-18.313958928062775</v>
      </c>
      <c r="I37" s="19">
        <f t="shared" si="3"/>
        <v>5.2570315468608486</v>
      </c>
      <c r="J37" s="13">
        <v>9822784</v>
      </c>
      <c r="K37" s="13">
        <f t="shared" si="5"/>
        <v>9.7927634365165717E-2</v>
      </c>
      <c r="L37" s="13"/>
      <c r="M37" s="13"/>
      <c r="N37" s="13"/>
      <c r="O37" s="13" t="str">
        <f>O35&amp;"±"&amp;O36</f>
        <v>5.31±0.09</v>
      </c>
      <c r="P37" s="13" t="str">
        <f>P35&amp;"±"&amp;P36</f>
        <v>-1±0.1</v>
      </c>
      <c r="Q37" s="13" t="str">
        <f>Q35&amp;"±"&amp;Q36</f>
        <v>-17.6±1.5</v>
      </c>
      <c r="R37" s="92"/>
      <c r="S37" s="1"/>
    </row>
    <row r="38" spans="2:19" x14ac:dyDescent="0.3">
      <c r="B38" s="96" t="s">
        <v>17</v>
      </c>
      <c r="C38" s="15">
        <v>7765144</v>
      </c>
      <c r="D38" s="15">
        <v>5441404</v>
      </c>
      <c r="E38" s="15">
        <v>468763</v>
      </c>
      <c r="F38" s="15">
        <v>3157610</v>
      </c>
      <c r="G38" s="16">
        <f t="shared" si="4"/>
        <v>17.595362542884029</v>
      </c>
      <c r="H38" s="16">
        <f t="shared" si="2"/>
        <v>74.14700583751312</v>
      </c>
      <c r="I38" s="17">
        <f t="shared" si="3"/>
        <v>18.161165737795422</v>
      </c>
      <c r="J38" s="15">
        <v>9814062</v>
      </c>
      <c r="K38" s="15">
        <f t="shared" si="5"/>
        <v>0.36950785515722234</v>
      </c>
      <c r="L38" s="16">
        <f>AVERAGE(G38:G40)</f>
        <v>17.621372421849717</v>
      </c>
      <c r="M38" s="16">
        <f>AVERAGE(H38:H40)</f>
        <v>74.419180813640821</v>
      </c>
      <c r="N38" s="17">
        <f>AVERAGE(I38:I40)</f>
        <v>17.995913983051476</v>
      </c>
      <c r="O38" s="17">
        <f>ROUND(N38,2)</f>
        <v>18</v>
      </c>
      <c r="P38" s="16">
        <f>ROUND(L38,1)</f>
        <v>17.600000000000001</v>
      </c>
      <c r="Q38" s="16">
        <f>ROUND(M38,1)</f>
        <v>74.400000000000006</v>
      </c>
      <c r="R38" s="96" t="s">
        <v>17</v>
      </c>
      <c r="S38" s="1"/>
    </row>
    <row r="39" spans="2:19" x14ac:dyDescent="0.3">
      <c r="B39" s="96"/>
      <c r="C39" s="15">
        <v>8981811</v>
      </c>
      <c r="D39" s="15">
        <v>6302504</v>
      </c>
      <c r="E39" s="15">
        <v>522590</v>
      </c>
      <c r="F39" s="15">
        <v>3625440</v>
      </c>
      <c r="G39" s="16">
        <f t="shared" si="4"/>
        <v>17.529781347741132</v>
      </c>
      <c r="H39" s="16">
        <f t="shared" si="2"/>
        <v>74.802978763412995</v>
      </c>
      <c r="I39" s="17">
        <f t="shared" si="3"/>
        <v>17.916018700920798</v>
      </c>
      <c r="J39" s="15">
        <v>11384787</v>
      </c>
      <c r="K39" s="15">
        <f t="shared" si="5"/>
        <v>0.36434849417911813</v>
      </c>
      <c r="L39" s="17">
        <f>STDEV(G38:G40)</f>
        <v>0.10699397839166348</v>
      </c>
      <c r="M39" s="17">
        <f>STDEV(H38:H40)</f>
        <v>0.34193549985682448</v>
      </c>
      <c r="N39" s="17">
        <f>STDEV(I38:I40)</f>
        <v>0.14313826527115953</v>
      </c>
      <c r="O39" s="17">
        <f>ROUND(N39,2)</f>
        <v>0.14000000000000001</v>
      </c>
      <c r="P39" s="16">
        <f>ROUND(L39,1)</f>
        <v>0.1</v>
      </c>
      <c r="Q39" s="16">
        <f>ROUND(M39,1)</f>
        <v>0.3</v>
      </c>
      <c r="R39" s="96"/>
      <c r="S39" s="1"/>
    </row>
    <row r="40" spans="2:19" x14ac:dyDescent="0.3">
      <c r="B40" s="96"/>
      <c r="C40" s="15">
        <v>7902551</v>
      </c>
      <c r="D40" s="15">
        <v>5521298</v>
      </c>
      <c r="E40" s="15">
        <v>468263</v>
      </c>
      <c r="F40" s="15">
        <v>3176879</v>
      </c>
      <c r="G40" s="16">
        <f t="shared" si="4"/>
        <v>17.73897337492399</v>
      </c>
      <c r="H40" s="16">
        <f t="shared" ref="H40:H71" si="6">(F40-E40)/(F40+E40)*100</f>
        <v>74.307557839996349</v>
      </c>
      <c r="I40" s="17">
        <f t="shared" ref="I40:I71" si="7">(K40*4.7515+0.0604)/10*100</f>
        <v>17.910557510438206</v>
      </c>
      <c r="J40" s="15">
        <v>10007705</v>
      </c>
      <c r="K40" s="15">
        <f t="shared" si="5"/>
        <v>0.36423355804352747</v>
      </c>
      <c r="L40" s="15"/>
      <c r="M40" s="15"/>
      <c r="N40" s="15"/>
      <c r="O40" s="15" t="str">
        <f>O38&amp;"±"&amp;O39</f>
        <v>18±0.14</v>
      </c>
      <c r="P40" s="15" t="str">
        <f>P38&amp;"±"&amp;P39</f>
        <v>17.6±0.1</v>
      </c>
      <c r="Q40" s="15" t="str">
        <f>Q38&amp;"±"&amp;Q39</f>
        <v>74.4±0.3</v>
      </c>
      <c r="R40" s="96"/>
      <c r="S40" s="1"/>
    </row>
    <row r="41" spans="2:19" x14ac:dyDescent="0.3">
      <c r="B41" s="92" t="s">
        <v>18</v>
      </c>
      <c r="C41" s="13">
        <v>8105464</v>
      </c>
      <c r="D41" s="13">
        <v>8117590</v>
      </c>
      <c r="E41" s="13">
        <v>205913</v>
      </c>
      <c r="F41" s="13">
        <v>241446</v>
      </c>
      <c r="G41" s="18">
        <f t="shared" si="4"/>
        <v>-7.4745482570667654E-2</v>
      </c>
      <c r="H41" s="18">
        <f t="shared" si="6"/>
        <v>7.9428378550560064</v>
      </c>
      <c r="I41" s="19">
        <f t="shared" si="7"/>
        <v>2.7751199356312166</v>
      </c>
      <c r="J41" s="13">
        <v>9790460</v>
      </c>
      <c r="K41" s="13">
        <f t="shared" si="5"/>
        <v>4.5693358636877124E-2</v>
      </c>
      <c r="L41" s="18">
        <f>AVERAGE(G41:G43)</f>
        <v>4.9921624242878659E-2</v>
      </c>
      <c r="M41" s="18">
        <f>AVERAGE(H41:H43)</f>
        <v>5.6220527385167687</v>
      </c>
      <c r="N41" s="19">
        <f>AVERAGE(I41:I43)</f>
        <v>2.7447083330472815</v>
      </c>
      <c r="O41" s="19">
        <f>ROUND(N41,2)</f>
        <v>2.74</v>
      </c>
      <c r="P41" s="18">
        <f>ROUND(L41,1)</f>
        <v>0</v>
      </c>
      <c r="Q41" s="18">
        <f>ROUND(M41,1)</f>
        <v>5.6</v>
      </c>
      <c r="R41" s="92" t="s">
        <v>18</v>
      </c>
      <c r="S41" s="1"/>
    </row>
    <row r="42" spans="2:19" x14ac:dyDescent="0.3">
      <c r="B42" s="92"/>
      <c r="C42" s="13">
        <v>9779664</v>
      </c>
      <c r="D42" s="13">
        <v>9749411</v>
      </c>
      <c r="E42" s="13">
        <v>258141</v>
      </c>
      <c r="F42" s="13">
        <v>284730</v>
      </c>
      <c r="G42" s="18">
        <f t="shared" si="4"/>
        <v>0.15491261106836857</v>
      </c>
      <c r="H42" s="18">
        <f t="shared" si="6"/>
        <v>4.8978486601789379</v>
      </c>
      <c r="I42" s="19">
        <f t="shared" si="7"/>
        <v>2.7816008057316504</v>
      </c>
      <c r="J42" s="13">
        <v>11845383</v>
      </c>
      <c r="K42" s="13">
        <f t="shared" si="5"/>
        <v>4.5829754934897417E-2</v>
      </c>
      <c r="L42" s="19">
        <f>STDEV(G41:G43)</f>
        <v>0.11608648615070308</v>
      </c>
      <c r="M42" s="19">
        <f>STDEV(H41:H43)</f>
        <v>2.0566460701559044</v>
      </c>
      <c r="N42" s="19">
        <f>STDEV(I41:I43)</f>
        <v>5.8377044547543069E-2</v>
      </c>
      <c r="O42" s="19">
        <f>ROUND(N42,2)</f>
        <v>0.06</v>
      </c>
      <c r="P42" s="18">
        <f>ROUND(L42,1)</f>
        <v>0.1</v>
      </c>
      <c r="Q42" s="18">
        <f>ROUND(M42,1)</f>
        <v>2.1</v>
      </c>
      <c r="R42" s="92"/>
      <c r="S42" s="1"/>
    </row>
    <row r="43" spans="2:19" x14ac:dyDescent="0.3">
      <c r="B43" s="92"/>
      <c r="C43" s="13">
        <v>8133794</v>
      </c>
      <c r="D43" s="13">
        <v>8122480</v>
      </c>
      <c r="E43" s="13">
        <v>205576</v>
      </c>
      <c r="F43" s="13">
        <v>222821</v>
      </c>
      <c r="G43" s="18">
        <f t="shared" si="4"/>
        <v>6.959774423093508E-2</v>
      </c>
      <c r="H43" s="18">
        <f t="shared" si="6"/>
        <v>4.0254717003153617</v>
      </c>
      <c r="I43" s="19">
        <f t="shared" si="7"/>
        <v>2.6774042577789774</v>
      </c>
      <c r="J43" s="13">
        <v>9817325</v>
      </c>
      <c r="K43" s="13">
        <f t="shared" si="5"/>
        <v>4.3636835899799588E-2</v>
      </c>
      <c r="L43" s="13"/>
      <c r="M43" s="13"/>
      <c r="N43" s="13"/>
      <c r="O43" s="13" t="str">
        <f>O41&amp;"±"&amp;O42</f>
        <v>2.74±0.06</v>
      </c>
      <c r="P43" s="13" t="str">
        <f>P41&amp;"±"&amp;P42</f>
        <v>0±0.1</v>
      </c>
      <c r="Q43" s="13" t="str">
        <f>Q41&amp;"±"&amp;Q42</f>
        <v>5.6±2.1</v>
      </c>
      <c r="R43" s="92"/>
      <c r="S43" s="1"/>
    </row>
    <row r="44" spans="2:19" x14ac:dyDescent="0.3">
      <c r="B44" s="96" t="s">
        <v>19</v>
      </c>
      <c r="C44" s="15">
        <v>7671339</v>
      </c>
      <c r="D44" s="15">
        <v>7355570</v>
      </c>
      <c r="E44" s="15">
        <v>532837</v>
      </c>
      <c r="F44" s="15">
        <v>865188</v>
      </c>
      <c r="G44" s="16">
        <f t="shared" si="4"/>
        <v>2.1013569723487375</v>
      </c>
      <c r="H44" s="16">
        <f t="shared" si="6"/>
        <v>23.772893903900144</v>
      </c>
      <c r="I44" s="17">
        <f t="shared" si="7"/>
        <v>7.3734238319594674</v>
      </c>
      <c r="J44" s="15">
        <v>9812823</v>
      </c>
      <c r="K44" s="15">
        <f t="shared" si="5"/>
        <v>0.14246919566367394</v>
      </c>
      <c r="L44" s="16">
        <f>AVERAGE(G44:G46)</f>
        <v>2.1470793757427509</v>
      </c>
      <c r="M44" s="16">
        <f>AVERAGE(H44:H46)</f>
        <v>23.920465543921694</v>
      </c>
      <c r="N44" s="17">
        <f>AVERAGE(I44:I46)</f>
        <v>7.3053374540682663</v>
      </c>
      <c r="O44" s="17">
        <f>ROUND(N44,2)</f>
        <v>7.31</v>
      </c>
      <c r="P44" s="16">
        <f>ROUND(L44,1)</f>
        <v>2.1</v>
      </c>
      <c r="Q44" s="16">
        <f>ROUND(M44,1)</f>
        <v>23.9</v>
      </c>
      <c r="R44" s="96" t="s">
        <v>19</v>
      </c>
      <c r="S44" s="1"/>
    </row>
    <row r="45" spans="2:19" x14ac:dyDescent="0.3">
      <c r="B45" s="96"/>
      <c r="C45" s="15">
        <v>7675448</v>
      </c>
      <c r="D45" s="15">
        <v>7336116</v>
      </c>
      <c r="E45" s="15">
        <v>525690</v>
      </c>
      <c r="F45" s="15">
        <v>862637</v>
      </c>
      <c r="G45" s="16">
        <f t="shared" si="4"/>
        <v>2.2604706611516296</v>
      </c>
      <c r="H45" s="16">
        <f t="shared" si="6"/>
        <v>24.270002672281098</v>
      </c>
      <c r="I45" s="17">
        <f t="shared" si="7"/>
        <v>7.320631724575402</v>
      </c>
      <c r="J45" s="15">
        <v>9821345</v>
      </c>
      <c r="K45" s="15">
        <f t="shared" si="5"/>
        <v>0.14135813373830164</v>
      </c>
      <c r="L45" s="17">
        <f>STDEV(G44:G46)</f>
        <v>9.8810928980413049E-2</v>
      </c>
      <c r="M45" s="17">
        <f>STDEV(H44:H46)</f>
        <v>0.30392733631572072</v>
      </c>
      <c r="N45" s="17">
        <f>STDEV(I44:I46)</f>
        <v>7.6883034838695366E-2</v>
      </c>
      <c r="O45" s="17">
        <f>ROUND(N45,2)</f>
        <v>0.08</v>
      </c>
      <c r="P45" s="16">
        <f>ROUND(L45,1)</f>
        <v>0.1</v>
      </c>
      <c r="Q45" s="16">
        <f>ROUND(M45,1)</f>
        <v>0.3</v>
      </c>
      <c r="R45" s="96"/>
      <c r="S45" s="1"/>
    </row>
    <row r="46" spans="2:19" x14ac:dyDescent="0.3">
      <c r="B46" s="96"/>
      <c r="C46" s="15">
        <v>7664238</v>
      </c>
      <c r="D46" s="15">
        <v>7351989</v>
      </c>
      <c r="E46" s="15">
        <v>521500</v>
      </c>
      <c r="F46" s="15">
        <v>845804</v>
      </c>
      <c r="G46" s="16">
        <f t="shared" si="4"/>
        <v>2.0794104937278854</v>
      </c>
      <c r="H46" s="16">
        <f t="shared" si="6"/>
        <v>23.718500055583835</v>
      </c>
      <c r="I46" s="17">
        <f t="shared" si="7"/>
        <v>7.2219568056699286</v>
      </c>
      <c r="J46" s="15">
        <v>9816844</v>
      </c>
      <c r="K46" s="15">
        <f t="shared" si="5"/>
        <v>0.13928142282794756</v>
      </c>
      <c r="L46" s="15"/>
      <c r="M46" s="15"/>
      <c r="N46" s="15"/>
      <c r="O46" s="15" t="str">
        <f>O44&amp;"±"&amp;O45</f>
        <v>7.31±0.08</v>
      </c>
      <c r="P46" s="15" t="str">
        <f>P44&amp;"±"&amp;P45</f>
        <v>2.1±0.1</v>
      </c>
      <c r="Q46" s="15" t="str">
        <f>Q44&amp;"±"&amp;Q45</f>
        <v>23.9±0.3</v>
      </c>
      <c r="R46" s="96"/>
      <c r="S46" s="1"/>
    </row>
    <row r="47" spans="2:19" x14ac:dyDescent="0.3">
      <c r="B47" s="92" t="s">
        <v>20</v>
      </c>
      <c r="C47" s="13">
        <v>8023411</v>
      </c>
      <c r="D47" s="13">
        <v>7850298</v>
      </c>
      <c r="E47" s="13">
        <v>178298</v>
      </c>
      <c r="F47" s="13">
        <v>388829</v>
      </c>
      <c r="G47" s="18">
        <f t="shared" si="4"/>
        <v>1.0905642783296583</v>
      </c>
      <c r="H47" s="18">
        <f t="shared" si="6"/>
        <v>37.122372942921075</v>
      </c>
      <c r="I47" s="19">
        <f t="shared" si="7"/>
        <v>3.360485321662964</v>
      </c>
      <c r="J47" s="13">
        <v>9775869</v>
      </c>
      <c r="K47" s="13">
        <f t="shared" si="5"/>
        <v>5.8012950050783212E-2</v>
      </c>
      <c r="L47" s="18">
        <f>AVERAGE(G47:G49)</f>
        <v>1.1204504283800556</v>
      </c>
      <c r="M47" s="18">
        <f>AVERAGE(H47:H49)</f>
        <v>36.981199911653327</v>
      </c>
      <c r="N47" s="19">
        <f>AVERAGE(I47:I49)</f>
        <v>3.3532325910280361</v>
      </c>
      <c r="O47" s="19">
        <f>ROUND(N47,2)</f>
        <v>3.35</v>
      </c>
      <c r="P47" s="18">
        <f>ROUND(L47,1)</f>
        <v>1.1000000000000001</v>
      </c>
      <c r="Q47" s="18">
        <f>ROUND(M47,1)</f>
        <v>37</v>
      </c>
      <c r="R47" s="92" t="s">
        <v>20</v>
      </c>
      <c r="S47" s="1"/>
    </row>
    <row r="48" spans="2:19" x14ac:dyDescent="0.3">
      <c r="B48" s="92"/>
      <c r="C48" s="13">
        <v>8183871</v>
      </c>
      <c r="D48" s="13">
        <v>8002406</v>
      </c>
      <c r="E48" s="13">
        <v>172037</v>
      </c>
      <c r="F48" s="13">
        <v>408361</v>
      </c>
      <c r="G48" s="18">
        <f t="shared" si="4"/>
        <v>1.121104006807742</v>
      </c>
      <c r="H48" s="18">
        <f t="shared" si="6"/>
        <v>40.717576559533285</v>
      </c>
      <c r="I48" s="19">
        <f t="shared" si="7"/>
        <v>3.3526564473836862</v>
      </c>
      <c r="J48" s="13">
        <v>10033124</v>
      </c>
      <c r="K48" s="13">
        <f t="shared" si="5"/>
        <v>5.7848183676390323E-2</v>
      </c>
      <c r="L48" s="19">
        <f>STDEV(G47:G49)</f>
        <v>2.9564779495820023E-2</v>
      </c>
      <c r="M48" s="19">
        <f>STDEV(H47:H49)</f>
        <v>3.80892581929856</v>
      </c>
      <c r="N48" s="19">
        <f>STDEV(I47:I49)</f>
        <v>6.9825087541838717E-3</v>
      </c>
      <c r="O48" s="19">
        <f>ROUND(N48,2)</f>
        <v>0.01</v>
      </c>
      <c r="P48" s="18">
        <f>ROUND(L48,1)</f>
        <v>0</v>
      </c>
      <c r="Q48" s="18">
        <f>ROUND(M48,1)</f>
        <v>3.8</v>
      </c>
      <c r="R48" s="92"/>
      <c r="S48" s="1"/>
    </row>
    <row r="49" spans="2:19" x14ac:dyDescent="0.3">
      <c r="B49" s="92"/>
      <c r="C49" s="13">
        <v>8043793</v>
      </c>
      <c r="D49" s="13">
        <v>7860939</v>
      </c>
      <c r="E49" s="13">
        <v>189607</v>
      </c>
      <c r="F49" s="13">
        <v>377261</v>
      </c>
      <c r="G49" s="18">
        <f t="shared" si="4"/>
        <v>1.1496830000027665</v>
      </c>
      <c r="H49" s="18">
        <f t="shared" si="6"/>
        <v>33.103650232505629</v>
      </c>
      <c r="I49" s="19">
        <f t="shared" si="7"/>
        <v>3.3465560040374576</v>
      </c>
      <c r="J49" s="13">
        <v>9821033</v>
      </c>
      <c r="K49" s="13">
        <f t="shared" si="5"/>
        <v>5.7719793834314581E-2</v>
      </c>
      <c r="L49" s="13"/>
      <c r="M49" s="13"/>
      <c r="N49" s="13"/>
      <c r="O49" s="13" t="str">
        <f>O47&amp;"±"&amp;O48</f>
        <v>3.35±0.01</v>
      </c>
      <c r="P49" s="13" t="str">
        <f>P47&amp;"±"&amp;P48</f>
        <v>1.1±0</v>
      </c>
      <c r="Q49" s="13" t="str">
        <f>Q47&amp;"±"&amp;Q48</f>
        <v>37±3.8</v>
      </c>
      <c r="R49" s="92"/>
      <c r="S49" s="1"/>
    </row>
    <row r="50" spans="2:19" x14ac:dyDescent="0.3">
      <c r="B50" s="96" t="s">
        <v>21</v>
      </c>
      <c r="C50" s="15">
        <v>7965090</v>
      </c>
      <c r="D50" s="15">
        <v>7699244</v>
      </c>
      <c r="E50" s="15">
        <v>182282</v>
      </c>
      <c r="F50" s="15">
        <v>496974</v>
      </c>
      <c r="G50" s="16">
        <f t="shared" si="4"/>
        <v>1.6971420553213434</v>
      </c>
      <c r="H50" s="16">
        <f t="shared" si="6"/>
        <v>46.328924588078721</v>
      </c>
      <c r="I50" s="17">
        <f t="shared" si="7"/>
        <v>3.8983714968112073</v>
      </c>
      <c r="J50" s="15">
        <v>9796967</v>
      </c>
      <c r="K50" s="15">
        <f t="shared" si="5"/>
        <v>6.9333294681915333E-2</v>
      </c>
      <c r="L50" s="16">
        <f>AVERAGE(G50:G52)</f>
        <v>1.6496006983093963</v>
      </c>
      <c r="M50" s="16">
        <f>AVERAGE(H50:H52)</f>
        <v>46.08403786376288</v>
      </c>
      <c r="N50" s="17">
        <f>AVERAGE(I50:I52)</f>
        <v>3.904960170496492</v>
      </c>
      <c r="O50" s="17">
        <f>ROUND(N50,2)</f>
        <v>3.9</v>
      </c>
      <c r="P50" s="16">
        <f>ROUND(L50,1)</f>
        <v>1.6</v>
      </c>
      <c r="Q50" s="16">
        <f>ROUND(M50,1)</f>
        <v>46.1</v>
      </c>
      <c r="R50" s="96" t="s">
        <v>21</v>
      </c>
      <c r="S50" s="1"/>
    </row>
    <row r="51" spans="2:19" x14ac:dyDescent="0.3">
      <c r="B51" s="96"/>
      <c r="C51" s="15">
        <v>8033670</v>
      </c>
      <c r="D51" s="15">
        <v>7781388</v>
      </c>
      <c r="E51" s="15">
        <v>181752</v>
      </c>
      <c r="F51" s="15">
        <v>514473</v>
      </c>
      <c r="G51" s="16">
        <f t="shared" si="4"/>
        <v>1.5952012316363304</v>
      </c>
      <c r="H51" s="16">
        <f t="shared" si="6"/>
        <v>47.789292254659053</v>
      </c>
      <c r="I51" s="17">
        <f t="shared" si="7"/>
        <v>3.9377815384553374</v>
      </c>
      <c r="J51" s="15">
        <v>9923005</v>
      </c>
      <c r="K51" s="15">
        <f t="shared" si="5"/>
        <v>7.0162717846055711E-2</v>
      </c>
      <c r="L51" s="17">
        <f>STDEV(G50:G52)</f>
        <v>5.1315281685748108E-2</v>
      </c>
      <c r="M51" s="17">
        <f>STDEV(H50:H52)</f>
        <v>1.8399609254896145</v>
      </c>
      <c r="N51" s="17">
        <f>STDEV(I50:I52)</f>
        <v>3.0073302649286503E-2</v>
      </c>
      <c r="O51" s="17">
        <f>ROUND(N51,2)</f>
        <v>0.03</v>
      </c>
      <c r="P51" s="16">
        <f>ROUND(L51,1)</f>
        <v>0.1</v>
      </c>
      <c r="Q51" s="16">
        <f>ROUND(M51,1)</f>
        <v>1.8</v>
      </c>
      <c r="R51" s="96"/>
      <c r="S51" s="1"/>
    </row>
    <row r="52" spans="2:19" x14ac:dyDescent="0.3">
      <c r="B52" s="96"/>
      <c r="C52" s="15">
        <v>7977208</v>
      </c>
      <c r="D52" s="15">
        <v>7717236</v>
      </c>
      <c r="E52" s="15">
        <v>189190</v>
      </c>
      <c r="F52" s="15">
        <v>488108</v>
      </c>
      <c r="G52" s="16">
        <f t="shared" si="4"/>
        <v>1.6564588079705151</v>
      </c>
      <c r="H52" s="16">
        <f t="shared" si="6"/>
        <v>44.13389674855086</v>
      </c>
      <c r="I52" s="17">
        <f t="shared" si="7"/>
        <v>3.8787274762229318</v>
      </c>
      <c r="J52" s="15">
        <v>9827326</v>
      </c>
      <c r="K52" s="15">
        <f t="shared" si="5"/>
        <v>6.8919866909879654E-2</v>
      </c>
      <c r="L52" s="15"/>
      <c r="M52" s="15"/>
      <c r="N52" s="15"/>
      <c r="O52" s="15" t="str">
        <f>O50&amp;"±"&amp;O51</f>
        <v>3.9±0.03</v>
      </c>
      <c r="P52" s="15" t="str">
        <f>P50&amp;"±"&amp;P51</f>
        <v>1.6±0.1</v>
      </c>
      <c r="Q52" s="15" t="str">
        <f>Q50&amp;"±"&amp;Q51</f>
        <v>46.1±1.8</v>
      </c>
      <c r="R52" s="96"/>
      <c r="S52" s="1"/>
    </row>
    <row r="53" spans="2:19" x14ac:dyDescent="0.3">
      <c r="B53" s="92" t="s">
        <v>22</v>
      </c>
      <c r="C53" s="13">
        <v>8078809</v>
      </c>
      <c r="D53" s="13">
        <v>7855106</v>
      </c>
      <c r="E53" s="13">
        <v>153388</v>
      </c>
      <c r="F53" s="13">
        <v>405841</v>
      </c>
      <c r="G53" s="18">
        <f t="shared" si="4"/>
        <v>1.4039424711378214</v>
      </c>
      <c r="H53" s="18">
        <f t="shared" si="6"/>
        <v>45.143045156814118</v>
      </c>
      <c r="I53" s="19">
        <f t="shared" si="7"/>
        <v>3.3180531045754136</v>
      </c>
      <c r="J53" s="13">
        <v>9790437</v>
      </c>
      <c r="K53" s="13">
        <f t="shared" si="5"/>
        <v>5.7119922226147819E-2</v>
      </c>
      <c r="L53" s="18">
        <f>AVERAGE(G53:G55)</f>
        <v>1.2943699255606946</v>
      </c>
      <c r="M53" s="18">
        <f>AVERAGE(H53:H55)</f>
        <v>45.165634708001612</v>
      </c>
      <c r="N53" s="19">
        <f>AVERAGE(I53:I55)</f>
        <v>3.260512348242147</v>
      </c>
      <c r="O53" s="19">
        <f>ROUND(N53,2)</f>
        <v>3.26</v>
      </c>
      <c r="P53" s="18">
        <f>ROUND(L53,1)</f>
        <v>1.3</v>
      </c>
      <c r="Q53" s="18">
        <f>ROUND(M53,1)</f>
        <v>45.2</v>
      </c>
      <c r="R53" s="92" t="s">
        <v>22</v>
      </c>
      <c r="S53" s="1"/>
    </row>
    <row r="54" spans="2:19" x14ac:dyDescent="0.3">
      <c r="B54" s="92"/>
      <c r="C54" s="13">
        <v>8093656</v>
      </c>
      <c r="D54" s="13">
        <v>7866505</v>
      </c>
      <c r="E54" s="13">
        <v>140666</v>
      </c>
      <c r="F54" s="13">
        <v>403379</v>
      </c>
      <c r="G54" s="18">
        <f t="shared" si="4"/>
        <v>1.4232375224786267</v>
      </c>
      <c r="H54" s="18">
        <f t="shared" si="6"/>
        <v>48.288836401400623</v>
      </c>
      <c r="I54" s="19">
        <f t="shared" si="7"/>
        <v>3.2337984544695066</v>
      </c>
      <c r="J54" s="13">
        <v>9829764</v>
      </c>
      <c r="K54" s="13">
        <f t="shared" si="5"/>
        <v>5.5346700083542186E-2</v>
      </c>
      <c r="L54" s="19">
        <f>STDEV(G53:G55)</f>
        <v>0.20672046564469423</v>
      </c>
      <c r="M54" s="19">
        <f>STDEV(H53:H55)</f>
        <v>3.1119684093755584</v>
      </c>
      <c r="N54" s="19">
        <f>STDEV(I53:I55)</f>
        <v>4.9874172751194108E-2</v>
      </c>
      <c r="O54" s="19">
        <f>ROUND(N54,2)</f>
        <v>0.05</v>
      </c>
      <c r="P54" s="18">
        <f>ROUND(L54,1)</f>
        <v>0.2</v>
      </c>
      <c r="Q54" s="18">
        <f>ROUND(M54,1)</f>
        <v>3.1</v>
      </c>
      <c r="R54" s="92"/>
      <c r="S54" s="1"/>
    </row>
    <row r="55" spans="2:19" x14ac:dyDescent="0.3">
      <c r="B55" s="92"/>
      <c r="C55" s="13">
        <v>8097262</v>
      </c>
      <c r="D55" s="13">
        <v>7928046</v>
      </c>
      <c r="E55" s="13">
        <v>157573</v>
      </c>
      <c r="F55" s="13">
        <v>386392</v>
      </c>
      <c r="G55" s="18">
        <f t="shared" si="4"/>
        <v>1.055929783065636</v>
      </c>
      <c r="H55" s="18">
        <f t="shared" si="6"/>
        <v>42.06502256579008</v>
      </c>
      <c r="I55" s="19">
        <f t="shared" si="7"/>
        <v>3.2296854856815225</v>
      </c>
      <c r="J55" s="13">
        <v>9843714</v>
      </c>
      <c r="K55" s="13">
        <f t="shared" si="5"/>
        <v>5.5260138602157678E-2</v>
      </c>
      <c r="L55" s="13"/>
      <c r="M55" s="13"/>
      <c r="N55" s="13"/>
      <c r="O55" s="13" t="str">
        <f>O53&amp;"±"&amp;O54</f>
        <v>3.26±0.05</v>
      </c>
      <c r="P55" s="13" t="str">
        <f>P53&amp;"±"&amp;P54</f>
        <v>1.3±0.2</v>
      </c>
      <c r="Q55" s="13" t="str">
        <f>Q53&amp;"±"&amp;Q54</f>
        <v>45.2±3.1</v>
      </c>
      <c r="R55" s="92"/>
      <c r="S55" s="1"/>
    </row>
    <row r="56" spans="2:19" x14ac:dyDescent="0.3">
      <c r="B56" s="96" t="s">
        <v>78</v>
      </c>
      <c r="C56" s="15">
        <v>8586582</v>
      </c>
      <c r="D56" s="15">
        <v>8636772</v>
      </c>
      <c r="E56" s="15">
        <v>22677</v>
      </c>
      <c r="F56" s="15">
        <v>12385</v>
      </c>
      <c r="G56" s="16">
        <f t="shared" si="4"/>
        <v>-0.29140665633418439</v>
      </c>
      <c r="H56" s="16">
        <f t="shared" si="6"/>
        <v>-29.353716274028862</v>
      </c>
      <c r="I56" s="17">
        <f t="shared" si="7"/>
        <v>0.76732729684979684</v>
      </c>
      <c r="J56" s="15">
        <v>10200199</v>
      </c>
      <c r="K56" s="15">
        <f t="shared" si="5"/>
        <v>3.4373839177059191E-3</v>
      </c>
      <c r="L56" s="16">
        <f>AVERAGE(G56:G58)</f>
        <v>-0.18102933950374514</v>
      </c>
      <c r="M56" s="16">
        <f>AVERAGE(H56:H58)</f>
        <v>-29.020375822234229</v>
      </c>
      <c r="N56" s="17">
        <f>AVERAGE(I56:I58)</f>
        <v>0.75238682368914012</v>
      </c>
      <c r="O56" s="17">
        <f>ROUND(N56,2)</f>
        <v>0.75</v>
      </c>
      <c r="P56" s="16">
        <f>ROUND(L56,1)</f>
        <v>-0.2</v>
      </c>
      <c r="Q56" s="16">
        <f>ROUND(M56,1)</f>
        <v>-29</v>
      </c>
      <c r="R56" s="96" t="s">
        <v>78</v>
      </c>
      <c r="S56" s="1"/>
    </row>
    <row r="57" spans="2:19" x14ac:dyDescent="0.3">
      <c r="B57" s="96"/>
      <c r="C57" s="15">
        <v>8333584</v>
      </c>
      <c r="D57" s="15">
        <v>8356890</v>
      </c>
      <c r="E57" s="15">
        <v>22972</v>
      </c>
      <c r="F57" s="15">
        <v>12567</v>
      </c>
      <c r="G57" s="16">
        <f t="shared" si="4"/>
        <v>-0.13963653758425315</v>
      </c>
      <c r="H57" s="16">
        <f t="shared" si="6"/>
        <v>-29.277694926700242</v>
      </c>
      <c r="I57" s="17">
        <f t="shared" si="7"/>
        <v>0.77526019073516705</v>
      </c>
      <c r="J57" s="15">
        <v>9860059</v>
      </c>
      <c r="K57" s="15">
        <f t="shared" si="5"/>
        <v>3.6043394872180786E-3</v>
      </c>
      <c r="L57" s="17">
        <f>STDEV(G56:G58)</f>
        <v>9.6579965362729808E-2</v>
      </c>
      <c r="M57" s="17">
        <f>STDEV(H56:H58)</f>
        <v>0.51293649203769576</v>
      </c>
      <c r="N57" s="17">
        <f>STDEV(I56:I58)</f>
        <v>3.2987082088775148E-2</v>
      </c>
      <c r="O57" s="17">
        <f>ROUND(N57,2)</f>
        <v>0.03</v>
      </c>
      <c r="P57" s="16">
        <f>ROUND(L57,1)</f>
        <v>0.1</v>
      </c>
      <c r="Q57" s="16">
        <f>ROUND(M57,1)</f>
        <v>0.5</v>
      </c>
      <c r="R57" s="96"/>
      <c r="S57" s="1"/>
    </row>
    <row r="58" spans="2:19" x14ac:dyDescent="0.3">
      <c r="B58" s="96"/>
      <c r="C58" s="15">
        <v>8395255</v>
      </c>
      <c r="D58" s="15">
        <v>8414089</v>
      </c>
      <c r="E58" s="15">
        <v>14824</v>
      </c>
      <c r="F58" s="15">
        <v>8261</v>
      </c>
      <c r="G58" s="16">
        <f t="shared" si="4"/>
        <v>-0.11204482459279792</v>
      </c>
      <c r="H58" s="16">
        <f t="shared" si="6"/>
        <v>-28.429716265973575</v>
      </c>
      <c r="I58" s="17">
        <f t="shared" si="7"/>
        <v>0.71457298348245646</v>
      </c>
      <c r="J58" s="15">
        <v>9919998</v>
      </c>
      <c r="K58" s="15">
        <f t="shared" si="5"/>
        <v>2.3271174046607672E-3</v>
      </c>
      <c r="L58" s="15"/>
      <c r="M58" s="15"/>
      <c r="N58" s="15"/>
      <c r="O58" s="15" t="str">
        <f>O56&amp;"±"&amp;O57</f>
        <v>0.75±0.03</v>
      </c>
      <c r="P58" s="15" t="str">
        <f>P56&amp;"±"&amp;P57</f>
        <v>-0.2±0.1</v>
      </c>
      <c r="Q58" s="15" t="str">
        <f>Q56&amp;"±"&amp;Q57</f>
        <v>-29±0.5</v>
      </c>
      <c r="R58" s="96"/>
      <c r="S58" s="1"/>
    </row>
    <row r="59" spans="2:19" x14ac:dyDescent="0.3">
      <c r="B59" s="92" t="s">
        <v>79</v>
      </c>
      <c r="C59" s="13">
        <v>8176518</v>
      </c>
      <c r="D59" s="13">
        <v>8223442</v>
      </c>
      <c r="E59" s="13">
        <v>23433</v>
      </c>
      <c r="F59" s="13">
        <v>17994</v>
      </c>
      <c r="G59" s="18">
        <f t="shared" si="4"/>
        <v>-0.28612264907963192</v>
      </c>
      <c r="H59" s="18">
        <f t="shared" si="6"/>
        <v>-13.129118690708957</v>
      </c>
      <c r="I59" s="19">
        <f t="shared" si="7"/>
        <v>0.80466647817267045</v>
      </c>
      <c r="J59" s="13">
        <v>9809331</v>
      </c>
      <c r="K59" s="13">
        <f t="shared" si="5"/>
        <v>4.2232237855976112E-3</v>
      </c>
      <c r="L59" s="18">
        <f>G59:G61</f>
        <v>-0.28612264907963192</v>
      </c>
      <c r="M59" s="18">
        <f>AVERAGE(H59:H61)</f>
        <v>-49.191286109797069</v>
      </c>
      <c r="N59" s="19">
        <f>AVERAGE(I59:I61)</f>
        <v>0.75352508866202683</v>
      </c>
      <c r="O59" s="19">
        <f>ROUND(N59,2)</f>
        <v>0.75</v>
      </c>
      <c r="P59" s="18">
        <f>ROUND(L59,1)</f>
        <v>-0.3</v>
      </c>
      <c r="Q59" s="18">
        <f>ROUND(M59,1)</f>
        <v>-49.2</v>
      </c>
      <c r="R59" s="92" t="s">
        <v>79</v>
      </c>
      <c r="S59" s="1"/>
    </row>
    <row r="60" spans="2:19" x14ac:dyDescent="0.3">
      <c r="B60" s="92"/>
      <c r="C60" s="13">
        <v>8162149</v>
      </c>
      <c r="D60" s="13">
        <v>8221742</v>
      </c>
      <c r="E60" s="13">
        <v>20242</v>
      </c>
      <c r="F60" s="13">
        <v>9870</v>
      </c>
      <c r="G60" s="18">
        <f t="shared" si="4"/>
        <v>-0.36372922647007355</v>
      </c>
      <c r="H60" s="18">
        <f t="shared" si="6"/>
        <v>-34.44473963868225</v>
      </c>
      <c r="I60" s="19">
        <f t="shared" si="7"/>
        <v>0.74921988743916501</v>
      </c>
      <c r="J60" s="13">
        <v>9852450</v>
      </c>
      <c r="K60" s="13">
        <f t="shared" si="5"/>
        <v>3.0562956422006708E-3</v>
      </c>
      <c r="L60" s="19">
        <f>STDEV(G59:G61)</f>
        <v>5.7855598356825931E-2</v>
      </c>
      <c r="M60" s="19">
        <f>STDEV(H59:H61)</f>
        <v>45.27397684632745</v>
      </c>
      <c r="N60" s="19">
        <f>STDEV(I59:I61)</f>
        <v>4.9130464133657584E-2</v>
      </c>
      <c r="O60" s="19">
        <f>ROUND(N60,2)</f>
        <v>0.05</v>
      </c>
      <c r="P60" s="18">
        <f>ROUND(L60,1)</f>
        <v>0.1</v>
      </c>
      <c r="Q60" s="18">
        <f>ROUND(M60,1)</f>
        <v>45.3</v>
      </c>
      <c r="R60" s="92"/>
      <c r="S60" s="1"/>
    </row>
    <row r="61" spans="2:19" x14ac:dyDescent="0.3">
      <c r="B61" s="92"/>
      <c r="C61" s="13">
        <v>8249312</v>
      </c>
      <c r="D61" s="13">
        <v>8290761</v>
      </c>
      <c r="E61" s="13">
        <v>21514</v>
      </c>
      <c r="F61" s="13">
        <v>0</v>
      </c>
      <c r="G61" s="18">
        <f t="shared" si="4"/>
        <v>-0.250597442949617</v>
      </c>
      <c r="H61" s="18">
        <f t="shared" si="6"/>
        <v>-100</v>
      </c>
      <c r="I61" s="19">
        <f t="shared" si="7"/>
        <v>0.70668890037424525</v>
      </c>
      <c r="J61" s="13">
        <v>9954705</v>
      </c>
      <c r="K61" s="13">
        <f t="shared" si="5"/>
        <v>2.1611891060558802E-3</v>
      </c>
      <c r="L61" s="13"/>
      <c r="M61" s="42"/>
      <c r="N61" s="42"/>
      <c r="O61" s="13" t="str">
        <f>O59&amp;"±"&amp;O60</f>
        <v>0.75±0.05</v>
      </c>
      <c r="P61" s="13" t="str">
        <f>P59&amp;"±"&amp;P60</f>
        <v>-0.3±0.1</v>
      </c>
      <c r="Q61" s="13" t="str">
        <f>Q59&amp;"±"&amp;Q60</f>
        <v>-49.2±45.3</v>
      </c>
      <c r="R61" s="92"/>
      <c r="S61" s="1"/>
    </row>
    <row r="62" spans="2:19" x14ac:dyDescent="0.3">
      <c r="B62" s="96" t="s">
        <v>80</v>
      </c>
      <c r="C62" s="15">
        <v>8273206</v>
      </c>
      <c r="D62" s="15">
        <v>8282636</v>
      </c>
      <c r="E62" s="15">
        <v>34903</v>
      </c>
      <c r="F62" s="15">
        <v>85803</v>
      </c>
      <c r="G62" s="16">
        <f t="shared" si="4"/>
        <v>-5.6958746042635587E-2</v>
      </c>
      <c r="H62" s="16">
        <f t="shared" si="6"/>
        <v>42.168574884429937</v>
      </c>
      <c r="I62" s="17">
        <f t="shared" si="7"/>
        <v>1.1768909160558112</v>
      </c>
      <c r="J62" s="15">
        <v>10011235</v>
      </c>
      <c r="K62" s="15">
        <f t="shared" si="5"/>
        <v>1.2057053899943413E-2</v>
      </c>
      <c r="L62" s="16">
        <f>AVERAGE(G62:G64)</f>
        <v>1.5928757799591669E-2</v>
      </c>
      <c r="M62" s="16">
        <f>AVERAGE(H62:H64)</f>
        <v>45.250054540633805</v>
      </c>
      <c r="N62" s="17">
        <f>AVERAGE(I62:I64)</f>
        <v>1.120527723691275</v>
      </c>
      <c r="O62" s="17">
        <f>ROUND(N62,2)</f>
        <v>1.1200000000000001</v>
      </c>
      <c r="P62" s="16">
        <f>ROUND(L62,1)</f>
        <v>0</v>
      </c>
      <c r="Q62" s="16">
        <f>ROUND(M62,1)</f>
        <v>45.3</v>
      </c>
      <c r="R62" s="96" t="s">
        <v>80</v>
      </c>
      <c r="S62" s="1"/>
    </row>
    <row r="63" spans="2:19" x14ac:dyDescent="0.3">
      <c r="B63" s="96"/>
      <c r="C63" s="15">
        <v>8245021</v>
      </c>
      <c r="D63" s="15">
        <v>8230171</v>
      </c>
      <c r="E63" s="15">
        <v>16499</v>
      </c>
      <c r="F63" s="15">
        <v>85660</v>
      </c>
      <c r="G63" s="16">
        <f t="shared" si="4"/>
        <v>9.013552012019041E-2</v>
      </c>
      <c r="H63" s="16">
        <f t="shared" si="6"/>
        <v>67.69937058898384</v>
      </c>
      <c r="I63" s="17">
        <f t="shared" si="7"/>
        <v>1.0927776819393764</v>
      </c>
      <c r="J63" s="15">
        <v>9931069</v>
      </c>
      <c r="K63" s="15">
        <f t="shared" si="5"/>
        <v>1.0286807996198596E-2</v>
      </c>
      <c r="L63" s="17">
        <f>STDEV(G62:G64)</f>
        <v>7.355600666631272E-2</v>
      </c>
      <c r="M63" s="17">
        <f>STDEV(H62:H64)</f>
        <v>21.078192455986894</v>
      </c>
      <c r="N63" s="17">
        <f>STDEV(I62:I64)</f>
        <v>4.8813864110185595E-2</v>
      </c>
      <c r="O63" s="17">
        <f>ROUND(N63,2)</f>
        <v>0.05</v>
      </c>
      <c r="P63" s="16">
        <f>ROUND(L63,1)</f>
        <v>0.1</v>
      </c>
      <c r="Q63" s="16">
        <f>ROUND(M63,1)</f>
        <v>21.1</v>
      </c>
      <c r="R63" s="96"/>
      <c r="S63" s="1"/>
    </row>
    <row r="64" spans="2:19" x14ac:dyDescent="0.3">
      <c r="B64" s="96"/>
      <c r="C64" s="15">
        <v>8454639</v>
      </c>
      <c r="D64" s="15">
        <v>8452169</v>
      </c>
      <c r="E64" s="15">
        <v>38814</v>
      </c>
      <c r="F64" s="15">
        <v>65922</v>
      </c>
      <c r="G64" s="16">
        <f t="shared" si="4"/>
        <v>1.4609499321220184E-2</v>
      </c>
      <c r="H64" s="16">
        <f t="shared" si="6"/>
        <v>25.882218148487624</v>
      </c>
      <c r="I64" s="17">
        <f t="shared" si="7"/>
        <v>1.091914573078637</v>
      </c>
      <c r="J64" s="15">
        <v>10199595</v>
      </c>
      <c r="K64" s="15">
        <f t="shared" si="5"/>
        <v>1.0268643019649309E-2</v>
      </c>
      <c r="L64" s="15"/>
      <c r="M64" s="41"/>
      <c r="N64" s="41"/>
      <c r="O64" s="15" t="str">
        <f>O62&amp;"±"&amp;O63</f>
        <v>1.12±0.05</v>
      </c>
      <c r="P64" s="15" t="str">
        <f>P62&amp;"±"&amp;P63</f>
        <v>0±0.1</v>
      </c>
      <c r="Q64" s="15" t="str">
        <f>Q62&amp;"±"&amp;Q63</f>
        <v>45.3±21.1</v>
      </c>
      <c r="R64" s="96"/>
      <c r="S64" s="1"/>
    </row>
    <row r="65" spans="2:19" x14ac:dyDescent="0.3">
      <c r="B65" s="92" t="s">
        <v>81</v>
      </c>
      <c r="C65" s="13">
        <v>8129584</v>
      </c>
      <c r="D65" s="13">
        <v>8118329</v>
      </c>
      <c r="E65" s="13">
        <v>55213</v>
      </c>
      <c r="F65" s="13">
        <v>116881</v>
      </c>
      <c r="G65" s="18">
        <f t="shared" si="4"/>
        <v>6.9270434916779769E-2</v>
      </c>
      <c r="H65" s="18">
        <f t="shared" si="6"/>
        <v>35.833904726486686</v>
      </c>
      <c r="I65" s="19">
        <f t="shared" si="7"/>
        <v>1.4389936010056217</v>
      </c>
      <c r="J65" s="13">
        <v>9792945</v>
      </c>
      <c r="K65" s="13">
        <f t="shared" si="5"/>
        <v>1.7573263201212708E-2</v>
      </c>
      <c r="L65" s="18">
        <f>AVERAGE(G65:G67)</f>
        <v>0.15029924307222101</v>
      </c>
      <c r="M65" s="18">
        <f>AVERAGE(H65:H67)</f>
        <v>40.69117346292974</v>
      </c>
      <c r="N65" s="19">
        <f>AVERAGE(I65:I67)</f>
        <v>1.4220594712239507</v>
      </c>
      <c r="O65" s="19">
        <f>ROUND(N65,2)</f>
        <v>1.42</v>
      </c>
      <c r="P65" s="18">
        <f>ROUND(L65,1)</f>
        <v>0.2</v>
      </c>
      <c r="Q65" s="18">
        <f>ROUND(M65,1)</f>
        <v>40.700000000000003</v>
      </c>
      <c r="R65" s="92" t="s">
        <v>81</v>
      </c>
      <c r="S65" s="1"/>
    </row>
    <row r="66" spans="2:19" x14ac:dyDescent="0.3">
      <c r="B66" s="92"/>
      <c r="C66" s="13">
        <v>8184311</v>
      </c>
      <c r="D66" s="13">
        <v>8164187</v>
      </c>
      <c r="E66" s="13">
        <v>40106</v>
      </c>
      <c r="F66" s="13">
        <v>135370</v>
      </c>
      <c r="G66" s="18">
        <f t="shared" ref="G66:G79" si="8">(C66-D66)/(C66+D66)*100</f>
        <v>0.12309387688092202</v>
      </c>
      <c r="H66" s="18">
        <f t="shared" si="6"/>
        <v>54.288905605324942</v>
      </c>
      <c r="I66" s="19">
        <f t="shared" si="7"/>
        <v>1.4458609620290586</v>
      </c>
      <c r="J66" s="13">
        <v>9903942</v>
      </c>
      <c r="K66" s="13">
        <f t="shared" ref="K66:K79" si="9">(E66+F66)/J66</f>
        <v>1.7717793581585997E-2</v>
      </c>
      <c r="L66" s="19">
        <f>STDEV(G65:G67)</f>
        <v>9.7520347100526983E-2</v>
      </c>
      <c r="M66" s="19">
        <f>STDEV(H65:H67)</f>
        <v>11.934971293328358</v>
      </c>
      <c r="N66" s="19">
        <f>STDEV(I65:I67)</f>
        <v>3.5444791582107206E-2</v>
      </c>
      <c r="O66" s="19">
        <f>ROUND(N66,2)</f>
        <v>0.04</v>
      </c>
      <c r="P66" s="18">
        <f>ROUND(L66,1)</f>
        <v>0.1</v>
      </c>
      <c r="Q66" s="18">
        <f>ROUND(M66,1)</f>
        <v>11.9</v>
      </c>
      <c r="R66" s="92"/>
      <c r="S66" s="1"/>
    </row>
    <row r="67" spans="2:19" x14ac:dyDescent="0.3">
      <c r="B67" s="92"/>
      <c r="C67" s="13">
        <v>8218392</v>
      </c>
      <c r="D67" s="13">
        <v>8176007</v>
      </c>
      <c r="E67" s="13">
        <v>55058</v>
      </c>
      <c r="F67" s="13">
        <v>106760</v>
      </c>
      <c r="G67" s="18">
        <f t="shared" si="8"/>
        <v>0.25853341741896119</v>
      </c>
      <c r="H67" s="18">
        <f t="shared" si="6"/>
        <v>31.950710056977595</v>
      </c>
      <c r="I67" s="19">
        <f t="shared" si="7"/>
        <v>1.3813238506371728</v>
      </c>
      <c r="J67" s="13">
        <v>9891350</v>
      </c>
      <c r="K67" s="13">
        <f t="shared" si="9"/>
        <v>1.6359546472422874E-2</v>
      </c>
      <c r="L67" s="13"/>
      <c r="M67" s="42"/>
      <c r="N67" s="42"/>
      <c r="O67" s="13" t="str">
        <f>O65&amp;"±"&amp;O66</f>
        <v>1.42±0.04</v>
      </c>
      <c r="P67" s="13" t="str">
        <f>P65&amp;"±"&amp;P66</f>
        <v>0.2±0.1</v>
      </c>
      <c r="Q67" s="13" t="str">
        <f>Q65&amp;"±"&amp;Q66</f>
        <v>40.7±11.9</v>
      </c>
      <c r="R67" s="92"/>
      <c r="S67" s="1"/>
    </row>
    <row r="68" spans="2:19" x14ac:dyDescent="0.3">
      <c r="B68" s="96" t="s">
        <v>82</v>
      </c>
      <c r="C68" s="15">
        <v>8136157</v>
      </c>
      <c r="D68" s="15">
        <v>8181277</v>
      </c>
      <c r="E68" s="15">
        <v>21997</v>
      </c>
      <c r="F68" s="15">
        <v>34770</v>
      </c>
      <c r="G68" s="16">
        <f t="shared" si="8"/>
        <v>-0.27651406465011596</v>
      </c>
      <c r="H68" s="16">
        <f t="shared" si="6"/>
        <v>22.500748674405905</v>
      </c>
      <c r="I68" s="17">
        <f t="shared" si="7"/>
        <v>0.87999757501749243</v>
      </c>
      <c r="J68" s="15">
        <v>9772854</v>
      </c>
      <c r="K68" s="15">
        <f t="shared" si="9"/>
        <v>5.8086409558558844E-3</v>
      </c>
      <c r="L68" s="16">
        <f>AVERAGE(G68:G70)</f>
        <v>-0.21319900059556729</v>
      </c>
      <c r="M68" s="16">
        <f>AVERAGE(H68:H70)</f>
        <v>33.53856059036719</v>
      </c>
      <c r="N68" s="17">
        <f>AVERAGE(I68:I70)</f>
        <v>0.86650463913058984</v>
      </c>
      <c r="O68" s="17">
        <f>ROUND(N68,2)</f>
        <v>0.87</v>
      </c>
      <c r="P68" s="16">
        <f>ROUND(L68,1)</f>
        <v>-0.2</v>
      </c>
      <c r="Q68" s="16">
        <f>ROUND(M68,1)</f>
        <v>33.5</v>
      </c>
      <c r="R68" s="96" t="s">
        <v>82</v>
      </c>
      <c r="S68" s="1"/>
    </row>
    <row r="69" spans="2:19" x14ac:dyDescent="0.3">
      <c r="B69" s="96"/>
      <c r="C69" s="15">
        <v>8150331</v>
      </c>
      <c r="D69" s="15">
        <v>8165745</v>
      </c>
      <c r="E69" s="15">
        <v>14911</v>
      </c>
      <c r="F69" s="15">
        <v>39122</v>
      </c>
      <c r="G69" s="16">
        <f t="shared" si="8"/>
        <v>-9.4471244188860118E-2</v>
      </c>
      <c r="H69" s="16">
        <f t="shared" si="6"/>
        <v>44.807802639127942</v>
      </c>
      <c r="I69" s="17">
        <f t="shared" si="7"/>
        <v>0.86594313344787632</v>
      </c>
      <c r="J69" s="15">
        <v>9801280</v>
      </c>
      <c r="K69" s="15">
        <f t="shared" si="9"/>
        <v>5.5128513826765485E-3</v>
      </c>
      <c r="L69" s="17">
        <f>STDEV(G68:G70)</f>
        <v>0.10289714269919499</v>
      </c>
      <c r="M69" s="17">
        <f>STDEV(H68:H70)</f>
        <v>11.155327609533961</v>
      </c>
      <c r="N69" s="17">
        <f>STDEV(I68:I70)</f>
        <v>1.3221128821049873E-2</v>
      </c>
      <c r="O69" s="17">
        <f>ROUND(N69,2)</f>
        <v>0.01</v>
      </c>
      <c r="P69" s="16">
        <f>ROUND(L69,1)</f>
        <v>0.1</v>
      </c>
      <c r="Q69" s="16">
        <f>ROUND(M69,1)</f>
        <v>11.2</v>
      </c>
      <c r="R69" s="96"/>
      <c r="S69" s="1"/>
    </row>
    <row r="70" spans="2:19" x14ac:dyDescent="0.3">
      <c r="B70" s="96"/>
      <c r="C70" s="15">
        <v>9627410</v>
      </c>
      <c r="D70" s="15">
        <v>9679270</v>
      </c>
      <c r="E70" s="15">
        <v>20362</v>
      </c>
      <c r="F70" s="15">
        <v>40700</v>
      </c>
      <c r="G70" s="16">
        <f t="shared" si="8"/>
        <v>-0.26861169294772586</v>
      </c>
      <c r="H70" s="16">
        <f t="shared" si="6"/>
        <v>33.307130457567716</v>
      </c>
      <c r="I70" s="17">
        <f t="shared" si="7"/>
        <v>0.85357320892640098</v>
      </c>
      <c r="J70" s="15">
        <v>11625290</v>
      </c>
      <c r="K70" s="15">
        <f t="shared" si="9"/>
        <v>5.2525141308302848E-3</v>
      </c>
      <c r="L70" s="15"/>
      <c r="M70" s="41"/>
      <c r="N70" s="41"/>
      <c r="O70" s="15" t="str">
        <f>O68&amp;"±"&amp;O69</f>
        <v>0.87±0.01</v>
      </c>
      <c r="P70" s="15" t="str">
        <f>P68&amp;"±"&amp;P69</f>
        <v>-0.2±0.1</v>
      </c>
      <c r="Q70" s="15" t="str">
        <f>Q68&amp;"±"&amp;Q69</f>
        <v>33.5±11.2</v>
      </c>
      <c r="R70" s="96"/>
      <c r="S70" s="1"/>
    </row>
    <row r="71" spans="2:19" x14ac:dyDescent="0.3">
      <c r="B71" s="92" t="s">
        <v>83</v>
      </c>
      <c r="C71" s="13">
        <v>8250437</v>
      </c>
      <c r="D71" s="13">
        <v>8281789</v>
      </c>
      <c r="E71" s="13">
        <v>17545</v>
      </c>
      <c r="F71" s="13">
        <v>16739</v>
      </c>
      <c r="G71" s="18">
        <f t="shared" si="8"/>
        <v>-0.18964173366611367</v>
      </c>
      <c r="H71" s="18">
        <f t="shared" si="6"/>
        <v>-2.3509508808773774</v>
      </c>
      <c r="I71" s="19">
        <f t="shared" si="7"/>
        <v>0.76926537349470925</v>
      </c>
      <c r="J71" s="13">
        <v>9856900</v>
      </c>
      <c r="K71" s="13">
        <f t="shared" si="9"/>
        <v>3.4781726506305228E-3</v>
      </c>
      <c r="L71" s="18">
        <f>AVERAGE(G71:G73)</f>
        <v>-0.248849689656263</v>
      </c>
      <c r="M71" s="18">
        <f>AVERAGE(H71:H73)</f>
        <v>1.7934608398272067</v>
      </c>
      <c r="N71" s="19">
        <f>AVERAGE(I71:I73)</f>
        <v>0.76196200154833849</v>
      </c>
      <c r="O71" s="19">
        <f>ROUND(N71,2)</f>
        <v>0.76</v>
      </c>
      <c r="P71" s="18">
        <f>ROUND(L71,1)</f>
        <v>-0.2</v>
      </c>
      <c r="Q71" s="18">
        <f>ROUND(M71,1)</f>
        <v>1.8</v>
      </c>
      <c r="R71" s="92" t="s">
        <v>83</v>
      </c>
      <c r="S71" s="1"/>
    </row>
    <row r="72" spans="2:19" x14ac:dyDescent="0.3">
      <c r="B72" s="92"/>
      <c r="C72" s="13">
        <v>8240731</v>
      </c>
      <c r="D72" s="13">
        <v>8297784</v>
      </c>
      <c r="E72" s="13">
        <v>13845</v>
      </c>
      <c r="F72" s="13">
        <v>15389</v>
      </c>
      <c r="G72" s="18">
        <f t="shared" si="8"/>
        <v>-0.34497051276973778</v>
      </c>
      <c r="H72" s="18">
        <f t="shared" ref="H72:H79" si="10">(F72-E72)/(F72+E72)*100</f>
        <v>5.2815215160429636</v>
      </c>
      <c r="I72" s="19">
        <f t="shared" ref="I72:I79" si="11">(K72*4.7515+0.0604)/10*100</f>
        <v>0.74492550400739577</v>
      </c>
      <c r="J72" s="13">
        <v>9856651</v>
      </c>
      <c r="K72" s="13">
        <f t="shared" si="9"/>
        <v>2.9659161108575318E-3</v>
      </c>
      <c r="L72" s="19">
        <f>STDEV(G71:G73)</f>
        <v>8.3986172813766316E-2</v>
      </c>
      <c r="M72" s="19">
        <f>STDEV(H71:H73)</f>
        <v>3.8583359421697478</v>
      </c>
      <c r="N72" s="19">
        <f>STDEV(I71:I73)</f>
        <v>1.4803972846660095E-2</v>
      </c>
      <c r="O72" s="19">
        <f>ROUND(N72,2)</f>
        <v>0.01</v>
      </c>
      <c r="P72" s="18">
        <f>ROUND(L72,1)</f>
        <v>0.1</v>
      </c>
      <c r="Q72" s="18">
        <f>ROUND(M72,1)</f>
        <v>3.9</v>
      </c>
      <c r="R72" s="92"/>
      <c r="S72" s="1"/>
    </row>
    <row r="73" spans="2:19" x14ac:dyDescent="0.3">
      <c r="B73" s="92"/>
      <c r="C73" s="13">
        <v>8246034</v>
      </c>
      <c r="D73" s="13">
        <v>8281061</v>
      </c>
      <c r="E73" s="13">
        <v>16983</v>
      </c>
      <c r="F73" s="13">
        <v>17836</v>
      </c>
      <c r="G73" s="18">
        <f t="shared" si="8"/>
        <v>-0.21193682253293758</v>
      </c>
      <c r="H73" s="18">
        <f t="shared" si="10"/>
        <v>2.4498118843160341</v>
      </c>
      <c r="I73" s="19">
        <f t="shared" si="11"/>
        <v>0.77169512714291066</v>
      </c>
      <c r="J73" s="13">
        <v>9865670</v>
      </c>
      <c r="K73" s="13">
        <f t="shared" si="9"/>
        <v>3.5293092106263436E-3</v>
      </c>
      <c r="L73" s="13"/>
      <c r="M73" s="13"/>
      <c r="N73" s="13"/>
      <c r="O73" s="13" t="str">
        <f>O71&amp;"±"&amp;O72</f>
        <v>0.76±0.01</v>
      </c>
      <c r="P73" s="13" t="str">
        <f>P71&amp;"±"&amp;P72</f>
        <v>-0.2±0.1</v>
      </c>
      <c r="Q73" s="13" t="str">
        <f>Q71&amp;"±"&amp;Q72</f>
        <v>1.8±3.9</v>
      </c>
      <c r="R73" s="92"/>
      <c r="S73" s="1"/>
    </row>
    <row r="74" spans="2:19" x14ac:dyDescent="0.3">
      <c r="B74" s="96" t="s">
        <v>84</v>
      </c>
      <c r="C74" s="15">
        <v>8071633</v>
      </c>
      <c r="D74" s="15">
        <v>7869402</v>
      </c>
      <c r="E74" s="15">
        <v>60496</v>
      </c>
      <c r="F74" s="15">
        <v>323715</v>
      </c>
      <c r="G74" s="16">
        <f t="shared" si="8"/>
        <v>1.268619007486026</v>
      </c>
      <c r="H74" s="16">
        <f t="shared" si="10"/>
        <v>68.508970331406431</v>
      </c>
      <c r="I74" s="17">
        <f t="shared" si="11"/>
        <v>2.4638037917582101</v>
      </c>
      <c r="J74" s="15">
        <v>9815974</v>
      </c>
      <c r="K74" s="15">
        <f t="shared" si="9"/>
        <v>3.9141403593774798E-2</v>
      </c>
      <c r="L74" s="16">
        <f>AVERAGE(G74:G76)</f>
        <v>1.213648742439033</v>
      </c>
      <c r="M74" s="16">
        <f>AVERAGE(H74,H76)</f>
        <v>68.809198597280343</v>
      </c>
      <c r="N74" s="17">
        <f>AVERAGE(I74:I76)</f>
        <v>2.4164242835595253</v>
      </c>
      <c r="O74" s="17">
        <f>ROUND(N74,2)</f>
        <v>2.42</v>
      </c>
      <c r="P74" s="16">
        <f>ROUND(L74,1)</f>
        <v>1.2</v>
      </c>
      <c r="Q74" s="16">
        <f>ROUND(M74,1)</f>
        <v>68.8</v>
      </c>
      <c r="R74" s="96" t="s">
        <v>84</v>
      </c>
      <c r="S74" s="1"/>
    </row>
    <row r="75" spans="2:19" x14ac:dyDescent="0.3">
      <c r="B75" s="96"/>
      <c r="C75" s="15">
        <v>8068678</v>
      </c>
      <c r="D75" s="15">
        <v>7858881</v>
      </c>
      <c r="E75" s="15">
        <v>34366</v>
      </c>
      <c r="F75" s="15">
        <v>335258</v>
      </c>
      <c r="G75" s="16">
        <f t="shared" si="8"/>
        <v>1.3171949323810384</v>
      </c>
      <c r="H75" s="16">
        <f t="shared" si="10"/>
        <v>81.404887128541432</v>
      </c>
      <c r="I75" s="17">
        <f t="shared" si="11"/>
        <v>2.3919765916744136</v>
      </c>
      <c r="J75" s="15">
        <v>9822659</v>
      </c>
      <c r="K75" s="15">
        <f t="shared" si="9"/>
        <v>3.7629729383866425E-2</v>
      </c>
      <c r="L75" s="17">
        <f>STDEV(G74:G76)</f>
        <v>0.13941128001908881</v>
      </c>
      <c r="M75" s="17">
        <f>STDEV(H74,H76)</f>
        <v>0.42458688540664175</v>
      </c>
      <c r="N75" s="17">
        <f>STDEV(I74:I76)</f>
        <v>4.1038857410374177E-2</v>
      </c>
      <c r="O75" s="17">
        <f>ROUND(N75,2)</f>
        <v>0.04</v>
      </c>
      <c r="P75" s="16">
        <f>ROUND(L75,1)</f>
        <v>0.1</v>
      </c>
      <c r="Q75" s="16">
        <f>ROUND(M75,1)</f>
        <v>0.4</v>
      </c>
      <c r="R75" s="96"/>
      <c r="S75" s="1"/>
    </row>
    <row r="76" spans="2:19" x14ac:dyDescent="0.3">
      <c r="B76" s="96"/>
      <c r="C76" s="15">
        <v>8043411</v>
      </c>
      <c r="D76" s="15">
        <v>7875446</v>
      </c>
      <c r="E76" s="15">
        <v>57142</v>
      </c>
      <c r="F76" s="15">
        <v>312822</v>
      </c>
      <c r="G76" s="16">
        <f t="shared" si="8"/>
        <v>1.0551322874500348</v>
      </c>
      <c r="H76" s="16">
        <f t="shared" si="10"/>
        <v>69.109426863154255</v>
      </c>
      <c r="I76" s="17">
        <f t="shared" si="11"/>
        <v>2.3934924672459523</v>
      </c>
      <c r="J76" s="15">
        <v>9823366</v>
      </c>
      <c r="K76" s="15">
        <f t="shared" si="9"/>
        <v>3.7661632479131901E-2</v>
      </c>
      <c r="L76" s="15"/>
      <c r="M76" s="15"/>
      <c r="N76" s="15"/>
      <c r="O76" s="15" t="str">
        <f>O74&amp;"±"&amp;O75</f>
        <v>2.42±0.04</v>
      </c>
      <c r="P76" s="15" t="str">
        <f>P74&amp;"±"&amp;P75</f>
        <v>1.2±0.1</v>
      </c>
      <c r="Q76" s="15" t="str">
        <f>Q74&amp;"±"&amp;Q75</f>
        <v>68.8±0.4</v>
      </c>
      <c r="R76" s="96"/>
      <c r="S76" s="1"/>
    </row>
    <row r="77" spans="2:19" x14ac:dyDescent="0.3">
      <c r="B77" s="92" t="s">
        <v>85</v>
      </c>
      <c r="C77" s="13">
        <v>5990788</v>
      </c>
      <c r="D77" s="13">
        <v>5933733</v>
      </c>
      <c r="E77" s="13">
        <v>134927</v>
      </c>
      <c r="F77" s="13">
        <v>141943</v>
      </c>
      <c r="G77" s="18">
        <f t="shared" si="8"/>
        <v>0.47846785627699423</v>
      </c>
      <c r="H77" s="18">
        <f t="shared" si="10"/>
        <v>2.5340412467945246</v>
      </c>
      <c r="I77" s="19">
        <f t="shared" si="11"/>
        <v>1.9211387769286523</v>
      </c>
      <c r="J77" s="13">
        <v>9987921</v>
      </c>
      <c r="K77" s="13">
        <f t="shared" si="9"/>
        <v>2.7720483572106748E-2</v>
      </c>
      <c r="L77" s="18">
        <f>AVERAGE(G77:G79)</f>
        <v>0.45935388789061421</v>
      </c>
      <c r="M77" s="18">
        <f>AVERAGE(H77:H79)</f>
        <v>11.093970933033598</v>
      </c>
      <c r="N77" s="19">
        <f>AVERAGE(I77:I79)</f>
        <v>1.9212777491770439</v>
      </c>
      <c r="O77" s="19">
        <f>ROUND(N77,2)</f>
        <v>1.92</v>
      </c>
      <c r="P77" s="18">
        <f>ROUND(L77,1)</f>
        <v>0.5</v>
      </c>
      <c r="Q77" s="18">
        <f>ROUND(M77,1)</f>
        <v>11.1</v>
      </c>
      <c r="R77" s="92" t="s">
        <v>85</v>
      </c>
      <c r="S77" s="1"/>
    </row>
    <row r="78" spans="2:19" x14ac:dyDescent="0.3">
      <c r="B78" s="92"/>
      <c r="C78" s="13">
        <v>6022484</v>
      </c>
      <c r="D78" s="13">
        <v>5981246</v>
      </c>
      <c r="E78" s="13">
        <v>115897</v>
      </c>
      <c r="F78" s="13">
        <v>156325</v>
      </c>
      <c r="G78" s="18">
        <f t="shared" si="8"/>
        <v>0.34354321531723886</v>
      </c>
      <c r="H78" s="18">
        <f t="shared" si="10"/>
        <v>14.851114164174827</v>
      </c>
      <c r="I78" s="19">
        <f t="shared" si="11"/>
        <v>1.8767111504212663</v>
      </c>
      <c r="J78" s="13">
        <v>10163051</v>
      </c>
      <c r="K78" s="13">
        <f t="shared" si="9"/>
        <v>2.6785460389798298E-2</v>
      </c>
      <c r="L78" s="19">
        <f>STDEV(G77:G79)</f>
        <v>0.10753536225354014</v>
      </c>
      <c r="M78" s="19">
        <f>STDEV(H77:H79)</f>
        <v>7.431530099042142</v>
      </c>
      <c r="N78" s="19">
        <f>STDEV(I77:I79)</f>
        <v>4.4636247135893453E-2</v>
      </c>
      <c r="O78" s="19">
        <f>ROUND(N78,2)</f>
        <v>0.04</v>
      </c>
      <c r="P78" s="18">
        <f>ROUND(L78,1)</f>
        <v>0.1</v>
      </c>
      <c r="Q78" s="18">
        <f>ROUND(M78,1)</f>
        <v>7.4</v>
      </c>
      <c r="R78" s="92"/>
      <c r="S78" s="1"/>
    </row>
    <row r="79" spans="2:19" x14ac:dyDescent="0.3">
      <c r="B79" s="92"/>
      <c r="C79" s="13">
        <v>6056052</v>
      </c>
      <c r="D79" s="13">
        <v>5989075</v>
      </c>
      <c r="E79" s="13">
        <v>122046</v>
      </c>
      <c r="F79" s="13">
        <v>168183</v>
      </c>
      <c r="G79" s="18">
        <f t="shared" si="8"/>
        <v>0.55605059207760943</v>
      </c>
      <c r="H79" s="18">
        <f t="shared" si="10"/>
        <v>15.896757388131441</v>
      </c>
      <c r="I79" s="19">
        <f t="shared" si="11"/>
        <v>1.9659833201812131</v>
      </c>
      <c r="J79" s="13">
        <v>10125110</v>
      </c>
      <c r="K79" s="13">
        <f t="shared" si="9"/>
        <v>2.8664281178179794E-2</v>
      </c>
      <c r="L79" s="13"/>
      <c r="M79" s="13"/>
      <c r="N79" s="13"/>
      <c r="O79" s="13" t="str">
        <f>O77&amp;"±"&amp;O78</f>
        <v>1.92±0.04</v>
      </c>
      <c r="P79" s="13" t="str">
        <f>P77&amp;"±"&amp;P78</f>
        <v>0.5±0.1</v>
      </c>
      <c r="Q79" s="13" t="str">
        <f>Q77&amp;"±"&amp;Q78</f>
        <v>11.1±7.4</v>
      </c>
      <c r="R79" s="92"/>
      <c r="S79" s="1"/>
    </row>
    <row r="80" spans="2:19" x14ac:dyDescent="0.3">
      <c r="S80" s="1"/>
    </row>
    <row r="81" spans="2:19" x14ac:dyDescent="0.3">
      <c r="S81" s="1"/>
    </row>
    <row r="82" spans="2:19" x14ac:dyDescent="0.3">
      <c r="S82" s="1"/>
    </row>
    <row r="83" spans="2:19" x14ac:dyDescent="0.3">
      <c r="S83" s="1"/>
    </row>
    <row r="84" spans="2:19" x14ac:dyDescent="0.3">
      <c r="S84" s="1"/>
    </row>
    <row r="85" spans="2:19" x14ac:dyDescent="0.3">
      <c r="S85" s="1"/>
    </row>
    <row r="86" spans="2:19" x14ac:dyDescent="0.3">
      <c r="B86" s="3" t="s">
        <v>33</v>
      </c>
      <c r="C86" s="5" t="s">
        <v>31</v>
      </c>
      <c r="D86" s="5" t="s">
        <v>32</v>
      </c>
      <c r="E86" s="3" t="s">
        <v>3</v>
      </c>
      <c r="F86" s="3"/>
      <c r="G86" s="3"/>
      <c r="H86" s="3">
        <f>0.0199/177.21*1000/5*1000</f>
        <v>22.459229163139781</v>
      </c>
      <c r="I86" s="3"/>
      <c r="S86" s="1"/>
    </row>
    <row r="87" spans="2:19" x14ac:dyDescent="0.3">
      <c r="B87" s="1">
        <v>1</v>
      </c>
      <c r="C87" s="1">
        <v>1188664</v>
      </c>
      <c r="D87" s="1">
        <v>1166505</v>
      </c>
      <c r="E87" s="1">
        <v>10143936</v>
      </c>
      <c r="F87" s="1">
        <f>D87+C87</f>
        <v>2355169</v>
      </c>
      <c r="G87" s="1">
        <f>F87/E87</f>
        <v>0.23217506498463714</v>
      </c>
      <c r="H87" s="1">
        <f>I87*22.45922916</f>
        <v>1.122961458</v>
      </c>
      <c r="I87" s="1">
        <f>B87*0.05</f>
        <v>0.05</v>
      </c>
      <c r="S87" s="1"/>
    </row>
    <row r="88" spans="2:19" x14ac:dyDescent="0.3">
      <c r="B88" s="1">
        <v>2</v>
      </c>
      <c r="C88" s="1">
        <v>2352049</v>
      </c>
      <c r="D88" s="1">
        <v>2374834</v>
      </c>
      <c r="E88" s="1">
        <v>10203801</v>
      </c>
      <c r="F88" s="1">
        <f t="shared" ref="F88:F96" si="12">D88+C88</f>
        <v>4726883</v>
      </c>
      <c r="G88" s="1">
        <f t="shared" ref="G88:G96" si="13">F88/E88</f>
        <v>0.46324727422653578</v>
      </c>
      <c r="H88" s="1">
        <f t="shared" ref="H88:H96" si="14">I88*22.45922916</f>
        <v>2.245922916</v>
      </c>
      <c r="I88" s="1">
        <f t="shared" ref="I88:I96" si="15">B88*0.05</f>
        <v>0.1</v>
      </c>
      <c r="S88" s="1"/>
    </row>
    <row r="89" spans="2:19" x14ac:dyDescent="0.3">
      <c r="B89" s="1">
        <v>4</v>
      </c>
      <c r="C89" s="1">
        <v>4869488</v>
      </c>
      <c r="D89" s="1">
        <v>4857610</v>
      </c>
      <c r="E89" s="1">
        <v>10234415</v>
      </c>
      <c r="F89" s="1">
        <f t="shared" si="12"/>
        <v>9727098</v>
      </c>
      <c r="G89" s="1">
        <f t="shared" si="13"/>
        <v>0.95043028839459798</v>
      </c>
      <c r="H89" s="1">
        <f t="shared" si="14"/>
        <v>4.4918458320000001</v>
      </c>
      <c r="I89" s="1">
        <f t="shared" si="15"/>
        <v>0.2</v>
      </c>
      <c r="S89" s="1"/>
    </row>
    <row r="90" spans="2:19" x14ac:dyDescent="0.3">
      <c r="B90" s="1">
        <v>6</v>
      </c>
      <c r="C90" s="1">
        <v>6946329</v>
      </c>
      <c r="D90" s="1">
        <v>6946339</v>
      </c>
      <c r="E90" s="1">
        <v>10174293</v>
      </c>
      <c r="F90" s="1">
        <f t="shared" si="12"/>
        <v>13892668</v>
      </c>
      <c r="G90" s="1">
        <f t="shared" si="13"/>
        <v>1.3654676546075486</v>
      </c>
      <c r="H90" s="1">
        <f t="shared" si="14"/>
        <v>6.7377687480000006</v>
      </c>
      <c r="I90" s="1">
        <f t="shared" si="15"/>
        <v>0.30000000000000004</v>
      </c>
      <c r="S90" s="1"/>
    </row>
    <row r="91" spans="2:19" x14ac:dyDescent="0.3">
      <c r="B91" s="1">
        <v>8</v>
      </c>
      <c r="C91" s="1">
        <v>9486202</v>
      </c>
      <c r="D91" s="1">
        <v>9537069</v>
      </c>
      <c r="E91" s="1">
        <v>10263993</v>
      </c>
      <c r="F91" s="1">
        <f t="shared" si="12"/>
        <v>19023271</v>
      </c>
      <c r="G91" s="1">
        <f t="shared" si="13"/>
        <v>1.853398672426998</v>
      </c>
      <c r="H91" s="1">
        <f t="shared" si="14"/>
        <v>8.9836916640000002</v>
      </c>
      <c r="I91" s="1">
        <f t="shared" si="15"/>
        <v>0.4</v>
      </c>
      <c r="S91" s="1"/>
    </row>
    <row r="92" spans="2:19" x14ac:dyDescent="0.3">
      <c r="B92" s="1">
        <v>10</v>
      </c>
      <c r="C92" s="1">
        <v>12065765</v>
      </c>
      <c r="D92" s="1">
        <v>12127780</v>
      </c>
      <c r="E92" s="1">
        <v>10270814</v>
      </c>
      <c r="F92" s="1">
        <f t="shared" si="12"/>
        <v>24193545</v>
      </c>
      <c r="G92" s="1">
        <f t="shared" si="13"/>
        <v>2.355562567874367</v>
      </c>
      <c r="H92" s="1">
        <f t="shared" si="14"/>
        <v>11.22961458</v>
      </c>
      <c r="I92" s="1">
        <f t="shared" si="15"/>
        <v>0.5</v>
      </c>
      <c r="S92" s="1"/>
    </row>
    <row r="93" spans="2:19" x14ac:dyDescent="0.3">
      <c r="B93" s="1">
        <v>12</v>
      </c>
      <c r="C93" s="1">
        <v>14604153</v>
      </c>
      <c r="D93" s="1">
        <v>14636109</v>
      </c>
      <c r="E93" s="1">
        <v>10249489</v>
      </c>
      <c r="F93" s="1">
        <f t="shared" si="12"/>
        <v>29240262</v>
      </c>
      <c r="G93" s="1">
        <f t="shared" si="13"/>
        <v>2.8528507128501723</v>
      </c>
      <c r="H93" s="1">
        <f t="shared" si="14"/>
        <v>13.475537496000001</v>
      </c>
      <c r="I93" s="1">
        <f t="shared" si="15"/>
        <v>0.60000000000000009</v>
      </c>
      <c r="S93" s="1"/>
    </row>
    <row r="94" spans="2:19" x14ac:dyDescent="0.3">
      <c r="B94" s="1">
        <v>14</v>
      </c>
      <c r="C94" s="1">
        <v>16931466</v>
      </c>
      <c r="D94" s="1">
        <v>17015631</v>
      </c>
      <c r="E94" s="1">
        <v>10228832</v>
      </c>
      <c r="F94" s="1">
        <f t="shared" si="12"/>
        <v>33947097</v>
      </c>
      <c r="G94" s="1">
        <f t="shared" si="13"/>
        <v>3.3187657202699192</v>
      </c>
      <c r="H94" s="1">
        <f t="shared" si="14"/>
        <v>15.721460412000001</v>
      </c>
      <c r="I94" s="1">
        <f t="shared" si="15"/>
        <v>0.70000000000000007</v>
      </c>
      <c r="S94" s="1"/>
    </row>
    <row r="95" spans="2:19" x14ac:dyDescent="0.3">
      <c r="B95" s="1">
        <v>16</v>
      </c>
      <c r="C95" s="1">
        <v>19039012</v>
      </c>
      <c r="D95" s="1">
        <v>19128486</v>
      </c>
      <c r="E95" s="1">
        <v>10142424</v>
      </c>
      <c r="F95" s="1">
        <f t="shared" si="12"/>
        <v>38167498</v>
      </c>
      <c r="G95" s="1">
        <f t="shared" si="13"/>
        <v>3.7631534631169039</v>
      </c>
      <c r="H95" s="1">
        <f t="shared" si="14"/>
        <v>17.967383328</v>
      </c>
      <c r="I95" s="1">
        <f t="shared" si="15"/>
        <v>0.8</v>
      </c>
      <c r="S95" s="1"/>
    </row>
    <row r="96" spans="2:19" x14ac:dyDescent="0.3">
      <c r="B96" s="1">
        <v>18</v>
      </c>
      <c r="C96" s="1">
        <v>21229520</v>
      </c>
      <c r="D96" s="1">
        <v>21299130</v>
      </c>
      <c r="E96" s="1">
        <v>10066804</v>
      </c>
      <c r="F96" s="1">
        <f t="shared" si="12"/>
        <v>42528650</v>
      </c>
      <c r="G96" s="1">
        <f t="shared" si="13"/>
        <v>4.2246426969274458</v>
      </c>
      <c r="H96" s="1">
        <f t="shared" si="14"/>
        <v>20.213306244000002</v>
      </c>
      <c r="I96" s="1">
        <f t="shared" si="15"/>
        <v>0.9</v>
      </c>
      <c r="S96" s="1"/>
    </row>
    <row r="97" spans="19:19" x14ac:dyDescent="0.3">
      <c r="S97" s="1"/>
    </row>
    <row r="98" spans="19:19" x14ac:dyDescent="0.3">
      <c r="S98" s="1"/>
    </row>
    <row r="99" spans="19:19" x14ac:dyDescent="0.3">
      <c r="S99" s="1"/>
    </row>
    <row r="100" spans="19:19" x14ac:dyDescent="0.3">
      <c r="S100" s="1"/>
    </row>
    <row r="101" spans="19:19" x14ac:dyDescent="0.3">
      <c r="S101" s="1"/>
    </row>
    <row r="102" spans="19:19" x14ac:dyDescent="0.3">
      <c r="S102" s="1"/>
    </row>
    <row r="103" spans="19:19" x14ac:dyDescent="0.3">
      <c r="S103" s="1"/>
    </row>
    <row r="104" spans="19:19" x14ac:dyDescent="0.3">
      <c r="S104" s="1"/>
    </row>
    <row r="105" spans="19:19" x14ac:dyDescent="0.3">
      <c r="S105" s="1"/>
    </row>
  </sheetData>
  <mergeCells count="52">
    <mergeCell ref="B5:B7"/>
    <mergeCell ref="R5:R7"/>
    <mergeCell ref="B2:B4"/>
    <mergeCell ref="R2:R4"/>
    <mergeCell ref="B77:B79"/>
    <mergeCell ref="R77:R79"/>
    <mergeCell ref="B68:B70"/>
    <mergeCell ref="B71:B73"/>
    <mergeCell ref="B74:B76"/>
    <mergeCell ref="R68:R70"/>
    <mergeCell ref="B47:B49"/>
    <mergeCell ref="R47:R49"/>
    <mergeCell ref="B50:B52"/>
    <mergeCell ref="R50:R52"/>
    <mergeCell ref="B53:B55"/>
    <mergeCell ref="R53:R55"/>
    <mergeCell ref="R71:R73"/>
    <mergeCell ref="R74:R76"/>
    <mergeCell ref="B38:B40"/>
    <mergeCell ref="R38:R40"/>
    <mergeCell ref="B41:B43"/>
    <mergeCell ref="R41:R43"/>
    <mergeCell ref="B44:B46"/>
    <mergeCell ref="R44:R46"/>
    <mergeCell ref="B59:B61"/>
    <mergeCell ref="R59:R61"/>
    <mergeCell ref="B62:B64"/>
    <mergeCell ref="R62:R64"/>
    <mergeCell ref="B65:B67"/>
    <mergeCell ref="R65:R67"/>
    <mergeCell ref="B29:B31"/>
    <mergeCell ref="R29:R31"/>
    <mergeCell ref="B32:B34"/>
    <mergeCell ref="R32:R34"/>
    <mergeCell ref="B35:B37"/>
    <mergeCell ref="R35:R37"/>
    <mergeCell ref="B8:B10"/>
    <mergeCell ref="R8:R10"/>
    <mergeCell ref="B11:B13"/>
    <mergeCell ref="R11:R13"/>
    <mergeCell ref="B56:B58"/>
    <mergeCell ref="R56:R58"/>
    <mergeCell ref="B14:B16"/>
    <mergeCell ref="R14:R16"/>
    <mergeCell ref="B17:B19"/>
    <mergeCell ref="R17:R19"/>
    <mergeCell ref="B20:B22"/>
    <mergeCell ref="R20:R22"/>
    <mergeCell ref="B23:B25"/>
    <mergeCell ref="R23:R25"/>
    <mergeCell ref="B26:B28"/>
    <mergeCell ref="R26:R28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E4A49-8554-4266-BAB8-1FEA224DB247}">
  <dimension ref="B1:AD45"/>
  <sheetViews>
    <sheetView topLeftCell="I1" zoomScale="70" zoomScaleNormal="70" workbookViewId="0">
      <selection activeCell="V3" sqref="V3"/>
    </sheetView>
  </sheetViews>
  <sheetFormatPr defaultRowHeight="14" x14ac:dyDescent="0.3"/>
  <cols>
    <col min="3" max="3" width="27.33203125" bestFit="1" customWidth="1"/>
    <col min="5" max="5" width="7.58203125" bestFit="1" customWidth="1"/>
    <col min="6" max="9" width="9.6640625" bestFit="1" customWidth="1"/>
    <col min="10" max="10" width="9" customWidth="1"/>
    <col min="11" max="11" width="8.08203125" bestFit="1" customWidth="1"/>
    <col min="12" max="12" width="7.58203125" bestFit="1" customWidth="1"/>
    <col min="13" max="13" width="7.58203125" customWidth="1"/>
    <col min="17" max="19" width="10.75" bestFit="1" customWidth="1"/>
  </cols>
  <sheetData>
    <row r="1" spans="2:20" ht="83.25" customHeight="1" x14ac:dyDescent="0.3"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</row>
    <row r="2" spans="2:20" ht="36.4" customHeight="1" x14ac:dyDescent="0.3">
      <c r="B2" s="13"/>
      <c r="C2" s="6" t="s">
        <v>49</v>
      </c>
      <c r="D2" s="7" t="s">
        <v>161</v>
      </c>
      <c r="E2" s="14" t="s">
        <v>163</v>
      </c>
      <c r="F2" s="14" t="s">
        <v>71</v>
      </c>
      <c r="G2" s="21" t="s">
        <v>87</v>
      </c>
      <c r="H2" s="21" t="s">
        <v>86</v>
      </c>
      <c r="I2" s="13" t="s">
        <v>3</v>
      </c>
      <c r="J2" s="7" t="s">
        <v>75</v>
      </c>
      <c r="K2" s="7" t="s">
        <v>52</v>
      </c>
      <c r="L2" s="8" t="s">
        <v>76</v>
      </c>
      <c r="M2" s="9" t="s">
        <v>53</v>
      </c>
      <c r="N2" s="7" t="s">
        <v>51</v>
      </c>
      <c r="O2" s="7" t="s">
        <v>162</v>
      </c>
      <c r="P2" s="8" t="s">
        <v>77</v>
      </c>
      <c r="Q2" s="7" t="s">
        <v>51</v>
      </c>
      <c r="R2" s="7" t="s">
        <v>162</v>
      </c>
      <c r="S2" s="8" t="s">
        <v>77</v>
      </c>
      <c r="T2" s="13"/>
    </row>
    <row r="3" spans="2:20" ht="15.5" x14ac:dyDescent="0.3">
      <c r="B3" s="100" t="s">
        <v>54</v>
      </c>
      <c r="C3" s="100"/>
      <c r="D3" s="100">
        <v>10</v>
      </c>
      <c r="E3" s="34">
        <v>497258</v>
      </c>
      <c r="F3" s="34">
        <v>5077330</v>
      </c>
      <c r="G3" s="34">
        <v>14652776</v>
      </c>
      <c r="H3" s="34">
        <v>9617698</v>
      </c>
      <c r="I3" s="34">
        <v>9970083</v>
      </c>
      <c r="J3" s="36">
        <f>(F3-E3)/(E3+F3)*100</f>
        <v>82.159829569467732</v>
      </c>
      <c r="K3" s="36">
        <f>L3/(J3+L3)*100</f>
        <v>20.159941271861928</v>
      </c>
      <c r="L3" s="36">
        <f>(G3-H3)/(G3+H3)*100</f>
        <v>20.745692894172567</v>
      </c>
      <c r="M3" s="23">
        <v>12.494497936466955</v>
      </c>
      <c r="N3" s="34">
        <f>AVERAGE(J3:J5)</f>
        <v>82.009697533403951</v>
      </c>
      <c r="O3" s="35">
        <f>AVERAGE(K3:K5)</f>
        <v>20.058739621945183</v>
      </c>
      <c r="P3" s="34">
        <f>AVERAGE(L3:L5)</f>
        <v>20.577749819948227</v>
      </c>
      <c r="Q3" s="34">
        <f>ROUND(N3,2)</f>
        <v>82.01</v>
      </c>
      <c r="R3" s="34">
        <f t="shared" ref="R3:S3" si="0">ROUND(O3,2)</f>
        <v>20.059999999999999</v>
      </c>
      <c r="S3" s="34">
        <f t="shared" si="0"/>
        <v>20.58</v>
      </c>
      <c r="T3" s="93" t="s">
        <v>34</v>
      </c>
    </row>
    <row r="4" spans="2:20" ht="15.5" x14ac:dyDescent="0.3">
      <c r="B4" s="100"/>
      <c r="C4" s="100"/>
      <c r="D4" s="100"/>
      <c r="E4" s="34">
        <v>502120</v>
      </c>
      <c r="F4" s="34">
        <v>4971580</v>
      </c>
      <c r="G4" s="34">
        <v>14396710</v>
      </c>
      <c r="H4" s="34">
        <v>9481112</v>
      </c>
      <c r="I4" s="34">
        <v>9945017</v>
      </c>
      <c r="J4" s="36">
        <f t="shared" ref="J4:J29" si="1">(F4-E4)/(E4+F4)*100</f>
        <v>81.653360615305914</v>
      </c>
      <c r="K4" s="36">
        <f t="shared" ref="K4:K29" si="2">L4/(J4+L4)*100</f>
        <v>20.135460876827452</v>
      </c>
      <c r="L4" s="36">
        <f t="shared" ref="L4:L29" si="3">(G4-H4)/(G4+H4)*100</f>
        <v>20.586458848717442</v>
      </c>
      <c r="M4" s="23">
        <v>12.096762844408165</v>
      </c>
      <c r="N4" s="34">
        <f>STDEV(J3:J5)</f>
        <v>0.30986777892112749</v>
      </c>
      <c r="O4" s="34">
        <f>STDEV(K3:K5)</f>
        <v>0.15457115667015181</v>
      </c>
      <c r="P4" s="34">
        <f>STDEV(L3:L5)</f>
        <v>0.17246258848525164</v>
      </c>
      <c r="Q4" s="34">
        <f>ROUND(N4,2)</f>
        <v>0.31</v>
      </c>
      <c r="R4" s="34">
        <f t="shared" ref="R4" si="4">ROUND(O4,2)</f>
        <v>0.15</v>
      </c>
      <c r="S4" s="34">
        <f t="shared" ref="S4" si="5">ROUND(P4,2)</f>
        <v>0.17</v>
      </c>
      <c r="T4" s="93"/>
    </row>
    <row r="5" spans="2:20" ht="15.5" x14ac:dyDescent="0.3">
      <c r="B5" s="100"/>
      <c r="C5" s="100"/>
      <c r="D5" s="100"/>
      <c r="E5" s="34">
        <v>485138</v>
      </c>
      <c r="F5" s="34">
        <v>4970725</v>
      </c>
      <c r="G5" s="34">
        <v>14475110</v>
      </c>
      <c r="H5" s="34">
        <v>9569704</v>
      </c>
      <c r="I5" s="34">
        <v>9957166</v>
      </c>
      <c r="J5" s="36">
        <f t="shared" si="1"/>
        <v>82.215902415438208</v>
      </c>
      <c r="K5" s="36">
        <f t="shared" si="2"/>
        <v>19.880816717146178</v>
      </c>
      <c r="L5" s="36">
        <f t="shared" si="3"/>
        <v>20.401097716954684</v>
      </c>
      <c r="M5" s="23">
        <v>12.496379980261537</v>
      </c>
      <c r="N5" s="34"/>
      <c r="O5" s="34"/>
      <c r="P5" s="34"/>
      <c r="Q5" s="34" t="str">
        <f>Q3&amp;"±"&amp;Q4</f>
        <v>82.01±0.31</v>
      </c>
      <c r="R5" s="34" t="str">
        <f>R3&amp;"±"&amp;R4</f>
        <v>20.06±0.15</v>
      </c>
      <c r="S5" s="34" t="str">
        <f>S3&amp;"±"&amp;S4</f>
        <v>20.58±0.17</v>
      </c>
      <c r="T5" s="93"/>
    </row>
    <row r="6" spans="2:20" ht="15.5" x14ac:dyDescent="0.3">
      <c r="B6" s="99" t="s">
        <v>55</v>
      </c>
      <c r="C6" s="99" t="s">
        <v>56</v>
      </c>
      <c r="D6" s="99">
        <v>10</v>
      </c>
      <c r="E6" s="13">
        <v>42850</v>
      </c>
      <c r="F6" s="13">
        <v>4758431</v>
      </c>
      <c r="G6" s="13">
        <v>14418051</v>
      </c>
      <c r="H6" s="13">
        <v>9177228</v>
      </c>
      <c r="I6" s="13">
        <v>10026606</v>
      </c>
      <c r="J6" s="19">
        <f t="shared" si="1"/>
        <v>98.21505968927876</v>
      </c>
      <c r="K6" s="19">
        <f t="shared" si="2"/>
        <v>18.443899352817869</v>
      </c>
      <c r="L6" s="19">
        <f t="shared" si="3"/>
        <v>22.211320323866481</v>
      </c>
      <c r="M6" s="24">
        <v>137.99710931361577</v>
      </c>
      <c r="N6" s="13">
        <f>AVERAGE(J6:J8)</f>
        <v>98.289018475195988</v>
      </c>
      <c r="O6" s="18">
        <f>AVERAGE(K6:K8)</f>
        <v>18.472586790520463</v>
      </c>
      <c r="P6" s="13">
        <f>AVERAGE(L6:L8)</f>
        <v>22.270569228351476</v>
      </c>
      <c r="Q6" s="13">
        <f>ROUND(N6,2)</f>
        <v>98.29</v>
      </c>
      <c r="R6" s="13">
        <f t="shared" ref="R6:R7" si="6">ROUND(O6,2)</f>
        <v>18.47</v>
      </c>
      <c r="S6" s="13">
        <f t="shared" ref="S6:S7" si="7">ROUND(P6,2)</f>
        <v>22.27</v>
      </c>
      <c r="T6" s="99" t="s">
        <v>55</v>
      </c>
    </row>
    <row r="7" spans="2:20" ht="15.5" x14ac:dyDescent="0.3">
      <c r="B7" s="99"/>
      <c r="C7" s="99"/>
      <c r="D7" s="99"/>
      <c r="E7" s="13">
        <v>44129</v>
      </c>
      <c r="F7" s="13">
        <v>4853820</v>
      </c>
      <c r="G7" s="13">
        <v>14788819</v>
      </c>
      <c r="H7" s="13">
        <v>9415832</v>
      </c>
      <c r="I7" s="13">
        <v>10002036</v>
      </c>
      <c r="J7" s="19">
        <f t="shared" si="1"/>
        <v>98.1980620868041</v>
      </c>
      <c r="K7" s="19">
        <f t="shared" si="2"/>
        <v>18.437588063935724</v>
      </c>
      <c r="L7" s="19">
        <f t="shared" si="3"/>
        <v>22.198159353753955</v>
      </c>
      <c r="M7" s="24">
        <v>136.66602012649668</v>
      </c>
      <c r="N7" s="13">
        <f>STDEV(J6:J8)</f>
        <v>0.14307337509309129</v>
      </c>
      <c r="O7" s="13">
        <f>STDEV(K6:K8)</f>
        <v>5.5244037986585719E-2</v>
      </c>
      <c r="P7" s="13">
        <f>STDEV(L6:L8)</f>
        <v>0.11420958088400283</v>
      </c>
      <c r="Q7" s="13">
        <f>ROUND(N7,2)</f>
        <v>0.14000000000000001</v>
      </c>
      <c r="R7" s="13">
        <f t="shared" si="6"/>
        <v>0.06</v>
      </c>
      <c r="S7" s="13">
        <f t="shared" si="7"/>
        <v>0.11</v>
      </c>
      <c r="T7" s="99"/>
    </row>
    <row r="8" spans="2:20" ht="15.5" x14ac:dyDescent="0.3">
      <c r="B8" s="99"/>
      <c r="C8" s="99"/>
      <c r="D8" s="99"/>
      <c r="E8" s="13">
        <v>37312</v>
      </c>
      <c r="F8" s="13">
        <v>4789389</v>
      </c>
      <c r="G8" s="13">
        <v>14533513</v>
      </c>
      <c r="H8" s="13">
        <v>9213625</v>
      </c>
      <c r="I8" s="13">
        <v>9912586</v>
      </c>
      <c r="J8" s="19">
        <f t="shared" si="1"/>
        <v>98.453933649505117</v>
      </c>
      <c r="K8" s="19">
        <f t="shared" si="2"/>
        <v>18.536272954807796</v>
      </c>
      <c r="L8" s="19">
        <f t="shared" si="3"/>
        <v>22.40222800743399</v>
      </c>
      <c r="M8" s="24">
        <v>159.80925747790408</v>
      </c>
      <c r="N8" s="13"/>
      <c r="O8" s="13"/>
      <c r="P8" s="13"/>
      <c r="Q8" s="13" t="str">
        <f t="shared" ref="Q8:S8" si="8">Q6&amp;"±"&amp;Q7</f>
        <v>98.29±0.14</v>
      </c>
      <c r="R8" s="13" t="str">
        <f t="shared" si="8"/>
        <v>18.47±0.06</v>
      </c>
      <c r="S8" s="13" t="str">
        <f t="shared" si="8"/>
        <v>22.27±0.11</v>
      </c>
      <c r="T8" s="99"/>
    </row>
    <row r="9" spans="2:20" ht="15.5" x14ac:dyDescent="0.3">
      <c r="B9" s="100" t="s">
        <v>65</v>
      </c>
      <c r="C9" s="100" t="s">
        <v>66</v>
      </c>
      <c r="D9" s="100">
        <v>10</v>
      </c>
      <c r="E9" s="34">
        <v>86107</v>
      </c>
      <c r="F9" s="34">
        <v>9221870</v>
      </c>
      <c r="G9" s="34">
        <v>14637778</v>
      </c>
      <c r="H9" s="34">
        <v>4399101</v>
      </c>
      <c r="I9" s="34">
        <v>10002948</v>
      </c>
      <c r="J9" s="36">
        <f t="shared" si="1"/>
        <v>98.149823533083506</v>
      </c>
      <c r="K9" s="36">
        <f t="shared" si="2"/>
        <v>35.399358956381874</v>
      </c>
      <c r="L9" s="36">
        <f t="shared" si="3"/>
        <v>53.783380143352275</v>
      </c>
      <c r="M9" s="23">
        <v>183.95490762150047</v>
      </c>
      <c r="N9" s="34">
        <f>AVERAGE(J9:J11)</f>
        <v>97.997698908778375</v>
      </c>
      <c r="O9" s="35">
        <f>AVERAGE(K9:K11)</f>
        <v>35.502427321972533</v>
      </c>
      <c r="P9" s="34">
        <f>AVERAGE(L9:L11)</f>
        <v>53.943066130075977</v>
      </c>
      <c r="Q9" s="34">
        <f>ROUND(N9,2)</f>
        <v>98</v>
      </c>
      <c r="R9" s="34">
        <f t="shared" ref="R9:R10" si="9">ROUND(O9,2)</f>
        <v>35.5</v>
      </c>
      <c r="S9" s="34">
        <f t="shared" ref="S9:S10" si="10">ROUND(P9,2)</f>
        <v>53.94</v>
      </c>
      <c r="T9" s="100" t="s">
        <v>65</v>
      </c>
    </row>
    <row r="10" spans="2:20" ht="15.5" x14ac:dyDescent="0.3">
      <c r="B10" s="100"/>
      <c r="C10" s="100"/>
      <c r="D10" s="100"/>
      <c r="E10" s="34">
        <v>89613</v>
      </c>
      <c r="F10" s="34">
        <v>9390470</v>
      </c>
      <c r="G10" s="34">
        <v>14932090</v>
      </c>
      <c r="H10" s="34">
        <v>4513731</v>
      </c>
      <c r="I10" s="34">
        <v>10004324</v>
      </c>
      <c r="J10" s="36">
        <f t="shared" si="1"/>
        <v>98.109446932057452</v>
      </c>
      <c r="K10" s="36">
        <f t="shared" si="2"/>
        <v>35.320606170406229</v>
      </c>
      <c r="L10" s="36">
        <f t="shared" si="3"/>
        <v>53.576339101342128</v>
      </c>
      <c r="M10" s="23">
        <v>179.56697794432873</v>
      </c>
      <c r="N10" s="34">
        <f>STDEV(J9:J11)</f>
        <v>0.22941043586754373</v>
      </c>
      <c r="O10" s="34">
        <f>STDEV(K9:K11)</f>
        <v>0.24984400746100507</v>
      </c>
      <c r="P10" s="34">
        <f>STDEV(L9:L11)</f>
        <v>0.46749277577466603</v>
      </c>
      <c r="Q10" s="34">
        <f>ROUND(N10,2)</f>
        <v>0.23</v>
      </c>
      <c r="R10" s="34">
        <f t="shared" si="9"/>
        <v>0.25</v>
      </c>
      <c r="S10" s="34">
        <f t="shared" si="10"/>
        <v>0.47</v>
      </c>
      <c r="T10" s="100"/>
    </row>
    <row r="11" spans="2:20" ht="15.5" x14ac:dyDescent="0.3">
      <c r="B11" s="100"/>
      <c r="C11" s="100"/>
      <c r="D11" s="100"/>
      <c r="E11" s="34">
        <v>102359</v>
      </c>
      <c r="F11" s="34">
        <v>8931282</v>
      </c>
      <c r="G11" s="34">
        <v>14702456</v>
      </c>
      <c r="H11" s="34">
        <v>4333610</v>
      </c>
      <c r="I11" s="34">
        <v>9988415</v>
      </c>
      <c r="J11" s="36">
        <f t="shared" si="1"/>
        <v>97.733826261194139</v>
      </c>
      <c r="K11" s="36">
        <f t="shared" si="2"/>
        <v>35.787316839129488</v>
      </c>
      <c r="L11" s="36">
        <f t="shared" si="3"/>
        <v>54.469479145533541</v>
      </c>
      <c r="M11" s="23">
        <v>151.01838395892003</v>
      </c>
      <c r="N11" s="34"/>
      <c r="O11" s="34"/>
      <c r="P11" s="34"/>
      <c r="Q11" s="34" t="str">
        <f t="shared" ref="Q11:S11" si="11">Q9&amp;"±"&amp;Q10</f>
        <v>98±0.23</v>
      </c>
      <c r="R11" s="34" t="str">
        <f t="shared" si="11"/>
        <v>35.5±0.25</v>
      </c>
      <c r="S11" s="34" t="str">
        <f t="shared" si="11"/>
        <v>53.94±0.47</v>
      </c>
      <c r="T11" s="100"/>
    </row>
    <row r="12" spans="2:20" ht="15.5" x14ac:dyDescent="0.3">
      <c r="B12" s="99" t="s">
        <v>67</v>
      </c>
      <c r="C12" s="99" t="s">
        <v>68</v>
      </c>
      <c r="D12" s="99">
        <v>10</v>
      </c>
      <c r="E12" s="13">
        <v>129409</v>
      </c>
      <c r="F12" s="13">
        <v>11786364</v>
      </c>
      <c r="G12" s="13">
        <v>14238024</v>
      </c>
      <c r="H12" s="13">
        <v>313017</v>
      </c>
      <c r="I12" s="13">
        <v>10043943</v>
      </c>
      <c r="J12" s="19">
        <f t="shared" si="1"/>
        <v>97.827937809825684</v>
      </c>
      <c r="K12" s="19">
        <f t="shared" si="2"/>
        <v>49.449615684490936</v>
      </c>
      <c r="L12" s="19">
        <f t="shared" si="3"/>
        <v>95.697668641027121</v>
      </c>
      <c r="M12" s="11" t="s">
        <v>58</v>
      </c>
      <c r="N12" s="13">
        <f>AVERAGE(J12:J14)</f>
        <v>97.531253582256781</v>
      </c>
      <c r="O12" s="18">
        <f>AVERAGE(K12:K14)</f>
        <v>49.533395498803287</v>
      </c>
      <c r="P12" s="13">
        <f>AVERAGE(L12:L14)</f>
        <v>95.727605170793154</v>
      </c>
      <c r="Q12" s="13">
        <f>ROUND(N12,2)</f>
        <v>97.53</v>
      </c>
      <c r="R12" s="13">
        <f t="shared" ref="R12:R13" si="12">ROUND(O12,2)</f>
        <v>49.53</v>
      </c>
      <c r="S12" s="13">
        <f t="shared" ref="S12:S13" si="13">ROUND(P12,2)</f>
        <v>95.73</v>
      </c>
      <c r="T12" s="99" t="s">
        <v>67</v>
      </c>
    </row>
    <row r="13" spans="2:20" ht="15.5" x14ac:dyDescent="0.3">
      <c r="B13" s="99"/>
      <c r="C13" s="99"/>
      <c r="D13" s="99"/>
      <c r="E13" s="13">
        <v>158641</v>
      </c>
      <c r="F13" s="13">
        <v>11884718</v>
      </c>
      <c r="G13" s="13">
        <v>14260524</v>
      </c>
      <c r="H13" s="13">
        <v>321810</v>
      </c>
      <c r="I13" s="13">
        <v>10004992</v>
      </c>
      <c r="J13" s="19">
        <f t="shared" si="1"/>
        <v>97.365502431672084</v>
      </c>
      <c r="K13" s="19">
        <f t="shared" si="2"/>
        <v>49.538952443925979</v>
      </c>
      <c r="L13" s="19">
        <f t="shared" si="3"/>
        <v>95.586303262564144</v>
      </c>
      <c r="M13" s="11" t="s">
        <v>58</v>
      </c>
      <c r="N13" s="13">
        <f>STDEV(J12:J14)</f>
        <v>0.25752518853197975</v>
      </c>
      <c r="O13" s="13">
        <f>STDEV(K12:K14)</f>
        <v>8.1144174743388378E-2</v>
      </c>
      <c r="P13" s="13">
        <f>STDEV(L12:L14)</f>
        <v>0.15840616738399849</v>
      </c>
      <c r="Q13" s="13">
        <f>ROUND(N13,2)</f>
        <v>0.26</v>
      </c>
      <c r="R13" s="13">
        <f t="shared" si="12"/>
        <v>0.08</v>
      </c>
      <c r="S13" s="13">
        <f t="shared" si="13"/>
        <v>0.16</v>
      </c>
      <c r="T13" s="99"/>
    </row>
    <row r="14" spans="2:20" ht="15.5" x14ac:dyDescent="0.3">
      <c r="B14" s="99"/>
      <c r="C14" s="99"/>
      <c r="D14" s="99"/>
      <c r="E14" s="13">
        <v>157860</v>
      </c>
      <c r="F14" s="13">
        <v>11986714</v>
      </c>
      <c r="G14" s="13">
        <v>14310770</v>
      </c>
      <c r="H14" s="13">
        <v>299597</v>
      </c>
      <c r="I14" s="13">
        <v>9981846</v>
      </c>
      <c r="J14" s="19">
        <f t="shared" si="1"/>
        <v>97.40032050527256</v>
      </c>
      <c r="K14" s="19">
        <f t="shared" si="2"/>
        <v>49.611618367992946</v>
      </c>
      <c r="L14" s="19">
        <f t="shared" si="3"/>
        <v>95.898843608788198</v>
      </c>
      <c r="M14" s="11" t="s">
        <v>58</v>
      </c>
      <c r="N14" s="13"/>
      <c r="O14" s="13"/>
      <c r="P14" s="13"/>
      <c r="Q14" s="13" t="str">
        <f t="shared" ref="Q14:S14" si="14">Q12&amp;"±"&amp;Q13</f>
        <v>97.53±0.26</v>
      </c>
      <c r="R14" s="13" t="str">
        <f t="shared" si="14"/>
        <v>49.53±0.08</v>
      </c>
      <c r="S14" s="13" t="str">
        <f t="shared" si="14"/>
        <v>95.73±0.16</v>
      </c>
      <c r="T14" s="99"/>
    </row>
    <row r="15" spans="2:20" ht="15.5" x14ac:dyDescent="0.3">
      <c r="B15" s="100" t="s">
        <v>67</v>
      </c>
      <c r="C15" s="100" t="s">
        <v>68</v>
      </c>
      <c r="D15" s="100">
        <v>20</v>
      </c>
      <c r="E15" s="34">
        <v>86398</v>
      </c>
      <c r="F15" s="34">
        <v>22019526</v>
      </c>
      <c r="G15" s="34">
        <v>28792382</v>
      </c>
      <c r="H15" s="34">
        <v>4016496</v>
      </c>
      <c r="I15" s="37" t="s">
        <v>35</v>
      </c>
      <c r="J15" s="36">
        <f t="shared" si="1"/>
        <v>99.218327177818949</v>
      </c>
      <c r="K15" s="36">
        <f t="shared" si="2"/>
        <v>43.21754428901621</v>
      </c>
      <c r="L15" s="36">
        <f t="shared" si="3"/>
        <v>75.515797888608077</v>
      </c>
      <c r="M15" s="25" t="s">
        <v>58</v>
      </c>
      <c r="N15" s="34">
        <f>AVERAGE(J15:J17)</f>
        <v>99.216342120248711</v>
      </c>
      <c r="O15" s="35">
        <f>AVERAGE(K15:K17)</f>
        <v>43.517879034426329</v>
      </c>
      <c r="P15" s="34">
        <f>AVERAGE(L15:L17)</f>
        <v>76.445963687581511</v>
      </c>
      <c r="Q15" s="34">
        <f>ROUND(N15,2)</f>
        <v>99.22</v>
      </c>
      <c r="R15" s="34">
        <f t="shared" ref="R15:R16" si="15">ROUND(O15,2)</f>
        <v>43.52</v>
      </c>
      <c r="S15" s="34">
        <f t="shared" ref="S15:S16" si="16">ROUND(P15,2)</f>
        <v>76.45</v>
      </c>
      <c r="T15" s="100" t="s">
        <v>67</v>
      </c>
    </row>
    <row r="16" spans="2:20" ht="15.5" x14ac:dyDescent="0.3">
      <c r="B16" s="100"/>
      <c r="C16" s="100"/>
      <c r="D16" s="100"/>
      <c r="E16" s="34">
        <v>101628</v>
      </c>
      <c r="F16" s="34">
        <v>21654437</v>
      </c>
      <c r="G16" s="34">
        <v>28059383</v>
      </c>
      <c r="H16" s="37">
        <v>3620732</v>
      </c>
      <c r="I16" s="37" t="s">
        <v>37</v>
      </c>
      <c r="J16" s="36">
        <f t="shared" si="1"/>
        <v>99.065750171274075</v>
      </c>
      <c r="K16" s="36">
        <f t="shared" si="2"/>
        <v>43.778981657811322</v>
      </c>
      <c r="L16" s="36">
        <f t="shared" si="3"/>
        <v>77.141926410305018</v>
      </c>
      <c r="M16" s="25" t="s">
        <v>58</v>
      </c>
      <c r="N16" s="34">
        <f>STDEV(J15:J17)</f>
        <v>0.14960929737554912</v>
      </c>
      <c r="O16" s="34">
        <f>STDEV(K15:K17)</f>
        <v>0.28276730595816824</v>
      </c>
      <c r="P16" s="34">
        <f>STDEV(L15:L17)</f>
        <v>0.83798078913705998</v>
      </c>
      <c r="Q16" s="34">
        <f>ROUND(N16,2)</f>
        <v>0.15</v>
      </c>
      <c r="R16" s="34">
        <f t="shared" si="15"/>
        <v>0.28000000000000003</v>
      </c>
      <c r="S16" s="34">
        <f t="shared" si="16"/>
        <v>0.84</v>
      </c>
      <c r="T16" s="100"/>
    </row>
    <row r="17" spans="2:30" ht="15.5" x14ac:dyDescent="0.3">
      <c r="B17" s="100"/>
      <c r="C17" s="100"/>
      <c r="D17" s="100"/>
      <c r="E17" s="34">
        <v>71236</v>
      </c>
      <c r="F17" s="34">
        <v>22363498</v>
      </c>
      <c r="G17" s="37">
        <v>29054299</v>
      </c>
      <c r="H17" s="37">
        <v>3834847</v>
      </c>
      <c r="I17" s="37" t="s">
        <v>40</v>
      </c>
      <c r="J17" s="36">
        <f t="shared" si="1"/>
        <v>99.364949011653096</v>
      </c>
      <c r="K17" s="36">
        <f t="shared" si="2"/>
        <v>43.557111156451455</v>
      </c>
      <c r="L17" s="36">
        <f t="shared" si="3"/>
        <v>76.680166763831451</v>
      </c>
      <c r="M17" s="25" t="s">
        <v>58</v>
      </c>
      <c r="N17" s="34"/>
      <c r="O17" s="34"/>
      <c r="P17" s="34"/>
      <c r="Q17" s="34" t="str">
        <f>Q15&amp;"±"&amp;Q16</f>
        <v>99.22±0.15</v>
      </c>
      <c r="R17" s="34" t="str">
        <f>R15&amp;"±"&amp;R16</f>
        <v>43.52±0.28</v>
      </c>
      <c r="S17" s="34" t="str">
        <f>S15&amp;"±"&amp;S16</f>
        <v>76.45±0.84</v>
      </c>
      <c r="T17" s="100"/>
    </row>
    <row r="18" spans="2:30" ht="15.5" x14ac:dyDescent="0.3">
      <c r="B18" s="99" t="s">
        <v>69</v>
      </c>
      <c r="C18" s="99" t="s">
        <v>70</v>
      </c>
      <c r="D18" s="99">
        <v>20</v>
      </c>
      <c r="E18" s="13">
        <v>84586</v>
      </c>
      <c r="F18" s="13">
        <v>22944522</v>
      </c>
      <c r="G18" s="13">
        <v>27919790</v>
      </c>
      <c r="H18" s="13">
        <v>888691</v>
      </c>
      <c r="I18" s="13">
        <v>9914056</v>
      </c>
      <c r="J18" s="19">
        <f t="shared" si="1"/>
        <v>99.265399250374784</v>
      </c>
      <c r="K18" s="19">
        <f t="shared" si="2"/>
        <v>48.592654765175638</v>
      </c>
      <c r="L18" s="19">
        <f t="shared" si="3"/>
        <v>93.830351555154891</v>
      </c>
      <c r="M18" s="11" t="s">
        <v>58</v>
      </c>
      <c r="N18" s="13">
        <f>AVERAGE(J18:J20)</f>
        <v>99.088770932528448</v>
      </c>
      <c r="O18" s="18">
        <f>AVERAGE(K18:K20)</f>
        <v>48.635437267760317</v>
      </c>
      <c r="P18" s="13">
        <f>AVERAGE(L18:L20)</f>
        <v>93.823867506641761</v>
      </c>
      <c r="Q18" s="13">
        <f>ROUND(N18,2)</f>
        <v>99.09</v>
      </c>
      <c r="R18" s="13">
        <f t="shared" ref="R18:R19" si="17">ROUND(O18,2)</f>
        <v>48.64</v>
      </c>
      <c r="S18" s="13">
        <f t="shared" ref="S18:S19" si="18">ROUND(P18,2)</f>
        <v>93.82</v>
      </c>
      <c r="T18" s="99" t="s">
        <v>69</v>
      </c>
    </row>
    <row r="19" spans="2:30" ht="15.5" x14ac:dyDescent="0.3">
      <c r="B19" s="99"/>
      <c r="C19" s="99"/>
      <c r="D19" s="99"/>
      <c r="E19" s="13">
        <v>101089</v>
      </c>
      <c r="F19" s="13">
        <v>23877144</v>
      </c>
      <c r="G19" s="13">
        <v>28846238</v>
      </c>
      <c r="H19" s="13">
        <v>944110</v>
      </c>
      <c r="I19" s="13">
        <v>9995122</v>
      </c>
      <c r="J19" s="19">
        <f t="shared" si="1"/>
        <v>99.156826943836933</v>
      </c>
      <c r="K19" s="19">
        <f t="shared" si="2"/>
        <v>48.575035692376709</v>
      </c>
      <c r="L19" s="19">
        <f t="shared" si="3"/>
        <v>93.661638326615048</v>
      </c>
      <c r="M19" s="11" t="s">
        <v>58</v>
      </c>
      <c r="N19" s="13">
        <f>STDEV(J18:J20)</f>
        <v>0.21874597627660081</v>
      </c>
      <c r="O19" s="13">
        <f>STDEV(K18:K20)</f>
        <v>8.9793225753380682E-2</v>
      </c>
      <c r="P19" s="13">
        <f>STDEV(L18:L20)</f>
        <v>0.1590862906215427</v>
      </c>
      <c r="Q19" s="13">
        <f>ROUND(N19,2)</f>
        <v>0.22</v>
      </c>
      <c r="R19" s="13">
        <f t="shared" si="17"/>
        <v>0.09</v>
      </c>
      <c r="S19" s="13">
        <f t="shared" si="18"/>
        <v>0.16</v>
      </c>
      <c r="T19" s="99"/>
    </row>
    <row r="20" spans="2:30" ht="15.5" x14ac:dyDescent="0.3">
      <c r="B20" s="99"/>
      <c r="C20" s="99"/>
      <c r="D20" s="99"/>
      <c r="E20" s="13">
        <v>131903</v>
      </c>
      <c r="F20" s="13">
        <v>22690395</v>
      </c>
      <c r="G20" s="13">
        <v>27576262</v>
      </c>
      <c r="H20" s="13">
        <v>855862</v>
      </c>
      <c r="I20" s="13">
        <v>9901477</v>
      </c>
      <c r="J20" s="19">
        <f t="shared" si="1"/>
        <v>98.844086603373597</v>
      </c>
      <c r="K20" s="19">
        <f t="shared" si="2"/>
        <v>48.738621345728603</v>
      </c>
      <c r="L20" s="19">
        <f t="shared" si="3"/>
        <v>93.979612638155345</v>
      </c>
      <c r="M20" s="11" t="s">
        <v>58</v>
      </c>
      <c r="N20" s="13"/>
      <c r="O20" s="13"/>
      <c r="P20" s="13"/>
      <c r="Q20" s="13" t="str">
        <f t="shared" ref="Q20:S20" si="19">Q18&amp;"±"&amp;Q19</f>
        <v>99.09±0.22</v>
      </c>
      <c r="R20" s="13" t="str">
        <f t="shared" si="19"/>
        <v>48.64±0.09</v>
      </c>
      <c r="S20" s="13" t="str">
        <f t="shared" si="19"/>
        <v>93.82±0.16</v>
      </c>
      <c r="T20" s="99"/>
    </row>
    <row r="21" spans="2:30" ht="15.5" x14ac:dyDescent="0.3">
      <c r="B21" s="100" t="s">
        <v>59</v>
      </c>
      <c r="C21" s="100" t="s">
        <v>60</v>
      </c>
      <c r="D21" s="100">
        <v>10</v>
      </c>
      <c r="E21" s="22">
        <v>94326</v>
      </c>
      <c r="F21" s="22">
        <v>1427686</v>
      </c>
      <c r="G21" s="22">
        <v>14538548</v>
      </c>
      <c r="H21" s="22">
        <v>13103365</v>
      </c>
      <c r="I21" s="22">
        <v>14589293</v>
      </c>
      <c r="J21" s="36">
        <f t="shared" si="1"/>
        <v>87.605091155654492</v>
      </c>
      <c r="K21" s="36">
        <f t="shared" si="2"/>
        <v>5.595057716395119</v>
      </c>
      <c r="L21" s="36">
        <f t="shared" si="3"/>
        <v>5.1920538205875983</v>
      </c>
      <c r="M21" s="23">
        <v>15.934878290819501</v>
      </c>
      <c r="N21" s="34">
        <f>AVERAGE(J21:J23)</f>
        <v>90.642280729776772</v>
      </c>
      <c r="O21" s="35">
        <f>AVERAGE(K21:K23)</f>
        <v>5.4722827213710348</v>
      </c>
      <c r="P21" s="34">
        <f>AVERAGE(L21:L23)</f>
        <v>5.2414696430914818</v>
      </c>
      <c r="Q21" s="34">
        <f>ROUND(N21,2)</f>
        <v>90.64</v>
      </c>
      <c r="R21" s="34">
        <f t="shared" ref="R21:R22" si="20">ROUND(O21,2)</f>
        <v>5.47</v>
      </c>
      <c r="S21" s="34">
        <f t="shared" ref="S21:S22" si="21">ROUND(P21,2)</f>
        <v>5.24</v>
      </c>
      <c r="T21" s="100" t="s">
        <v>59</v>
      </c>
    </row>
    <row r="22" spans="2:30" ht="15.5" x14ac:dyDescent="0.3">
      <c r="B22" s="100"/>
      <c r="C22" s="100"/>
      <c r="D22" s="100"/>
      <c r="E22" s="22">
        <v>87857</v>
      </c>
      <c r="F22" s="22">
        <v>1467838</v>
      </c>
      <c r="G22" s="22">
        <v>14698267</v>
      </c>
      <c r="H22" s="22">
        <v>13237053</v>
      </c>
      <c r="I22" s="22">
        <v>14742912</v>
      </c>
      <c r="J22" s="36">
        <f t="shared" si="1"/>
        <v>88.705112505986079</v>
      </c>
      <c r="K22" s="36">
        <f t="shared" si="2"/>
        <v>5.5683811887626646</v>
      </c>
      <c r="L22" s="36">
        <f t="shared" si="3"/>
        <v>5.2307043556329402</v>
      </c>
      <c r="M22" s="23">
        <v>17.596118603095466</v>
      </c>
      <c r="N22" s="34">
        <f>STDEV(J21:J23)</f>
        <v>4.3428894032705383</v>
      </c>
      <c r="O22" s="34">
        <f>STDEV(K21:K23)</f>
        <v>0.19001869301206326</v>
      </c>
      <c r="P22" s="34">
        <f>STDEV(L21:L23)</f>
        <v>5.5585883658127291E-2</v>
      </c>
      <c r="Q22" s="34">
        <f>ROUND(N22,2)</f>
        <v>4.34</v>
      </c>
      <c r="R22" s="34">
        <f t="shared" si="20"/>
        <v>0.19</v>
      </c>
      <c r="S22" s="34">
        <f t="shared" si="21"/>
        <v>0.06</v>
      </c>
      <c r="T22" s="100"/>
    </row>
    <row r="23" spans="2:30" ht="15.5" x14ac:dyDescent="0.3">
      <c r="B23" s="100"/>
      <c r="C23" s="100"/>
      <c r="D23" s="100"/>
      <c r="E23" s="22">
        <v>33297</v>
      </c>
      <c r="F23" s="22">
        <v>1485948</v>
      </c>
      <c r="G23" s="22">
        <v>14647348</v>
      </c>
      <c r="H23" s="22">
        <v>13172440</v>
      </c>
      <c r="I23" s="22">
        <v>14752483</v>
      </c>
      <c r="J23" s="36">
        <f t="shared" si="1"/>
        <v>95.616638527689744</v>
      </c>
      <c r="K23" s="36">
        <f t="shared" si="2"/>
        <v>5.2534092589553243</v>
      </c>
      <c r="L23" s="36">
        <f t="shared" si="3"/>
        <v>5.3016507530539059</v>
      </c>
      <c r="M23" s="23">
        <v>47.036199720256498</v>
      </c>
      <c r="N23" s="34"/>
      <c r="O23" s="34"/>
      <c r="P23" s="34"/>
      <c r="Q23" s="34" t="str">
        <f t="shared" ref="Q23:S23" si="22">Q21&amp;"±"&amp;Q22</f>
        <v>90.64±4.34</v>
      </c>
      <c r="R23" s="34" t="str">
        <f t="shared" si="22"/>
        <v>5.47±0.19</v>
      </c>
      <c r="S23" s="34" t="str">
        <f t="shared" si="22"/>
        <v>5.24±0.06</v>
      </c>
      <c r="T23" s="100"/>
    </row>
    <row r="24" spans="2:30" ht="15.5" x14ac:dyDescent="0.3">
      <c r="B24" s="99" t="s">
        <v>61</v>
      </c>
      <c r="C24" s="99" t="s">
        <v>62</v>
      </c>
      <c r="D24" s="99">
        <v>10</v>
      </c>
      <c r="E24" s="6">
        <v>40165</v>
      </c>
      <c r="F24" s="6">
        <v>7143087</v>
      </c>
      <c r="G24" s="6">
        <v>14177891</v>
      </c>
      <c r="H24" s="6">
        <v>6294065</v>
      </c>
      <c r="I24" s="6">
        <v>14304539</v>
      </c>
      <c r="J24" s="19">
        <f t="shared" si="1"/>
        <v>98.881704275445159</v>
      </c>
      <c r="K24" s="19">
        <f t="shared" si="2"/>
        <v>28.029542603989793</v>
      </c>
      <c r="L24" s="19">
        <f t="shared" si="3"/>
        <v>38.510369991025769</v>
      </c>
      <c r="M24" s="11" t="s">
        <v>58</v>
      </c>
      <c r="N24" s="13">
        <f>AVERAGE(J24:J26)</f>
        <v>98.800897761775772</v>
      </c>
      <c r="O24" s="18">
        <f>AVERAGE(K24:K26)</f>
        <v>27.734282876329626</v>
      </c>
      <c r="P24" s="13">
        <f>AVERAGE(L24:L26)</f>
        <v>37.920660547229225</v>
      </c>
      <c r="Q24" s="13">
        <f>ROUND(N24,2)</f>
        <v>98.8</v>
      </c>
      <c r="R24" s="13">
        <f t="shared" ref="R24:R25" si="23">ROUND(O24,2)</f>
        <v>27.73</v>
      </c>
      <c r="S24" s="13">
        <f t="shared" ref="S24:S25" si="24">ROUND(P24,2)</f>
        <v>37.92</v>
      </c>
      <c r="T24" s="99" t="s">
        <v>61</v>
      </c>
    </row>
    <row r="25" spans="2:30" ht="15.5" x14ac:dyDescent="0.3">
      <c r="B25" s="99"/>
      <c r="C25" s="99"/>
      <c r="D25" s="99"/>
      <c r="E25" s="6">
        <v>32207</v>
      </c>
      <c r="F25" s="6">
        <v>7082778</v>
      </c>
      <c r="G25" s="6">
        <v>14119778</v>
      </c>
      <c r="H25" s="6">
        <v>6331261</v>
      </c>
      <c r="I25" s="6">
        <v>14287797</v>
      </c>
      <c r="J25" s="19">
        <f t="shared" si="1"/>
        <v>99.094671316945863</v>
      </c>
      <c r="K25" s="19">
        <f t="shared" si="2"/>
        <v>27.762187359310907</v>
      </c>
      <c r="L25" s="19">
        <f t="shared" si="3"/>
        <v>38.083722787874002</v>
      </c>
      <c r="M25" s="11" t="s">
        <v>58</v>
      </c>
      <c r="N25" s="13">
        <f>STDEV(J24:J26)</f>
        <v>0.34142555728919455</v>
      </c>
      <c r="O25" s="13">
        <f>STDEV(K24:K26)</f>
        <v>0.31015485969747109</v>
      </c>
      <c r="P25" s="13">
        <f>STDEV(L24:L26)</f>
        <v>0.68593430127219435</v>
      </c>
      <c r="Q25" s="13">
        <f>ROUND(N25,2)</f>
        <v>0.34</v>
      </c>
      <c r="R25" s="13">
        <f t="shared" si="23"/>
        <v>0.31</v>
      </c>
      <c r="S25" s="13">
        <f t="shared" si="24"/>
        <v>0.69</v>
      </c>
      <c r="T25" s="99"/>
    </row>
    <row r="26" spans="2:30" ht="15.5" x14ac:dyDescent="0.3">
      <c r="B26" s="99"/>
      <c r="C26" s="99"/>
      <c r="D26" s="99"/>
      <c r="E26" s="6">
        <v>65226</v>
      </c>
      <c r="F26" s="6">
        <v>8224376</v>
      </c>
      <c r="G26" s="6">
        <v>16781852</v>
      </c>
      <c r="H26" s="6">
        <v>7687216</v>
      </c>
      <c r="I26" s="6">
        <v>16013651</v>
      </c>
      <c r="J26" s="19">
        <f t="shared" si="1"/>
        <v>98.42631769293628</v>
      </c>
      <c r="K26" s="19">
        <f t="shared" si="2"/>
        <v>27.411118665688182</v>
      </c>
      <c r="L26" s="19">
        <f t="shared" si="3"/>
        <v>37.167888862787905</v>
      </c>
      <c r="M26" s="24">
        <v>181.60255004487442</v>
      </c>
      <c r="N26" s="13"/>
      <c r="O26" s="13"/>
      <c r="P26" s="13"/>
      <c r="Q26" s="13" t="str">
        <f t="shared" ref="Q26:S26" si="25">Q24&amp;"±"&amp;Q25</f>
        <v>98.8±0.34</v>
      </c>
      <c r="R26" s="13" t="str">
        <f t="shared" si="25"/>
        <v>27.73±0.31</v>
      </c>
      <c r="S26" s="13" t="str">
        <f t="shared" si="25"/>
        <v>37.92±0.69</v>
      </c>
      <c r="T26" s="99"/>
    </row>
    <row r="27" spans="2:30" ht="15.5" x14ac:dyDescent="0.3">
      <c r="B27" s="100" t="s">
        <v>63</v>
      </c>
      <c r="C27" s="100" t="s">
        <v>64</v>
      </c>
      <c r="D27" s="100">
        <v>20</v>
      </c>
      <c r="E27" s="22">
        <v>0</v>
      </c>
      <c r="F27" s="22">
        <v>13603922</v>
      </c>
      <c r="G27" s="22">
        <v>28295918</v>
      </c>
      <c r="H27" s="22">
        <v>13353450</v>
      </c>
      <c r="I27" s="22">
        <v>14239215</v>
      </c>
      <c r="J27" s="36">
        <f t="shared" si="1"/>
        <v>100</v>
      </c>
      <c r="K27" s="36">
        <f t="shared" si="2"/>
        <v>26.403928651475457</v>
      </c>
      <c r="L27" s="36">
        <f t="shared" si="3"/>
        <v>35.876818106819776</v>
      </c>
      <c r="M27" s="25" t="s">
        <v>58</v>
      </c>
      <c r="N27" s="34">
        <f>AVERAGE(J27:J29)</f>
        <v>100</v>
      </c>
      <c r="O27" s="35">
        <f>AVERAGE(K27:K29)</f>
        <v>26.658214277721385</v>
      </c>
      <c r="P27" s="34">
        <f>AVERAGE(L27:L29)</f>
        <v>36.34875410440948</v>
      </c>
      <c r="Q27" s="34">
        <f>ROUND(N27,2)</f>
        <v>100</v>
      </c>
      <c r="R27" s="34">
        <f t="shared" ref="R27:R28" si="26">ROUND(O27,2)</f>
        <v>26.66</v>
      </c>
      <c r="S27" s="34">
        <f t="shared" ref="S27:S28" si="27">ROUND(P27,2)</f>
        <v>36.35</v>
      </c>
      <c r="T27" s="100" t="s">
        <v>63</v>
      </c>
    </row>
    <row r="28" spans="2:30" ht="15.5" x14ac:dyDescent="0.3">
      <c r="B28" s="100"/>
      <c r="C28" s="100"/>
      <c r="D28" s="100"/>
      <c r="E28" s="22">
        <v>0</v>
      </c>
      <c r="F28" s="22">
        <v>14273174</v>
      </c>
      <c r="G28" s="22">
        <v>28523842</v>
      </c>
      <c r="H28" s="22">
        <v>13260411</v>
      </c>
      <c r="I28" s="22">
        <v>14458669</v>
      </c>
      <c r="J28" s="36">
        <f t="shared" si="1"/>
        <v>100</v>
      </c>
      <c r="K28" s="36">
        <f t="shared" si="2"/>
        <v>26.755566448587114</v>
      </c>
      <c r="L28" s="36">
        <f t="shared" si="3"/>
        <v>36.529146518426451</v>
      </c>
      <c r="M28" s="25" t="s">
        <v>58</v>
      </c>
      <c r="N28" s="34">
        <f>STDEV(J27:J29)</f>
        <v>0</v>
      </c>
      <c r="O28" s="34">
        <f>STDEV(K27:K29)</f>
        <v>0.22222368719954355</v>
      </c>
      <c r="P28" s="34">
        <f>STDEV(L27:L29)</f>
        <v>0.41246979888125729</v>
      </c>
      <c r="Q28" s="34">
        <f>ROUND(N28,2)</f>
        <v>0</v>
      </c>
      <c r="R28" s="34">
        <f t="shared" si="26"/>
        <v>0.22</v>
      </c>
      <c r="S28" s="34">
        <f t="shared" si="27"/>
        <v>0.41</v>
      </c>
      <c r="T28" s="100"/>
    </row>
    <row r="29" spans="2:30" ht="15.5" x14ac:dyDescent="0.3">
      <c r="B29" s="100"/>
      <c r="C29" s="100"/>
      <c r="D29" s="100"/>
      <c r="E29" s="22">
        <v>0</v>
      </c>
      <c r="F29" s="22">
        <v>14617241</v>
      </c>
      <c r="G29" s="22">
        <v>29208146</v>
      </c>
      <c r="H29" s="22">
        <v>13543731</v>
      </c>
      <c r="I29" s="22">
        <v>14513282</v>
      </c>
      <c r="J29" s="36">
        <f t="shared" si="1"/>
        <v>100</v>
      </c>
      <c r="K29" s="36">
        <f t="shared" si="2"/>
        <v>26.815147733101579</v>
      </c>
      <c r="L29" s="36">
        <f t="shared" si="3"/>
        <v>36.640297687982212</v>
      </c>
      <c r="M29" s="25" t="s">
        <v>58</v>
      </c>
      <c r="N29" s="34"/>
      <c r="O29" s="34"/>
      <c r="P29" s="34"/>
      <c r="Q29" s="34" t="str">
        <f t="shared" ref="Q29:S29" si="28">Q27&amp;"±"&amp;Q28</f>
        <v>100±0</v>
      </c>
      <c r="R29" s="34" t="str">
        <f t="shared" si="28"/>
        <v>26.66±0.22</v>
      </c>
      <c r="S29" s="34" t="str">
        <f t="shared" si="28"/>
        <v>36.35±0.41</v>
      </c>
      <c r="T29" s="100"/>
      <c r="X29" s="27"/>
      <c r="Y29" s="27"/>
      <c r="Z29" s="32"/>
      <c r="AA29" s="32"/>
      <c r="AB29" s="32"/>
      <c r="AC29" s="31"/>
    </row>
    <row r="30" spans="2:30" ht="15.5" x14ac:dyDescent="0.3">
      <c r="B30" s="26"/>
      <c r="E30" s="26"/>
      <c r="F30" s="26"/>
      <c r="G30" s="26"/>
      <c r="H30" s="26"/>
      <c r="I30" s="26"/>
      <c r="J30" s="27"/>
      <c r="K30" s="27"/>
      <c r="L30" s="28"/>
      <c r="M30" s="28"/>
      <c r="N30" s="28"/>
      <c r="O30" s="28"/>
      <c r="P30" s="26"/>
      <c r="X30" s="26"/>
      <c r="Y30" s="27"/>
      <c r="Z30" s="27"/>
      <c r="AA30" s="32"/>
      <c r="AB30" s="32"/>
      <c r="AC30" s="32"/>
      <c r="AD30" s="31"/>
    </row>
    <row r="31" spans="2:30" ht="15.5" x14ac:dyDescent="0.3">
      <c r="B31" s="26"/>
      <c r="E31" s="26"/>
      <c r="F31" s="26"/>
      <c r="G31" s="26"/>
      <c r="H31" s="26"/>
      <c r="I31" s="26"/>
      <c r="J31" s="27"/>
      <c r="K31" s="27"/>
      <c r="L31" s="28"/>
      <c r="M31" s="28"/>
      <c r="N31" s="28"/>
      <c r="O31" s="28"/>
      <c r="P31" s="26"/>
      <c r="X31" s="26"/>
      <c r="Y31" s="27"/>
      <c r="Z31" s="27"/>
      <c r="AA31" s="32"/>
      <c r="AB31" s="32"/>
      <c r="AC31" s="32"/>
      <c r="AD31" s="31"/>
    </row>
    <row r="32" spans="2:30" ht="15.5" x14ac:dyDescent="0.3">
      <c r="B32" s="26"/>
      <c r="E32" s="26"/>
      <c r="F32" s="26"/>
      <c r="G32" s="26"/>
      <c r="H32" s="26"/>
      <c r="I32" s="26"/>
      <c r="J32" s="27"/>
      <c r="K32" s="27"/>
      <c r="L32" s="28"/>
      <c r="M32" s="28"/>
      <c r="N32" s="28"/>
      <c r="O32" s="28"/>
      <c r="P32" s="28"/>
      <c r="X32" s="26"/>
      <c r="Y32" s="27"/>
      <c r="Z32" s="27"/>
      <c r="AA32" s="32"/>
      <c r="AB32" s="32"/>
      <c r="AC32" s="32"/>
      <c r="AD32" s="31"/>
    </row>
    <row r="33" spans="2:30" ht="15.5" x14ac:dyDescent="0.3">
      <c r="B33" s="26"/>
      <c r="E33" s="26"/>
      <c r="F33" s="26"/>
      <c r="G33" s="26"/>
      <c r="H33" s="26"/>
      <c r="I33" s="26"/>
      <c r="J33" s="27"/>
      <c r="K33" s="27"/>
      <c r="L33" s="28"/>
      <c r="M33" s="28"/>
      <c r="N33" s="28"/>
      <c r="O33" s="28"/>
      <c r="P33" s="28"/>
      <c r="X33" s="26"/>
      <c r="Y33" s="27"/>
      <c r="Z33" s="27"/>
      <c r="AA33" s="32"/>
      <c r="AB33" s="32"/>
      <c r="AC33" s="32"/>
      <c r="AD33" s="31"/>
    </row>
    <row r="34" spans="2:30" ht="15.5" x14ac:dyDescent="0.3">
      <c r="B34" s="26"/>
      <c r="E34" s="26"/>
      <c r="F34" s="26"/>
      <c r="G34" s="26"/>
      <c r="H34" s="26"/>
      <c r="I34" s="26"/>
      <c r="J34" s="27"/>
      <c r="K34" s="27"/>
      <c r="L34" s="28"/>
      <c r="M34" s="28"/>
      <c r="N34" s="28"/>
      <c r="O34" s="28"/>
      <c r="P34" s="28"/>
      <c r="X34" s="26"/>
      <c r="Y34" s="27"/>
      <c r="Z34" s="27"/>
      <c r="AA34" s="32"/>
      <c r="AB34" s="32"/>
      <c r="AC34" s="32"/>
      <c r="AD34" s="31"/>
    </row>
    <row r="35" spans="2:30" ht="15.5" x14ac:dyDescent="0.3">
      <c r="B35" s="26"/>
      <c r="C35" s="26"/>
      <c r="D35" s="26"/>
      <c r="E35" s="26"/>
      <c r="F35" s="26"/>
      <c r="G35" s="26"/>
      <c r="H35" s="26"/>
      <c r="I35" s="97"/>
      <c r="J35" s="97"/>
      <c r="K35" s="28"/>
      <c r="L35" s="28"/>
      <c r="M35" s="28"/>
      <c r="N35" s="28"/>
      <c r="O35" s="28"/>
      <c r="P35" s="26"/>
    </row>
    <row r="36" spans="2:30" ht="15.5" x14ac:dyDescent="0.3">
      <c r="B36" s="26"/>
      <c r="C36" s="26"/>
      <c r="D36" s="26"/>
      <c r="E36" s="26"/>
      <c r="F36" s="26"/>
      <c r="G36" s="26"/>
      <c r="H36" s="26"/>
      <c r="I36" s="27"/>
      <c r="J36" s="27"/>
      <c r="K36" s="28"/>
      <c r="L36" s="28"/>
      <c r="M36" s="28"/>
      <c r="N36" s="28"/>
      <c r="O36" s="28"/>
      <c r="P36" s="26"/>
    </row>
    <row r="37" spans="2:30" ht="15.5" x14ac:dyDescent="0.3">
      <c r="B37" s="26"/>
      <c r="C37" s="26"/>
      <c r="D37" s="26"/>
      <c r="E37" s="26"/>
      <c r="F37" s="26"/>
      <c r="G37" s="26"/>
      <c r="H37" s="26"/>
      <c r="I37" s="27"/>
      <c r="J37" s="27"/>
      <c r="K37" s="28"/>
      <c r="L37" s="28"/>
      <c r="M37" s="28"/>
      <c r="N37" s="28"/>
      <c r="O37" s="28"/>
      <c r="P37" s="26"/>
    </row>
    <row r="38" spans="2:30" ht="15.5" x14ac:dyDescent="0.3">
      <c r="B38" s="26"/>
      <c r="C38" s="26"/>
      <c r="D38" s="26"/>
      <c r="E38" s="26"/>
      <c r="F38" s="26"/>
      <c r="G38" s="26"/>
      <c r="H38" s="26"/>
      <c r="I38" s="27"/>
      <c r="J38" s="27"/>
      <c r="K38" s="28"/>
      <c r="L38" s="28"/>
      <c r="M38" s="28"/>
      <c r="N38" s="28"/>
      <c r="O38" s="28"/>
      <c r="P38" s="26"/>
    </row>
    <row r="39" spans="2:30" ht="15.5" x14ac:dyDescent="0.3">
      <c r="B39" s="26"/>
      <c r="C39" s="26"/>
      <c r="D39" s="26"/>
      <c r="E39" s="26"/>
      <c r="F39" s="26"/>
      <c r="G39" s="26"/>
      <c r="H39" s="26"/>
      <c r="I39" s="27"/>
      <c r="J39" s="27"/>
      <c r="K39" s="28"/>
      <c r="L39" s="28"/>
      <c r="M39" s="28"/>
      <c r="N39" s="28"/>
      <c r="O39" s="28"/>
      <c r="P39" s="28"/>
    </row>
    <row r="40" spans="2:30" ht="15.5" x14ac:dyDescent="0.3">
      <c r="B40" s="26"/>
      <c r="C40" s="26"/>
      <c r="D40" s="26"/>
      <c r="E40" s="26"/>
      <c r="F40" s="26"/>
      <c r="G40" s="26"/>
      <c r="H40" s="26"/>
      <c r="I40" s="27"/>
      <c r="J40" s="27"/>
      <c r="K40" s="28"/>
      <c r="L40" s="28"/>
      <c r="M40" s="28"/>
      <c r="N40" s="28"/>
      <c r="O40" s="28"/>
      <c r="P40" s="28"/>
    </row>
    <row r="41" spans="2:30" ht="15.5" x14ac:dyDescent="0.3">
      <c r="C41" s="26"/>
      <c r="D41" s="26"/>
      <c r="E41" s="26"/>
      <c r="F41" s="26"/>
      <c r="G41" s="26"/>
      <c r="H41" s="26"/>
      <c r="I41" s="27"/>
      <c r="J41" s="27"/>
      <c r="K41" s="28"/>
      <c r="L41" s="28"/>
      <c r="M41" s="28"/>
      <c r="N41" s="28"/>
      <c r="O41" s="28"/>
      <c r="P41" s="28"/>
    </row>
    <row r="42" spans="2:30" ht="15.5" x14ac:dyDescent="0.3">
      <c r="C42" s="26"/>
      <c r="D42" s="26"/>
      <c r="E42" s="26"/>
      <c r="F42" s="26"/>
      <c r="G42" s="26"/>
      <c r="H42" s="26"/>
      <c r="I42" s="97"/>
      <c r="J42" s="97"/>
      <c r="K42" s="29"/>
      <c r="L42" s="29"/>
      <c r="M42" s="29"/>
      <c r="N42" s="29"/>
      <c r="O42" s="29"/>
    </row>
    <row r="43" spans="2:30" ht="15.5" x14ac:dyDescent="0.3">
      <c r="C43" s="26"/>
      <c r="D43" s="26"/>
      <c r="E43" s="26"/>
      <c r="F43" s="26"/>
      <c r="G43" s="26"/>
      <c r="H43" s="26"/>
      <c r="I43" s="27"/>
      <c r="J43" s="27"/>
      <c r="K43" s="29"/>
      <c r="L43" s="28"/>
      <c r="M43" s="28"/>
      <c r="N43" s="30"/>
      <c r="O43" s="31"/>
    </row>
    <row r="44" spans="2:30" ht="15.5" x14ac:dyDescent="0.3">
      <c r="C44" s="26"/>
      <c r="D44" s="26"/>
      <c r="E44" s="26"/>
      <c r="F44" s="26"/>
      <c r="G44" s="26"/>
      <c r="H44" s="26"/>
      <c r="I44" s="27"/>
      <c r="J44" s="27"/>
      <c r="K44" s="29"/>
      <c r="L44" s="28"/>
      <c r="M44" s="28"/>
      <c r="N44" s="30"/>
      <c r="O44" s="31"/>
    </row>
    <row r="45" spans="2:30" ht="15.5" x14ac:dyDescent="0.3">
      <c r="C45" s="26"/>
      <c r="D45" s="26"/>
      <c r="E45" s="26"/>
      <c r="F45" s="26"/>
      <c r="G45" s="26"/>
      <c r="H45" s="26"/>
      <c r="I45" s="27"/>
      <c r="J45" s="27"/>
      <c r="K45" s="29"/>
      <c r="L45" s="28"/>
      <c r="M45" s="28"/>
      <c r="N45" s="30"/>
      <c r="O45" s="31"/>
    </row>
  </sheetData>
  <mergeCells count="39">
    <mergeCell ref="B6:B8"/>
    <mergeCell ref="C6:C8"/>
    <mergeCell ref="D6:D8"/>
    <mergeCell ref="T6:T8"/>
    <mergeCell ref="B3:B5"/>
    <mergeCell ref="C3:C5"/>
    <mergeCell ref="D3:D5"/>
    <mergeCell ref="T3:T5"/>
    <mergeCell ref="B12:B14"/>
    <mergeCell ref="C12:C14"/>
    <mergeCell ref="D12:D14"/>
    <mergeCell ref="T12:T14"/>
    <mergeCell ref="B9:B11"/>
    <mergeCell ref="C9:C11"/>
    <mergeCell ref="D9:D11"/>
    <mergeCell ref="T9:T11"/>
    <mergeCell ref="C18:C20"/>
    <mergeCell ref="D18:D20"/>
    <mergeCell ref="T18:T20"/>
    <mergeCell ref="B15:B17"/>
    <mergeCell ref="C15:C17"/>
    <mergeCell ref="D15:D17"/>
    <mergeCell ref="T15:T17"/>
    <mergeCell ref="B1:T1"/>
    <mergeCell ref="I35:J35"/>
    <mergeCell ref="I42:J42"/>
    <mergeCell ref="T21:T23"/>
    <mergeCell ref="T24:T26"/>
    <mergeCell ref="T27:T29"/>
    <mergeCell ref="B27:B29"/>
    <mergeCell ref="C27:C29"/>
    <mergeCell ref="D27:D29"/>
    <mergeCell ref="B21:B23"/>
    <mergeCell ref="C21:C23"/>
    <mergeCell ref="D21:D23"/>
    <mergeCell ref="B24:B26"/>
    <mergeCell ref="C24:C26"/>
    <mergeCell ref="D24:D26"/>
    <mergeCell ref="B18:B20"/>
  </mergeCells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ChemDraw.Document.6.0" shapeId="7170" r:id="rId3">
          <objectPr defaultSize="0" autoPict="0" r:id="rId4">
            <anchor moveWithCells="1">
              <from>
                <xdr:col>6</xdr:col>
                <xdr:colOff>31750</xdr:colOff>
                <xdr:row>0</xdr:row>
                <xdr:rowOff>114300</xdr:rowOff>
              </from>
              <to>
                <xdr:col>13</xdr:col>
                <xdr:colOff>222250</xdr:colOff>
                <xdr:row>0</xdr:row>
                <xdr:rowOff>946150</xdr:rowOff>
              </to>
            </anchor>
          </objectPr>
        </oleObject>
      </mc:Choice>
      <mc:Fallback>
        <oleObject progId="ChemDraw.Document.6.0" shapeId="7170" r:id="rId3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C7EE5-E109-4056-820E-FB076092F627}">
  <dimension ref="B1:T30"/>
  <sheetViews>
    <sheetView topLeftCell="H4" zoomScale="70" zoomScaleNormal="70" workbookViewId="0">
      <selection activeCell="O25" sqref="O25"/>
    </sheetView>
  </sheetViews>
  <sheetFormatPr defaultRowHeight="14" x14ac:dyDescent="0.3"/>
  <cols>
    <col min="3" max="3" width="27.33203125" bestFit="1" customWidth="1"/>
    <col min="17" max="17" width="13" bestFit="1" customWidth="1"/>
    <col min="18" max="19" width="10.75" bestFit="1" customWidth="1"/>
  </cols>
  <sheetData>
    <row r="1" spans="2:20" ht="68.650000000000006" customHeight="1" x14ac:dyDescent="0.3"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</row>
    <row r="2" spans="2:20" ht="36.4" customHeight="1" x14ac:dyDescent="0.3">
      <c r="B2" s="13"/>
      <c r="C2" s="6" t="s">
        <v>49</v>
      </c>
      <c r="D2" s="7" t="s">
        <v>161</v>
      </c>
      <c r="E2" s="21" t="s">
        <v>73</v>
      </c>
      <c r="F2" s="14" t="s">
        <v>71</v>
      </c>
      <c r="G2" s="21" t="s">
        <v>72</v>
      </c>
      <c r="H2" s="21" t="s">
        <v>74</v>
      </c>
      <c r="I2" s="13" t="s">
        <v>3</v>
      </c>
      <c r="J2" s="7" t="s">
        <v>51</v>
      </c>
      <c r="K2" s="7" t="s">
        <v>52</v>
      </c>
      <c r="L2" s="8" t="s">
        <v>50</v>
      </c>
      <c r="M2" s="9" t="s">
        <v>98</v>
      </c>
      <c r="N2" s="7" t="s">
        <v>51</v>
      </c>
      <c r="O2" s="7" t="s">
        <v>162</v>
      </c>
      <c r="P2" s="8" t="s">
        <v>50</v>
      </c>
      <c r="Q2" s="7" t="s">
        <v>51</v>
      </c>
      <c r="R2" s="7" t="s">
        <v>162</v>
      </c>
      <c r="S2" s="8" t="s">
        <v>50</v>
      </c>
      <c r="T2" s="13"/>
    </row>
    <row r="3" spans="2:20" ht="15.5" x14ac:dyDescent="0.3">
      <c r="B3" s="96" t="s">
        <v>34</v>
      </c>
      <c r="C3" s="101"/>
      <c r="D3" s="101">
        <v>10</v>
      </c>
      <c r="E3" s="15">
        <v>6954143</v>
      </c>
      <c r="F3" s="15">
        <v>4474218</v>
      </c>
      <c r="G3" s="15">
        <v>567414</v>
      </c>
      <c r="H3" s="15">
        <v>3875232</v>
      </c>
      <c r="I3" s="15">
        <v>9970083</v>
      </c>
      <c r="J3" s="38">
        <f t="shared" ref="J3:J14" si="0">(E3-F3)/(E3+F3)*100</f>
        <v>21.699743296523447</v>
      </c>
      <c r="K3" s="38">
        <f t="shared" ref="K3:K20" si="1">J3/(J3+L3)*100</f>
        <v>22.567279875654439</v>
      </c>
      <c r="L3" s="38">
        <f t="shared" ref="L3:L20" si="2">(H3-G3)/(G3+H3)*100</f>
        <v>74.456033634009998</v>
      </c>
      <c r="M3" s="10">
        <v>8.4275885445383558</v>
      </c>
      <c r="N3" s="15">
        <f>AVERAGE(J3:J5)</f>
        <v>20.806984157097723</v>
      </c>
      <c r="O3" s="16">
        <f>AVERAGE(K3:K5)</f>
        <v>21.811916398856013</v>
      </c>
      <c r="P3" s="15">
        <f>AVERAGE(L3:L5)</f>
        <v>74.57607881788401</v>
      </c>
      <c r="Q3" s="15">
        <f>ROUND(N3,2)</f>
        <v>20.81</v>
      </c>
      <c r="R3" s="15">
        <f t="shared" ref="R3:S3" si="3">ROUND(O3,2)</f>
        <v>21.81</v>
      </c>
      <c r="S3" s="15">
        <f t="shared" si="3"/>
        <v>74.58</v>
      </c>
      <c r="T3" s="96" t="s">
        <v>34</v>
      </c>
    </row>
    <row r="4" spans="2:20" ht="15.5" x14ac:dyDescent="0.3">
      <c r="B4" s="96"/>
      <c r="C4" s="101"/>
      <c r="D4" s="101"/>
      <c r="E4" s="15">
        <v>6913320</v>
      </c>
      <c r="F4" s="15">
        <v>4545941</v>
      </c>
      <c r="G4" s="15">
        <v>557814</v>
      </c>
      <c r="H4" s="15">
        <v>3736847</v>
      </c>
      <c r="I4" s="15">
        <v>9945017</v>
      </c>
      <c r="J4" s="38">
        <f t="shared" si="0"/>
        <v>20.659089621922391</v>
      </c>
      <c r="K4" s="38">
        <f t="shared" si="1"/>
        <v>21.819448197510802</v>
      </c>
      <c r="L4" s="38">
        <f t="shared" si="2"/>
        <v>74.022908909457584</v>
      </c>
      <c r="M4" s="10">
        <v>8.184454152374558</v>
      </c>
      <c r="N4" s="15">
        <f>STDEV(J3:J5)</f>
        <v>0.8287686508392994</v>
      </c>
      <c r="O4" s="15">
        <f>STDEVP(K3:K5)</f>
        <v>0.61984942025753942</v>
      </c>
      <c r="P4" s="15">
        <f>STDEV(L3:L5)</f>
        <v>0.62194306582712833</v>
      </c>
      <c r="Q4" s="15">
        <f>ROUND(N4,2)</f>
        <v>0.83</v>
      </c>
      <c r="R4" s="15">
        <f t="shared" ref="R4" si="4">ROUND(O4,2)</f>
        <v>0.62</v>
      </c>
      <c r="S4" s="15">
        <f t="shared" ref="S4" si="5">ROUND(P4,2)</f>
        <v>0.62</v>
      </c>
      <c r="T4" s="96"/>
    </row>
    <row r="5" spans="2:20" ht="15.5" x14ac:dyDescent="0.3">
      <c r="B5" s="96"/>
      <c r="C5" s="101"/>
      <c r="D5" s="101"/>
      <c r="E5" s="15">
        <v>6796740</v>
      </c>
      <c r="F5" s="15">
        <v>4525299</v>
      </c>
      <c r="G5" s="15">
        <v>517911</v>
      </c>
      <c r="H5" s="15">
        <v>3667109</v>
      </c>
      <c r="I5" s="15">
        <v>9957166</v>
      </c>
      <c r="J5" s="38">
        <f t="shared" si="0"/>
        <v>20.062119552847328</v>
      </c>
      <c r="K5" s="38">
        <f t="shared" si="1"/>
        <v>21.049021123402795</v>
      </c>
      <c r="L5" s="38">
        <f t="shared" si="2"/>
        <v>75.24929391018442</v>
      </c>
      <c r="M5" s="10">
        <v>8.6024172127885912</v>
      </c>
      <c r="N5" s="15"/>
      <c r="O5" s="15"/>
      <c r="P5" s="15"/>
      <c r="Q5" s="15" t="str">
        <f>Q3&amp;"±"&amp;Q4</f>
        <v>20.81±0.83</v>
      </c>
      <c r="R5" s="15" t="str">
        <f>R3&amp;"±"&amp;R4</f>
        <v>21.81±0.62</v>
      </c>
      <c r="S5" s="15" t="str">
        <f>S3&amp;"±"&amp;S4</f>
        <v>74.58±0.62</v>
      </c>
      <c r="T5" s="96"/>
    </row>
    <row r="6" spans="2:20" ht="15.5" x14ac:dyDescent="0.3">
      <c r="B6" s="92" t="s">
        <v>55</v>
      </c>
      <c r="C6" s="99" t="s">
        <v>56</v>
      </c>
      <c r="D6" s="99">
        <v>10</v>
      </c>
      <c r="E6" s="13">
        <v>7378461</v>
      </c>
      <c r="F6" s="13">
        <v>5279472</v>
      </c>
      <c r="G6" s="13">
        <v>14983</v>
      </c>
      <c r="H6" s="13">
        <v>2852321</v>
      </c>
      <c r="I6" s="13">
        <v>10026606</v>
      </c>
      <c r="J6" s="39">
        <f t="shared" si="0"/>
        <v>16.582399353828148</v>
      </c>
      <c r="K6" s="39">
        <f t="shared" si="1"/>
        <v>14.352419932760322</v>
      </c>
      <c r="L6" s="39">
        <f t="shared" si="2"/>
        <v>98.954906769564715</v>
      </c>
      <c r="M6" s="11" t="s">
        <v>57</v>
      </c>
      <c r="N6" s="13">
        <f>AVERAGE(J6:J8)</f>
        <v>16.863545199004417</v>
      </c>
      <c r="O6" s="18">
        <f>AVERAGE(K6:K8)</f>
        <v>14.547829625217984</v>
      </c>
      <c r="P6" s="13">
        <f>AVERAGE(L6:L8)</f>
        <v>99.050547314469938</v>
      </c>
      <c r="Q6" s="13">
        <f>ROUND(N6,2)</f>
        <v>16.86</v>
      </c>
      <c r="R6" s="13">
        <f t="shared" ref="R6:R7" si="6">ROUND(O6,2)</f>
        <v>14.55</v>
      </c>
      <c r="S6" s="13">
        <f t="shared" ref="S6:S7" si="7">ROUND(P6,2)</f>
        <v>99.05</v>
      </c>
      <c r="T6" s="92" t="s">
        <v>55</v>
      </c>
    </row>
    <row r="7" spans="2:20" ht="15.5" x14ac:dyDescent="0.3">
      <c r="B7" s="92"/>
      <c r="C7" s="99"/>
      <c r="D7" s="99"/>
      <c r="E7" s="13">
        <v>7277454</v>
      </c>
      <c r="F7" s="13">
        <v>5141746</v>
      </c>
      <c r="G7" s="13">
        <v>12680</v>
      </c>
      <c r="H7" s="13">
        <v>2842560</v>
      </c>
      <c r="I7" s="13">
        <v>10002036</v>
      </c>
      <c r="J7" s="39">
        <f t="shared" si="0"/>
        <v>17.196824272094823</v>
      </c>
      <c r="K7" s="39">
        <f t="shared" si="1"/>
        <v>14.78550978331066</v>
      </c>
      <c r="L7" s="39">
        <f t="shared" si="2"/>
        <v>99.111808464437317</v>
      </c>
      <c r="M7" s="11" t="s">
        <v>57</v>
      </c>
      <c r="N7" s="13">
        <f>STDEV(J6:J8)</f>
        <v>0.31051231881571623</v>
      </c>
      <c r="O7" s="69">
        <f>STDEVP(K6:K8)</f>
        <v>0.17931684966594608</v>
      </c>
      <c r="P7" s="13">
        <f>STDEV(L6:L8)</f>
        <v>8.3910622454439324E-2</v>
      </c>
      <c r="Q7" s="13">
        <f>ROUND(N7,2)</f>
        <v>0.31</v>
      </c>
      <c r="R7" s="13">
        <f t="shared" si="6"/>
        <v>0.18</v>
      </c>
      <c r="S7" s="13">
        <f t="shared" si="7"/>
        <v>0.08</v>
      </c>
      <c r="T7" s="92"/>
    </row>
    <row r="8" spans="2:20" ht="15.5" x14ac:dyDescent="0.3">
      <c r="B8" s="92"/>
      <c r="C8" s="99"/>
      <c r="D8" s="99"/>
      <c r="E8" s="13">
        <v>7363191</v>
      </c>
      <c r="F8" s="13">
        <v>5243781</v>
      </c>
      <c r="G8" s="13">
        <v>13122</v>
      </c>
      <c r="H8" s="13">
        <v>2854845</v>
      </c>
      <c r="I8" s="13">
        <v>9912586</v>
      </c>
      <c r="J8" s="39">
        <f t="shared" si="0"/>
        <v>16.81141197109028</v>
      </c>
      <c r="K8" s="39">
        <f t="shared" si="1"/>
        <v>14.505559159582971</v>
      </c>
      <c r="L8" s="39">
        <f t="shared" si="2"/>
        <v>99.084926709407739</v>
      </c>
      <c r="M8" s="11" t="s">
        <v>58</v>
      </c>
      <c r="N8" s="13"/>
      <c r="O8" s="13"/>
      <c r="P8" s="13"/>
      <c r="Q8" s="13" t="str">
        <f t="shared" ref="Q8:S8" si="8">Q6&amp;"±"&amp;Q7</f>
        <v>16.86±0.31</v>
      </c>
      <c r="R8" s="13" t="str">
        <f t="shared" si="8"/>
        <v>14.55±0.18</v>
      </c>
      <c r="S8" s="13" t="str">
        <f t="shared" si="8"/>
        <v>99.05±0.08</v>
      </c>
      <c r="T8" s="92"/>
    </row>
    <row r="9" spans="2:20" ht="15.5" x14ac:dyDescent="0.3">
      <c r="B9" s="96" t="s">
        <v>59</v>
      </c>
      <c r="C9" s="101" t="s">
        <v>60</v>
      </c>
      <c r="D9" s="101">
        <v>10</v>
      </c>
      <c r="E9" s="15">
        <v>7131707</v>
      </c>
      <c r="F9" s="15">
        <v>3725182</v>
      </c>
      <c r="G9" s="15">
        <v>23801</v>
      </c>
      <c r="H9" s="15">
        <v>4699202</v>
      </c>
      <c r="I9" s="15">
        <v>10002948</v>
      </c>
      <c r="J9" s="38">
        <f t="shared" si="0"/>
        <v>31.376621792854287</v>
      </c>
      <c r="K9" s="38">
        <f t="shared" si="1"/>
        <v>24.067594983857191</v>
      </c>
      <c r="L9" s="38">
        <f t="shared" si="2"/>
        <v>98.992124290414381</v>
      </c>
      <c r="M9" s="10" t="s">
        <v>58</v>
      </c>
      <c r="N9" s="15">
        <f>AVERAGE(J9:J11)</f>
        <v>31.334505375412011</v>
      </c>
      <c r="O9" s="16">
        <f>AVERAGE(K9:K11)</f>
        <v>24.034062990392489</v>
      </c>
      <c r="P9" s="15">
        <f>AVERAGE(L9:L11)</f>
        <v>99.041043235127333</v>
      </c>
      <c r="Q9" s="15">
        <f>ROUND(N9,2)</f>
        <v>31.33</v>
      </c>
      <c r="R9" s="15">
        <f t="shared" ref="R9:R10" si="9">ROUND(O9,2)</f>
        <v>24.03</v>
      </c>
      <c r="S9" s="15">
        <f t="shared" ref="S9:S10" si="10">ROUND(P9,2)</f>
        <v>99.04</v>
      </c>
      <c r="T9" s="96" t="s">
        <v>59</v>
      </c>
    </row>
    <row r="10" spans="2:20" ht="15.5" x14ac:dyDescent="0.3">
      <c r="B10" s="96"/>
      <c r="C10" s="101"/>
      <c r="D10" s="101"/>
      <c r="E10" s="15">
        <v>7441814</v>
      </c>
      <c r="F10" s="15">
        <v>3891852</v>
      </c>
      <c r="G10" s="15">
        <v>18007</v>
      </c>
      <c r="H10" s="15">
        <v>4750644</v>
      </c>
      <c r="I10" s="15">
        <v>10004324</v>
      </c>
      <c r="J10" s="38">
        <f t="shared" si="0"/>
        <v>31.322274716759786</v>
      </c>
      <c r="K10" s="38">
        <f t="shared" si="1"/>
        <v>23.989417361247959</v>
      </c>
      <c r="L10" s="38">
        <f t="shared" si="2"/>
        <v>99.244775933487276</v>
      </c>
      <c r="M10" s="10" t="s">
        <v>58</v>
      </c>
      <c r="N10" s="15">
        <f>STDEV(J9:J11)</f>
        <v>3.7526925051862732E-2</v>
      </c>
      <c r="O10" s="15">
        <f>STDEVP(K9:K11)</f>
        <v>3.2869132862771752E-2</v>
      </c>
      <c r="P10" s="15">
        <f>STDEV(L9:L11)</f>
        <v>0.18421098481244416</v>
      </c>
      <c r="Q10" s="15">
        <f>ROUND(N10,2)</f>
        <v>0.04</v>
      </c>
      <c r="R10" s="15">
        <f t="shared" si="9"/>
        <v>0.03</v>
      </c>
      <c r="S10" s="15">
        <f t="shared" si="10"/>
        <v>0.18</v>
      </c>
      <c r="T10" s="96"/>
    </row>
    <row r="11" spans="2:20" ht="15.5" x14ac:dyDescent="0.3">
      <c r="B11" s="96"/>
      <c r="C11" s="101"/>
      <c r="D11" s="101"/>
      <c r="E11" s="15">
        <v>7395778</v>
      </c>
      <c r="F11" s="15">
        <v>3869291</v>
      </c>
      <c r="G11" s="15">
        <v>26380</v>
      </c>
      <c r="H11" s="15">
        <v>4710682</v>
      </c>
      <c r="I11" s="15">
        <v>9988415</v>
      </c>
      <c r="J11" s="38">
        <f t="shared" si="0"/>
        <v>31.304619616621963</v>
      </c>
      <c r="K11" s="38">
        <f t="shared" si="1"/>
        <v>24.045176626072315</v>
      </c>
      <c r="L11" s="38">
        <f t="shared" si="2"/>
        <v>98.886229481480285</v>
      </c>
      <c r="M11" s="10" t="s">
        <v>58</v>
      </c>
      <c r="N11" s="15"/>
      <c r="O11" s="15"/>
      <c r="P11" s="15"/>
      <c r="Q11" s="15" t="str">
        <f t="shared" ref="Q11:S11" si="11">Q9&amp;"±"&amp;Q10</f>
        <v>31.33±0.04</v>
      </c>
      <c r="R11" s="15" t="str">
        <f t="shared" si="11"/>
        <v>24.03±0.03</v>
      </c>
      <c r="S11" s="15" t="str">
        <f t="shared" si="11"/>
        <v>99.04±0.18</v>
      </c>
      <c r="T11" s="96"/>
    </row>
    <row r="12" spans="2:20" ht="15.5" x14ac:dyDescent="0.3">
      <c r="B12" s="92" t="s">
        <v>61</v>
      </c>
      <c r="C12" s="99" t="s">
        <v>62</v>
      </c>
      <c r="D12" s="99">
        <v>10</v>
      </c>
      <c r="E12" s="13">
        <v>7125753</v>
      </c>
      <c r="F12" s="13">
        <v>945823</v>
      </c>
      <c r="G12" s="13">
        <v>7830</v>
      </c>
      <c r="H12" s="13">
        <v>8646124</v>
      </c>
      <c r="I12" s="13">
        <v>10043943</v>
      </c>
      <c r="J12" s="39">
        <f t="shared" si="0"/>
        <v>76.564105944117983</v>
      </c>
      <c r="K12" s="39">
        <f t="shared" si="1"/>
        <v>43.40783500339063</v>
      </c>
      <c r="L12" s="39">
        <f t="shared" si="2"/>
        <v>99.819042255135628</v>
      </c>
      <c r="M12" s="11" t="s">
        <v>58</v>
      </c>
      <c r="N12" s="13">
        <f>AVERAGE(J12:J14)</f>
        <v>74.699262753850917</v>
      </c>
      <c r="O12" s="18">
        <f>AVERAGE(K12:K14)</f>
        <v>42.815585576672817</v>
      </c>
      <c r="P12" s="13">
        <f>AVERAGE(L12:L14)</f>
        <v>99.749340012907382</v>
      </c>
      <c r="Q12" s="13">
        <f>ROUND(N12,2)</f>
        <v>74.7</v>
      </c>
      <c r="R12" s="13">
        <f t="shared" ref="R12:R13" si="12">ROUND(O12,2)</f>
        <v>42.82</v>
      </c>
      <c r="S12" s="13">
        <f t="shared" ref="S12:S13" si="13">ROUND(P12,2)</f>
        <v>99.75</v>
      </c>
      <c r="T12" s="92" t="s">
        <v>61</v>
      </c>
    </row>
    <row r="13" spans="2:20" ht="15.5" x14ac:dyDescent="0.3">
      <c r="B13" s="92"/>
      <c r="C13" s="99"/>
      <c r="D13" s="99"/>
      <c r="E13" s="13">
        <v>7519600</v>
      </c>
      <c r="F13" s="13">
        <v>1084035</v>
      </c>
      <c r="G13" s="13">
        <v>13501</v>
      </c>
      <c r="H13" s="13">
        <v>8637191</v>
      </c>
      <c r="I13" s="13">
        <v>10004992</v>
      </c>
      <c r="J13" s="39">
        <f t="shared" si="0"/>
        <v>74.800534890194669</v>
      </c>
      <c r="K13" s="39">
        <f t="shared" si="1"/>
        <v>42.868486239006614</v>
      </c>
      <c r="L13" s="39">
        <f t="shared" si="2"/>
        <v>99.687863121239317</v>
      </c>
      <c r="M13" s="11" t="s">
        <v>58</v>
      </c>
      <c r="N13" s="13">
        <f>STDEV(J12:J14)</f>
        <v>1.917486068713276</v>
      </c>
      <c r="O13" s="69">
        <f>STDEVP(K12:K14)</f>
        <v>0.50654927398567551</v>
      </c>
      <c r="P13" s="13">
        <f>STDEV(L12:L14)</f>
        <v>6.5975249801158695E-2</v>
      </c>
      <c r="Q13" s="13">
        <f>ROUND(N13,2)</f>
        <v>1.92</v>
      </c>
      <c r="R13" s="13">
        <f t="shared" si="12"/>
        <v>0.51</v>
      </c>
      <c r="S13" s="13">
        <f t="shared" si="13"/>
        <v>7.0000000000000007E-2</v>
      </c>
      <c r="T13" s="92"/>
    </row>
    <row r="14" spans="2:20" ht="15.5" x14ac:dyDescent="0.3">
      <c r="B14" s="92"/>
      <c r="C14" s="99"/>
      <c r="D14" s="99"/>
      <c r="E14" s="13">
        <v>7639405</v>
      </c>
      <c r="F14" s="13">
        <v>1205921</v>
      </c>
      <c r="G14" s="13">
        <v>11242</v>
      </c>
      <c r="H14" s="13">
        <v>8673684</v>
      </c>
      <c r="I14" s="13">
        <v>9981846</v>
      </c>
      <c r="J14" s="39">
        <f t="shared" si="0"/>
        <v>72.733147427240112</v>
      </c>
      <c r="K14" s="39">
        <f t="shared" si="1"/>
        <v>42.170435487621198</v>
      </c>
      <c r="L14" s="39">
        <f t="shared" si="2"/>
        <v>99.741114662347158</v>
      </c>
      <c r="M14" s="11" t="s">
        <v>58</v>
      </c>
      <c r="N14" s="13"/>
      <c r="O14" s="13"/>
      <c r="P14" s="13"/>
      <c r="Q14" s="13" t="str">
        <f t="shared" ref="Q14:S14" si="14">Q12&amp;"±"&amp;Q13</f>
        <v>74.7±1.92</v>
      </c>
      <c r="R14" s="13" t="str">
        <f t="shared" si="14"/>
        <v>42.82±0.51</v>
      </c>
      <c r="S14" s="13" t="str">
        <f t="shared" si="14"/>
        <v>99.75±0.07</v>
      </c>
      <c r="T14" s="92"/>
    </row>
    <row r="15" spans="2:20" ht="15.5" x14ac:dyDescent="0.3">
      <c r="B15" s="96" t="s">
        <v>61</v>
      </c>
      <c r="C15" s="101" t="s">
        <v>62</v>
      </c>
      <c r="D15" s="101">
        <v>20</v>
      </c>
      <c r="E15" s="15">
        <v>14686596</v>
      </c>
      <c r="F15" s="15">
        <v>3285610</v>
      </c>
      <c r="G15" s="15">
        <v>21361</v>
      </c>
      <c r="H15" s="15">
        <v>15493295</v>
      </c>
      <c r="I15" s="20" t="s">
        <v>35</v>
      </c>
      <c r="J15" s="38">
        <f>(E15-F15)/(E15+F15)*100</f>
        <v>63.436764524065659</v>
      </c>
      <c r="K15" s="38">
        <f t="shared" si="1"/>
        <v>38.879762540819698</v>
      </c>
      <c r="L15" s="38">
        <f t="shared" si="2"/>
        <v>99.724634564891417</v>
      </c>
      <c r="M15" s="10" t="s">
        <v>58</v>
      </c>
      <c r="N15" s="15">
        <f>AVERAGE(J15:J17)</f>
        <v>63.834807959122919</v>
      </c>
      <c r="O15" s="16">
        <f>AVERAGE(K15:K17)</f>
        <v>39.012485186386115</v>
      </c>
      <c r="P15" s="15">
        <f>AVERAGE(L15:L17)</f>
        <v>99.790680238061057</v>
      </c>
      <c r="Q15" s="15">
        <f>ROUND(N15,2)</f>
        <v>63.83</v>
      </c>
      <c r="R15" s="15">
        <f t="shared" ref="R15:R16" si="15">ROUND(O15,2)</f>
        <v>39.01</v>
      </c>
      <c r="S15" s="15">
        <f t="shared" ref="S15:S16" si="16">ROUND(P15,2)</f>
        <v>99.79</v>
      </c>
      <c r="T15" s="96" t="s">
        <v>61</v>
      </c>
    </row>
    <row r="16" spans="2:20" ht="15.5" x14ac:dyDescent="0.3">
      <c r="B16" s="96"/>
      <c r="C16" s="101"/>
      <c r="D16" s="101"/>
      <c r="E16" s="15">
        <v>14810497</v>
      </c>
      <c r="F16" s="15">
        <v>3222226</v>
      </c>
      <c r="G16" s="15">
        <v>13218</v>
      </c>
      <c r="H16" s="20" t="s">
        <v>36</v>
      </c>
      <c r="I16" s="20" t="s">
        <v>37</v>
      </c>
      <c r="J16" s="38">
        <f>(E16-F16)/(E16+F16)*100</f>
        <v>64.262457755270802</v>
      </c>
      <c r="K16" s="38">
        <f t="shared" si="1"/>
        <v>39.162523835735975</v>
      </c>
      <c r="L16" s="38">
        <f t="shared" si="2"/>
        <v>99.829259174961933</v>
      </c>
      <c r="M16" s="10" t="s">
        <v>58</v>
      </c>
      <c r="N16" s="15">
        <f>STDEV(J15:J17)</f>
        <v>0.41364203180681225</v>
      </c>
      <c r="O16" s="15">
        <f>STDEVP(K15:K17)</f>
        <v>0.11608436721038555</v>
      </c>
      <c r="P16" s="15">
        <f>STDEV(L15:L17)</f>
        <v>5.7466455076380374E-2</v>
      </c>
      <c r="Q16" s="15">
        <f>ROUND(N16,2)</f>
        <v>0.41</v>
      </c>
      <c r="R16" s="15">
        <f t="shared" si="15"/>
        <v>0.12</v>
      </c>
      <c r="S16" s="15">
        <f t="shared" si="16"/>
        <v>0.06</v>
      </c>
      <c r="T16" s="96"/>
    </row>
    <row r="17" spans="2:20" ht="15.5" x14ac:dyDescent="0.3">
      <c r="B17" s="96"/>
      <c r="C17" s="101"/>
      <c r="D17" s="101"/>
      <c r="E17" s="15">
        <v>14601739</v>
      </c>
      <c r="F17" s="15">
        <v>3226436</v>
      </c>
      <c r="G17" s="20" t="s">
        <v>38</v>
      </c>
      <c r="H17" s="20" t="s">
        <v>39</v>
      </c>
      <c r="I17" s="20" t="s">
        <v>40</v>
      </c>
      <c r="J17" s="38">
        <f>(E17-F17)/(E17+F17)*100</f>
        <v>63.805201598032326</v>
      </c>
      <c r="K17" s="38">
        <f t="shared" si="1"/>
        <v>38.99516918260268</v>
      </c>
      <c r="L17" s="38">
        <f t="shared" si="2"/>
        <v>99.818146974329835</v>
      </c>
      <c r="M17" s="10" t="s">
        <v>58</v>
      </c>
      <c r="N17" s="15"/>
      <c r="O17" s="15"/>
      <c r="P17" s="15"/>
      <c r="Q17" s="15" t="str">
        <f>Q15&amp;"±"&amp;Q16</f>
        <v>63.83±0.41</v>
      </c>
      <c r="R17" s="15" t="str">
        <f>R15&amp;"±"&amp;R16</f>
        <v>39.01±0.12</v>
      </c>
      <c r="S17" s="15" t="str">
        <f>S15&amp;"±"&amp;S16</f>
        <v>99.79±0.06</v>
      </c>
      <c r="T17" s="96"/>
    </row>
    <row r="18" spans="2:20" ht="15.5" x14ac:dyDescent="0.3">
      <c r="B18" s="92" t="s">
        <v>63</v>
      </c>
      <c r="C18" s="99" t="s">
        <v>64</v>
      </c>
      <c r="D18" s="99">
        <v>20</v>
      </c>
      <c r="E18" s="13">
        <v>15075249</v>
      </c>
      <c r="F18" s="13">
        <v>1362169</v>
      </c>
      <c r="G18" s="13">
        <v>31006</v>
      </c>
      <c r="H18" s="13">
        <v>18659259</v>
      </c>
      <c r="I18" s="13">
        <v>9914056</v>
      </c>
      <c r="J18" s="39">
        <f t="shared" ref="J18:J20" si="17">(E18-F18)/(E18+F18)*100</f>
        <v>83.425997927411714</v>
      </c>
      <c r="K18" s="39">
        <f t="shared" si="1"/>
        <v>45.564519939159723</v>
      </c>
      <c r="L18" s="39">
        <f t="shared" si="2"/>
        <v>99.668212301965752</v>
      </c>
      <c r="M18" s="11" t="s">
        <v>58</v>
      </c>
      <c r="N18" s="13">
        <f>AVERAGE(J18:J20)</f>
        <v>83.756405964356972</v>
      </c>
      <c r="O18" s="18">
        <f>AVERAGE(K18:K20)</f>
        <v>45.67542169111163</v>
      </c>
      <c r="P18" s="13">
        <f>AVERAGE(L18:L20)</f>
        <v>99.615176951413659</v>
      </c>
      <c r="Q18" s="13">
        <f>ROUND(N18,2)</f>
        <v>83.76</v>
      </c>
      <c r="R18" s="13">
        <f t="shared" ref="R18:R19" si="18">ROUND(O18,2)</f>
        <v>45.68</v>
      </c>
      <c r="S18" s="13">
        <f t="shared" ref="S18:S19" si="19">ROUND(P18,2)</f>
        <v>99.62</v>
      </c>
      <c r="T18" s="92" t="s">
        <v>63</v>
      </c>
    </row>
    <row r="19" spans="2:20" ht="15.5" x14ac:dyDescent="0.3">
      <c r="B19" s="92"/>
      <c r="C19" s="99"/>
      <c r="D19" s="99"/>
      <c r="E19" s="13">
        <v>14173746</v>
      </c>
      <c r="F19" s="13">
        <v>1196332</v>
      </c>
      <c r="G19" s="13">
        <v>40074</v>
      </c>
      <c r="H19" s="13">
        <v>17983004</v>
      </c>
      <c r="I19" s="13">
        <v>9995122</v>
      </c>
      <c r="J19" s="39">
        <f t="shared" si="17"/>
        <v>84.432974250358399</v>
      </c>
      <c r="K19" s="39">
        <f t="shared" si="1"/>
        <v>45.890409590338244</v>
      </c>
      <c r="L19" s="39">
        <f t="shared" si="2"/>
        <v>99.555303483677989</v>
      </c>
      <c r="M19" s="11" t="s">
        <v>58</v>
      </c>
      <c r="N19" s="13">
        <f>STDEV(J18:J20)</f>
        <v>0.58597825664761483</v>
      </c>
      <c r="O19" s="69">
        <f>STDEVP(K18:K20)</f>
        <v>0.15204486339495157</v>
      </c>
      <c r="P19" s="13">
        <f>STDEV(L18:L20)</f>
        <v>5.6764162961740756E-2</v>
      </c>
      <c r="Q19" s="13">
        <f>ROUND(N19,2)</f>
        <v>0.59</v>
      </c>
      <c r="R19" s="13">
        <f t="shared" si="18"/>
        <v>0.15</v>
      </c>
      <c r="S19" s="13">
        <f t="shared" si="19"/>
        <v>0.06</v>
      </c>
      <c r="T19" s="92"/>
    </row>
    <row r="20" spans="2:20" ht="15.5" x14ac:dyDescent="0.3">
      <c r="B20" s="92"/>
      <c r="C20" s="99"/>
      <c r="D20" s="99"/>
      <c r="E20" s="13">
        <v>15234232</v>
      </c>
      <c r="F20" s="13">
        <v>1377961</v>
      </c>
      <c r="G20" s="13">
        <v>34599</v>
      </c>
      <c r="H20" s="13">
        <v>18272480</v>
      </c>
      <c r="I20" s="13">
        <v>9901477</v>
      </c>
      <c r="J20" s="39">
        <f t="shared" si="17"/>
        <v>83.410245715300803</v>
      </c>
      <c r="K20" s="39">
        <f t="shared" si="1"/>
        <v>45.571335543836916</v>
      </c>
      <c r="L20" s="39">
        <f t="shared" si="2"/>
        <v>99.622015068597236</v>
      </c>
      <c r="M20" s="11" t="s">
        <v>58</v>
      </c>
      <c r="N20" s="13"/>
      <c r="O20" s="13"/>
      <c r="P20" s="13"/>
      <c r="Q20" s="13" t="str">
        <f t="shared" ref="Q20:S20" si="20">Q18&amp;"±"&amp;Q19</f>
        <v>83.76±0.59</v>
      </c>
      <c r="R20" s="13" t="str">
        <f t="shared" si="20"/>
        <v>45.68±0.15</v>
      </c>
      <c r="S20" s="13" t="str">
        <f t="shared" si="20"/>
        <v>99.62±0.06</v>
      </c>
      <c r="T20" s="92"/>
    </row>
    <row r="21" spans="2:20" ht="15.5" x14ac:dyDescent="0.3">
      <c r="B21" s="101" t="s">
        <v>65</v>
      </c>
      <c r="C21" s="101" t="s">
        <v>66</v>
      </c>
      <c r="D21" s="101">
        <v>10</v>
      </c>
      <c r="E21" s="15">
        <v>7104799</v>
      </c>
      <c r="F21" s="15">
        <v>4884662</v>
      </c>
      <c r="G21" s="15">
        <v>15288</v>
      </c>
      <c r="H21" s="15">
        <v>3065816</v>
      </c>
      <c r="I21" s="15">
        <v>9939188</v>
      </c>
      <c r="J21" s="38">
        <f t="shared" ref="J21:J23" si="21">(E21-F21)/(E21+F21)*100</f>
        <v>18.517404577236622</v>
      </c>
      <c r="K21" s="38">
        <f t="shared" ref="K21:K23" si="22">J21/(J21+L21)*100</f>
        <v>15.756136461063599</v>
      </c>
      <c r="L21" s="38">
        <f t="shared" ref="L21:L23" si="23">(H21-G21)/(G21+H21)*100</f>
        <v>99.007628434483223</v>
      </c>
      <c r="M21" s="10" t="s">
        <v>58</v>
      </c>
      <c r="N21" s="15">
        <f>AVERAGE(J21:J23)</f>
        <v>18.902194522979684</v>
      </c>
      <c r="O21" s="16">
        <f>AVERAGE(K21:K23)</f>
        <v>16.024542114782019</v>
      </c>
      <c r="P21" s="15">
        <f>AVERAGE(L21:L23)</f>
        <v>99.051668710429013</v>
      </c>
      <c r="Q21" s="15">
        <f>ROUND(N21,2)</f>
        <v>18.899999999999999</v>
      </c>
      <c r="R21" s="15">
        <f t="shared" ref="R21:R22" si="24">ROUND(O21,2)</f>
        <v>16.02</v>
      </c>
      <c r="S21" s="15">
        <f t="shared" ref="S21:S22" si="25">ROUND(P21,2)</f>
        <v>99.05</v>
      </c>
      <c r="T21" s="101" t="s">
        <v>65</v>
      </c>
    </row>
    <row r="22" spans="2:20" ht="15.5" x14ac:dyDescent="0.3">
      <c r="B22" s="101"/>
      <c r="C22" s="101"/>
      <c r="D22" s="101"/>
      <c r="E22" s="15">
        <v>7595741</v>
      </c>
      <c r="F22" s="15">
        <v>5172101</v>
      </c>
      <c r="G22" s="15">
        <v>14511</v>
      </c>
      <c r="H22" s="15">
        <v>3173159</v>
      </c>
      <c r="I22" s="15">
        <v>10057424</v>
      </c>
      <c r="J22" s="38">
        <f t="shared" si="21"/>
        <v>18.982377758120752</v>
      </c>
      <c r="K22" s="38">
        <f t="shared" si="22"/>
        <v>16.076960378998002</v>
      </c>
      <c r="L22" s="38">
        <f t="shared" si="23"/>
        <v>99.0895544394495</v>
      </c>
      <c r="M22" s="10" t="s">
        <v>58</v>
      </c>
      <c r="N22" s="15">
        <f>STDEV(J21:J23)</f>
        <v>0.35162330816258586</v>
      </c>
      <c r="O22" s="15">
        <f>STDEVP(K21:K23)</f>
        <v>0.20119627381863123</v>
      </c>
      <c r="P22" s="15">
        <f>STDEV(L21:L23)</f>
        <v>4.1308309192285175E-2</v>
      </c>
      <c r="Q22" s="15">
        <f>ROUND(N22,2)</f>
        <v>0.35</v>
      </c>
      <c r="R22" s="15">
        <f t="shared" si="24"/>
        <v>0.2</v>
      </c>
      <c r="S22" s="15">
        <f t="shared" si="25"/>
        <v>0.04</v>
      </c>
      <c r="T22" s="101"/>
    </row>
    <row r="23" spans="2:20" ht="15.5" x14ac:dyDescent="0.3">
      <c r="B23" s="101"/>
      <c r="C23" s="101"/>
      <c r="D23" s="101"/>
      <c r="E23" s="15">
        <v>7505231</v>
      </c>
      <c r="F23" s="15">
        <v>5086720</v>
      </c>
      <c r="G23" s="15">
        <v>15135</v>
      </c>
      <c r="H23" s="15">
        <v>3197638</v>
      </c>
      <c r="I23" s="15">
        <v>9948959</v>
      </c>
      <c r="J23" s="38">
        <f t="shared" si="21"/>
        <v>19.206801233581675</v>
      </c>
      <c r="K23" s="38">
        <f t="shared" si="22"/>
        <v>16.240529504284453</v>
      </c>
      <c r="L23" s="38">
        <f t="shared" si="23"/>
        <v>99.057823257354315</v>
      </c>
      <c r="M23" s="10" t="s">
        <v>58</v>
      </c>
      <c r="N23" s="15"/>
      <c r="O23" s="15"/>
      <c r="P23" s="15"/>
      <c r="Q23" s="15" t="str">
        <f t="shared" ref="Q23:S23" si="26">Q21&amp;"±"&amp;Q22</f>
        <v>18.9±0.35</v>
      </c>
      <c r="R23" s="15" t="str">
        <f t="shared" si="26"/>
        <v>16.02±0.2</v>
      </c>
      <c r="S23" s="15" t="str">
        <f t="shared" si="26"/>
        <v>99.05±0.04</v>
      </c>
      <c r="T23" s="101"/>
    </row>
    <row r="24" spans="2:20" ht="15.5" x14ac:dyDescent="0.3">
      <c r="B24" s="99" t="s">
        <v>67</v>
      </c>
      <c r="C24" s="99" t="s">
        <v>68</v>
      </c>
      <c r="D24" s="99">
        <v>20</v>
      </c>
      <c r="E24" s="13">
        <v>14750845</v>
      </c>
      <c r="F24" s="33" t="s">
        <v>41</v>
      </c>
      <c r="G24" s="33" t="s">
        <v>42</v>
      </c>
      <c r="H24" s="33" t="s">
        <v>43</v>
      </c>
      <c r="I24" s="13">
        <v>9921772</v>
      </c>
      <c r="J24" s="39">
        <f t="shared" ref="J24:J29" si="27">(E24-F24)/(E24+F24)*100</f>
        <v>82.260406164126294</v>
      </c>
      <c r="K24" s="39">
        <f t="shared" ref="K24:K29" si="28">J24/(J24+L24)*100</f>
        <v>45.397782473681595</v>
      </c>
      <c r="L24" s="39">
        <f t="shared" ref="L24:L29" si="29">(H24-G24)/(G24+H24)*100</f>
        <v>98.938766310465468</v>
      </c>
      <c r="M24" s="11" t="s">
        <v>58</v>
      </c>
      <c r="N24" s="13">
        <f>AVERAGE(J24:J26)</f>
        <v>81.492563762635029</v>
      </c>
      <c r="O24" s="18">
        <f>AVERAGE(K24:K26)</f>
        <v>45.163311735451771</v>
      </c>
      <c r="P24" s="13">
        <f>AVERAGE(L24:L26)</f>
        <v>98.944286329185005</v>
      </c>
      <c r="Q24" s="13">
        <f>ROUND(N24,2)</f>
        <v>81.489999999999995</v>
      </c>
      <c r="R24" s="13">
        <f t="shared" ref="R24:R25" si="30">ROUND(O24,2)</f>
        <v>45.16</v>
      </c>
      <c r="S24" s="13">
        <f t="shared" ref="S24:S25" si="31">ROUND(P24,2)</f>
        <v>98.94</v>
      </c>
      <c r="T24" s="99" t="s">
        <v>67</v>
      </c>
    </row>
    <row r="25" spans="2:20" ht="15.5" x14ac:dyDescent="0.3">
      <c r="B25" s="99"/>
      <c r="C25" s="99"/>
      <c r="D25" s="99"/>
      <c r="E25" s="33" t="s">
        <v>44</v>
      </c>
      <c r="F25" s="33" t="s">
        <v>45</v>
      </c>
      <c r="G25" s="33" t="s">
        <v>46</v>
      </c>
      <c r="H25" s="13">
        <v>17949931</v>
      </c>
      <c r="I25" s="13">
        <v>10064004</v>
      </c>
      <c r="J25" s="39">
        <f t="shared" si="27"/>
        <v>81.557338950545173</v>
      </c>
      <c r="K25" s="39">
        <f t="shared" si="28"/>
        <v>45.175965905887097</v>
      </c>
      <c r="L25" s="39">
        <f t="shared" si="29"/>
        <v>98.975245832367094</v>
      </c>
      <c r="M25" s="11" t="s">
        <v>58</v>
      </c>
      <c r="N25" s="13">
        <f>STDEV(J24:J26)</f>
        <v>0.80219381345075425</v>
      </c>
      <c r="O25" s="69">
        <f>STDEVP(K24:K26)</f>
        <v>0.19681410484532216</v>
      </c>
      <c r="P25" s="13">
        <f>STDEV(L24:L26)</f>
        <v>2.8601825236055343E-2</v>
      </c>
      <c r="Q25" s="13">
        <f>ROUND(N25,2)</f>
        <v>0.8</v>
      </c>
      <c r="R25" s="13">
        <f t="shared" si="30"/>
        <v>0.2</v>
      </c>
      <c r="S25" s="13">
        <f t="shared" si="31"/>
        <v>0.03</v>
      </c>
      <c r="T25" s="99"/>
    </row>
    <row r="26" spans="2:20" ht="15.5" x14ac:dyDescent="0.3">
      <c r="B26" s="99"/>
      <c r="C26" s="99"/>
      <c r="D26" s="99"/>
      <c r="E26" s="33" t="s">
        <v>47</v>
      </c>
      <c r="F26" s="33" t="s">
        <v>48</v>
      </c>
      <c r="G26" s="13">
        <v>97382</v>
      </c>
      <c r="H26" s="13">
        <v>17917087</v>
      </c>
      <c r="I26" s="13">
        <v>9948786</v>
      </c>
      <c r="J26" s="39">
        <f t="shared" si="27"/>
        <v>80.659946173233593</v>
      </c>
      <c r="K26" s="39">
        <f t="shared" si="28"/>
        <v>44.916186826786635</v>
      </c>
      <c r="L26" s="39">
        <f t="shared" si="29"/>
        <v>98.918846844722424</v>
      </c>
      <c r="M26" s="11" t="s">
        <v>58</v>
      </c>
      <c r="N26" s="13"/>
      <c r="O26" s="13"/>
      <c r="P26" s="13"/>
      <c r="Q26" s="13" t="str">
        <f t="shared" ref="Q26:S26" si="32">Q24&amp;"±"&amp;Q25</f>
        <v>81.49±0.8</v>
      </c>
      <c r="R26" s="13" t="str">
        <f t="shared" si="32"/>
        <v>45.16±0.2</v>
      </c>
      <c r="S26" s="13" t="str">
        <f t="shared" si="32"/>
        <v>98.94±0.03</v>
      </c>
      <c r="T26" s="99"/>
    </row>
    <row r="27" spans="2:20" ht="15.5" x14ac:dyDescent="0.3">
      <c r="B27" s="101" t="s">
        <v>69</v>
      </c>
      <c r="C27" s="101" t="s">
        <v>70</v>
      </c>
      <c r="D27" s="101">
        <v>20</v>
      </c>
      <c r="E27" s="15">
        <v>14812717</v>
      </c>
      <c r="F27" s="15">
        <v>42781</v>
      </c>
      <c r="G27" s="15">
        <v>132605</v>
      </c>
      <c r="H27" s="15">
        <v>20701799</v>
      </c>
      <c r="I27" s="15">
        <v>9916896</v>
      </c>
      <c r="J27" s="38">
        <f t="shared" si="27"/>
        <v>99.424038157455243</v>
      </c>
      <c r="K27" s="38">
        <f t="shared" si="28"/>
        <v>50.175871028207609</v>
      </c>
      <c r="L27" s="38">
        <f t="shared" si="29"/>
        <v>98.727057419065119</v>
      </c>
      <c r="M27" s="10" t="s">
        <v>58</v>
      </c>
      <c r="N27" s="15">
        <f>AVERAGE(J27:J29)</f>
        <v>99.357898962614868</v>
      </c>
      <c r="O27" s="16">
        <f>AVERAGE(K27:K29)</f>
        <v>50.139029568352349</v>
      </c>
      <c r="P27" s="15">
        <f>AVERAGE(L27:L29)</f>
        <v>98.80688295266259</v>
      </c>
      <c r="Q27" s="15">
        <f>ROUND(N27,2)</f>
        <v>99.36</v>
      </c>
      <c r="R27" s="15">
        <f t="shared" ref="R27:R28" si="33">ROUND(O27,2)</f>
        <v>50.14</v>
      </c>
      <c r="S27" s="15">
        <f t="shared" ref="S27:S28" si="34">ROUND(P27,2)</f>
        <v>98.81</v>
      </c>
      <c r="T27" s="101" t="s">
        <v>69</v>
      </c>
    </row>
    <row r="28" spans="2:20" ht="15.5" x14ac:dyDescent="0.3">
      <c r="B28" s="101"/>
      <c r="C28" s="101"/>
      <c r="D28" s="101"/>
      <c r="E28" s="15">
        <v>15229810</v>
      </c>
      <c r="F28" s="15">
        <v>57293</v>
      </c>
      <c r="G28" s="15">
        <v>112264</v>
      </c>
      <c r="H28" s="15">
        <v>20459958</v>
      </c>
      <c r="I28" s="15">
        <v>9910425</v>
      </c>
      <c r="J28" s="38">
        <f t="shared" si="27"/>
        <v>99.250440060487591</v>
      </c>
      <c r="K28" s="38">
        <f t="shared" si="28"/>
        <v>50.086257367806454</v>
      </c>
      <c r="L28" s="38">
        <f t="shared" si="29"/>
        <v>98.908586539655275</v>
      </c>
      <c r="M28" s="10" t="s">
        <v>58</v>
      </c>
      <c r="N28" s="15">
        <f>STDEV(J27:J29)</f>
        <v>9.3885906692136839E-2</v>
      </c>
      <c r="O28" s="15">
        <f>STDEVP(K27:K29)</f>
        <v>3.8279615174287192E-2</v>
      </c>
      <c r="P28" s="15">
        <f>STDEV(L27:L29)</f>
        <v>9.2721045727659601E-2</v>
      </c>
      <c r="Q28" s="15">
        <f>ROUND(N28,2)</f>
        <v>0.09</v>
      </c>
      <c r="R28" s="15">
        <f t="shared" si="33"/>
        <v>0.04</v>
      </c>
      <c r="S28" s="15">
        <f t="shared" si="34"/>
        <v>0.09</v>
      </c>
      <c r="T28" s="101"/>
    </row>
    <row r="29" spans="2:20" ht="15.5" x14ac:dyDescent="0.3">
      <c r="B29" s="101"/>
      <c r="C29" s="101"/>
      <c r="D29" s="101"/>
      <c r="E29" s="15">
        <v>15413096</v>
      </c>
      <c r="F29" s="15">
        <v>46439</v>
      </c>
      <c r="G29" s="15">
        <v>125591</v>
      </c>
      <c r="H29" s="15">
        <v>20547908</v>
      </c>
      <c r="I29" s="15">
        <v>9919858</v>
      </c>
      <c r="J29" s="38">
        <f t="shared" si="27"/>
        <v>99.399218669901785</v>
      </c>
      <c r="K29" s="38">
        <f t="shared" si="28"/>
        <v>50.154960309042963</v>
      </c>
      <c r="L29" s="38">
        <f t="shared" si="29"/>
        <v>98.78500489926742</v>
      </c>
      <c r="M29" s="10" t="s">
        <v>58</v>
      </c>
      <c r="N29" s="41"/>
      <c r="O29" s="41"/>
      <c r="P29" s="41"/>
      <c r="Q29" s="15" t="str">
        <f t="shared" ref="Q29:S29" si="35">Q27&amp;"±"&amp;Q28</f>
        <v>99.36±0.09</v>
      </c>
      <c r="R29" s="15" t="str">
        <f t="shared" si="35"/>
        <v>50.14±0.04</v>
      </c>
      <c r="S29" s="15" t="str">
        <f t="shared" si="35"/>
        <v>98.81±0.09</v>
      </c>
      <c r="T29" s="101"/>
    </row>
    <row r="30" spans="2:20" x14ac:dyDescent="0.3">
      <c r="J30" s="40"/>
      <c r="K30" s="40"/>
      <c r="L30" s="40"/>
      <c r="M30" s="40"/>
    </row>
  </sheetData>
  <mergeCells count="37">
    <mergeCell ref="B6:B8"/>
    <mergeCell ref="C6:C8"/>
    <mergeCell ref="D6:D8"/>
    <mergeCell ref="T6:T8"/>
    <mergeCell ref="B3:B5"/>
    <mergeCell ref="C3:C5"/>
    <mergeCell ref="D3:D5"/>
    <mergeCell ref="T3:T5"/>
    <mergeCell ref="B12:B14"/>
    <mergeCell ref="C12:C14"/>
    <mergeCell ref="D12:D14"/>
    <mergeCell ref="T12:T14"/>
    <mergeCell ref="B9:B11"/>
    <mergeCell ref="C9:C11"/>
    <mergeCell ref="D9:D11"/>
    <mergeCell ref="T9:T11"/>
    <mergeCell ref="T18:T20"/>
    <mergeCell ref="B15:B17"/>
    <mergeCell ref="C15:C17"/>
    <mergeCell ref="D15:D17"/>
    <mergeCell ref="T15:T17"/>
    <mergeCell ref="T27:T29"/>
    <mergeCell ref="B1:T1"/>
    <mergeCell ref="B27:B29"/>
    <mergeCell ref="C27:C29"/>
    <mergeCell ref="D27:D29"/>
    <mergeCell ref="B21:B23"/>
    <mergeCell ref="C21:C23"/>
    <mergeCell ref="D21:D23"/>
    <mergeCell ref="B24:B26"/>
    <mergeCell ref="C24:C26"/>
    <mergeCell ref="D24:D26"/>
    <mergeCell ref="T21:T23"/>
    <mergeCell ref="T24:T26"/>
    <mergeCell ref="B18:B20"/>
    <mergeCell ref="C18:C20"/>
    <mergeCell ref="D18:D20"/>
  </mergeCells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Word.Document.12" shapeId="8195" r:id="rId3">
          <objectPr defaultSize="0" r:id="rId4">
            <anchor moveWithCells="1">
              <from>
                <xdr:col>6</xdr:col>
                <xdr:colOff>260350</xdr:colOff>
                <xdr:row>0</xdr:row>
                <xdr:rowOff>25400</xdr:rowOff>
              </from>
              <to>
                <xdr:col>12</xdr:col>
                <xdr:colOff>425450</xdr:colOff>
                <xdr:row>0</xdr:row>
                <xdr:rowOff>806450</xdr:rowOff>
              </to>
            </anchor>
          </objectPr>
        </oleObject>
      </mc:Choice>
      <mc:Fallback>
        <oleObject progId="Word.Document.12" shapeId="8195" r:id="rId3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3F625-6E5E-484A-8C43-391F48933C5E}">
  <dimension ref="B2:I7"/>
  <sheetViews>
    <sheetView tabSelected="1" workbookViewId="0">
      <selection activeCell="F24" sqref="F24"/>
    </sheetView>
  </sheetViews>
  <sheetFormatPr defaultColWidth="9.08203125" defaultRowHeight="14" x14ac:dyDescent="0.3"/>
  <cols>
    <col min="1" max="1" width="9.08203125" style="1"/>
    <col min="2" max="2" width="10.33203125" style="1" customWidth="1"/>
    <col min="3" max="16384" width="9.08203125" style="1"/>
  </cols>
  <sheetData>
    <row r="2" spans="2:9" ht="89.65" customHeight="1" x14ac:dyDescent="0.3">
      <c r="B2" s="98"/>
      <c r="C2" s="98"/>
      <c r="D2" s="98"/>
      <c r="E2" s="98"/>
      <c r="F2" s="98"/>
      <c r="G2" s="98"/>
      <c r="H2" s="98"/>
      <c r="I2" s="98"/>
    </row>
    <row r="3" spans="2:9" ht="31" x14ac:dyDescent="0.3">
      <c r="B3" s="44" t="s">
        <v>96</v>
      </c>
      <c r="C3" s="13" t="s">
        <v>97</v>
      </c>
      <c r="D3" s="21" t="s">
        <v>73</v>
      </c>
      <c r="E3" s="14" t="s">
        <v>71</v>
      </c>
      <c r="F3" s="13" t="s">
        <v>91</v>
      </c>
      <c r="G3" s="7" t="s">
        <v>51</v>
      </c>
      <c r="H3" s="7" t="s">
        <v>52</v>
      </c>
      <c r="I3" s="13" t="s">
        <v>99</v>
      </c>
    </row>
    <row r="4" spans="2:9" x14ac:dyDescent="0.3">
      <c r="B4" s="92" t="s">
        <v>94</v>
      </c>
      <c r="C4" s="33" t="s">
        <v>92</v>
      </c>
      <c r="D4" s="13">
        <v>3920014</v>
      </c>
      <c r="E4" s="13">
        <v>3350289</v>
      </c>
      <c r="F4" s="13">
        <f t="shared" ref="F4:F7" si="0">D4+E4</f>
        <v>7270303</v>
      </c>
      <c r="G4" s="18">
        <f t="shared" ref="G4:G7" si="1">(D4-E4)/(D4+E4)*100</f>
        <v>7.8363308929490287</v>
      </c>
      <c r="H4" s="19">
        <f>(5-((F4/10573423)*5.4225-0.1865))/5*100</f>
        <v>29.15960209290785</v>
      </c>
      <c r="I4" s="50">
        <v>1.6168364088760536</v>
      </c>
    </row>
    <row r="5" spans="2:9" x14ac:dyDescent="0.3">
      <c r="B5" s="92"/>
      <c r="C5" s="33" t="s">
        <v>93</v>
      </c>
      <c r="D5" s="13">
        <v>3781891</v>
      </c>
      <c r="E5" s="13">
        <v>3233221</v>
      </c>
      <c r="F5" s="13">
        <f t="shared" si="0"/>
        <v>7015112</v>
      </c>
      <c r="G5" s="18">
        <f t="shared" si="1"/>
        <v>7.8212578787052873</v>
      </c>
      <c r="H5" s="19">
        <f t="shared" ref="H5:H7" si="2">(5-((F5/10573423)*5.4225-0.1865))/5*100</f>
        <v>31.777057570665619</v>
      </c>
      <c r="I5" s="50">
        <v>1.5396182330109225</v>
      </c>
    </row>
    <row r="6" spans="2:9" x14ac:dyDescent="0.3">
      <c r="B6" s="92" t="s">
        <v>95</v>
      </c>
      <c r="C6" s="33" t="s">
        <v>92</v>
      </c>
      <c r="D6" s="13">
        <v>3973133</v>
      </c>
      <c r="E6" s="13">
        <v>3444462</v>
      </c>
      <c r="F6" s="13">
        <f t="shared" si="0"/>
        <v>7417595</v>
      </c>
      <c r="G6" s="18">
        <f t="shared" si="1"/>
        <v>7.1272562063579903</v>
      </c>
      <c r="H6" s="19">
        <f t="shared" si="2"/>
        <v>27.648850333520187</v>
      </c>
      <c r="I6" s="50">
        <v>1.5604079319025961</v>
      </c>
    </row>
    <row r="7" spans="2:9" x14ac:dyDescent="0.3">
      <c r="B7" s="92"/>
      <c r="C7" s="33" t="s">
        <v>93</v>
      </c>
      <c r="D7" s="13">
        <v>4042115</v>
      </c>
      <c r="E7" s="13">
        <v>3227003</v>
      </c>
      <c r="F7" s="13">
        <f t="shared" si="0"/>
        <v>7269118</v>
      </c>
      <c r="G7" s="18">
        <f t="shared" si="1"/>
        <v>11.213354907706822</v>
      </c>
      <c r="H7" s="19">
        <f t="shared" si="2"/>
        <v>29.171756458622717</v>
      </c>
      <c r="I7" s="50">
        <v>1.9437718844301375</v>
      </c>
    </row>
  </sheetData>
  <mergeCells count="3">
    <mergeCell ref="B4:B5"/>
    <mergeCell ref="B6:B7"/>
    <mergeCell ref="B2:I2"/>
  </mergeCells>
  <phoneticPr fontId="1" type="noConversion"/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ChemDraw.Document.6.0" shapeId="12291" r:id="rId4">
          <objectPr defaultSize="0" r:id="rId5">
            <anchor moveWithCells="1">
              <from>
                <xdr:col>1</xdr:col>
                <xdr:colOff>260350</xdr:colOff>
                <xdr:row>1</xdr:row>
                <xdr:rowOff>57150</xdr:rowOff>
              </from>
              <to>
                <xdr:col>8</xdr:col>
                <xdr:colOff>412750</xdr:colOff>
                <xdr:row>1</xdr:row>
                <xdr:rowOff>1092200</xdr:rowOff>
              </to>
            </anchor>
          </objectPr>
        </oleObject>
      </mc:Choice>
      <mc:Fallback>
        <oleObject progId="ChemDraw.Document.6.0" shapeId="12291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BB7CD-91F8-4093-803E-E9DC9F1D3B71}">
  <dimension ref="B2:L31"/>
  <sheetViews>
    <sheetView topLeftCell="A7" zoomScale="85" zoomScaleNormal="85" workbookViewId="0">
      <selection activeCell="N7" sqref="N7"/>
    </sheetView>
  </sheetViews>
  <sheetFormatPr defaultColWidth="9" defaultRowHeight="14" x14ac:dyDescent="0.3"/>
  <cols>
    <col min="2" max="2" width="12.4140625" customWidth="1"/>
  </cols>
  <sheetData>
    <row r="2" spans="2:12" ht="70.5" customHeight="1" x14ac:dyDescent="0.3">
      <c r="B2" s="92"/>
      <c r="C2" s="92"/>
      <c r="D2" s="92"/>
      <c r="E2" s="92"/>
      <c r="F2" s="92"/>
      <c r="G2" s="92"/>
      <c r="H2" s="92"/>
      <c r="I2" s="92"/>
      <c r="J2" s="92"/>
    </row>
    <row r="3" spans="2:12" ht="31" x14ac:dyDescent="0.3">
      <c r="B3" s="65" t="s">
        <v>138</v>
      </c>
      <c r="C3" s="34" t="s">
        <v>165</v>
      </c>
      <c r="D3" s="66" t="s">
        <v>139</v>
      </c>
      <c r="E3" s="34" t="s">
        <v>140</v>
      </c>
      <c r="F3" s="67" t="s">
        <v>141</v>
      </c>
      <c r="G3" s="34" t="s">
        <v>142</v>
      </c>
      <c r="H3" s="66" t="s">
        <v>143</v>
      </c>
      <c r="I3" s="67" t="s">
        <v>144</v>
      </c>
      <c r="J3" s="68" t="s">
        <v>164</v>
      </c>
    </row>
    <row r="4" spans="2:12" x14ac:dyDescent="0.3">
      <c r="B4" s="102">
        <v>40</v>
      </c>
      <c r="C4" s="13">
        <v>3</v>
      </c>
      <c r="D4" s="13">
        <v>2855493</v>
      </c>
      <c r="E4" s="13">
        <v>52101</v>
      </c>
      <c r="F4" s="18">
        <f t="shared" ref="F4:F31" si="0">(D4-E4)/(D4+E4)*100</f>
        <v>96.416212167173271</v>
      </c>
      <c r="G4" s="13">
        <v>0</v>
      </c>
      <c r="H4" s="13">
        <v>2607896</v>
      </c>
      <c r="I4" s="18" t="s">
        <v>145</v>
      </c>
      <c r="J4" s="19">
        <v>49.090204990617899</v>
      </c>
      <c r="L4" s="63"/>
    </row>
    <row r="5" spans="2:12" x14ac:dyDescent="0.3">
      <c r="B5" s="103"/>
      <c r="C5" s="13">
        <v>6</v>
      </c>
      <c r="D5" s="13">
        <v>1656682</v>
      </c>
      <c r="E5" s="13">
        <v>0</v>
      </c>
      <c r="F5" s="18" t="s">
        <v>145</v>
      </c>
      <c r="G5" s="13">
        <v>0</v>
      </c>
      <c r="H5" s="13">
        <v>1754254</v>
      </c>
      <c r="I5" s="18" t="s">
        <v>145</v>
      </c>
      <c r="J5" s="19">
        <v>50</v>
      </c>
      <c r="L5" s="63"/>
    </row>
    <row r="6" spans="2:12" x14ac:dyDescent="0.3">
      <c r="B6" s="103"/>
      <c r="C6" s="13">
        <v>12</v>
      </c>
      <c r="D6" s="13">
        <v>1517399</v>
      </c>
      <c r="E6" s="13">
        <v>0</v>
      </c>
      <c r="F6" s="18" t="s">
        <v>145</v>
      </c>
      <c r="G6" s="13">
        <v>0</v>
      </c>
      <c r="H6" s="13">
        <v>842863</v>
      </c>
      <c r="I6" s="18" t="s">
        <v>145</v>
      </c>
      <c r="J6" s="19">
        <v>50</v>
      </c>
      <c r="L6" s="63"/>
    </row>
    <row r="7" spans="2:12" x14ac:dyDescent="0.3">
      <c r="B7" s="104"/>
      <c r="C7" s="13">
        <v>24</v>
      </c>
      <c r="D7" s="13">
        <v>1470532</v>
      </c>
      <c r="E7" s="13">
        <v>0</v>
      </c>
      <c r="F7" s="18" t="s">
        <v>145</v>
      </c>
      <c r="G7" s="13">
        <v>0</v>
      </c>
      <c r="H7" s="13">
        <v>417719</v>
      </c>
      <c r="I7" s="18" t="s">
        <v>145</v>
      </c>
      <c r="J7" s="19">
        <v>50</v>
      </c>
      <c r="L7" s="63"/>
    </row>
    <row r="8" spans="2:12" x14ac:dyDescent="0.3">
      <c r="B8" s="105">
        <v>80</v>
      </c>
      <c r="C8" s="34">
        <v>3</v>
      </c>
      <c r="D8" s="34">
        <v>3203867</v>
      </c>
      <c r="E8" s="34">
        <v>1261173</v>
      </c>
      <c r="F8" s="35">
        <f t="shared" si="0"/>
        <v>43.508994320319637</v>
      </c>
      <c r="G8" s="34">
        <v>0</v>
      </c>
      <c r="H8" s="34">
        <v>2057053</v>
      </c>
      <c r="I8" s="35" t="s">
        <v>145</v>
      </c>
      <c r="J8" s="36">
        <v>30.576789437109099</v>
      </c>
      <c r="L8" s="63"/>
    </row>
    <row r="9" spans="2:12" x14ac:dyDescent="0.3">
      <c r="B9" s="106"/>
      <c r="C9" s="34">
        <v>6</v>
      </c>
      <c r="D9" s="34">
        <v>2094737</v>
      </c>
      <c r="E9" s="34">
        <v>236021</v>
      </c>
      <c r="F9" s="35">
        <f t="shared" si="0"/>
        <v>79.747275349907625</v>
      </c>
      <c r="G9" s="34">
        <v>0</v>
      </c>
      <c r="H9" s="34">
        <v>2121423</v>
      </c>
      <c r="I9" s="35" t="s">
        <v>145</v>
      </c>
      <c r="J9" s="36">
        <v>44.3910296967099</v>
      </c>
      <c r="L9" s="63"/>
    </row>
    <row r="10" spans="2:12" x14ac:dyDescent="0.3">
      <c r="B10" s="106"/>
      <c r="C10" s="34">
        <v>12</v>
      </c>
      <c r="D10" s="34">
        <v>1583419</v>
      </c>
      <c r="E10" s="34">
        <v>64090</v>
      </c>
      <c r="F10" s="35">
        <f t="shared" si="0"/>
        <v>92.219769360895754</v>
      </c>
      <c r="G10" s="34">
        <v>0</v>
      </c>
      <c r="H10" s="34">
        <v>1332484</v>
      </c>
      <c r="I10" s="35" t="s">
        <v>145</v>
      </c>
      <c r="J10" s="36">
        <v>48.001186794921402</v>
      </c>
      <c r="L10" s="63"/>
    </row>
    <row r="11" spans="2:12" x14ac:dyDescent="0.3">
      <c r="B11" s="106"/>
      <c r="C11" s="34">
        <v>24</v>
      </c>
      <c r="D11" s="34">
        <v>1769002</v>
      </c>
      <c r="E11" s="34">
        <v>31374</v>
      </c>
      <c r="F11" s="35">
        <f t="shared" si="0"/>
        <v>96.51472803458833</v>
      </c>
      <c r="G11" s="34">
        <v>0</v>
      </c>
      <c r="H11" s="34">
        <v>456876</v>
      </c>
      <c r="I11" s="35" t="s">
        <v>145</v>
      </c>
      <c r="J11" s="36">
        <v>49.138233675425901</v>
      </c>
      <c r="L11" s="63"/>
    </row>
    <row r="12" spans="2:12" x14ac:dyDescent="0.3">
      <c r="B12" s="106"/>
      <c r="C12" s="34">
        <v>36</v>
      </c>
      <c r="D12" s="34">
        <v>1637535</v>
      </c>
      <c r="E12" s="34">
        <v>12187</v>
      </c>
      <c r="F12" s="35">
        <f t="shared" si="0"/>
        <v>98.522538948986565</v>
      </c>
      <c r="G12" s="34">
        <v>0</v>
      </c>
      <c r="H12" s="34">
        <v>366784</v>
      </c>
      <c r="I12" s="35" t="s">
        <v>145</v>
      </c>
      <c r="J12" s="36">
        <v>49</v>
      </c>
      <c r="L12" s="63"/>
    </row>
    <row r="13" spans="2:12" x14ac:dyDescent="0.3">
      <c r="B13" s="107"/>
      <c r="C13" s="34">
        <v>48</v>
      </c>
      <c r="D13" s="34">
        <v>1324635</v>
      </c>
      <c r="E13" s="34">
        <v>19604</v>
      </c>
      <c r="F13" s="35">
        <f t="shared" si="0"/>
        <v>97.083256772047235</v>
      </c>
      <c r="G13" s="34">
        <v>0</v>
      </c>
      <c r="H13" s="34">
        <v>289202</v>
      </c>
      <c r="I13" s="35" t="s">
        <v>145</v>
      </c>
      <c r="J13" s="36">
        <v>49.285029785243999</v>
      </c>
      <c r="L13" s="63"/>
    </row>
    <row r="14" spans="2:12" x14ac:dyDescent="0.3">
      <c r="B14" s="102">
        <v>100</v>
      </c>
      <c r="C14" s="13">
        <v>3</v>
      </c>
      <c r="D14" s="13">
        <v>4452527</v>
      </c>
      <c r="E14" s="13">
        <v>2290811</v>
      </c>
      <c r="F14" s="18">
        <f t="shared" si="0"/>
        <v>32.057061354480524</v>
      </c>
      <c r="G14" s="13">
        <v>0</v>
      </c>
      <c r="H14" s="13">
        <v>2114758</v>
      </c>
      <c r="I14" s="18" t="s">
        <v>145</v>
      </c>
      <c r="J14" s="19">
        <v>24.293555059069298</v>
      </c>
      <c r="L14" s="63"/>
    </row>
    <row r="15" spans="2:12" x14ac:dyDescent="0.3">
      <c r="B15" s="103"/>
      <c r="C15" s="13">
        <v>6</v>
      </c>
      <c r="D15" s="13">
        <v>3497103</v>
      </c>
      <c r="E15" s="13">
        <v>950434</v>
      </c>
      <c r="F15" s="18">
        <f t="shared" si="0"/>
        <v>57.260209414783958</v>
      </c>
      <c r="G15" s="13">
        <v>0</v>
      </c>
      <c r="H15" s="13">
        <v>2887454</v>
      </c>
      <c r="I15" s="18" t="s">
        <v>145</v>
      </c>
      <c r="J15" s="19">
        <v>36.434291878334399</v>
      </c>
      <c r="L15" s="63"/>
    </row>
    <row r="16" spans="2:12" x14ac:dyDescent="0.3">
      <c r="B16" s="103"/>
      <c r="C16" s="13">
        <v>12</v>
      </c>
      <c r="D16" s="13">
        <v>2860568</v>
      </c>
      <c r="E16" s="13">
        <v>343110</v>
      </c>
      <c r="F16" s="18">
        <f t="shared" si="0"/>
        <v>78.580244331671295</v>
      </c>
      <c r="G16" s="13">
        <v>0</v>
      </c>
      <c r="H16" s="13">
        <v>2701870</v>
      </c>
      <c r="I16" s="18" t="s">
        <v>145</v>
      </c>
      <c r="J16" s="19">
        <v>44.027418623231497</v>
      </c>
      <c r="L16" s="63"/>
    </row>
    <row r="17" spans="2:12" x14ac:dyDescent="0.3">
      <c r="B17" s="103"/>
      <c r="C17" s="13">
        <v>24</v>
      </c>
      <c r="D17" s="13">
        <v>2514565</v>
      </c>
      <c r="E17" s="13">
        <v>98112</v>
      </c>
      <c r="F17" s="18">
        <f t="shared" si="0"/>
        <v>92.489542335313544</v>
      </c>
      <c r="G17" s="13">
        <v>0</v>
      </c>
      <c r="H17" s="13">
        <v>738996</v>
      </c>
      <c r="I17" s="18" t="s">
        <v>145</v>
      </c>
      <c r="J17" s="19">
        <v>48.074100708714496</v>
      </c>
      <c r="L17" s="63"/>
    </row>
    <row r="18" spans="2:12" x14ac:dyDescent="0.3">
      <c r="B18" s="103"/>
      <c r="C18" s="13">
        <v>36</v>
      </c>
      <c r="D18" s="13">
        <v>2110650</v>
      </c>
      <c r="E18" s="13">
        <v>60456</v>
      </c>
      <c r="F18" s="18">
        <f t="shared" si="0"/>
        <v>94.430856899663112</v>
      </c>
      <c r="G18" s="13">
        <v>0</v>
      </c>
      <c r="H18" s="13">
        <v>497698</v>
      </c>
      <c r="I18" s="18" t="s">
        <v>145</v>
      </c>
      <c r="J18" s="19">
        <v>48.478597215059303</v>
      </c>
      <c r="L18" s="63"/>
    </row>
    <row r="19" spans="2:12" x14ac:dyDescent="0.3">
      <c r="B19" s="104"/>
      <c r="C19" s="13">
        <v>48</v>
      </c>
      <c r="D19" s="13">
        <v>1699900</v>
      </c>
      <c r="E19" s="13">
        <v>38876</v>
      </c>
      <c r="F19" s="18">
        <f t="shared" si="0"/>
        <v>95.528348677460457</v>
      </c>
      <c r="G19" s="13">
        <v>0</v>
      </c>
      <c r="H19" s="13">
        <v>410372</v>
      </c>
      <c r="I19" s="18" t="s">
        <v>145</v>
      </c>
      <c r="J19" s="19">
        <v>48.8815206821006</v>
      </c>
      <c r="L19" s="63"/>
    </row>
    <row r="20" spans="2:12" x14ac:dyDescent="0.3">
      <c r="B20" s="105">
        <v>120</v>
      </c>
      <c r="C20" s="34">
        <v>3</v>
      </c>
      <c r="D20" s="34">
        <v>2915100</v>
      </c>
      <c r="E20" s="34">
        <v>1728626</v>
      </c>
      <c r="F20" s="35">
        <f t="shared" si="0"/>
        <v>25.550043219604255</v>
      </c>
      <c r="G20" s="34">
        <v>0</v>
      </c>
      <c r="H20" s="34">
        <v>1199526</v>
      </c>
      <c r="I20" s="35" t="s">
        <v>145</v>
      </c>
      <c r="J20" s="36">
        <v>20.6513105639396</v>
      </c>
      <c r="L20" s="63"/>
    </row>
    <row r="21" spans="2:12" x14ac:dyDescent="0.3">
      <c r="B21" s="106"/>
      <c r="C21" s="34">
        <v>6</v>
      </c>
      <c r="D21" s="34">
        <v>4695446</v>
      </c>
      <c r="E21" s="34">
        <v>1804683</v>
      </c>
      <c r="F21" s="35">
        <f t="shared" si="0"/>
        <v>44.472394317097397</v>
      </c>
      <c r="G21" s="34">
        <v>0</v>
      </c>
      <c r="H21" s="34">
        <v>3375261</v>
      </c>
      <c r="I21" s="35" t="s">
        <v>145</v>
      </c>
      <c r="J21" s="36">
        <v>30.8039459534202</v>
      </c>
      <c r="L21" s="63"/>
    </row>
    <row r="22" spans="2:12" x14ac:dyDescent="0.3">
      <c r="B22" s="106"/>
      <c r="C22" s="34">
        <v>12</v>
      </c>
      <c r="D22" s="34">
        <v>2634339</v>
      </c>
      <c r="E22" s="34">
        <v>524093</v>
      </c>
      <c r="F22" s="35">
        <f t="shared" si="0"/>
        <v>66.813089533034116</v>
      </c>
      <c r="G22" s="34">
        <v>0</v>
      </c>
      <c r="H22" s="34">
        <v>2560183</v>
      </c>
      <c r="I22" s="35" t="s">
        <v>145</v>
      </c>
      <c r="J22" s="36">
        <v>40.076690870632</v>
      </c>
      <c r="L22" s="63"/>
    </row>
    <row r="23" spans="2:12" x14ac:dyDescent="0.3">
      <c r="B23" s="106"/>
      <c r="C23" s="34">
        <v>24</v>
      </c>
      <c r="D23" s="34">
        <v>3726672</v>
      </c>
      <c r="E23" s="34">
        <v>300230</v>
      </c>
      <c r="F23" s="35">
        <f t="shared" si="0"/>
        <v>85.088785373967383</v>
      </c>
      <c r="G23" s="34">
        <v>0</v>
      </c>
      <c r="H23" s="34">
        <v>1075488</v>
      </c>
      <c r="I23" s="35" t="s">
        <v>145</v>
      </c>
      <c r="J23" s="36">
        <v>45.996726343142697</v>
      </c>
      <c r="L23" s="63"/>
    </row>
    <row r="24" spans="2:12" x14ac:dyDescent="0.3">
      <c r="B24" s="106"/>
      <c r="C24" s="34">
        <v>36</v>
      </c>
      <c r="D24" s="34">
        <v>3040753</v>
      </c>
      <c r="E24" s="34">
        <v>148370</v>
      </c>
      <c r="F24" s="35">
        <f t="shared" si="0"/>
        <v>90.695247564926149</v>
      </c>
      <c r="G24" s="34">
        <v>0</v>
      </c>
      <c r="H24" s="34">
        <v>725338</v>
      </c>
      <c r="I24" s="35" t="s">
        <v>145</v>
      </c>
      <c r="J24" s="36">
        <v>47.585261817208099</v>
      </c>
      <c r="L24" s="63"/>
    </row>
    <row r="25" spans="2:12" x14ac:dyDescent="0.3">
      <c r="B25" s="107"/>
      <c r="C25" s="34">
        <v>48</v>
      </c>
      <c r="D25" s="34">
        <v>2099337</v>
      </c>
      <c r="E25" s="34">
        <v>84569</v>
      </c>
      <c r="F25" s="35">
        <f t="shared" si="0"/>
        <v>92.255252744394681</v>
      </c>
      <c r="G25" s="34">
        <v>0</v>
      </c>
      <c r="H25" s="34">
        <v>560675</v>
      </c>
      <c r="I25" s="35" t="s">
        <v>145</v>
      </c>
      <c r="J25" s="36">
        <v>48.010788894286897</v>
      </c>
      <c r="L25" s="63"/>
    </row>
    <row r="26" spans="2:12" x14ac:dyDescent="0.3">
      <c r="B26" s="92">
        <v>140</v>
      </c>
      <c r="C26" s="13">
        <v>3</v>
      </c>
      <c r="D26" s="13">
        <v>6760584</v>
      </c>
      <c r="E26" s="13">
        <v>4295685</v>
      </c>
      <c r="F26" s="18">
        <f t="shared" si="0"/>
        <v>22.294130144626546</v>
      </c>
      <c r="G26" s="13">
        <v>0</v>
      </c>
      <c r="H26" s="13">
        <v>2644341</v>
      </c>
      <c r="I26" s="18" t="s">
        <v>145</v>
      </c>
      <c r="J26" s="19">
        <v>18.244845409709701</v>
      </c>
      <c r="L26" s="63"/>
    </row>
    <row r="27" spans="2:12" x14ac:dyDescent="0.3">
      <c r="B27" s="92"/>
      <c r="C27" s="13">
        <v>6</v>
      </c>
      <c r="D27" s="13">
        <v>4368331</v>
      </c>
      <c r="E27" s="13">
        <v>1927016</v>
      </c>
      <c r="F27" s="18">
        <f t="shared" si="0"/>
        <v>38.779673304743966</v>
      </c>
      <c r="G27" s="13">
        <v>0</v>
      </c>
      <c r="H27" s="13">
        <v>2879739</v>
      </c>
      <c r="I27" s="18" t="s">
        <v>145</v>
      </c>
      <c r="J27" s="19">
        <v>27.963487640706301</v>
      </c>
      <c r="L27" s="63"/>
    </row>
    <row r="28" spans="2:12" x14ac:dyDescent="0.3">
      <c r="B28" s="92"/>
      <c r="C28" s="13">
        <v>12</v>
      </c>
      <c r="D28" s="13">
        <v>2377544</v>
      </c>
      <c r="E28" s="13">
        <v>643116</v>
      </c>
      <c r="F28" s="18">
        <f t="shared" si="0"/>
        <v>57.418842239775415</v>
      </c>
      <c r="G28" s="13">
        <v>0</v>
      </c>
      <c r="H28" s="13">
        <v>2133129</v>
      </c>
      <c r="I28" s="18" t="s">
        <v>145</v>
      </c>
      <c r="J28" s="19">
        <v>36.498388509789102</v>
      </c>
      <c r="L28" s="63"/>
    </row>
    <row r="29" spans="2:12" x14ac:dyDescent="0.3">
      <c r="B29" s="92"/>
      <c r="C29" s="13">
        <v>24</v>
      </c>
      <c r="D29" s="13">
        <v>5053550</v>
      </c>
      <c r="E29" s="13">
        <v>723994</v>
      </c>
      <c r="F29" s="18">
        <f t="shared" si="0"/>
        <v>74.937655169739941</v>
      </c>
      <c r="G29" s="13">
        <v>0</v>
      </c>
      <c r="H29" s="13">
        <v>1656253</v>
      </c>
      <c r="I29" s="18" t="s">
        <v>145</v>
      </c>
      <c r="J29" s="19">
        <v>42.861278994497603</v>
      </c>
      <c r="L29" s="63"/>
    </row>
    <row r="30" spans="2:12" x14ac:dyDescent="0.3">
      <c r="B30" s="92"/>
      <c r="C30" s="13">
        <v>36</v>
      </c>
      <c r="D30" s="13">
        <v>4419514</v>
      </c>
      <c r="E30" s="13">
        <v>397174</v>
      </c>
      <c r="F30" s="18">
        <f t="shared" si="0"/>
        <v>83.508419063057431</v>
      </c>
      <c r="G30" s="13">
        <v>0</v>
      </c>
      <c r="H30" s="13">
        <v>1213855</v>
      </c>
      <c r="I30" s="18" t="s">
        <v>145</v>
      </c>
      <c r="J30" s="19">
        <v>45.531398989021604</v>
      </c>
      <c r="L30" s="63"/>
    </row>
    <row r="31" spans="2:12" x14ac:dyDescent="0.3">
      <c r="B31" s="92"/>
      <c r="C31" s="13">
        <v>48</v>
      </c>
      <c r="D31" s="13">
        <v>2421463</v>
      </c>
      <c r="E31" s="13">
        <v>170738</v>
      </c>
      <c r="F31" s="18">
        <f t="shared" si="0"/>
        <v>86.826793138340747</v>
      </c>
      <c r="G31" s="13">
        <v>0</v>
      </c>
      <c r="H31" s="13">
        <v>766797</v>
      </c>
      <c r="I31" s="18" t="s">
        <v>145</v>
      </c>
      <c r="J31" s="19">
        <v>46.548956661316197</v>
      </c>
      <c r="L31" s="63"/>
    </row>
  </sheetData>
  <mergeCells count="6">
    <mergeCell ref="B26:B31"/>
    <mergeCell ref="B2:J2"/>
    <mergeCell ref="B4:B7"/>
    <mergeCell ref="B8:B13"/>
    <mergeCell ref="B14:B19"/>
    <mergeCell ref="B20:B25"/>
  </mergeCells>
  <phoneticPr fontId="1" type="noConversion"/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ChemDraw.Document.6.0" shapeId="13314" r:id="rId4">
          <objectPr defaultSize="0" r:id="rId5">
            <anchor moveWithCells="1">
              <from>
                <xdr:col>1</xdr:col>
                <xdr:colOff>457200</xdr:colOff>
                <xdr:row>1</xdr:row>
                <xdr:rowOff>12700</xdr:rowOff>
              </from>
              <to>
                <xdr:col>8</xdr:col>
                <xdr:colOff>527050</xdr:colOff>
                <xdr:row>1</xdr:row>
                <xdr:rowOff>850900</xdr:rowOff>
              </to>
            </anchor>
          </objectPr>
        </oleObject>
      </mc:Choice>
      <mc:Fallback>
        <oleObject progId="ChemDraw.Document.6.0" shapeId="13314" r:id="rId4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AD015-7F9D-4D03-B893-CD458AB57835}">
  <dimension ref="B2:L39"/>
  <sheetViews>
    <sheetView topLeftCell="A73" zoomScale="70" zoomScaleNormal="70" workbookViewId="0">
      <selection activeCell="M9" sqref="M9"/>
    </sheetView>
  </sheetViews>
  <sheetFormatPr defaultColWidth="9.08203125" defaultRowHeight="14" x14ac:dyDescent="0.3"/>
  <cols>
    <col min="1" max="1" width="9.08203125" style="43"/>
    <col min="2" max="2" width="11.9140625" style="43" customWidth="1"/>
    <col min="3" max="16384" width="9.08203125" style="43"/>
  </cols>
  <sheetData>
    <row r="2" spans="2:12" ht="77.25" customHeight="1" x14ac:dyDescent="0.3">
      <c r="B2" s="98"/>
      <c r="C2" s="98"/>
      <c r="D2" s="98"/>
      <c r="E2" s="98"/>
      <c r="F2" s="98"/>
      <c r="G2" s="98"/>
      <c r="H2" s="98"/>
      <c r="I2" s="98"/>
      <c r="J2" s="98"/>
    </row>
    <row r="3" spans="2:12" ht="31" x14ac:dyDescent="0.3">
      <c r="B3" s="45" t="s">
        <v>90</v>
      </c>
      <c r="C3" s="15" t="s">
        <v>88</v>
      </c>
      <c r="D3" s="46" t="s">
        <v>73</v>
      </c>
      <c r="E3" s="47" t="s">
        <v>71</v>
      </c>
      <c r="F3" s="48" t="s">
        <v>51</v>
      </c>
      <c r="G3" s="46" t="s">
        <v>72</v>
      </c>
      <c r="H3" s="46" t="s">
        <v>74</v>
      </c>
      <c r="I3" s="48" t="s">
        <v>50</v>
      </c>
      <c r="J3" s="48" t="s">
        <v>162</v>
      </c>
      <c r="L3" s="1"/>
    </row>
    <row r="4" spans="2:12" x14ac:dyDescent="0.3">
      <c r="B4" s="92">
        <v>40</v>
      </c>
      <c r="C4" s="13">
        <v>3</v>
      </c>
      <c r="D4" s="13">
        <v>1881421</v>
      </c>
      <c r="E4" s="13">
        <v>724434</v>
      </c>
      <c r="F4" s="18">
        <f t="shared" ref="F4:F28" si="0">(D4-E4)/(D4+E4)*100</f>
        <v>44.3995157059775</v>
      </c>
      <c r="G4" s="13">
        <v>0</v>
      </c>
      <c r="H4" s="13">
        <v>1269778</v>
      </c>
      <c r="I4" s="18">
        <f t="shared" ref="I4:I28" si="1">(H4-G4)/(H4+G4)*100</f>
        <v>100</v>
      </c>
      <c r="J4" s="19">
        <f>F4/(F4+I4)*100</f>
        <v>30.747690176733432</v>
      </c>
    </row>
    <row r="5" spans="2:12" x14ac:dyDescent="0.3">
      <c r="B5" s="92"/>
      <c r="C5" s="13">
        <v>6</v>
      </c>
      <c r="D5" s="13">
        <v>2001651</v>
      </c>
      <c r="E5" s="13">
        <v>206676</v>
      </c>
      <c r="F5" s="18">
        <f t="shared" si="0"/>
        <v>81.282119903438215</v>
      </c>
      <c r="G5" s="13">
        <v>0</v>
      </c>
      <c r="H5" s="13">
        <v>2002736</v>
      </c>
      <c r="I5" s="18">
        <f t="shared" si="1"/>
        <v>100</v>
      </c>
      <c r="J5" s="19">
        <f t="shared" ref="J5:J28" si="2">F5/(F5+I5)*100</f>
        <v>44.837361757868877</v>
      </c>
      <c r="L5" s="1"/>
    </row>
    <row r="6" spans="2:12" x14ac:dyDescent="0.3">
      <c r="B6" s="92"/>
      <c r="C6" s="13">
        <v>12</v>
      </c>
      <c r="D6" s="13">
        <v>3969321</v>
      </c>
      <c r="E6" s="13">
        <v>20661</v>
      </c>
      <c r="F6" s="18">
        <f t="shared" si="0"/>
        <v>98.964356230178481</v>
      </c>
      <c r="G6" s="13">
        <v>0</v>
      </c>
      <c r="H6" s="13">
        <v>3453944</v>
      </c>
      <c r="I6" s="18">
        <f t="shared" si="1"/>
        <v>100</v>
      </c>
      <c r="J6" s="19">
        <f t="shared" si="2"/>
        <v>49.739741381460455</v>
      </c>
      <c r="L6" s="1"/>
    </row>
    <row r="7" spans="2:12" x14ac:dyDescent="0.3">
      <c r="B7" s="92"/>
      <c r="C7" s="13">
        <v>24</v>
      </c>
      <c r="D7" s="13">
        <v>915345</v>
      </c>
      <c r="E7" s="13">
        <v>0</v>
      </c>
      <c r="F7" s="18">
        <f t="shared" si="0"/>
        <v>100</v>
      </c>
      <c r="G7" s="13">
        <v>0</v>
      </c>
      <c r="H7" s="13">
        <v>1662292</v>
      </c>
      <c r="I7" s="18">
        <f t="shared" si="1"/>
        <v>100</v>
      </c>
      <c r="J7" s="19">
        <f t="shared" si="2"/>
        <v>50</v>
      </c>
      <c r="L7" s="1"/>
    </row>
    <row r="8" spans="2:12" x14ac:dyDescent="0.3">
      <c r="B8" s="92"/>
      <c r="C8" s="13">
        <v>36</v>
      </c>
      <c r="D8" s="13">
        <v>872067</v>
      </c>
      <c r="E8" s="13">
        <v>0</v>
      </c>
      <c r="F8" s="13">
        <f t="shared" si="0"/>
        <v>100</v>
      </c>
      <c r="G8" s="13">
        <v>0</v>
      </c>
      <c r="H8" s="13">
        <v>1560916</v>
      </c>
      <c r="I8" s="18">
        <f t="shared" si="1"/>
        <v>100</v>
      </c>
      <c r="J8" s="19">
        <f t="shared" si="2"/>
        <v>50</v>
      </c>
      <c r="L8" s="1"/>
    </row>
    <row r="9" spans="2:12" x14ac:dyDescent="0.3">
      <c r="B9" s="96">
        <v>80</v>
      </c>
      <c r="C9" s="15">
        <v>3</v>
      </c>
      <c r="D9" s="15">
        <v>2415345</v>
      </c>
      <c r="E9" s="15">
        <v>1463718</v>
      </c>
      <c r="F9" s="16">
        <f t="shared" si="0"/>
        <v>24.53239351874409</v>
      </c>
      <c r="G9" s="15">
        <v>0</v>
      </c>
      <c r="H9" s="15">
        <v>1134836</v>
      </c>
      <c r="I9" s="16">
        <f t="shared" si="1"/>
        <v>100</v>
      </c>
      <c r="J9" s="17">
        <f t="shared" si="2"/>
        <v>19.699608130515518</v>
      </c>
      <c r="L9" s="1"/>
    </row>
    <row r="10" spans="2:12" x14ac:dyDescent="0.3">
      <c r="B10" s="96"/>
      <c r="C10" s="15">
        <v>6</v>
      </c>
      <c r="D10" s="15">
        <v>2675188</v>
      </c>
      <c r="E10" s="15">
        <v>862442</v>
      </c>
      <c r="F10" s="16">
        <f t="shared" si="0"/>
        <v>51.241820088590387</v>
      </c>
      <c r="G10" s="15">
        <v>0</v>
      </c>
      <c r="H10" s="15">
        <v>1979814</v>
      </c>
      <c r="I10" s="16">
        <f t="shared" si="1"/>
        <v>100</v>
      </c>
      <c r="J10" s="17">
        <f t="shared" si="2"/>
        <v>33.880721653954794</v>
      </c>
      <c r="L10" s="1"/>
    </row>
    <row r="11" spans="2:12" x14ac:dyDescent="0.3">
      <c r="B11" s="96"/>
      <c r="C11" s="15">
        <v>12</v>
      </c>
      <c r="D11" s="15">
        <v>5222158</v>
      </c>
      <c r="E11" s="15">
        <v>350287</v>
      </c>
      <c r="F11" s="16">
        <f t="shared" si="0"/>
        <v>87.427888476243382</v>
      </c>
      <c r="G11" s="15">
        <v>0</v>
      </c>
      <c r="H11" s="15">
        <v>4603445</v>
      </c>
      <c r="I11" s="16">
        <f t="shared" si="1"/>
        <v>100</v>
      </c>
      <c r="J11" s="17">
        <f t="shared" si="2"/>
        <v>46.646147052616946</v>
      </c>
      <c r="L11" s="1"/>
    </row>
    <row r="12" spans="2:12" x14ac:dyDescent="0.3">
      <c r="B12" s="96"/>
      <c r="C12" s="15">
        <v>24</v>
      </c>
      <c r="D12" s="15">
        <v>2284952</v>
      </c>
      <c r="E12" s="15">
        <v>0</v>
      </c>
      <c r="F12" s="16">
        <f t="shared" si="0"/>
        <v>100</v>
      </c>
      <c r="G12" s="15">
        <v>0</v>
      </c>
      <c r="H12" s="15">
        <v>2730229</v>
      </c>
      <c r="I12" s="16">
        <f t="shared" si="1"/>
        <v>100</v>
      </c>
      <c r="J12" s="17">
        <f t="shared" si="2"/>
        <v>50</v>
      </c>
      <c r="L12" s="1"/>
    </row>
    <row r="13" spans="2:12" x14ac:dyDescent="0.3">
      <c r="B13" s="96"/>
      <c r="C13" s="15">
        <v>36</v>
      </c>
      <c r="D13" s="15">
        <v>1739033</v>
      </c>
      <c r="E13" s="15">
        <v>0</v>
      </c>
      <c r="F13" s="15">
        <f t="shared" si="0"/>
        <v>100</v>
      </c>
      <c r="G13" s="15">
        <v>0</v>
      </c>
      <c r="H13" s="15">
        <v>2308096</v>
      </c>
      <c r="I13" s="16">
        <f t="shared" si="1"/>
        <v>100</v>
      </c>
      <c r="J13" s="17">
        <f t="shared" si="2"/>
        <v>50</v>
      </c>
      <c r="L13" s="1"/>
    </row>
    <row r="14" spans="2:12" x14ac:dyDescent="0.3">
      <c r="B14" s="92">
        <v>120</v>
      </c>
      <c r="C14" s="13">
        <v>3</v>
      </c>
      <c r="D14" s="13">
        <v>3134095</v>
      </c>
      <c r="E14" s="13">
        <v>1874633</v>
      </c>
      <c r="F14" s="18">
        <f t="shared" si="0"/>
        <v>25.145346283527477</v>
      </c>
      <c r="G14" s="13">
        <v>0</v>
      </c>
      <c r="H14" s="13">
        <v>1292274</v>
      </c>
      <c r="I14" s="18">
        <f t="shared" si="1"/>
        <v>100</v>
      </c>
      <c r="J14" s="19">
        <f t="shared" si="2"/>
        <v>20.092913584304242</v>
      </c>
      <c r="L14" s="1"/>
    </row>
    <row r="15" spans="2:12" x14ac:dyDescent="0.3">
      <c r="B15" s="92"/>
      <c r="C15" s="13">
        <v>6</v>
      </c>
      <c r="D15" s="13">
        <v>4109969</v>
      </c>
      <c r="E15" s="13">
        <v>1505108</v>
      </c>
      <c r="F15" s="18">
        <f t="shared" si="0"/>
        <v>46.390476924893456</v>
      </c>
      <c r="G15" s="13">
        <v>0</v>
      </c>
      <c r="H15" s="13">
        <v>2911764</v>
      </c>
      <c r="I15" s="18">
        <f t="shared" si="1"/>
        <v>100</v>
      </c>
      <c r="J15" s="19">
        <f t="shared" si="2"/>
        <v>31.689545590246542</v>
      </c>
      <c r="L15" s="1"/>
    </row>
    <row r="16" spans="2:12" x14ac:dyDescent="0.3">
      <c r="B16" s="92"/>
      <c r="C16" s="13">
        <v>12</v>
      </c>
      <c r="D16" s="13">
        <v>5250851</v>
      </c>
      <c r="E16" s="13">
        <v>581610</v>
      </c>
      <c r="F16" s="18">
        <f t="shared" si="0"/>
        <v>80.056103246982701</v>
      </c>
      <c r="G16" s="13">
        <v>0</v>
      </c>
      <c r="H16" s="13">
        <v>4824727</v>
      </c>
      <c r="I16" s="18">
        <f t="shared" si="1"/>
        <v>100</v>
      </c>
      <c r="J16" s="19">
        <f t="shared" si="2"/>
        <v>44.461754866020762</v>
      </c>
      <c r="L16" s="1"/>
    </row>
    <row r="17" spans="2:12" x14ac:dyDescent="0.3">
      <c r="B17" s="92"/>
      <c r="C17" s="13">
        <v>24</v>
      </c>
      <c r="D17" s="13">
        <v>2392834</v>
      </c>
      <c r="E17" s="13">
        <v>0</v>
      </c>
      <c r="F17" s="18">
        <f t="shared" si="0"/>
        <v>100</v>
      </c>
      <c r="G17" s="13">
        <v>0</v>
      </c>
      <c r="H17" s="13">
        <v>2875978</v>
      </c>
      <c r="I17" s="18">
        <f t="shared" si="1"/>
        <v>100</v>
      </c>
      <c r="J17" s="19">
        <f t="shared" si="2"/>
        <v>50</v>
      </c>
      <c r="L17" s="1"/>
    </row>
    <row r="18" spans="2:12" x14ac:dyDescent="0.3">
      <c r="B18" s="92"/>
      <c r="C18" s="13">
        <v>36</v>
      </c>
      <c r="D18" s="13">
        <v>7178961</v>
      </c>
      <c r="E18" s="13">
        <v>0</v>
      </c>
      <c r="F18" s="13">
        <f t="shared" si="0"/>
        <v>100</v>
      </c>
      <c r="G18" s="13">
        <v>0</v>
      </c>
      <c r="H18" s="13">
        <v>7154038</v>
      </c>
      <c r="I18" s="18">
        <f t="shared" si="1"/>
        <v>100</v>
      </c>
      <c r="J18" s="19">
        <f t="shared" si="2"/>
        <v>50</v>
      </c>
      <c r="L18" s="1"/>
    </row>
    <row r="19" spans="2:12" x14ac:dyDescent="0.3">
      <c r="B19" s="96">
        <v>160</v>
      </c>
      <c r="C19" s="15">
        <v>3</v>
      </c>
      <c r="D19" s="15">
        <v>5028041</v>
      </c>
      <c r="E19" s="15">
        <v>3507288</v>
      </c>
      <c r="F19" s="16">
        <f t="shared" si="0"/>
        <v>17.817157370266571</v>
      </c>
      <c r="G19" s="15">
        <v>0</v>
      </c>
      <c r="H19" s="15">
        <v>1664182</v>
      </c>
      <c r="I19" s="16">
        <f t="shared" si="1"/>
        <v>100</v>
      </c>
      <c r="J19" s="17">
        <f t="shared" si="2"/>
        <v>15.122718768601928</v>
      </c>
      <c r="L19" s="1"/>
    </row>
    <row r="20" spans="2:12" x14ac:dyDescent="0.3">
      <c r="B20" s="96"/>
      <c r="C20" s="15">
        <v>6</v>
      </c>
      <c r="D20" s="15">
        <v>6128837</v>
      </c>
      <c r="E20" s="15">
        <v>3067608</v>
      </c>
      <c r="F20" s="16">
        <f t="shared" si="0"/>
        <v>33.287090826944542</v>
      </c>
      <c r="G20" s="15">
        <v>0</v>
      </c>
      <c r="H20" s="15">
        <v>3322022</v>
      </c>
      <c r="I20" s="16">
        <f t="shared" si="1"/>
        <v>100</v>
      </c>
      <c r="J20" s="17">
        <f t="shared" si="2"/>
        <v>24.973979565780589</v>
      </c>
      <c r="L20" s="1"/>
    </row>
    <row r="21" spans="2:12" x14ac:dyDescent="0.3">
      <c r="B21" s="96"/>
      <c r="C21" s="15">
        <v>12</v>
      </c>
      <c r="D21" s="15">
        <v>5633681</v>
      </c>
      <c r="E21" s="15">
        <v>1293917</v>
      </c>
      <c r="F21" s="16">
        <f t="shared" si="0"/>
        <v>62.644570311383539</v>
      </c>
      <c r="G21" s="15">
        <v>0</v>
      </c>
      <c r="H21" s="15">
        <v>4581148</v>
      </c>
      <c r="I21" s="16">
        <f t="shared" si="1"/>
        <v>100</v>
      </c>
      <c r="J21" s="17">
        <f t="shared" si="2"/>
        <v>38.516238317363019</v>
      </c>
      <c r="L21" s="1"/>
    </row>
    <row r="22" spans="2:12" x14ac:dyDescent="0.3">
      <c r="B22" s="96"/>
      <c r="C22" s="15">
        <v>24</v>
      </c>
      <c r="D22" s="15">
        <v>5272289</v>
      </c>
      <c r="E22" s="15">
        <v>103226</v>
      </c>
      <c r="F22" s="16">
        <f t="shared" si="0"/>
        <v>96.159400541157453</v>
      </c>
      <c r="G22" s="15">
        <v>0</v>
      </c>
      <c r="H22" s="15">
        <v>5636580</v>
      </c>
      <c r="I22" s="16">
        <f t="shared" si="1"/>
        <v>100</v>
      </c>
      <c r="J22" s="17">
        <f t="shared" si="2"/>
        <v>49.021051387736904</v>
      </c>
      <c r="L22" s="1"/>
    </row>
    <row r="23" spans="2:12" x14ac:dyDescent="0.3">
      <c r="B23" s="96"/>
      <c r="C23" s="15">
        <v>36</v>
      </c>
      <c r="D23" s="15">
        <v>6821962</v>
      </c>
      <c r="E23" s="15">
        <v>0</v>
      </c>
      <c r="F23" s="16">
        <f t="shared" si="0"/>
        <v>100</v>
      </c>
      <c r="G23" s="15">
        <v>0</v>
      </c>
      <c r="H23" s="15">
        <v>7125432</v>
      </c>
      <c r="I23" s="16">
        <f t="shared" si="1"/>
        <v>100</v>
      </c>
      <c r="J23" s="17">
        <f t="shared" si="2"/>
        <v>50</v>
      </c>
      <c r="L23" s="1"/>
    </row>
    <row r="24" spans="2:12" x14ac:dyDescent="0.3">
      <c r="B24" s="92">
        <v>200</v>
      </c>
      <c r="C24" s="13">
        <v>3</v>
      </c>
      <c r="D24" s="13">
        <v>7459626</v>
      </c>
      <c r="E24" s="13">
        <v>5594685</v>
      </c>
      <c r="F24" s="18">
        <f t="shared" si="0"/>
        <v>14.28601632058559</v>
      </c>
      <c r="G24" s="13">
        <v>0</v>
      </c>
      <c r="H24" s="13">
        <v>2115877</v>
      </c>
      <c r="I24" s="18">
        <f t="shared" si="1"/>
        <v>100</v>
      </c>
      <c r="J24" s="19">
        <f t="shared" si="2"/>
        <v>12.500231244837206</v>
      </c>
      <c r="L24" s="1"/>
    </row>
    <row r="25" spans="2:12" x14ac:dyDescent="0.3">
      <c r="B25" s="92"/>
      <c r="C25" s="13">
        <v>6</v>
      </c>
      <c r="D25" s="13">
        <v>8938394</v>
      </c>
      <c r="E25" s="13">
        <v>5073166</v>
      </c>
      <c r="F25" s="18">
        <f t="shared" si="0"/>
        <v>27.585993279834653</v>
      </c>
      <c r="G25" s="13">
        <v>0</v>
      </c>
      <c r="H25" s="13">
        <v>4168121</v>
      </c>
      <c r="I25" s="18">
        <f t="shared" si="1"/>
        <v>100</v>
      </c>
      <c r="J25" s="19">
        <f t="shared" si="2"/>
        <v>21.621490393016913</v>
      </c>
      <c r="L25" s="1"/>
    </row>
    <row r="26" spans="2:12" x14ac:dyDescent="0.3">
      <c r="B26" s="92"/>
      <c r="C26" s="13">
        <v>12</v>
      </c>
      <c r="D26" s="13">
        <v>6321974</v>
      </c>
      <c r="E26" s="13">
        <v>2030037</v>
      </c>
      <c r="F26" s="18">
        <f t="shared" si="0"/>
        <v>51.388066897900394</v>
      </c>
      <c r="G26" s="13">
        <v>0</v>
      </c>
      <c r="H26" s="13">
        <v>4655306</v>
      </c>
      <c r="I26" s="18">
        <f t="shared" si="1"/>
        <v>100</v>
      </c>
      <c r="J26" s="19">
        <f t="shared" si="2"/>
        <v>33.944595469706144</v>
      </c>
      <c r="L26" s="1"/>
    </row>
    <row r="27" spans="2:12" x14ac:dyDescent="0.3">
      <c r="B27" s="92"/>
      <c r="C27" s="13">
        <v>24</v>
      </c>
      <c r="D27" s="13">
        <v>5092917</v>
      </c>
      <c r="E27" s="13">
        <v>224348</v>
      </c>
      <c r="F27" s="18">
        <f t="shared" si="0"/>
        <v>91.561526461442114</v>
      </c>
      <c r="G27" s="13">
        <v>0</v>
      </c>
      <c r="H27" s="13">
        <v>5505336</v>
      </c>
      <c r="I27" s="18">
        <f t="shared" si="1"/>
        <v>100</v>
      </c>
      <c r="J27" s="19">
        <f t="shared" si="2"/>
        <v>47.797450851839926</v>
      </c>
      <c r="L27" s="1"/>
    </row>
    <row r="28" spans="2:12" x14ac:dyDescent="0.3">
      <c r="B28" s="92"/>
      <c r="C28" s="13">
        <v>36</v>
      </c>
      <c r="D28" s="13">
        <v>6676934</v>
      </c>
      <c r="E28" s="13">
        <v>38661</v>
      </c>
      <c r="F28" s="18">
        <f t="shared" si="0"/>
        <v>98.84862026372943</v>
      </c>
      <c r="G28" s="13">
        <v>0</v>
      </c>
      <c r="H28" s="13">
        <v>7184134</v>
      </c>
      <c r="I28" s="18">
        <f t="shared" si="1"/>
        <v>100</v>
      </c>
      <c r="J28" s="19">
        <f t="shared" si="2"/>
        <v>49.710488376850812</v>
      </c>
      <c r="L28" s="1"/>
    </row>
    <row r="29" spans="2:12" x14ac:dyDescent="0.3">
      <c r="H29" s="1"/>
      <c r="L29" s="1"/>
    </row>
    <row r="30" spans="2:12" x14ac:dyDescent="0.3">
      <c r="L30" s="1"/>
    </row>
    <row r="31" spans="2:12" x14ac:dyDescent="0.3">
      <c r="L31" s="1"/>
    </row>
    <row r="32" spans="2:12" x14ac:dyDescent="0.3">
      <c r="L32" s="1"/>
    </row>
    <row r="33" spans="12:12" x14ac:dyDescent="0.3">
      <c r="L33" s="1"/>
    </row>
    <row r="34" spans="12:12" x14ac:dyDescent="0.3">
      <c r="L34" s="1"/>
    </row>
    <row r="35" spans="12:12" x14ac:dyDescent="0.3">
      <c r="L35" s="1"/>
    </row>
    <row r="36" spans="12:12" x14ac:dyDescent="0.3">
      <c r="L36" s="1"/>
    </row>
    <row r="37" spans="12:12" x14ac:dyDescent="0.3">
      <c r="L37" s="1"/>
    </row>
    <row r="38" spans="12:12" x14ac:dyDescent="0.3">
      <c r="L38" s="1"/>
    </row>
    <row r="39" spans="12:12" x14ac:dyDescent="0.3">
      <c r="L39" s="1"/>
    </row>
  </sheetData>
  <mergeCells count="6">
    <mergeCell ref="B24:B28"/>
    <mergeCell ref="B2:J2"/>
    <mergeCell ref="B4:B8"/>
    <mergeCell ref="B9:B13"/>
    <mergeCell ref="B14:B18"/>
    <mergeCell ref="B19:B23"/>
  </mergeCells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ChemDraw.Document.6.0" shapeId="9217" r:id="rId3">
          <objectPr defaultSize="0" r:id="rId4">
            <anchor moveWithCells="1">
              <from>
                <xdr:col>1</xdr:col>
                <xdr:colOff>666750</xdr:colOff>
                <xdr:row>1</xdr:row>
                <xdr:rowOff>50800</xdr:rowOff>
              </from>
              <to>
                <xdr:col>8</xdr:col>
                <xdr:colOff>488950</xdr:colOff>
                <xdr:row>1</xdr:row>
                <xdr:rowOff>927100</xdr:rowOff>
              </to>
            </anchor>
          </objectPr>
        </oleObject>
      </mc:Choice>
      <mc:Fallback>
        <oleObject progId="ChemDraw.Document.6.0" shapeId="9217" r:id="rId3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53078-A41C-4A95-B03F-3F77C7995141}">
  <dimension ref="B2:U22"/>
  <sheetViews>
    <sheetView topLeftCell="L1" zoomScale="85" zoomScaleNormal="85" workbookViewId="0">
      <selection activeCell="P4" sqref="P4"/>
    </sheetView>
  </sheetViews>
  <sheetFormatPr defaultColWidth="9.08203125" defaultRowHeight="14" x14ac:dyDescent="0.3"/>
  <cols>
    <col min="1" max="2" width="9.08203125" style="43"/>
    <col min="3" max="3" width="37.4140625" style="43" bestFit="1" customWidth="1"/>
    <col min="4" max="5" width="9.1640625" style="43" bestFit="1" customWidth="1"/>
    <col min="6" max="8" width="10.1640625" style="43" bestFit="1" customWidth="1"/>
    <col min="9" max="9" width="7.83203125" style="43" customWidth="1"/>
    <col min="10" max="10" width="3.9140625" style="43" customWidth="1"/>
    <col min="11" max="11" width="11.33203125" style="43" bestFit="1" customWidth="1"/>
    <col min="12" max="12" width="8.08203125" style="43" customWidth="1"/>
    <col min="13" max="13" width="3.9140625" style="43" bestFit="1" customWidth="1"/>
    <col min="14" max="16" width="9.08203125" style="43"/>
    <col min="17" max="18" width="10.75" style="43" bestFit="1" customWidth="1"/>
    <col min="19" max="19" width="11.33203125" style="43" bestFit="1" customWidth="1"/>
    <col min="20" max="20" width="10.75" style="43" bestFit="1" customWidth="1"/>
    <col min="21" max="22" width="12.08203125" style="43" bestFit="1" customWidth="1"/>
    <col min="23" max="24" width="9.08203125" style="43"/>
    <col min="25" max="25" width="12.08203125" style="43" bestFit="1" customWidth="1"/>
    <col min="26" max="16384" width="9.08203125" style="43"/>
  </cols>
  <sheetData>
    <row r="2" spans="2:21" ht="78.75" customHeight="1" x14ac:dyDescent="0.3"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</row>
    <row r="3" spans="2:21" ht="28" x14ac:dyDescent="0.3">
      <c r="B3" s="13"/>
      <c r="C3" s="13" t="s">
        <v>49</v>
      </c>
      <c r="D3" s="21" t="s">
        <v>73</v>
      </c>
      <c r="E3" s="14" t="s">
        <v>71</v>
      </c>
      <c r="F3" s="21" t="s">
        <v>87</v>
      </c>
      <c r="G3" s="21" t="s">
        <v>86</v>
      </c>
      <c r="H3" s="13" t="s">
        <v>3</v>
      </c>
      <c r="I3" s="108" t="s">
        <v>109</v>
      </c>
      <c r="J3" s="109"/>
      <c r="K3" s="44" t="s">
        <v>158</v>
      </c>
      <c r="L3" s="108" t="s">
        <v>107</v>
      </c>
      <c r="M3" s="109"/>
      <c r="N3" s="21" t="s">
        <v>53</v>
      </c>
      <c r="O3" s="44" t="s">
        <v>109</v>
      </c>
      <c r="P3" s="44" t="s">
        <v>166</v>
      </c>
      <c r="Q3" s="51" t="s">
        <v>110</v>
      </c>
      <c r="R3" s="44" t="s">
        <v>109</v>
      </c>
      <c r="S3" s="44" t="s">
        <v>166</v>
      </c>
      <c r="T3" s="51" t="s">
        <v>110</v>
      </c>
      <c r="U3" s="13"/>
    </row>
    <row r="4" spans="2:21" x14ac:dyDescent="0.3">
      <c r="B4" s="93" t="s">
        <v>69</v>
      </c>
      <c r="C4" s="105" t="s">
        <v>64</v>
      </c>
      <c r="D4" s="52">
        <v>120620</v>
      </c>
      <c r="E4" s="52">
        <v>7776466</v>
      </c>
      <c r="F4" s="52">
        <v>9657435</v>
      </c>
      <c r="G4" s="52">
        <v>188919</v>
      </c>
      <c r="H4" s="52">
        <v>14734639</v>
      </c>
      <c r="I4" s="36">
        <f>(E4-D4)/(D4+E4)*100</f>
        <v>96.945202318931308</v>
      </c>
      <c r="J4" s="36" t="s">
        <v>106</v>
      </c>
      <c r="K4" s="36">
        <f t="shared" ref="K4:K21" si="0">L4/(I4+L4)*100</f>
        <v>49.797382279569788</v>
      </c>
      <c r="L4" s="36">
        <f t="shared" ref="L4:L9" si="1">(F4-G4)/(F4+G4)*100</f>
        <v>96.162660818410544</v>
      </c>
      <c r="M4" s="36" t="s">
        <v>108</v>
      </c>
      <c r="N4" s="52">
        <v>257.64878430664203</v>
      </c>
      <c r="O4" s="34">
        <f>AVERAGE(I4:I6)</f>
        <v>96.969671520382278</v>
      </c>
      <c r="P4" s="35">
        <f>AVERAGE(K4:K6)</f>
        <v>49.917811024523054</v>
      </c>
      <c r="Q4" s="34">
        <f>AVERAGE(L4:L6)</f>
        <v>96.65374851991271</v>
      </c>
      <c r="R4" s="34">
        <f>ROUND(O4,2)</f>
        <v>96.97</v>
      </c>
      <c r="S4" s="34">
        <f t="shared" ref="S4:T5" si="2">ROUND(P4,2)</f>
        <v>49.92</v>
      </c>
      <c r="T4" s="34">
        <f t="shared" si="2"/>
        <v>96.65</v>
      </c>
      <c r="U4" s="93" t="s">
        <v>69</v>
      </c>
    </row>
    <row r="5" spans="2:21" x14ac:dyDescent="0.3">
      <c r="B5" s="93"/>
      <c r="C5" s="106"/>
      <c r="D5" s="52">
        <v>122091</v>
      </c>
      <c r="E5" s="52">
        <v>8105439</v>
      </c>
      <c r="F5" s="52">
        <v>9761140</v>
      </c>
      <c r="G5" s="52">
        <v>118043</v>
      </c>
      <c r="H5" s="52">
        <v>14541422</v>
      </c>
      <c r="I5" s="36">
        <f t="shared" ref="I5:I9" si="3">(E5-D5)/(D5+E5)*100</f>
        <v>97.032134796226813</v>
      </c>
      <c r="J5" s="36" t="s">
        <v>106</v>
      </c>
      <c r="K5" s="36">
        <f t="shared" si="0"/>
        <v>50.148511621859313</v>
      </c>
      <c r="L5" s="36">
        <f t="shared" si="1"/>
        <v>97.610267974588581</v>
      </c>
      <c r="M5" s="36" t="s">
        <v>108</v>
      </c>
      <c r="N5" s="52">
        <v>295.43384978452502</v>
      </c>
      <c r="O5" s="34">
        <f>STDEV(I4:I6)</f>
        <v>5.4515834112221703E-2</v>
      </c>
      <c r="P5" s="34">
        <f>STDEVP(K4:K6)</f>
        <v>0.16318264782169614</v>
      </c>
      <c r="Q5" s="34">
        <f>STDEV(L4:L6)</f>
        <v>0.82846946672839628</v>
      </c>
      <c r="R5" s="34">
        <f>ROUND(O5,2)</f>
        <v>0.05</v>
      </c>
      <c r="S5" s="34">
        <f t="shared" si="2"/>
        <v>0.16</v>
      </c>
      <c r="T5" s="34">
        <f t="shared" si="2"/>
        <v>0.83</v>
      </c>
      <c r="U5" s="93"/>
    </row>
    <row r="6" spans="2:21" x14ac:dyDescent="0.3">
      <c r="B6" s="93"/>
      <c r="C6" s="107"/>
      <c r="D6" s="52">
        <v>124866</v>
      </c>
      <c r="E6" s="52">
        <v>8014174</v>
      </c>
      <c r="F6" s="52">
        <v>9953936</v>
      </c>
      <c r="G6" s="52">
        <v>193392</v>
      </c>
      <c r="H6" s="52">
        <v>14688341</v>
      </c>
      <c r="I6" s="36">
        <f t="shared" si="3"/>
        <v>96.931677445988711</v>
      </c>
      <c r="J6" s="36" t="s">
        <v>106</v>
      </c>
      <c r="K6" s="36">
        <f t="shared" si="0"/>
        <v>49.807539172140075</v>
      </c>
      <c r="L6" s="36">
        <f t="shared" si="1"/>
        <v>96.188316766738993</v>
      </c>
      <c r="M6" s="36" t="s">
        <v>108</v>
      </c>
      <c r="N6" s="52">
        <v>256.90036023021901</v>
      </c>
      <c r="O6" s="34"/>
      <c r="P6" s="34"/>
      <c r="Q6" s="34"/>
      <c r="R6" s="34" t="str">
        <f>R4&amp;"±"&amp;R5</f>
        <v>96.97±0.05</v>
      </c>
      <c r="S6" s="34" t="str">
        <f>S4&amp;"±"&amp;S5</f>
        <v>49.92±0.16</v>
      </c>
      <c r="T6" s="34" t="str">
        <f>T4&amp;"±"&amp;T5</f>
        <v>96.65±0.83</v>
      </c>
      <c r="U6" s="93"/>
    </row>
    <row r="7" spans="2:21" x14ac:dyDescent="0.3">
      <c r="B7" s="92" t="s">
        <v>100</v>
      </c>
      <c r="C7" s="92" t="s">
        <v>153</v>
      </c>
      <c r="D7" s="50">
        <v>1417796</v>
      </c>
      <c r="E7" s="50">
        <v>8468298</v>
      </c>
      <c r="F7" s="50">
        <v>8201045</v>
      </c>
      <c r="G7" s="50">
        <v>260493</v>
      </c>
      <c r="H7" s="50">
        <v>14660529</v>
      </c>
      <c r="I7" s="19">
        <f t="shared" si="3"/>
        <v>71.317367607469635</v>
      </c>
      <c r="J7" s="19" t="s">
        <v>106</v>
      </c>
      <c r="K7" s="19">
        <f t="shared" si="0"/>
        <v>56.819293207733764</v>
      </c>
      <c r="L7" s="19">
        <f t="shared" si="1"/>
        <v>93.842892391430496</v>
      </c>
      <c r="M7" s="19" t="s">
        <v>108</v>
      </c>
      <c r="N7" s="50">
        <v>20.389929158290499</v>
      </c>
      <c r="O7" s="13">
        <f>AVERAGE(I7:I9)</f>
        <v>71.067175428948275</v>
      </c>
      <c r="P7" s="18">
        <f>AVERAGE(K7:K9)</f>
        <v>56.764303183949949</v>
      </c>
      <c r="Q7" s="13">
        <f>AVERAGE(L7:L9)</f>
        <v>93.307141657374316</v>
      </c>
      <c r="R7" s="13">
        <f>ROUND(O7,2)</f>
        <v>71.069999999999993</v>
      </c>
      <c r="S7" s="13">
        <f t="shared" ref="S7:T8" si="4">ROUND(P7,2)</f>
        <v>56.76</v>
      </c>
      <c r="T7" s="13">
        <f t="shared" si="4"/>
        <v>93.31</v>
      </c>
      <c r="U7" s="92" t="s">
        <v>100</v>
      </c>
    </row>
    <row r="8" spans="2:21" x14ac:dyDescent="0.3">
      <c r="B8" s="92"/>
      <c r="C8" s="92"/>
      <c r="D8" s="50">
        <v>1491864</v>
      </c>
      <c r="E8" s="50">
        <v>8655819</v>
      </c>
      <c r="F8" s="50">
        <v>8607662</v>
      </c>
      <c r="G8" s="50">
        <v>352311</v>
      </c>
      <c r="H8" s="50">
        <v>14736966</v>
      </c>
      <c r="I8" s="19">
        <f t="shared" si="3"/>
        <v>70.596953018733444</v>
      </c>
      <c r="J8" s="19" t="s">
        <v>106</v>
      </c>
      <c r="K8" s="19">
        <f t="shared" si="0"/>
        <v>56.61788298742453</v>
      </c>
      <c r="L8" s="19">
        <f t="shared" si="1"/>
        <v>92.135891480922993</v>
      </c>
      <c r="M8" s="19" t="s">
        <v>108</v>
      </c>
      <c r="N8" s="50">
        <v>18.551159382265499</v>
      </c>
      <c r="O8" s="13">
        <f>STDEV(I7:I9)</f>
        <v>0.40750370803257174</v>
      </c>
      <c r="P8" s="13">
        <f>STDEVP(K7:K9)</f>
        <v>0.10459804515994817</v>
      </c>
      <c r="Q8" s="13">
        <f>STDEV(L7:L9)</f>
        <v>1.0155578186798451</v>
      </c>
      <c r="R8" s="13">
        <f>ROUND(O8,2)</f>
        <v>0.41</v>
      </c>
      <c r="S8" s="13">
        <f t="shared" si="4"/>
        <v>0.1</v>
      </c>
      <c r="T8" s="13">
        <f t="shared" si="4"/>
        <v>1.02</v>
      </c>
      <c r="U8" s="92"/>
    </row>
    <row r="9" spans="2:21" x14ac:dyDescent="0.3">
      <c r="B9" s="92"/>
      <c r="C9" s="92"/>
      <c r="D9" s="50">
        <v>1463030</v>
      </c>
      <c r="E9" s="50">
        <v>8727758</v>
      </c>
      <c r="F9" s="50">
        <v>8421485</v>
      </c>
      <c r="G9" s="50">
        <v>263026</v>
      </c>
      <c r="H9" s="50">
        <v>14609801</v>
      </c>
      <c r="I9" s="19">
        <f t="shared" si="3"/>
        <v>71.287205660641746</v>
      </c>
      <c r="J9" s="19" t="s">
        <v>106</v>
      </c>
      <c r="K9" s="19">
        <f t="shared" si="0"/>
        <v>56.855733356691559</v>
      </c>
      <c r="L9" s="19">
        <f t="shared" si="1"/>
        <v>93.94264109976946</v>
      </c>
      <c r="M9" s="19" t="s">
        <v>108</v>
      </c>
      <c r="N9" s="50">
        <v>20.448577816954199</v>
      </c>
      <c r="O9" s="13"/>
      <c r="P9" s="13"/>
      <c r="Q9" s="13"/>
      <c r="R9" s="13" t="str">
        <f t="shared" ref="R9:T9" si="5">R7&amp;"±"&amp;R8</f>
        <v>71.07±0.41</v>
      </c>
      <c r="S9" s="13" t="str">
        <f t="shared" si="5"/>
        <v>56.76±0.1</v>
      </c>
      <c r="T9" s="13" t="str">
        <f t="shared" si="5"/>
        <v>93.31±1.02</v>
      </c>
      <c r="U9" s="92"/>
    </row>
    <row r="10" spans="2:21" x14ac:dyDescent="0.3">
      <c r="B10" s="93" t="s">
        <v>101</v>
      </c>
      <c r="C10" s="93" t="s">
        <v>154</v>
      </c>
      <c r="D10" s="52">
        <v>334477</v>
      </c>
      <c r="E10" s="52">
        <v>196927</v>
      </c>
      <c r="F10" s="52">
        <v>10100982</v>
      </c>
      <c r="G10" s="52">
        <v>10367896</v>
      </c>
      <c r="H10" s="52">
        <v>14854410</v>
      </c>
      <c r="I10" s="36">
        <f>(D10-E10)/(D10+E10)*100</f>
        <v>25.884261315308127</v>
      </c>
      <c r="J10" s="36" t="s">
        <v>108</v>
      </c>
      <c r="K10" s="36">
        <f t="shared" si="0"/>
        <v>4.7961846411390789</v>
      </c>
      <c r="L10" s="36">
        <f>(G10-F10)/(F10+G10)*100</f>
        <v>1.3039991737700523</v>
      </c>
      <c r="M10" s="36" t="s">
        <v>106</v>
      </c>
      <c r="N10" s="52">
        <v>1.7205925567534801</v>
      </c>
      <c r="O10" s="34">
        <f>AVERAGE(I10:I12)</f>
        <v>23.81236944959112</v>
      </c>
      <c r="P10" s="35">
        <f>AVERAGE(K10:K12)</f>
        <v>4.6341287707011505</v>
      </c>
      <c r="Q10" s="34">
        <f>AVERAGE(L10:L12)</f>
        <v>1.1654548887560632</v>
      </c>
      <c r="R10" s="34">
        <f>ROUND(O10,2)</f>
        <v>23.81</v>
      </c>
      <c r="S10" s="34">
        <f t="shared" ref="S10:T11" si="6">ROUND(P10,2)</f>
        <v>4.63</v>
      </c>
      <c r="T10" s="34">
        <f t="shared" si="6"/>
        <v>1.17</v>
      </c>
      <c r="U10" s="93" t="s">
        <v>101</v>
      </c>
    </row>
    <row r="11" spans="2:21" x14ac:dyDescent="0.3">
      <c r="B11" s="93"/>
      <c r="C11" s="93"/>
      <c r="D11" s="52">
        <v>332678</v>
      </c>
      <c r="E11" s="52">
        <v>219661</v>
      </c>
      <c r="F11" s="52">
        <v>10098983</v>
      </c>
      <c r="G11" s="52">
        <v>10281172</v>
      </c>
      <c r="H11" s="52">
        <v>14610008</v>
      </c>
      <c r="I11" s="36">
        <f t="shared" ref="I11:I21" si="7">(D11-E11)/(D11+E11)*100</f>
        <v>20.461528155715964</v>
      </c>
      <c r="J11" s="36" t="s">
        <v>108</v>
      </c>
      <c r="K11" s="36">
        <f t="shared" si="0"/>
        <v>4.1860586537229034</v>
      </c>
      <c r="L11" s="36">
        <f t="shared" ref="L11:L21" si="8">(G11-F11)/(F11+G11)*100</f>
        <v>0.89395296551964409</v>
      </c>
      <c r="M11" s="36" t="s">
        <v>106</v>
      </c>
      <c r="N11" s="52">
        <v>1.5280090338780099</v>
      </c>
      <c r="O11" s="34">
        <f>STDEV(I10:I12)</f>
        <v>2.928872216378628</v>
      </c>
      <c r="P11" s="34">
        <f>STDEVP(K10:K12)</f>
        <v>0.32084943722163611</v>
      </c>
      <c r="Q11" s="34">
        <f>STDEV(L10:L12)</f>
        <v>0.23514415450187037</v>
      </c>
      <c r="R11" s="34">
        <f>ROUND(O11,2)</f>
        <v>2.93</v>
      </c>
      <c r="S11" s="34">
        <f t="shared" si="6"/>
        <v>0.32</v>
      </c>
      <c r="T11" s="34">
        <f t="shared" si="6"/>
        <v>0.24</v>
      </c>
      <c r="U11" s="93"/>
    </row>
    <row r="12" spans="2:21" x14ac:dyDescent="0.3">
      <c r="B12" s="93"/>
      <c r="C12" s="93"/>
      <c r="D12" s="52">
        <v>321910</v>
      </c>
      <c r="E12" s="52">
        <v>192770</v>
      </c>
      <c r="F12" s="52">
        <v>9641366</v>
      </c>
      <c r="G12" s="52">
        <v>9895029</v>
      </c>
      <c r="H12" s="52">
        <v>14577541</v>
      </c>
      <c r="I12" s="36">
        <f t="shared" si="7"/>
        <v>25.091318877749281</v>
      </c>
      <c r="J12" s="36" t="s">
        <v>108</v>
      </c>
      <c r="K12" s="36">
        <f t="shared" si="0"/>
        <v>4.9201430172414709</v>
      </c>
      <c r="L12" s="36">
        <f t="shared" si="8"/>
        <v>1.2984125269784932</v>
      </c>
      <c r="M12" s="36" t="s">
        <v>106</v>
      </c>
      <c r="N12" s="52">
        <v>1.6915575384650701</v>
      </c>
      <c r="O12" s="34"/>
      <c r="P12" s="34"/>
      <c r="Q12" s="34"/>
      <c r="R12" s="34" t="str">
        <f t="shared" ref="R12:T12" si="9">R10&amp;"±"&amp;R11</f>
        <v>23.81±2.93</v>
      </c>
      <c r="S12" s="34" t="str">
        <f t="shared" si="9"/>
        <v>4.63±0.32</v>
      </c>
      <c r="T12" s="34" t="str">
        <f t="shared" si="9"/>
        <v>1.17±0.24</v>
      </c>
      <c r="U12" s="93"/>
    </row>
    <row r="13" spans="2:21" x14ac:dyDescent="0.3">
      <c r="B13" s="92" t="s">
        <v>102</v>
      </c>
      <c r="C13" s="92" t="s">
        <v>155</v>
      </c>
      <c r="D13" s="50">
        <v>1460534</v>
      </c>
      <c r="E13" s="50">
        <v>413657</v>
      </c>
      <c r="F13" s="50">
        <v>8217656</v>
      </c>
      <c r="G13" s="50">
        <v>9382800</v>
      </c>
      <c r="H13" s="50">
        <v>14587993</v>
      </c>
      <c r="I13" s="19">
        <f t="shared" si="7"/>
        <v>55.857540666879736</v>
      </c>
      <c r="J13" s="19" t="s">
        <v>108</v>
      </c>
      <c r="K13" s="19">
        <f t="shared" si="0"/>
        <v>10.595757292137611</v>
      </c>
      <c r="L13" s="19">
        <f t="shared" si="8"/>
        <v>6.6199648463653435</v>
      </c>
      <c r="M13" s="19" t="s">
        <v>106</v>
      </c>
      <c r="N13" s="50">
        <v>3.7680417002420499</v>
      </c>
      <c r="O13" s="13">
        <f>AVERAGE(I13:I15)</f>
        <v>56.445925022309588</v>
      </c>
      <c r="P13" s="18">
        <f>AVERAGE(K13:K15)</f>
        <v>10.634643304428142</v>
      </c>
      <c r="Q13" s="13">
        <f>AVERAGE(L13:L15)</f>
        <v>6.716744132568869</v>
      </c>
      <c r="R13" s="13">
        <f>ROUND(O13,2)</f>
        <v>56.45</v>
      </c>
      <c r="S13" s="13">
        <f t="shared" ref="S13:T14" si="10">ROUND(P13,2)</f>
        <v>10.63</v>
      </c>
      <c r="T13" s="13">
        <f t="shared" si="10"/>
        <v>6.72</v>
      </c>
      <c r="U13" s="92" t="s">
        <v>102</v>
      </c>
    </row>
    <row r="14" spans="2:21" x14ac:dyDescent="0.3">
      <c r="B14" s="92"/>
      <c r="C14" s="92"/>
      <c r="D14" s="50">
        <v>1531488</v>
      </c>
      <c r="E14" s="50">
        <v>411890</v>
      </c>
      <c r="F14" s="50">
        <v>8610954</v>
      </c>
      <c r="G14" s="50">
        <v>9869294</v>
      </c>
      <c r="H14" s="50">
        <v>14756231</v>
      </c>
      <c r="I14" s="19">
        <f t="shared" si="7"/>
        <v>57.610922836421942</v>
      </c>
      <c r="J14" s="19" t="s">
        <v>108</v>
      </c>
      <c r="K14" s="19">
        <f t="shared" si="0"/>
        <v>10.569861103580571</v>
      </c>
      <c r="L14" s="19">
        <f t="shared" si="8"/>
        <v>6.8091077565625744</v>
      </c>
      <c r="M14" s="19" t="s">
        <v>106</v>
      </c>
      <c r="N14" s="50">
        <v>3.9754565914689199</v>
      </c>
      <c r="O14" s="13">
        <f>STDEV(I13:I15)</f>
        <v>1.0089348683970998</v>
      </c>
      <c r="P14" s="13">
        <f>STDEVP(K13:K15)</f>
        <v>7.4062932505090634E-2</v>
      </c>
      <c r="Q14" s="13">
        <f>STDEV(L13:L15)</f>
        <v>9.4648738364718085E-2</v>
      </c>
      <c r="R14" s="13">
        <f>ROUND(O14,2)</f>
        <v>1.01</v>
      </c>
      <c r="S14" s="13">
        <f t="shared" si="10"/>
        <v>7.0000000000000007E-2</v>
      </c>
      <c r="T14" s="13">
        <f t="shared" si="10"/>
        <v>0.09</v>
      </c>
      <c r="U14" s="92"/>
    </row>
    <row r="15" spans="2:21" x14ac:dyDescent="0.3">
      <c r="B15" s="92"/>
      <c r="C15" s="92"/>
      <c r="D15" s="50">
        <v>1554275</v>
      </c>
      <c r="E15" s="50">
        <v>440056</v>
      </c>
      <c r="F15" s="50">
        <v>8701303</v>
      </c>
      <c r="G15" s="50">
        <v>9955239</v>
      </c>
      <c r="H15" s="50">
        <v>14576823</v>
      </c>
      <c r="I15" s="19">
        <f t="shared" si="7"/>
        <v>55.8693115636271</v>
      </c>
      <c r="J15" s="19" t="s">
        <v>108</v>
      </c>
      <c r="K15" s="19">
        <f t="shared" si="0"/>
        <v>10.738311517566242</v>
      </c>
      <c r="L15" s="19">
        <f t="shared" si="8"/>
        <v>6.7211597947786892</v>
      </c>
      <c r="M15" s="19" t="s">
        <v>106</v>
      </c>
      <c r="N15" s="50">
        <v>3.7730214333704502</v>
      </c>
      <c r="O15" s="13"/>
      <c r="P15" s="13"/>
      <c r="Q15" s="13"/>
      <c r="R15" s="13" t="str">
        <f t="shared" ref="R15:T15" si="11">R13&amp;"±"&amp;R14</f>
        <v>56.45±1.01</v>
      </c>
      <c r="S15" s="13" t="str">
        <f t="shared" si="11"/>
        <v>10.63±0.07</v>
      </c>
      <c r="T15" s="13" t="str">
        <f t="shared" si="11"/>
        <v>6.72±0.09</v>
      </c>
      <c r="U15" s="92"/>
    </row>
    <row r="16" spans="2:21" x14ac:dyDescent="0.3">
      <c r="B16" s="93" t="s">
        <v>103</v>
      </c>
      <c r="C16" s="93" t="s">
        <v>156</v>
      </c>
      <c r="D16" s="52">
        <v>5109448</v>
      </c>
      <c r="E16" s="52">
        <v>754381</v>
      </c>
      <c r="F16" s="52">
        <v>4456562</v>
      </c>
      <c r="G16" s="52">
        <v>9436932</v>
      </c>
      <c r="H16" s="52">
        <v>14834870</v>
      </c>
      <c r="I16" s="36">
        <f t="shared" si="7"/>
        <v>74.270020493435268</v>
      </c>
      <c r="J16" s="36" t="s">
        <v>108</v>
      </c>
      <c r="K16" s="36">
        <f t="shared" si="0"/>
        <v>32.553414855988876</v>
      </c>
      <c r="L16" s="36">
        <f t="shared" si="8"/>
        <v>35.846778355394257</v>
      </c>
      <c r="M16" s="36" t="s">
        <v>106</v>
      </c>
      <c r="N16" s="52">
        <v>9.5765977992034905</v>
      </c>
      <c r="O16" s="34">
        <f>AVERAGE(I16:I18)</f>
        <v>73.901967539415509</v>
      </c>
      <c r="P16" s="35">
        <f>AVERAGE(K16:K18)</f>
        <v>32.670044910552178</v>
      </c>
      <c r="Q16" s="34">
        <f>AVERAGE(L16:L18)</f>
        <v>35.858121173798246</v>
      </c>
      <c r="R16" s="34">
        <f>ROUND(O16,2)</f>
        <v>73.900000000000006</v>
      </c>
      <c r="S16" s="34">
        <f t="shared" ref="S16:T17" si="12">ROUND(P16,2)</f>
        <v>32.67</v>
      </c>
      <c r="T16" s="34">
        <f t="shared" si="12"/>
        <v>35.86</v>
      </c>
      <c r="U16" s="93" t="s">
        <v>103</v>
      </c>
    </row>
    <row r="17" spans="2:21" x14ac:dyDescent="0.3">
      <c r="B17" s="93"/>
      <c r="C17" s="93"/>
      <c r="D17" s="52">
        <v>5227896</v>
      </c>
      <c r="E17" s="52">
        <v>806049</v>
      </c>
      <c r="F17" s="52">
        <v>4528161</v>
      </c>
      <c r="G17" s="52">
        <v>9584806</v>
      </c>
      <c r="H17" s="52">
        <v>14597445</v>
      </c>
      <c r="I17" s="36">
        <f t="shared" si="7"/>
        <v>73.282852263320265</v>
      </c>
      <c r="J17" s="36" t="s">
        <v>108</v>
      </c>
      <c r="K17" s="36">
        <f t="shared" si="0"/>
        <v>32.837425993276767</v>
      </c>
      <c r="L17" s="36">
        <f t="shared" si="8"/>
        <v>35.829779804629318</v>
      </c>
      <c r="M17" s="36" t="s">
        <v>106</v>
      </c>
      <c r="N17" s="52">
        <v>9.1665116630521108</v>
      </c>
      <c r="O17" s="34">
        <f>STDEV(I16:I18)</f>
        <v>0.53935099500376138</v>
      </c>
      <c r="P17" s="34">
        <f>STDEVP(K16:K18)</f>
        <v>0.12137361511866593</v>
      </c>
      <c r="Q17" s="34">
        <f>STDEV(L16:L18)</f>
        <v>3.5402877559858111E-2</v>
      </c>
      <c r="R17" s="34">
        <f>ROUND(O17,2)</f>
        <v>0.54</v>
      </c>
      <c r="S17" s="34">
        <f t="shared" si="12"/>
        <v>0.12</v>
      </c>
      <c r="T17" s="34">
        <f t="shared" si="12"/>
        <v>0.04</v>
      </c>
      <c r="U17" s="93"/>
    </row>
    <row r="18" spans="2:21" x14ac:dyDescent="0.3">
      <c r="B18" s="93"/>
      <c r="C18" s="93"/>
      <c r="D18" s="52">
        <v>4987054</v>
      </c>
      <c r="E18" s="52">
        <v>740155</v>
      </c>
      <c r="F18" s="52">
        <v>4315270</v>
      </c>
      <c r="G18" s="52">
        <v>9148450</v>
      </c>
      <c r="H18" s="52">
        <v>14698948</v>
      </c>
      <c r="I18" s="36">
        <f t="shared" si="7"/>
        <v>74.153029861490992</v>
      </c>
      <c r="J18" s="36" t="s">
        <v>108</v>
      </c>
      <c r="K18" s="36">
        <f t="shared" si="0"/>
        <v>32.619293882390892</v>
      </c>
      <c r="L18" s="36">
        <f t="shared" si="8"/>
        <v>35.897805361371148</v>
      </c>
      <c r="M18" s="36" t="s">
        <v>106</v>
      </c>
      <c r="N18" s="52">
        <v>9.5313069806070896</v>
      </c>
      <c r="O18" s="34"/>
      <c r="P18" s="34"/>
      <c r="Q18" s="34"/>
      <c r="R18" s="34" t="str">
        <f>R16&amp;"±"&amp;R17</f>
        <v>73.9±0.54</v>
      </c>
      <c r="S18" s="34" t="str">
        <f>S16&amp;"±"&amp;S17</f>
        <v>32.67±0.12</v>
      </c>
      <c r="T18" s="34" t="str">
        <f>T16&amp;"±"&amp;T17</f>
        <v>35.86±0.04</v>
      </c>
      <c r="U18" s="93"/>
    </row>
    <row r="19" spans="2:21" x14ac:dyDescent="0.3">
      <c r="B19" s="102" t="s">
        <v>104</v>
      </c>
      <c r="C19" s="102" t="s">
        <v>157</v>
      </c>
      <c r="D19" s="50">
        <v>5124925</v>
      </c>
      <c r="E19" s="50">
        <v>214462</v>
      </c>
      <c r="F19" s="50">
        <v>4122110</v>
      </c>
      <c r="G19" s="50">
        <v>9759242</v>
      </c>
      <c r="H19" s="50">
        <v>14544048</v>
      </c>
      <c r="I19" s="19">
        <f t="shared" si="7"/>
        <v>91.966793191802736</v>
      </c>
      <c r="J19" s="19" t="s">
        <v>108</v>
      </c>
      <c r="K19" s="19">
        <f t="shared" si="0"/>
        <v>30.630983008081891</v>
      </c>
      <c r="L19" s="19">
        <f t="shared" si="8"/>
        <v>40.609387327689696</v>
      </c>
      <c r="M19" s="19" t="s">
        <v>106</v>
      </c>
      <c r="N19" s="50">
        <v>35.592563374189197</v>
      </c>
      <c r="O19" s="13">
        <f>AVERAGE(I19:I21)</f>
        <v>92.166647326833228</v>
      </c>
      <c r="P19" s="18">
        <f>AVERAGE(K19:K21)</f>
        <v>30.631965086074967</v>
      </c>
      <c r="Q19" s="13">
        <f>AVERAGE(L19:L21)</f>
        <v>40.699426684270499</v>
      </c>
      <c r="R19" s="13">
        <f>ROUND(O19,2)</f>
        <v>92.17</v>
      </c>
      <c r="S19" s="13">
        <f t="shared" ref="S19:T20" si="13">ROUND(P19,2)</f>
        <v>30.63</v>
      </c>
      <c r="T19" s="13">
        <f t="shared" si="13"/>
        <v>40.700000000000003</v>
      </c>
      <c r="U19" s="102" t="s">
        <v>104</v>
      </c>
    </row>
    <row r="20" spans="2:21" x14ac:dyDescent="0.3">
      <c r="B20" s="103"/>
      <c r="C20" s="103"/>
      <c r="D20" s="50">
        <v>5346044</v>
      </c>
      <c r="E20" s="50">
        <v>209168</v>
      </c>
      <c r="F20" s="50">
        <v>4319042</v>
      </c>
      <c r="G20" s="50">
        <v>10258045</v>
      </c>
      <c r="H20" s="50">
        <v>14780265</v>
      </c>
      <c r="I20" s="19">
        <f t="shared" si="7"/>
        <v>92.469486313033599</v>
      </c>
      <c r="J20" s="19" t="s">
        <v>108</v>
      </c>
      <c r="K20" s="19">
        <f t="shared" si="0"/>
        <v>30.584471895524107</v>
      </c>
      <c r="L20" s="19">
        <f t="shared" si="8"/>
        <v>40.742042631700009</v>
      </c>
      <c r="M20" s="19" t="s">
        <v>106</v>
      </c>
      <c r="N20" s="50">
        <v>38.124017861065298</v>
      </c>
      <c r="O20" s="13">
        <f>STDEV(I19:I21)</f>
        <v>0.26670114962457453</v>
      </c>
      <c r="P20" s="13">
        <f>STDEVP(K19:K21)</f>
        <v>3.9185113186389099E-2</v>
      </c>
      <c r="Q20" s="13">
        <f>STDEV(L19:L21)</f>
        <v>7.8013410527712199E-2</v>
      </c>
      <c r="R20" s="13">
        <f>ROUND(O20,2)</f>
        <v>0.27</v>
      </c>
      <c r="S20" s="13">
        <f t="shared" si="13"/>
        <v>0.04</v>
      </c>
      <c r="T20" s="13">
        <f t="shared" si="13"/>
        <v>0.08</v>
      </c>
      <c r="U20" s="103"/>
    </row>
    <row r="21" spans="2:21" x14ac:dyDescent="0.3">
      <c r="B21" s="104"/>
      <c r="C21" s="104"/>
      <c r="D21" s="50">
        <v>5313253</v>
      </c>
      <c r="E21" s="50">
        <v>219551</v>
      </c>
      <c r="F21" s="50">
        <v>4215728</v>
      </c>
      <c r="G21" s="50">
        <v>10013821</v>
      </c>
      <c r="H21" s="50">
        <v>14540092</v>
      </c>
      <c r="I21" s="19">
        <f t="shared" si="7"/>
        <v>92.063662475663335</v>
      </c>
      <c r="J21" s="19" t="s">
        <v>108</v>
      </c>
      <c r="K21" s="19">
        <f t="shared" si="0"/>
        <v>30.680440354618892</v>
      </c>
      <c r="L21" s="19">
        <f t="shared" si="8"/>
        <v>40.746850093421791</v>
      </c>
      <c r="M21" s="19" t="s">
        <v>106</v>
      </c>
      <c r="N21" s="50">
        <v>36.096587377002898</v>
      </c>
      <c r="O21" s="13"/>
      <c r="P21" s="13"/>
      <c r="Q21" s="13"/>
      <c r="R21" s="13" t="str">
        <f t="shared" ref="R21:T21" si="14">R19&amp;"±"&amp;R20</f>
        <v>92.17±0.27</v>
      </c>
      <c r="S21" s="13" t="str">
        <f t="shared" si="14"/>
        <v>30.63±0.04</v>
      </c>
      <c r="T21" s="13" t="str">
        <f t="shared" si="14"/>
        <v>40.7±0.08</v>
      </c>
      <c r="U21" s="104"/>
    </row>
    <row r="22" spans="2:21" ht="14.75" customHeight="1" x14ac:dyDescent="0.3"/>
  </sheetData>
  <mergeCells count="21">
    <mergeCell ref="C19:C21"/>
    <mergeCell ref="B19:B21"/>
    <mergeCell ref="I3:J3"/>
    <mergeCell ref="L3:M3"/>
    <mergeCell ref="B2:U2"/>
    <mergeCell ref="U19:U21"/>
    <mergeCell ref="U13:U15"/>
    <mergeCell ref="B16:B18"/>
    <mergeCell ref="C16:C18"/>
    <mergeCell ref="U16:U18"/>
    <mergeCell ref="U4:U6"/>
    <mergeCell ref="B7:B9"/>
    <mergeCell ref="C7:C9"/>
    <mergeCell ref="U7:U9"/>
    <mergeCell ref="B10:B12"/>
    <mergeCell ref="C10:C12"/>
    <mergeCell ref="U10:U12"/>
    <mergeCell ref="B4:B6"/>
    <mergeCell ref="C4:C6"/>
    <mergeCell ref="B13:B15"/>
    <mergeCell ref="C13:C15"/>
  </mergeCells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ChemDraw.Document.6.0" shapeId="14337" r:id="rId3">
          <objectPr defaultSize="0" r:id="rId4">
            <anchor moveWithCells="1">
              <from>
                <xdr:col>3</xdr:col>
                <xdr:colOff>0</xdr:colOff>
                <xdr:row>1</xdr:row>
                <xdr:rowOff>76200</xdr:rowOff>
              </from>
              <to>
                <xdr:col>10</xdr:col>
                <xdr:colOff>584200</xdr:colOff>
                <xdr:row>1</xdr:row>
                <xdr:rowOff>927100</xdr:rowOff>
              </to>
            </anchor>
          </objectPr>
        </oleObject>
      </mc:Choice>
      <mc:Fallback>
        <oleObject progId="ChemDraw.Document.6.0" shapeId="14337" r:id="rId3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83CF6-97BF-4A3A-A9B0-6BDEAD2EE18F}">
  <dimension ref="B2:Q76"/>
  <sheetViews>
    <sheetView topLeftCell="A31" zoomScale="55" zoomScaleNormal="55" workbookViewId="0">
      <selection activeCell="Z33" sqref="Z33"/>
    </sheetView>
  </sheetViews>
  <sheetFormatPr defaultColWidth="9.08203125" defaultRowHeight="14" x14ac:dyDescent="0.3"/>
  <cols>
    <col min="1" max="1" width="9.08203125" style="43"/>
    <col min="2" max="2" width="4.25" style="43" bestFit="1" customWidth="1"/>
    <col min="3" max="3" width="9.08203125" style="43" customWidth="1"/>
    <col min="4" max="4" width="9.5" style="43" bestFit="1" customWidth="1"/>
    <col min="5" max="5" width="11.33203125" style="43" bestFit="1" customWidth="1"/>
    <col min="6" max="6" width="7.83203125" style="43" bestFit="1" customWidth="1"/>
    <col min="7" max="7" width="9.4140625" style="43" bestFit="1" customWidth="1"/>
    <col min="8" max="8" width="8.4140625" style="43" bestFit="1" customWidth="1"/>
    <col min="9" max="9" width="8.58203125" style="43" bestFit="1" customWidth="1"/>
    <col min="10" max="11" width="9" style="43" bestFit="1" customWidth="1"/>
    <col min="12" max="12" width="10.4140625" style="43" customWidth="1"/>
    <col min="13" max="13" width="9.5" style="43" bestFit="1" customWidth="1"/>
    <col min="14" max="14" width="13.6640625" style="43" customWidth="1"/>
    <col min="15" max="15" width="46.5" style="43" customWidth="1"/>
    <col min="16" max="16" width="8.4140625" style="43" bestFit="1" customWidth="1"/>
    <col min="17" max="17" width="11.08203125" style="43" bestFit="1" customWidth="1"/>
    <col min="18" max="18" width="8.9140625" style="43" bestFit="1" customWidth="1"/>
    <col min="19" max="19" width="10.08203125" style="43" bestFit="1" customWidth="1"/>
    <col min="20" max="20" width="9.08203125" style="43" customWidth="1"/>
    <col min="21" max="21" width="17.08203125" style="43" customWidth="1"/>
    <col min="22" max="22" width="4.75" style="43" customWidth="1"/>
    <col min="23" max="23" width="4.25" style="43" bestFit="1" customWidth="1"/>
    <col min="24" max="24" width="8.25" style="43" bestFit="1" customWidth="1"/>
    <col min="25" max="26" width="11.4140625" style="43" bestFit="1" customWidth="1"/>
    <col min="27" max="27" width="8.4140625" style="43" bestFit="1" customWidth="1"/>
    <col min="28" max="28" width="11.08203125" style="43" bestFit="1" customWidth="1"/>
    <col min="29" max="29" width="8.9140625" style="43" bestFit="1" customWidth="1"/>
    <col min="30" max="30" width="10.08203125" style="43" bestFit="1" customWidth="1"/>
    <col min="31" max="31" width="9.08203125" style="43" bestFit="1" customWidth="1"/>
    <col min="32" max="32" width="15.5" style="43" bestFit="1" customWidth="1"/>
    <col min="33" max="33" width="5.08203125" style="43" customWidth="1"/>
    <col min="34" max="34" width="4.25" style="43" bestFit="1" customWidth="1"/>
    <col min="35" max="35" width="8.25" style="43" bestFit="1" customWidth="1"/>
    <col min="36" max="36" width="11.4140625" style="43" bestFit="1" customWidth="1"/>
    <col min="37" max="37" width="8.5" style="43" customWidth="1"/>
    <col min="38" max="38" width="8.4140625" style="43" bestFit="1" customWidth="1"/>
    <col min="39" max="39" width="11.08203125" style="43" bestFit="1" customWidth="1"/>
    <col min="40" max="40" width="8.9140625" style="43" bestFit="1" customWidth="1"/>
    <col min="41" max="41" width="10.08203125" style="43" bestFit="1" customWidth="1"/>
    <col min="42" max="42" width="9.08203125" style="43" bestFit="1" customWidth="1"/>
    <col min="43" max="43" width="15.5" style="43" bestFit="1" customWidth="1"/>
    <col min="44" max="44" width="5" style="43" customWidth="1"/>
    <col min="45" max="45" width="4.25" style="43" bestFit="1" customWidth="1"/>
    <col min="46" max="46" width="8.25" style="43" bestFit="1" customWidth="1"/>
    <col min="47" max="48" width="11.4140625" style="43" bestFit="1" customWidth="1"/>
    <col min="49" max="49" width="8.4140625" style="43" bestFit="1" customWidth="1"/>
    <col min="50" max="50" width="11.08203125" style="43" bestFit="1" customWidth="1"/>
    <col min="51" max="51" width="8.58203125" style="43" bestFit="1" customWidth="1"/>
    <col min="52" max="52" width="8.9140625" style="43" bestFit="1" customWidth="1"/>
    <col min="53" max="53" width="9.08203125" style="43" customWidth="1"/>
    <col min="54" max="54" width="15.5" style="43" bestFit="1" customWidth="1"/>
    <col min="55" max="16384" width="9.08203125" style="43"/>
  </cols>
  <sheetData>
    <row r="2" spans="2:17" ht="61.5" x14ac:dyDescent="0.3">
      <c r="B2" s="110"/>
      <c r="C2" s="111"/>
      <c r="D2" s="111"/>
      <c r="E2" s="111"/>
      <c r="F2" s="111"/>
      <c r="G2" s="111"/>
      <c r="H2" s="72" t="s">
        <v>172</v>
      </c>
      <c r="I2" s="110"/>
      <c r="J2" s="111"/>
      <c r="K2" s="111"/>
      <c r="L2" s="111"/>
      <c r="M2" s="111"/>
      <c r="N2" s="111"/>
      <c r="Q2" s="73" t="s">
        <v>173</v>
      </c>
    </row>
    <row r="3" spans="2:17" x14ac:dyDescent="0.3">
      <c r="B3" s="111"/>
      <c r="C3" s="111"/>
      <c r="D3" s="111"/>
      <c r="E3" s="111"/>
      <c r="F3" s="111"/>
      <c r="G3" s="111"/>
      <c r="I3" s="111"/>
      <c r="J3" s="111"/>
      <c r="K3" s="111"/>
      <c r="L3" s="111"/>
      <c r="M3" s="111"/>
      <c r="N3" s="111"/>
    </row>
    <row r="4" spans="2:17" x14ac:dyDescent="0.3">
      <c r="B4" s="111"/>
      <c r="C4" s="111"/>
      <c r="D4" s="111"/>
      <c r="E4" s="111"/>
      <c r="F4" s="111"/>
      <c r="G4" s="111"/>
      <c r="I4" s="111"/>
      <c r="J4" s="111"/>
      <c r="K4" s="111"/>
      <c r="L4" s="111"/>
      <c r="M4" s="111"/>
      <c r="N4" s="111"/>
    </row>
    <row r="5" spans="2:17" x14ac:dyDescent="0.3">
      <c r="B5" s="111"/>
      <c r="C5" s="111"/>
      <c r="D5" s="111"/>
      <c r="E5" s="111"/>
      <c r="F5" s="111"/>
      <c r="G5" s="111"/>
      <c r="I5" s="111"/>
      <c r="J5" s="111"/>
      <c r="K5" s="111"/>
      <c r="L5" s="111"/>
      <c r="M5" s="111"/>
      <c r="N5" s="111"/>
    </row>
    <row r="6" spans="2:17" x14ac:dyDescent="0.3">
      <c r="B6" s="111"/>
      <c r="C6" s="111"/>
      <c r="D6" s="111"/>
      <c r="E6" s="111"/>
      <c r="F6" s="111"/>
      <c r="G6" s="111"/>
      <c r="I6" s="111"/>
      <c r="J6" s="111"/>
      <c r="K6" s="111"/>
      <c r="L6" s="111"/>
      <c r="M6" s="111"/>
      <c r="N6" s="111"/>
    </row>
    <row r="7" spans="2:17" x14ac:dyDescent="0.3">
      <c r="B7" s="111"/>
      <c r="C7" s="111"/>
      <c r="D7" s="111"/>
      <c r="E7" s="111"/>
      <c r="F7" s="111"/>
      <c r="G7" s="111"/>
      <c r="I7" s="111"/>
      <c r="J7" s="111"/>
      <c r="K7" s="111"/>
      <c r="L7" s="111"/>
      <c r="M7" s="111"/>
      <c r="N7" s="111"/>
    </row>
    <row r="8" spans="2:17" x14ac:dyDescent="0.3">
      <c r="B8" s="111"/>
      <c r="C8" s="111"/>
      <c r="D8" s="111"/>
      <c r="E8" s="111"/>
      <c r="F8" s="111"/>
      <c r="G8" s="111"/>
      <c r="I8" s="111"/>
      <c r="J8" s="111"/>
      <c r="K8" s="111"/>
      <c r="L8" s="111"/>
      <c r="M8" s="111"/>
      <c r="N8" s="111"/>
    </row>
    <row r="9" spans="2:17" x14ac:dyDescent="0.3">
      <c r="B9" s="111"/>
      <c r="C9" s="111"/>
      <c r="D9" s="111"/>
      <c r="E9" s="111"/>
      <c r="F9" s="111"/>
      <c r="G9" s="111"/>
      <c r="I9" s="111"/>
      <c r="J9" s="111"/>
      <c r="K9" s="111"/>
      <c r="L9" s="111"/>
      <c r="M9" s="111"/>
      <c r="N9" s="111"/>
    </row>
    <row r="10" spans="2:17" x14ac:dyDescent="0.3">
      <c r="B10" s="111"/>
      <c r="C10" s="111"/>
      <c r="D10" s="111"/>
      <c r="E10" s="111"/>
      <c r="F10" s="111"/>
      <c r="G10" s="111"/>
      <c r="I10" s="111"/>
      <c r="J10" s="111"/>
      <c r="K10" s="111"/>
      <c r="L10" s="111"/>
      <c r="M10" s="111"/>
      <c r="N10" s="111"/>
    </row>
    <row r="11" spans="2:17" x14ac:dyDescent="0.3">
      <c r="B11" s="111"/>
      <c r="C11" s="111"/>
      <c r="D11" s="111"/>
      <c r="E11" s="111"/>
      <c r="F11" s="111"/>
      <c r="G11" s="111"/>
      <c r="I11" s="111"/>
      <c r="J11" s="111"/>
      <c r="K11" s="111"/>
      <c r="L11" s="111"/>
      <c r="M11" s="111"/>
      <c r="N11" s="111"/>
    </row>
    <row r="12" spans="2:17" x14ac:dyDescent="0.3">
      <c r="B12" s="111"/>
      <c r="C12" s="111"/>
      <c r="D12" s="111"/>
      <c r="E12" s="111"/>
      <c r="F12" s="111"/>
      <c r="G12" s="111"/>
      <c r="I12" s="111"/>
      <c r="J12" s="111"/>
      <c r="K12" s="111"/>
      <c r="L12" s="111"/>
      <c r="M12" s="111"/>
      <c r="N12" s="111"/>
    </row>
    <row r="13" spans="2:17" x14ac:dyDescent="0.3">
      <c r="B13" s="111"/>
      <c r="C13" s="111"/>
      <c r="D13" s="111"/>
      <c r="E13" s="111"/>
      <c r="F13" s="111"/>
      <c r="G13" s="111"/>
      <c r="I13" s="111"/>
      <c r="J13" s="111"/>
      <c r="K13" s="111"/>
      <c r="L13" s="111"/>
      <c r="M13" s="111"/>
      <c r="N13" s="111"/>
    </row>
    <row r="14" spans="2:17" x14ac:dyDescent="0.3">
      <c r="B14" s="111"/>
      <c r="C14" s="111"/>
      <c r="D14" s="111"/>
      <c r="E14" s="111"/>
      <c r="F14" s="111"/>
      <c r="G14" s="111"/>
      <c r="I14" s="111"/>
      <c r="J14" s="111"/>
      <c r="K14" s="111"/>
      <c r="L14" s="111"/>
      <c r="M14" s="111"/>
      <c r="N14" s="111"/>
    </row>
    <row r="15" spans="2:17" x14ac:dyDescent="0.3">
      <c r="B15" s="111"/>
      <c r="C15" s="111"/>
      <c r="D15" s="111"/>
      <c r="E15" s="111"/>
      <c r="F15" s="111"/>
      <c r="G15" s="111"/>
      <c r="I15" s="111"/>
      <c r="J15" s="111"/>
      <c r="K15" s="111"/>
      <c r="L15" s="111"/>
      <c r="M15" s="111"/>
      <c r="N15" s="111"/>
    </row>
    <row r="16" spans="2:17" x14ac:dyDescent="0.3">
      <c r="B16" s="111"/>
      <c r="C16" s="111"/>
      <c r="D16" s="111"/>
      <c r="E16" s="111"/>
      <c r="F16" s="111"/>
      <c r="G16" s="111"/>
      <c r="I16" s="111"/>
      <c r="J16" s="111"/>
      <c r="K16" s="111"/>
      <c r="L16" s="111"/>
      <c r="M16" s="111"/>
      <c r="N16" s="111"/>
    </row>
    <row r="17" spans="2:14" x14ac:dyDescent="0.3">
      <c r="B17" s="111"/>
      <c r="C17" s="111"/>
      <c r="D17" s="111"/>
      <c r="E17" s="111"/>
      <c r="F17" s="111"/>
      <c r="G17" s="111"/>
      <c r="I17" s="111"/>
      <c r="J17" s="111"/>
      <c r="K17" s="111"/>
      <c r="L17" s="111"/>
      <c r="M17" s="111"/>
      <c r="N17" s="111"/>
    </row>
    <row r="18" spans="2:14" x14ac:dyDescent="0.3">
      <c r="B18" s="111"/>
      <c r="C18" s="111"/>
      <c r="D18" s="111"/>
      <c r="E18" s="111"/>
      <c r="F18" s="111"/>
      <c r="G18" s="111"/>
      <c r="I18" s="111"/>
      <c r="J18" s="111"/>
      <c r="K18" s="111"/>
      <c r="L18" s="111"/>
      <c r="M18" s="111"/>
      <c r="N18" s="111"/>
    </row>
    <row r="19" spans="2:14" x14ac:dyDescent="0.3">
      <c r="B19" s="111"/>
      <c r="C19" s="111"/>
      <c r="D19" s="111"/>
      <c r="E19" s="111"/>
      <c r="F19" s="111"/>
      <c r="G19" s="111"/>
      <c r="I19" s="111"/>
      <c r="J19" s="111"/>
      <c r="K19" s="111"/>
      <c r="L19" s="111"/>
      <c r="M19" s="111"/>
      <c r="N19" s="111"/>
    </row>
    <row r="20" spans="2:14" x14ac:dyDescent="0.3">
      <c r="B20" s="111"/>
      <c r="C20" s="111"/>
      <c r="D20" s="111"/>
      <c r="E20" s="111"/>
      <c r="F20" s="111"/>
      <c r="G20" s="111"/>
      <c r="I20" s="111"/>
      <c r="J20" s="111"/>
      <c r="K20" s="111"/>
      <c r="L20" s="111"/>
      <c r="M20" s="111"/>
      <c r="N20" s="111"/>
    </row>
    <row r="21" spans="2:14" x14ac:dyDescent="0.3">
      <c r="B21" s="111"/>
      <c r="C21" s="111"/>
      <c r="D21" s="111"/>
      <c r="E21" s="111"/>
      <c r="F21" s="111"/>
      <c r="G21" s="111"/>
      <c r="I21" s="111"/>
      <c r="J21" s="111"/>
      <c r="K21" s="111"/>
      <c r="L21" s="111"/>
      <c r="M21" s="111"/>
      <c r="N21" s="111"/>
    </row>
    <row r="22" spans="2:14" x14ac:dyDescent="0.3">
      <c r="B22" s="111"/>
      <c r="C22" s="111"/>
      <c r="D22" s="111"/>
      <c r="E22" s="111"/>
      <c r="F22" s="111"/>
      <c r="G22" s="111"/>
      <c r="I22" s="111"/>
      <c r="J22" s="111"/>
      <c r="K22" s="111"/>
      <c r="L22" s="111"/>
      <c r="M22" s="111"/>
      <c r="N22" s="111"/>
    </row>
    <row r="23" spans="2:14" x14ac:dyDescent="0.3">
      <c r="B23" s="111"/>
      <c r="C23" s="111"/>
      <c r="D23" s="111"/>
      <c r="E23" s="111"/>
      <c r="F23" s="111"/>
      <c r="G23" s="111"/>
      <c r="I23" s="111"/>
      <c r="J23" s="111"/>
      <c r="K23" s="111"/>
      <c r="L23" s="111"/>
      <c r="M23" s="111"/>
      <c r="N23" s="111"/>
    </row>
    <row r="24" spans="2:14" x14ac:dyDescent="0.3">
      <c r="B24" s="111"/>
      <c r="C24" s="111"/>
      <c r="D24" s="111"/>
      <c r="E24" s="111"/>
      <c r="F24" s="111"/>
      <c r="G24" s="111"/>
    </row>
    <row r="25" spans="2:14" x14ac:dyDescent="0.3">
      <c r="B25" s="111"/>
      <c r="C25" s="111"/>
      <c r="D25" s="111"/>
      <c r="E25" s="111"/>
      <c r="F25" s="111"/>
      <c r="G25" s="111"/>
    </row>
    <row r="26" spans="2:14" x14ac:dyDescent="0.3">
      <c r="B26" s="111"/>
      <c r="C26" s="111"/>
      <c r="D26" s="111"/>
      <c r="E26" s="111"/>
      <c r="F26" s="111"/>
      <c r="G26" s="111"/>
    </row>
    <row r="27" spans="2:14" x14ac:dyDescent="0.3">
      <c r="B27" s="111"/>
      <c r="C27" s="111"/>
      <c r="D27" s="111"/>
      <c r="E27" s="111"/>
      <c r="F27" s="111"/>
      <c r="G27" s="111"/>
    </row>
    <row r="28" spans="2:14" x14ac:dyDescent="0.3">
      <c r="B28" s="111"/>
      <c r="C28" s="111"/>
      <c r="D28" s="111"/>
      <c r="E28" s="111"/>
      <c r="F28" s="111"/>
      <c r="G28" s="111"/>
    </row>
    <row r="29" spans="2:14" x14ac:dyDescent="0.3">
      <c r="B29" s="111"/>
      <c r="C29" s="111"/>
      <c r="D29" s="111"/>
      <c r="E29" s="111"/>
      <c r="F29" s="111"/>
      <c r="G29" s="111"/>
    </row>
    <row r="30" spans="2:14" x14ac:dyDescent="0.3">
      <c r="B30" s="111"/>
      <c r="C30" s="111"/>
      <c r="D30" s="111"/>
      <c r="E30" s="111"/>
      <c r="F30" s="111"/>
      <c r="G30" s="111"/>
    </row>
    <row r="34" ht="13.9" customHeight="1" x14ac:dyDescent="0.3"/>
    <row r="35" ht="13.9" customHeight="1" x14ac:dyDescent="0.3"/>
    <row r="36" ht="27.4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67" spans="2:15" x14ac:dyDescent="0.3">
      <c r="B67" s="114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</row>
    <row r="68" spans="2:15" x14ac:dyDescent="0.3"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</row>
    <row r="69" spans="2:15" x14ac:dyDescent="0.3"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</row>
    <row r="70" spans="2:15" ht="17" x14ac:dyDescent="0.3">
      <c r="B70" s="44"/>
      <c r="C70" s="44"/>
      <c r="D70" s="92" t="s">
        <v>168</v>
      </c>
      <c r="E70" s="92"/>
      <c r="F70" s="92"/>
      <c r="G70" s="92" t="s">
        <v>170</v>
      </c>
      <c r="H70" s="92"/>
      <c r="I70" s="92"/>
      <c r="J70" s="92" t="s">
        <v>169</v>
      </c>
      <c r="K70" s="92"/>
      <c r="L70" s="92"/>
      <c r="M70" s="92"/>
      <c r="N70" s="113" t="s">
        <v>152</v>
      </c>
      <c r="O70" s="112" t="s">
        <v>171</v>
      </c>
    </row>
    <row r="71" spans="2:15" x14ac:dyDescent="0.3">
      <c r="B71" s="13"/>
      <c r="C71" s="13"/>
      <c r="D71" s="13">
        <v>1</v>
      </c>
      <c r="E71" s="13">
        <v>2</v>
      </c>
      <c r="F71" s="13">
        <v>3</v>
      </c>
      <c r="G71" s="13">
        <v>1</v>
      </c>
      <c r="H71" s="13">
        <v>2</v>
      </c>
      <c r="I71" s="13">
        <v>2</v>
      </c>
      <c r="J71" s="13">
        <v>1</v>
      </c>
      <c r="K71" s="13">
        <v>2</v>
      </c>
      <c r="L71" s="13">
        <v>3</v>
      </c>
      <c r="M71" s="13" t="s">
        <v>151</v>
      </c>
      <c r="N71" s="92"/>
      <c r="O71" s="92"/>
    </row>
    <row r="72" spans="2:15" x14ac:dyDescent="0.3">
      <c r="B72" s="13">
        <v>1</v>
      </c>
      <c r="C72" s="13" t="s">
        <v>148</v>
      </c>
      <c r="D72" s="64">
        <v>0.16400000000000001</v>
      </c>
      <c r="E72" s="64">
        <v>0.16400000000000001</v>
      </c>
      <c r="F72" s="64">
        <v>0.17100000000000001</v>
      </c>
      <c r="G72" s="64">
        <f t="shared" ref="G72:G76" si="0">(D72-0.014)/0.966</f>
        <v>0.15527950310559005</v>
      </c>
      <c r="H72" s="64">
        <f t="shared" ref="H72:I76" si="1">(E72-0.014)/0.966</f>
        <v>0.15527950310559005</v>
      </c>
      <c r="I72" s="64">
        <f t="shared" si="1"/>
        <v>0.16252587991718426</v>
      </c>
      <c r="J72" s="64">
        <f t="shared" ref="J72:J76" si="2">G72*400</f>
        <v>62.11180124223602</v>
      </c>
      <c r="K72" s="64">
        <f t="shared" ref="K72:L76" si="3">H72*400</f>
        <v>62.11180124223602</v>
      </c>
      <c r="L72" s="64">
        <f t="shared" si="3"/>
        <v>65.010351966873699</v>
      </c>
      <c r="M72" s="64">
        <f>AVERAGE(J72:L72)</f>
        <v>63.077984817115244</v>
      </c>
      <c r="N72" s="13">
        <v>20</v>
      </c>
      <c r="O72" s="13">
        <f>800/N72</f>
        <v>40</v>
      </c>
    </row>
    <row r="73" spans="2:15" ht="17.5" x14ac:dyDescent="0.3">
      <c r="B73" s="13">
        <v>2</v>
      </c>
      <c r="C73" s="13" t="s">
        <v>149</v>
      </c>
      <c r="D73" s="64">
        <v>0.14499999999999999</v>
      </c>
      <c r="E73" s="64">
        <v>0.151</v>
      </c>
      <c r="F73" s="64">
        <v>0.14799999999999999</v>
      </c>
      <c r="G73" s="64">
        <f t="shared" si="0"/>
        <v>0.13561076604554864</v>
      </c>
      <c r="H73" s="64">
        <f t="shared" si="1"/>
        <v>0.14182194616977226</v>
      </c>
      <c r="I73" s="64">
        <f t="shared" si="1"/>
        <v>0.13871635610766045</v>
      </c>
      <c r="J73" s="64">
        <f t="shared" si="2"/>
        <v>54.244306418219459</v>
      </c>
      <c r="K73" s="64">
        <f t="shared" si="3"/>
        <v>56.728778467908903</v>
      </c>
      <c r="L73" s="64">
        <f t="shared" si="3"/>
        <v>55.486542443064181</v>
      </c>
      <c r="M73" s="64">
        <f t="shared" ref="M73:M76" si="4">AVERAGE(J73:L73)</f>
        <v>55.486542443064174</v>
      </c>
      <c r="N73" s="13">
        <v>20</v>
      </c>
      <c r="O73" s="13">
        <f>800/N73</f>
        <v>40</v>
      </c>
    </row>
    <row r="74" spans="2:15" ht="17.5" x14ac:dyDescent="0.3">
      <c r="B74" s="13">
        <v>3</v>
      </c>
      <c r="C74" s="13" t="s">
        <v>150</v>
      </c>
      <c r="D74" s="64">
        <v>0.14399999999999999</v>
      </c>
      <c r="E74" s="64">
        <v>0.127</v>
      </c>
      <c r="F74" s="64">
        <v>0.13500000000000001</v>
      </c>
      <c r="G74" s="64">
        <f t="shared" si="0"/>
        <v>0.13457556935817802</v>
      </c>
      <c r="H74" s="64">
        <f t="shared" si="1"/>
        <v>0.11697722567287785</v>
      </c>
      <c r="I74" s="64">
        <f t="shared" si="1"/>
        <v>0.12525879917184266</v>
      </c>
      <c r="J74" s="64">
        <f t="shared" si="2"/>
        <v>53.830227743271209</v>
      </c>
      <c r="K74" s="64">
        <f t="shared" si="3"/>
        <v>46.790890269151141</v>
      </c>
      <c r="L74" s="64">
        <f t="shared" si="3"/>
        <v>50.103519668737064</v>
      </c>
      <c r="M74" s="64">
        <f t="shared" si="4"/>
        <v>50.24154589371981</v>
      </c>
      <c r="N74" s="13">
        <v>10</v>
      </c>
      <c r="O74" s="13">
        <f>800/N74</f>
        <v>80</v>
      </c>
    </row>
    <row r="75" spans="2:15" x14ac:dyDescent="0.3">
      <c r="B75" s="13">
        <v>4</v>
      </c>
      <c r="C75" s="13" t="s">
        <v>146</v>
      </c>
      <c r="D75" s="64">
        <v>0.161</v>
      </c>
      <c r="E75" s="64">
        <v>0.14199999999999999</v>
      </c>
      <c r="F75" s="64">
        <v>0.13400000000000001</v>
      </c>
      <c r="G75" s="64">
        <f t="shared" si="0"/>
        <v>0.15217391304347827</v>
      </c>
      <c r="H75" s="64">
        <f t="shared" si="1"/>
        <v>0.13250517598343683</v>
      </c>
      <c r="I75" s="64">
        <f t="shared" si="1"/>
        <v>0.12422360248447206</v>
      </c>
      <c r="J75" s="64">
        <f t="shared" si="2"/>
        <v>60.869565217391312</v>
      </c>
      <c r="K75" s="64">
        <f t="shared" si="3"/>
        <v>53.002070393374737</v>
      </c>
      <c r="L75" s="64">
        <f t="shared" si="3"/>
        <v>49.689440993788821</v>
      </c>
      <c r="M75" s="64">
        <f t="shared" si="4"/>
        <v>54.520358868184957</v>
      </c>
      <c r="N75" s="13">
        <v>20</v>
      </c>
      <c r="O75" s="13">
        <f>800/N75</f>
        <v>40</v>
      </c>
    </row>
    <row r="76" spans="2:15" x14ac:dyDescent="0.3">
      <c r="B76" s="13">
        <v>5</v>
      </c>
      <c r="C76" s="13" t="s">
        <v>147</v>
      </c>
      <c r="D76" s="64">
        <v>0.1331</v>
      </c>
      <c r="E76" s="64">
        <v>0.115</v>
      </c>
      <c r="F76" s="64">
        <v>0.125</v>
      </c>
      <c r="G76" s="64">
        <f t="shared" si="0"/>
        <v>0.12329192546583852</v>
      </c>
      <c r="H76" s="64">
        <f t="shared" si="1"/>
        <v>0.10455486542443065</v>
      </c>
      <c r="I76" s="64">
        <f t="shared" si="1"/>
        <v>0.11490683229813665</v>
      </c>
      <c r="J76" s="64">
        <f t="shared" si="2"/>
        <v>49.316770186335404</v>
      </c>
      <c r="K76" s="64">
        <f t="shared" si="3"/>
        <v>41.821946169772261</v>
      </c>
      <c r="L76" s="64">
        <f t="shared" si="3"/>
        <v>45.962732919254663</v>
      </c>
      <c r="M76" s="64">
        <f t="shared" si="4"/>
        <v>45.70048309178744</v>
      </c>
      <c r="N76" s="13">
        <v>10</v>
      </c>
      <c r="O76" s="13">
        <f>800/N76</f>
        <v>80</v>
      </c>
    </row>
  </sheetData>
  <mergeCells count="8">
    <mergeCell ref="B2:G30"/>
    <mergeCell ref="I2:N23"/>
    <mergeCell ref="O70:O71"/>
    <mergeCell ref="N70:N71"/>
    <mergeCell ref="G70:I70"/>
    <mergeCell ref="D70:F70"/>
    <mergeCell ref="J70:M70"/>
    <mergeCell ref="B67:O69"/>
  </mergeCells>
  <phoneticPr fontId="1" type="noConversion"/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ChemDraw.Document.6.0" shapeId="15377" r:id="rId4">
          <objectPr defaultSize="0" autoPict="0" r:id="rId5">
            <anchor moveWithCells="1">
              <from>
                <xdr:col>44</xdr:col>
                <xdr:colOff>381000</xdr:colOff>
                <xdr:row>31</xdr:row>
                <xdr:rowOff>0</xdr:rowOff>
              </from>
              <to>
                <xdr:col>53</xdr:col>
                <xdr:colOff>222250</xdr:colOff>
                <xdr:row>35</xdr:row>
                <xdr:rowOff>165100</xdr:rowOff>
              </to>
            </anchor>
          </objectPr>
        </oleObject>
      </mc:Choice>
      <mc:Fallback>
        <oleObject progId="ChemDraw.Document.6.0" shapeId="15377" r:id="rId4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A59A9-9E04-4635-9294-08E20845BAA2}">
  <dimension ref="B2:T34"/>
  <sheetViews>
    <sheetView topLeftCell="A4" zoomScale="70" zoomScaleNormal="70" workbookViewId="0">
      <selection activeCell="X4" sqref="X4"/>
    </sheetView>
  </sheetViews>
  <sheetFormatPr defaultRowHeight="14" x14ac:dyDescent="0.3"/>
  <cols>
    <col min="5" max="5" width="10.83203125" customWidth="1"/>
    <col min="9" max="9" width="11.83203125" bestFit="1" customWidth="1"/>
    <col min="10" max="10" width="10.6640625" style="1" customWidth="1"/>
    <col min="15" max="15" width="10" customWidth="1"/>
    <col min="18" max="18" width="9.5" customWidth="1"/>
    <col min="19" max="19" width="11.1640625" bestFit="1" customWidth="1"/>
    <col min="20" max="20" width="12.08203125" bestFit="1" customWidth="1"/>
  </cols>
  <sheetData>
    <row r="2" spans="2:20" ht="75.75" customHeight="1" x14ac:dyDescent="0.3">
      <c r="B2" s="117"/>
      <c r="C2" s="117"/>
      <c r="D2" s="117"/>
      <c r="E2" s="117"/>
      <c r="F2" s="117"/>
      <c r="G2" s="117"/>
      <c r="H2" s="117"/>
      <c r="I2" s="117"/>
      <c r="J2" s="117"/>
      <c r="L2" s="99"/>
      <c r="M2" s="99"/>
      <c r="N2" s="99"/>
      <c r="O2" s="99"/>
      <c r="P2" s="99"/>
      <c r="Q2" s="99"/>
      <c r="R2" s="99"/>
      <c r="S2" s="99"/>
      <c r="T2" s="99"/>
    </row>
    <row r="3" spans="2:20" ht="69" customHeight="1" x14ac:dyDescent="0.3">
      <c r="B3" s="116" t="s">
        <v>116</v>
      </c>
      <c r="C3" s="116"/>
      <c r="D3" s="116"/>
      <c r="E3" s="116"/>
      <c r="F3" s="116"/>
      <c r="G3" s="116"/>
      <c r="H3" s="116"/>
      <c r="I3" s="116"/>
      <c r="J3" s="116"/>
      <c r="L3" s="116" t="s">
        <v>116</v>
      </c>
      <c r="M3" s="116"/>
      <c r="N3" s="116"/>
      <c r="O3" s="116"/>
      <c r="P3" s="116"/>
      <c r="Q3" s="116"/>
      <c r="R3" s="116"/>
      <c r="S3" s="116"/>
      <c r="T3" s="116"/>
    </row>
    <row r="4" spans="2:20" ht="37.9" customHeight="1" x14ac:dyDescent="0.3">
      <c r="B4" s="6" t="s">
        <v>111</v>
      </c>
      <c r="C4" s="6" t="s">
        <v>112</v>
      </c>
      <c r="D4" s="6" t="s">
        <v>113</v>
      </c>
      <c r="E4" s="7" t="s">
        <v>75</v>
      </c>
      <c r="F4" s="6" t="s">
        <v>114</v>
      </c>
      <c r="G4" s="6" t="s">
        <v>115</v>
      </c>
      <c r="H4" s="7" t="s">
        <v>76</v>
      </c>
      <c r="I4" s="7" t="s">
        <v>167</v>
      </c>
      <c r="J4" s="7" t="s">
        <v>117</v>
      </c>
      <c r="L4" s="6" t="s">
        <v>111</v>
      </c>
      <c r="M4" s="6" t="s">
        <v>112</v>
      </c>
      <c r="N4" s="6" t="s">
        <v>113</v>
      </c>
      <c r="O4" s="7" t="s">
        <v>75</v>
      </c>
      <c r="P4" s="6" t="s">
        <v>114</v>
      </c>
      <c r="Q4" s="6" t="s">
        <v>115</v>
      </c>
      <c r="R4" s="8" t="s">
        <v>76</v>
      </c>
      <c r="S4" s="7" t="s">
        <v>167</v>
      </c>
      <c r="T4" s="7" t="s">
        <v>117</v>
      </c>
    </row>
    <row r="5" spans="2:20" ht="15.5" x14ac:dyDescent="0.3">
      <c r="B5" s="100">
        <v>0</v>
      </c>
      <c r="C5" s="22">
        <v>82429</v>
      </c>
      <c r="D5" s="22">
        <v>799558</v>
      </c>
      <c r="E5" s="53">
        <f>(D5-C5)/(C5+D5)*100</f>
        <v>81.308341279406619</v>
      </c>
      <c r="F5" s="22">
        <v>1871375</v>
      </c>
      <c r="G5" s="22">
        <v>1145994</v>
      </c>
      <c r="H5" s="53">
        <f>(F5-G5)/(F5+G5)*100</f>
        <v>24.040182026129386</v>
      </c>
      <c r="I5" s="53">
        <f>H5/(E5+H5)*100</f>
        <v>22.819666827609048</v>
      </c>
      <c r="J5" s="36">
        <f>I5/28.94*100</f>
        <v>78.85164764204923</v>
      </c>
      <c r="L5" s="100">
        <v>0</v>
      </c>
      <c r="M5" s="22">
        <v>0</v>
      </c>
      <c r="N5" s="22">
        <v>719680</v>
      </c>
      <c r="O5" s="53">
        <f>(N5-M5)/(M5+N5)*100</f>
        <v>100</v>
      </c>
      <c r="P5" s="22">
        <v>1977336</v>
      </c>
      <c r="Q5" s="22">
        <v>1175434</v>
      </c>
      <c r="R5" s="53">
        <f>(P5-Q5)/(P5+Q5)*100</f>
        <v>25.434839839252465</v>
      </c>
      <c r="S5" s="53">
        <f>R5/(R5+O5)*100</f>
        <v>20.277332734547894</v>
      </c>
      <c r="T5" s="36">
        <f>S5/20.28*100</f>
        <v>99.986847803490591</v>
      </c>
    </row>
    <row r="6" spans="2:20" ht="15.5" x14ac:dyDescent="0.3">
      <c r="B6" s="100"/>
      <c r="C6" s="22">
        <v>115567</v>
      </c>
      <c r="D6" s="22">
        <v>1000156</v>
      </c>
      <c r="E6" s="53">
        <f t="shared" ref="E6:E34" si="0">(D6-C6)/(C6+D6)*100</f>
        <v>79.28392620749058</v>
      </c>
      <c r="F6" s="22">
        <v>1922008</v>
      </c>
      <c r="G6" s="22">
        <v>983874</v>
      </c>
      <c r="H6" s="53">
        <f t="shared" ref="H6:H34" si="1">(F6-G6)/(F6+G6)*100</f>
        <v>32.283967483882691</v>
      </c>
      <c r="I6" s="53">
        <f t="shared" ref="I6:I34" si="2">H6/(E6+H6)*100</f>
        <v>28.936611076649712</v>
      </c>
      <c r="J6" s="36">
        <f>I6/28.94*100</f>
        <v>99.988289829473771</v>
      </c>
      <c r="L6" s="100"/>
      <c r="M6" s="22">
        <v>0</v>
      </c>
      <c r="N6" s="22">
        <v>730423</v>
      </c>
      <c r="O6" s="53">
        <f t="shared" ref="O6:O34" si="3">(N6-M6)/(M6+N6)*100</f>
        <v>100</v>
      </c>
      <c r="P6" s="22">
        <v>1882019</v>
      </c>
      <c r="Q6" s="22">
        <v>1169192</v>
      </c>
      <c r="R6" s="53">
        <f t="shared" ref="R6:R34" si="4">(P6-Q6)/(P6+Q6)*100</f>
        <v>23.362101146069545</v>
      </c>
      <c r="S6" s="53">
        <f t="shared" ref="S6:S34" si="5">R6/(R6+O6)*100</f>
        <v>18.937826876349281</v>
      </c>
      <c r="T6" s="36">
        <f t="shared" ref="T6:T7" si="6">S6/20.28*100</f>
        <v>93.381789331110838</v>
      </c>
    </row>
    <row r="7" spans="2:20" ht="15.5" x14ac:dyDescent="0.3">
      <c r="B7" s="100"/>
      <c r="C7" s="22">
        <v>114262</v>
      </c>
      <c r="D7" s="22">
        <v>974037</v>
      </c>
      <c r="E7" s="53">
        <f t="shared" si="0"/>
        <v>79.001726547575629</v>
      </c>
      <c r="F7" s="22">
        <v>1970349</v>
      </c>
      <c r="G7" s="22">
        <v>1055040</v>
      </c>
      <c r="H7" s="53">
        <f t="shared" si="1"/>
        <v>30.254258212745533</v>
      </c>
      <c r="I7" s="53">
        <f t="shared" si="2"/>
        <v>27.69116792925843</v>
      </c>
      <c r="J7" s="36">
        <f>I7/28.94*100</f>
        <v>95.68475442038158</v>
      </c>
      <c r="L7" s="100"/>
      <c r="M7" s="22">
        <v>0</v>
      </c>
      <c r="N7" s="22">
        <v>743848</v>
      </c>
      <c r="O7" s="53">
        <f t="shared" si="3"/>
        <v>100</v>
      </c>
      <c r="P7" s="22">
        <v>1932339</v>
      </c>
      <c r="Q7" s="22">
        <v>1164787</v>
      </c>
      <c r="R7" s="53">
        <f t="shared" si="4"/>
        <v>24.782717913317057</v>
      </c>
      <c r="S7" s="53">
        <f t="shared" si="5"/>
        <v>19.860697320708219</v>
      </c>
      <c r="T7" s="36">
        <f t="shared" si="6"/>
        <v>97.932432547870889</v>
      </c>
    </row>
    <row r="8" spans="2:20" ht="15.5" x14ac:dyDescent="0.3">
      <c r="B8" s="99">
        <v>3</v>
      </c>
      <c r="C8" s="6">
        <v>107654</v>
      </c>
      <c r="D8" s="6">
        <v>930261</v>
      </c>
      <c r="E8" s="54">
        <f t="shared" si="0"/>
        <v>79.255719398987395</v>
      </c>
      <c r="F8" s="6">
        <v>1837651</v>
      </c>
      <c r="G8" s="6">
        <v>966360</v>
      </c>
      <c r="H8" s="54">
        <f t="shared" si="1"/>
        <v>31.073023607967304</v>
      </c>
      <c r="I8" s="54">
        <f t="shared" si="2"/>
        <v>28.164033017224334</v>
      </c>
      <c r="J8" s="19">
        <f t="shared" ref="J8:J34" si="7">I8/28.94*100</f>
        <v>97.318704275135914</v>
      </c>
      <c r="L8" s="99">
        <v>3</v>
      </c>
      <c r="M8" s="55">
        <v>0</v>
      </c>
      <c r="N8" s="55">
        <v>993504</v>
      </c>
      <c r="O8" s="56">
        <f t="shared" si="3"/>
        <v>100</v>
      </c>
      <c r="P8" s="55">
        <v>3041893</v>
      </c>
      <c r="Q8" s="55">
        <v>2099780</v>
      </c>
      <c r="R8" s="54">
        <f t="shared" si="4"/>
        <v>18.323082778698684</v>
      </c>
      <c r="S8" s="54">
        <f t="shared" si="5"/>
        <v>15.485636740016826</v>
      </c>
      <c r="T8" s="19">
        <f>S8/20.28*100</f>
        <v>76.359155522765406</v>
      </c>
    </row>
    <row r="9" spans="2:20" ht="15.5" x14ac:dyDescent="0.3">
      <c r="B9" s="99"/>
      <c r="C9" s="6">
        <v>109552</v>
      </c>
      <c r="D9" s="6">
        <v>989332</v>
      </c>
      <c r="E9" s="54">
        <f t="shared" si="0"/>
        <v>80.061225752672712</v>
      </c>
      <c r="F9" s="6">
        <v>1872489</v>
      </c>
      <c r="G9" s="6">
        <v>975123</v>
      </c>
      <c r="H9" s="54">
        <f t="shared" si="1"/>
        <v>31.512930834678322</v>
      </c>
      <c r="I9" s="54">
        <f t="shared" si="2"/>
        <v>28.243933719549968</v>
      </c>
      <c r="J9" s="19">
        <f t="shared" si="7"/>
        <v>97.594795160849927</v>
      </c>
      <c r="L9" s="99"/>
      <c r="M9" s="55">
        <v>0</v>
      </c>
      <c r="N9" s="55">
        <v>609880</v>
      </c>
      <c r="O9" s="56">
        <f t="shared" si="3"/>
        <v>100</v>
      </c>
      <c r="P9" s="55">
        <v>1983390</v>
      </c>
      <c r="Q9" s="55">
        <v>1390360</v>
      </c>
      <c r="R9" s="54">
        <f t="shared" si="4"/>
        <v>17.577769544275657</v>
      </c>
      <c r="S9" s="54">
        <f t="shared" si="5"/>
        <v>14.949908994196806</v>
      </c>
      <c r="T9" s="19">
        <f t="shared" ref="T9:T10" si="8">S9/20.28*100</f>
        <v>73.71749997138464</v>
      </c>
    </row>
    <row r="10" spans="2:20" ht="15.5" x14ac:dyDescent="0.3">
      <c r="B10" s="99"/>
      <c r="C10" s="6">
        <v>110531</v>
      </c>
      <c r="D10" s="6">
        <v>978369</v>
      </c>
      <c r="E10" s="54">
        <f t="shared" si="0"/>
        <v>79.698594912296812</v>
      </c>
      <c r="F10" s="6">
        <v>1858174</v>
      </c>
      <c r="G10" s="6">
        <v>981797</v>
      </c>
      <c r="H10" s="54">
        <f t="shared" si="1"/>
        <v>30.858660176459544</v>
      </c>
      <c r="I10" s="54">
        <f t="shared" si="2"/>
        <v>27.911926857885476</v>
      </c>
      <c r="J10" s="19">
        <f t="shared" si="7"/>
        <v>96.447570345146772</v>
      </c>
      <c r="L10" s="99"/>
      <c r="M10" s="55">
        <v>0</v>
      </c>
      <c r="N10" s="55">
        <v>609880</v>
      </c>
      <c r="O10" s="56">
        <f t="shared" si="3"/>
        <v>100</v>
      </c>
      <c r="P10" s="55">
        <v>1983390</v>
      </c>
      <c r="Q10" s="55">
        <v>1390360</v>
      </c>
      <c r="R10" s="54">
        <f t="shared" si="4"/>
        <v>17.577769544275657</v>
      </c>
      <c r="S10" s="54">
        <f t="shared" si="5"/>
        <v>14.949908994196806</v>
      </c>
      <c r="T10" s="19">
        <f t="shared" si="8"/>
        <v>73.71749997138464</v>
      </c>
    </row>
    <row r="11" spans="2:20" ht="15.5" x14ac:dyDescent="0.3">
      <c r="B11" s="100">
        <v>6</v>
      </c>
      <c r="C11" s="22">
        <v>100743</v>
      </c>
      <c r="D11" s="22">
        <v>997322</v>
      </c>
      <c r="E11" s="53">
        <f t="shared" si="0"/>
        <v>81.650813021087103</v>
      </c>
      <c r="F11" s="22">
        <v>1997958</v>
      </c>
      <c r="G11" s="22">
        <v>1125283</v>
      </c>
      <c r="H11" s="53">
        <f t="shared" si="1"/>
        <v>27.941327614487644</v>
      </c>
      <c r="I11" s="53">
        <f t="shared" si="2"/>
        <v>25.49574034455679</v>
      </c>
      <c r="J11" s="36">
        <f t="shared" si="7"/>
        <v>88.098619020583229</v>
      </c>
      <c r="L11" s="100">
        <v>6</v>
      </c>
      <c r="M11" s="57">
        <v>0</v>
      </c>
      <c r="N11" s="57">
        <v>987004</v>
      </c>
      <c r="O11" s="58">
        <f t="shared" si="3"/>
        <v>100</v>
      </c>
      <c r="P11" s="57">
        <v>3329114</v>
      </c>
      <c r="Q11" s="57">
        <v>2369502</v>
      </c>
      <c r="R11" s="53">
        <f t="shared" si="4"/>
        <v>16.839386966940744</v>
      </c>
      <c r="S11" s="53">
        <f t="shared" si="5"/>
        <v>14.412423245343955</v>
      </c>
      <c r="T11" s="36">
        <f>S11/20.28*100</f>
        <v>71.067175765995827</v>
      </c>
    </row>
    <row r="12" spans="2:20" ht="15.5" x14ac:dyDescent="0.3">
      <c r="B12" s="100"/>
      <c r="C12" s="22">
        <v>96512</v>
      </c>
      <c r="D12" s="22">
        <v>985419</v>
      </c>
      <c r="E12" s="53">
        <f t="shared" si="0"/>
        <v>82.159305907678032</v>
      </c>
      <c r="F12" s="22">
        <v>1880141</v>
      </c>
      <c r="G12" s="22">
        <v>1022531</v>
      </c>
      <c r="H12" s="53">
        <f t="shared" si="1"/>
        <v>29.545535975129123</v>
      </c>
      <c r="I12" s="53">
        <f t="shared" si="2"/>
        <v>26.44964665553729</v>
      </c>
      <c r="J12" s="36">
        <f t="shared" si="7"/>
        <v>91.39477075168378</v>
      </c>
      <c r="L12" s="100"/>
      <c r="M12" s="57">
        <v>0</v>
      </c>
      <c r="N12" s="57">
        <v>576003</v>
      </c>
      <c r="O12" s="58">
        <f t="shared" si="3"/>
        <v>100</v>
      </c>
      <c r="P12" s="57">
        <v>1921257</v>
      </c>
      <c r="Q12" s="57">
        <v>1274319</v>
      </c>
      <c r="R12" s="53">
        <f t="shared" si="4"/>
        <v>20.24480093729581</v>
      </c>
      <c r="S12" s="53">
        <f t="shared" si="5"/>
        <v>16.836321220950659</v>
      </c>
      <c r="T12" s="36">
        <f t="shared" ref="T12:T13" si="9">S12/20.28*100</f>
        <v>83.019335409026908</v>
      </c>
    </row>
    <row r="13" spans="2:20" ht="15.5" x14ac:dyDescent="0.3">
      <c r="B13" s="100"/>
      <c r="C13" s="22">
        <v>99312</v>
      </c>
      <c r="D13" s="22">
        <v>996907</v>
      </c>
      <c r="E13" s="53">
        <f t="shared" si="0"/>
        <v>81.880992757833965</v>
      </c>
      <c r="F13" s="22">
        <v>1939803</v>
      </c>
      <c r="G13" s="22">
        <v>1094486</v>
      </c>
      <c r="H13" s="53">
        <f t="shared" si="1"/>
        <v>27.858816348739357</v>
      </c>
      <c r="I13" s="53">
        <f t="shared" si="2"/>
        <v>25.386244586669903</v>
      </c>
      <c r="J13" s="36">
        <f t="shared" si="7"/>
        <v>87.72026463949517</v>
      </c>
      <c r="L13" s="100"/>
      <c r="M13" s="57">
        <v>0</v>
      </c>
      <c r="N13" s="57">
        <v>598678</v>
      </c>
      <c r="O13" s="58">
        <f t="shared" si="3"/>
        <v>100</v>
      </c>
      <c r="P13" s="57">
        <v>1889706</v>
      </c>
      <c r="Q13" s="57">
        <v>1293773</v>
      </c>
      <c r="R13" s="53">
        <f t="shared" si="4"/>
        <v>18.719551785954923</v>
      </c>
      <c r="S13" s="53">
        <f t="shared" si="5"/>
        <v>15.767876061143902</v>
      </c>
      <c r="T13" s="36">
        <f t="shared" si="9"/>
        <v>77.750868151597146</v>
      </c>
    </row>
    <row r="14" spans="2:20" ht="15.5" x14ac:dyDescent="0.3">
      <c r="B14" s="99">
        <v>9</v>
      </c>
      <c r="C14" s="6">
        <v>105272</v>
      </c>
      <c r="D14" s="6">
        <v>1066694</v>
      </c>
      <c r="E14" s="54">
        <f t="shared" si="0"/>
        <v>82.034973710841442</v>
      </c>
      <c r="F14" s="6">
        <v>1833836</v>
      </c>
      <c r="G14" s="6">
        <v>1022253</v>
      </c>
      <c r="H14" s="54">
        <f t="shared" si="1"/>
        <v>28.41588619962473</v>
      </c>
      <c r="I14" s="54">
        <f t="shared" si="2"/>
        <v>25.727175164285054</v>
      </c>
      <c r="J14" s="19">
        <f t="shared" si="7"/>
        <v>88.898324686541301</v>
      </c>
      <c r="L14" s="99">
        <v>9</v>
      </c>
      <c r="M14" s="55">
        <v>0</v>
      </c>
      <c r="N14" s="55">
        <v>866375</v>
      </c>
      <c r="O14" s="56">
        <f t="shared" si="3"/>
        <v>100</v>
      </c>
      <c r="P14" s="55">
        <v>3463779</v>
      </c>
      <c r="Q14" s="55">
        <v>2572824</v>
      </c>
      <c r="R14" s="54">
        <f t="shared" si="4"/>
        <v>14.759211430667216</v>
      </c>
      <c r="S14" s="54">
        <f t="shared" si="5"/>
        <v>12.861025486903177</v>
      </c>
      <c r="T14" s="19">
        <f>S14/20.28*100</f>
        <v>63.417285438378578</v>
      </c>
    </row>
    <row r="15" spans="2:20" ht="15.5" x14ac:dyDescent="0.3">
      <c r="B15" s="99"/>
      <c r="C15" s="6">
        <v>126857</v>
      </c>
      <c r="D15" s="6">
        <v>1070947</v>
      </c>
      <c r="E15" s="54">
        <f t="shared" si="0"/>
        <v>78.81840434662098</v>
      </c>
      <c r="F15" s="6">
        <v>1923055</v>
      </c>
      <c r="G15" s="6">
        <v>1028846</v>
      </c>
      <c r="H15" s="54">
        <f t="shared" si="1"/>
        <v>30.292648703327107</v>
      </c>
      <c r="I15" s="54">
        <f t="shared" si="2"/>
        <v>27.763134766429165</v>
      </c>
      <c r="J15" s="19">
        <f t="shared" si="7"/>
        <v>95.933430429955649</v>
      </c>
      <c r="L15" s="99"/>
      <c r="M15" s="55">
        <v>0</v>
      </c>
      <c r="N15" s="55">
        <v>574652</v>
      </c>
      <c r="O15" s="56">
        <f t="shared" si="3"/>
        <v>100</v>
      </c>
      <c r="P15" s="55">
        <v>1994684</v>
      </c>
      <c r="Q15" s="55">
        <v>1452010</v>
      </c>
      <c r="R15" s="54">
        <f t="shared" si="4"/>
        <v>15.744768755218768</v>
      </c>
      <c r="S15" s="54">
        <f t="shared" si="5"/>
        <v>13.603006792053277</v>
      </c>
      <c r="T15" s="19">
        <f t="shared" ref="T15:T16" si="10">S15/20.28*100</f>
        <v>67.075970375016155</v>
      </c>
    </row>
    <row r="16" spans="2:20" ht="15.5" x14ac:dyDescent="0.3">
      <c r="B16" s="99"/>
      <c r="C16" s="6">
        <v>129932</v>
      </c>
      <c r="D16" s="6">
        <v>1058933</v>
      </c>
      <c r="E16" s="54">
        <f t="shared" si="0"/>
        <v>78.141841167836546</v>
      </c>
      <c r="F16" s="6">
        <v>1865628</v>
      </c>
      <c r="G16" s="6">
        <v>1007290</v>
      </c>
      <c r="H16" s="54">
        <f t="shared" si="1"/>
        <v>29.876870833069376</v>
      </c>
      <c r="I16" s="54">
        <f t="shared" si="2"/>
        <v>27.658977115760099</v>
      </c>
      <c r="J16" s="19">
        <f t="shared" si="7"/>
        <v>95.573521478092943</v>
      </c>
      <c r="L16" s="99"/>
      <c r="M16" s="55">
        <v>0</v>
      </c>
      <c r="N16" s="55">
        <v>616573</v>
      </c>
      <c r="O16" s="56">
        <f t="shared" si="3"/>
        <v>100</v>
      </c>
      <c r="P16" s="55">
        <v>1910754</v>
      </c>
      <c r="Q16" s="55">
        <v>1270396</v>
      </c>
      <c r="R16" s="54">
        <f t="shared" si="4"/>
        <v>20.129764393379755</v>
      </c>
      <c r="S16" s="54">
        <f t="shared" si="5"/>
        <v>16.756683487251632</v>
      </c>
      <c r="T16" s="19">
        <f t="shared" si="10"/>
        <v>82.626644414455768</v>
      </c>
    </row>
    <row r="17" spans="2:20" ht="15.5" x14ac:dyDescent="0.3">
      <c r="B17" s="100">
        <v>12</v>
      </c>
      <c r="C17" s="22">
        <v>124875</v>
      </c>
      <c r="D17" s="22">
        <v>1151957</v>
      </c>
      <c r="E17" s="53">
        <f t="shared" si="0"/>
        <v>80.439869928071985</v>
      </c>
      <c r="F17" s="22">
        <v>1969706</v>
      </c>
      <c r="G17" s="22">
        <v>1015307</v>
      </c>
      <c r="H17" s="53">
        <f t="shared" si="1"/>
        <v>31.973026583133805</v>
      </c>
      <c r="I17" s="53">
        <f t="shared" si="2"/>
        <v>28.442489763571388</v>
      </c>
      <c r="J17" s="36">
        <f t="shared" si="7"/>
        <v>98.280890682693112</v>
      </c>
      <c r="L17" s="100">
        <v>12</v>
      </c>
      <c r="M17" s="57">
        <v>0</v>
      </c>
      <c r="N17" s="57">
        <v>728496</v>
      </c>
      <c r="O17" s="58">
        <f t="shared" si="3"/>
        <v>100</v>
      </c>
      <c r="P17" s="57">
        <v>2886763</v>
      </c>
      <c r="Q17" s="57">
        <v>2166345</v>
      </c>
      <c r="R17" s="53">
        <f t="shared" si="4"/>
        <v>14.256928607106756</v>
      </c>
      <c r="S17" s="53">
        <f t="shared" si="5"/>
        <v>12.477955412342476</v>
      </c>
      <c r="T17" s="36">
        <f>S17/20.28*100</f>
        <v>61.528379745278485</v>
      </c>
    </row>
    <row r="18" spans="2:20" ht="15.5" x14ac:dyDescent="0.3">
      <c r="B18" s="100"/>
      <c r="C18" s="22">
        <v>114942</v>
      </c>
      <c r="D18" s="22">
        <v>1095814</v>
      </c>
      <c r="E18" s="53">
        <f t="shared" si="0"/>
        <v>81.013185150434936</v>
      </c>
      <c r="F18" s="22">
        <v>1933094</v>
      </c>
      <c r="G18" s="22">
        <v>1036705</v>
      </c>
      <c r="H18" s="53">
        <f t="shared" si="1"/>
        <v>30.183490532524253</v>
      </c>
      <c r="I18" s="53">
        <f t="shared" si="2"/>
        <v>27.144238213184153</v>
      </c>
      <c r="J18" s="36">
        <f t="shared" si="7"/>
        <v>93.794879796766253</v>
      </c>
      <c r="L18" s="100"/>
      <c r="M18" s="57">
        <v>0</v>
      </c>
      <c r="N18" s="57">
        <v>442287</v>
      </c>
      <c r="O18" s="58">
        <f t="shared" si="3"/>
        <v>100</v>
      </c>
      <c r="P18" s="57">
        <v>1740936</v>
      </c>
      <c r="Q18" s="57">
        <v>1304340</v>
      </c>
      <c r="R18" s="53">
        <f t="shared" si="4"/>
        <v>14.336828583024989</v>
      </c>
      <c r="S18" s="53">
        <f t="shared" si="5"/>
        <v>12.539116888846003</v>
      </c>
      <c r="T18" s="36">
        <f t="shared" ref="T18:T19" si="11">S18/20.28*100</f>
        <v>61.829964935138079</v>
      </c>
    </row>
    <row r="19" spans="2:20" ht="15.5" x14ac:dyDescent="0.3">
      <c r="B19" s="100"/>
      <c r="C19" s="22">
        <v>115434</v>
      </c>
      <c r="D19" s="22">
        <v>1080334</v>
      </c>
      <c r="E19" s="53">
        <f t="shared" si="0"/>
        <v>80.692910330431985</v>
      </c>
      <c r="F19" s="22">
        <v>1907498</v>
      </c>
      <c r="G19" s="22">
        <v>1033515</v>
      </c>
      <c r="H19" s="53">
        <f t="shared" si="1"/>
        <v>29.717073674954854</v>
      </c>
      <c r="I19" s="53">
        <f t="shared" si="2"/>
        <v>26.915205126290914</v>
      </c>
      <c r="J19" s="36">
        <f t="shared" si="7"/>
        <v>93.003473138531149</v>
      </c>
      <c r="L19" s="100"/>
      <c r="M19" s="57">
        <v>0</v>
      </c>
      <c r="N19" s="57">
        <v>463209</v>
      </c>
      <c r="O19" s="58">
        <f t="shared" si="3"/>
        <v>100</v>
      </c>
      <c r="P19" s="57">
        <v>2085820</v>
      </c>
      <c r="Q19" s="57">
        <v>1513090</v>
      </c>
      <c r="R19" s="53">
        <f t="shared" si="4"/>
        <v>15.913985067701052</v>
      </c>
      <c r="S19" s="53">
        <f t="shared" si="5"/>
        <v>13.729132906962249</v>
      </c>
      <c r="T19" s="36">
        <f t="shared" si="11"/>
        <v>67.697894018551523</v>
      </c>
    </row>
    <row r="20" spans="2:20" ht="15.5" x14ac:dyDescent="0.3">
      <c r="B20" s="99">
        <v>18</v>
      </c>
      <c r="C20" s="6">
        <v>114118</v>
      </c>
      <c r="D20" s="6">
        <v>1091559</v>
      </c>
      <c r="E20" s="54">
        <f t="shared" si="0"/>
        <v>81.069888535652581</v>
      </c>
      <c r="F20" s="6">
        <v>1880248</v>
      </c>
      <c r="G20" s="6">
        <v>989183</v>
      </c>
      <c r="H20" s="54">
        <f t="shared" si="1"/>
        <v>31.05371761858013</v>
      </c>
      <c r="I20" s="54">
        <f t="shared" si="2"/>
        <v>27.695967587649555</v>
      </c>
      <c r="J20" s="19">
        <f t="shared" si="7"/>
        <v>95.701339280060665</v>
      </c>
      <c r="L20" s="99">
        <v>18</v>
      </c>
      <c r="M20" s="55">
        <v>0</v>
      </c>
      <c r="N20" s="55">
        <v>864761</v>
      </c>
      <c r="O20" s="56">
        <f t="shared" si="3"/>
        <v>100</v>
      </c>
      <c r="P20" s="55">
        <v>3168741</v>
      </c>
      <c r="Q20" s="55">
        <v>2350363</v>
      </c>
      <c r="R20" s="54">
        <f t="shared" si="4"/>
        <v>14.828095285031772</v>
      </c>
      <c r="S20" s="54">
        <f t="shared" si="5"/>
        <v>12.913299004241747</v>
      </c>
      <c r="T20" s="19">
        <f>S20/20.28*100</f>
        <v>63.675044399614137</v>
      </c>
    </row>
    <row r="21" spans="2:20" ht="15.5" x14ac:dyDescent="0.3">
      <c r="B21" s="99"/>
      <c r="C21" s="6">
        <v>113834</v>
      </c>
      <c r="D21" s="6">
        <v>1120564</v>
      </c>
      <c r="E21" s="54">
        <f t="shared" si="0"/>
        <v>81.556353785407936</v>
      </c>
      <c r="F21" s="6">
        <v>1830933</v>
      </c>
      <c r="G21" s="6">
        <v>893368</v>
      </c>
      <c r="H21" s="54">
        <f t="shared" si="1"/>
        <v>34.414882936944188</v>
      </c>
      <c r="I21" s="54">
        <f t="shared" si="2"/>
        <v>29.675360813248197</v>
      </c>
      <c r="J21" s="19">
        <f t="shared" si="7"/>
        <v>102.54098415082306</v>
      </c>
      <c r="L21" s="99"/>
      <c r="M21" s="55">
        <v>0</v>
      </c>
      <c r="N21" s="55">
        <v>340624</v>
      </c>
      <c r="O21" s="56">
        <f t="shared" si="3"/>
        <v>100</v>
      </c>
      <c r="P21" s="55">
        <v>1935386</v>
      </c>
      <c r="Q21" s="55">
        <v>1523796</v>
      </c>
      <c r="R21" s="54">
        <f t="shared" si="4"/>
        <v>11.898477732596897</v>
      </c>
      <c r="S21" s="54">
        <f t="shared" si="5"/>
        <v>10.633279356159441</v>
      </c>
      <c r="T21" s="19">
        <f t="shared" ref="T21:T22" si="12">S21/20.28*100</f>
        <v>52.432343965283238</v>
      </c>
    </row>
    <row r="22" spans="2:20" ht="15.5" x14ac:dyDescent="0.3">
      <c r="B22" s="99"/>
      <c r="C22" s="6">
        <v>123564</v>
      </c>
      <c r="D22" s="6">
        <v>1114583</v>
      </c>
      <c r="E22" s="54">
        <f t="shared" si="0"/>
        <v>80.040495999263413</v>
      </c>
      <c r="F22" s="6">
        <v>1952659</v>
      </c>
      <c r="G22" s="6">
        <v>1039820</v>
      </c>
      <c r="H22" s="54">
        <f t="shared" si="1"/>
        <v>30.504441301008296</v>
      </c>
      <c r="I22" s="54">
        <f t="shared" si="2"/>
        <v>27.594607266499683</v>
      </c>
      <c r="J22" s="19">
        <f t="shared" si="7"/>
        <v>95.35109629060014</v>
      </c>
      <c r="L22" s="99"/>
      <c r="M22" s="6">
        <v>0</v>
      </c>
      <c r="N22" s="6">
        <v>464733</v>
      </c>
      <c r="O22" s="54">
        <f t="shared" si="3"/>
        <v>100</v>
      </c>
      <c r="P22" s="6">
        <v>2266033</v>
      </c>
      <c r="Q22" s="6">
        <v>1839305</v>
      </c>
      <c r="R22" s="54">
        <f t="shared" si="4"/>
        <v>10.394466911128877</v>
      </c>
      <c r="S22" s="54">
        <f t="shared" si="5"/>
        <v>9.415749903024361</v>
      </c>
      <c r="T22" s="19">
        <f t="shared" si="12"/>
        <v>46.428747056333137</v>
      </c>
    </row>
    <row r="23" spans="2:20" ht="15.5" x14ac:dyDescent="0.3">
      <c r="B23" s="100">
        <v>24</v>
      </c>
      <c r="C23" s="22">
        <v>103312</v>
      </c>
      <c r="D23" s="22">
        <v>1013264</v>
      </c>
      <c r="E23" s="53">
        <f t="shared" si="0"/>
        <v>81.494855701716673</v>
      </c>
      <c r="F23" s="22">
        <v>1688205</v>
      </c>
      <c r="G23" s="22">
        <v>910309</v>
      </c>
      <c r="H23" s="53">
        <f t="shared" si="1"/>
        <v>29.936186605113541</v>
      </c>
      <c r="I23" s="53">
        <f t="shared" si="2"/>
        <v>26.865212767805712</v>
      </c>
      <c r="J23" s="36">
        <f t="shared" si="7"/>
        <v>92.830728292348681</v>
      </c>
      <c r="L23" s="100">
        <v>24</v>
      </c>
      <c r="M23" s="22">
        <v>0</v>
      </c>
      <c r="N23" s="22">
        <v>262612</v>
      </c>
      <c r="O23" s="53">
        <f t="shared" si="3"/>
        <v>100</v>
      </c>
      <c r="P23" s="22">
        <v>1885207</v>
      </c>
      <c r="Q23" s="22">
        <v>1580741</v>
      </c>
      <c r="R23" s="53">
        <f t="shared" si="4"/>
        <v>8.7844941701375792</v>
      </c>
      <c r="S23" s="53">
        <f t="shared" si="5"/>
        <v>8.0751344547309678</v>
      </c>
      <c r="T23" s="36">
        <f>S23/20.28*100</f>
        <v>39.818217232401224</v>
      </c>
    </row>
    <row r="24" spans="2:20" ht="15.5" x14ac:dyDescent="0.3">
      <c r="B24" s="100"/>
      <c r="C24" s="22">
        <v>108400</v>
      </c>
      <c r="D24" s="22">
        <v>1062143</v>
      </c>
      <c r="E24" s="53">
        <f t="shared" si="0"/>
        <v>81.478681261602532</v>
      </c>
      <c r="F24" s="22">
        <v>1734281</v>
      </c>
      <c r="G24" s="22">
        <v>835827</v>
      </c>
      <c r="H24" s="53">
        <f t="shared" si="1"/>
        <v>34.957830565875057</v>
      </c>
      <c r="I24" s="53">
        <f t="shared" si="2"/>
        <v>30.02308298076775</v>
      </c>
      <c r="J24" s="36">
        <f t="shared" si="7"/>
        <v>103.74251202753196</v>
      </c>
      <c r="L24" s="100"/>
      <c r="M24" s="22">
        <v>0</v>
      </c>
      <c r="N24" s="22">
        <v>277190</v>
      </c>
      <c r="O24" s="53">
        <f t="shared" si="3"/>
        <v>100</v>
      </c>
      <c r="P24" s="22">
        <v>1825322</v>
      </c>
      <c r="Q24" s="22">
        <v>1553320</v>
      </c>
      <c r="R24" s="53">
        <f t="shared" si="4"/>
        <v>8.0506309931623417</v>
      </c>
      <c r="S24" s="53">
        <f t="shared" si="5"/>
        <v>7.450794983022174</v>
      </c>
      <c r="T24" s="36">
        <f t="shared" ref="T24:T25" si="13">S24/20.28*100</f>
        <v>36.739620231864762</v>
      </c>
    </row>
    <row r="25" spans="2:20" ht="15.5" x14ac:dyDescent="0.3">
      <c r="B25" s="100"/>
      <c r="C25" s="22">
        <v>111465</v>
      </c>
      <c r="D25" s="22">
        <v>1078441</v>
      </c>
      <c r="E25" s="53">
        <f t="shared" si="0"/>
        <v>81.264906639684142</v>
      </c>
      <c r="F25" s="22">
        <v>1793199</v>
      </c>
      <c r="G25" s="22">
        <v>983194</v>
      </c>
      <c r="H25" s="53">
        <f t="shared" si="1"/>
        <v>29.174724183499954</v>
      </c>
      <c r="I25" s="53">
        <f t="shared" si="2"/>
        <v>26.416897599204425</v>
      </c>
      <c r="J25" s="36">
        <f t="shared" si="7"/>
        <v>91.281608843138997</v>
      </c>
      <c r="L25" s="100"/>
      <c r="M25" s="22">
        <v>0</v>
      </c>
      <c r="N25" s="22">
        <v>212503</v>
      </c>
      <c r="O25" s="53">
        <f t="shared" si="3"/>
        <v>100</v>
      </c>
      <c r="P25" s="22">
        <v>1867098</v>
      </c>
      <c r="Q25" s="22">
        <v>1629524</v>
      </c>
      <c r="R25" s="53">
        <f t="shared" si="4"/>
        <v>6.7943861246654622</v>
      </c>
      <c r="S25" s="53">
        <f t="shared" si="5"/>
        <v>6.3621191817462179</v>
      </c>
      <c r="T25" s="36">
        <f t="shared" si="13"/>
        <v>31.371396359695353</v>
      </c>
    </row>
    <row r="26" spans="2:20" ht="15.5" x14ac:dyDescent="0.3">
      <c r="B26" s="99">
        <v>30</v>
      </c>
      <c r="C26" s="6">
        <v>82689</v>
      </c>
      <c r="D26" s="6">
        <v>883911</v>
      </c>
      <c r="E26" s="54">
        <f t="shared" si="0"/>
        <v>82.89075108628181</v>
      </c>
      <c r="F26" s="6">
        <v>1820347</v>
      </c>
      <c r="G26" s="6">
        <v>1121933</v>
      </c>
      <c r="H26" s="54">
        <f t="shared" si="1"/>
        <v>23.737169813885831</v>
      </c>
      <c r="I26" s="54">
        <f t="shared" si="2"/>
        <v>22.261683069024855</v>
      </c>
      <c r="J26" s="19">
        <f t="shared" si="7"/>
        <v>76.923576603403092</v>
      </c>
      <c r="L26" s="99">
        <v>30</v>
      </c>
      <c r="M26" s="6">
        <v>0</v>
      </c>
      <c r="N26" s="6">
        <v>197695</v>
      </c>
      <c r="O26" s="54">
        <f t="shared" si="3"/>
        <v>100</v>
      </c>
      <c r="P26" s="6">
        <v>1777088</v>
      </c>
      <c r="Q26" s="6">
        <v>1617017</v>
      </c>
      <c r="R26" s="54">
        <f t="shared" si="4"/>
        <v>4.7161475558357795</v>
      </c>
      <c r="S26" s="54">
        <f t="shared" si="5"/>
        <v>4.5037443277991853</v>
      </c>
      <c r="T26" s="19">
        <f>S26/20.28*100</f>
        <v>22.207812267254365</v>
      </c>
    </row>
    <row r="27" spans="2:20" ht="15.5" x14ac:dyDescent="0.3">
      <c r="B27" s="99"/>
      <c r="C27" s="6">
        <v>94214</v>
      </c>
      <c r="D27" s="6">
        <v>1001708</v>
      </c>
      <c r="E27" s="54">
        <f t="shared" si="0"/>
        <v>82.806440604349589</v>
      </c>
      <c r="F27" s="6">
        <v>1875516</v>
      </c>
      <c r="G27" s="6">
        <v>1030461</v>
      </c>
      <c r="H27" s="54">
        <f t="shared" si="1"/>
        <v>29.079892924135326</v>
      </c>
      <c r="I27" s="54">
        <f t="shared" si="2"/>
        <v>25.990567397341639</v>
      </c>
      <c r="J27" s="19">
        <f t="shared" si="7"/>
        <v>89.808456798001515</v>
      </c>
      <c r="L27" s="99"/>
      <c r="M27" s="6">
        <v>0</v>
      </c>
      <c r="N27" s="6">
        <v>111291</v>
      </c>
      <c r="O27" s="54">
        <f t="shared" si="3"/>
        <v>100</v>
      </c>
      <c r="P27" s="6">
        <v>1767265</v>
      </c>
      <c r="Q27" s="6">
        <v>1630237</v>
      </c>
      <c r="R27" s="54">
        <f t="shared" si="4"/>
        <v>4.0331985087867501</v>
      </c>
      <c r="S27" s="54">
        <f t="shared" si="5"/>
        <v>3.8768379388490128</v>
      </c>
      <c r="T27" s="19">
        <f t="shared" ref="T27:T28" si="14">S27/20.28*100</f>
        <v>19.116557883870872</v>
      </c>
    </row>
    <row r="28" spans="2:20" ht="15.5" x14ac:dyDescent="0.3">
      <c r="B28" s="99"/>
      <c r="C28" s="6">
        <v>87627</v>
      </c>
      <c r="D28" s="6">
        <v>924630</v>
      </c>
      <c r="E28" s="54">
        <f t="shared" si="0"/>
        <v>82.686807796834202</v>
      </c>
      <c r="F28" s="6">
        <v>1817504</v>
      </c>
      <c r="G28" s="6">
        <v>1044387</v>
      </c>
      <c r="H28" s="54">
        <f t="shared" si="1"/>
        <v>27.014201449321444</v>
      </c>
      <c r="I28" s="54">
        <f t="shared" si="2"/>
        <v>24.625298923827472</v>
      </c>
      <c r="J28" s="19">
        <f t="shared" si="7"/>
        <v>85.090873959320916</v>
      </c>
      <c r="L28" s="99"/>
      <c r="M28" s="6">
        <v>0</v>
      </c>
      <c r="N28" s="6">
        <v>156887</v>
      </c>
      <c r="O28" s="54">
        <f t="shared" si="3"/>
        <v>100</v>
      </c>
      <c r="P28" s="6">
        <v>1783175</v>
      </c>
      <c r="Q28" s="6">
        <v>1545454</v>
      </c>
      <c r="R28" s="54">
        <f t="shared" si="4"/>
        <v>7.1417090940444252</v>
      </c>
      <c r="S28" s="54">
        <f t="shared" si="5"/>
        <v>6.6656665778737372</v>
      </c>
      <c r="T28" s="19">
        <f t="shared" si="14"/>
        <v>32.868178391882331</v>
      </c>
    </row>
    <row r="29" spans="2:20" ht="15.5" x14ac:dyDescent="0.3">
      <c r="B29" s="100">
        <v>36</v>
      </c>
      <c r="C29" s="22">
        <v>52215</v>
      </c>
      <c r="D29" s="22">
        <v>654283</v>
      </c>
      <c r="E29" s="53">
        <f t="shared" si="0"/>
        <v>85.218641807903211</v>
      </c>
      <c r="F29" s="22">
        <v>1891188</v>
      </c>
      <c r="G29" s="22">
        <v>1331481</v>
      </c>
      <c r="H29" s="53">
        <f t="shared" si="1"/>
        <v>17.367809104813432</v>
      </c>
      <c r="I29" s="53">
        <f t="shared" si="2"/>
        <v>16.929924907520622</v>
      </c>
      <c r="J29" s="36">
        <f t="shared" si="7"/>
        <v>58.500086066069869</v>
      </c>
      <c r="L29" s="100">
        <v>36</v>
      </c>
      <c r="M29" s="22">
        <v>0</v>
      </c>
      <c r="N29" s="22">
        <v>151402</v>
      </c>
      <c r="O29" s="53">
        <f t="shared" si="3"/>
        <v>100</v>
      </c>
      <c r="P29" s="22">
        <v>1855198</v>
      </c>
      <c r="Q29" s="22">
        <v>1642197</v>
      </c>
      <c r="R29" s="53">
        <f t="shared" si="4"/>
        <v>6.0902757623888633</v>
      </c>
      <c r="S29" s="53">
        <f t="shared" si="5"/>
        <v>5.740654097298509</v>
      </c>
      <c r="T29" s="36">
        <f>S29/20.28*100</f>
        <v>28.306972866363456</v>
      </c>
    </row>
    <row r="30" spans="2:20" ht="15.5" x14ac:dyDescent="0.3">
      <c r="B30" s="100"/>
      <c r="C30" s="22">
        <v>48213</v>
      </c>
      <c r="D30" s="22">
        <v>563992</v>
      </c>
      <c r="E30" s="53">
        <f t="shared" si="0"/>
        <v>84.249393585481997</v>
      </c>
      <c r="F30" s="22">
        <v>1888542</v>
      </c>
      <c r="G30" s="22">
        <v>1465330</v>
      </c>
      <c r="H30" s="53">
        <f t="shared" si="1"/>
        <v>12.61860917769074</v>
      </c>
      <c r="I30" s="53">
        <f t="shared" si="2"/>
        <v>13.026601992136955</v>
      </c>
      <c r="J30" s="36">
        <f t="shared" si="7"/>
        <v>45.012446413742069</v>
      </c>
      <c r="L30" s="100"/>
      <c r="M30" s="22">
        <v>0</v>
      </c>
      <c r="N30" s="22">
        <v>207506</v>
      </c>
      <c r="O30" s="53">
        <f t="shared" si="3"/>
        <v>100</v>
      </c>
      <c r="P30" s="22">
        <v>1740615</v>
      </c>
      <c r="Q30" s="22">
        <v>1548989</v>
      </c>
      <c r="R30" s="53">
        <f t="shared" si="4"/>
        <v>5.825199628891502</v>
      </c>
      <c r="S30" s="53">
        <f t="shared" si="5"/>
        <v>5.5045486796333485</v>
      </c>
      <c r="T30" s="36">
        <f t="shared" ref="T30:T31" si="15">S30/20.28*100</f>
        <v>27.142744968606252</v>
      </c>
    </row>
    <row r="31" spans="2:20" ht="15.5" x14ac:dyDescent="0.3">
      <c r="B31" s="100"/>
      <c r="C31" s="22">
        <v>58165</v>
      </c>
      <c r="D31" s="22">
        <v>646865</v>
      </c>
      <c r="E31" s="53">
        <f t="shared" si="0"/>
        <v>83.499992908103209</v>
      </c>
      <c r="F31" s="22">
        <v>1922372</v>
      </c>
      <c r="G31" s="22">
        <v>1467595</v>
      </c>
      <c r="H31" s="53">
        <f t="shared" si="1"/>
        <v>13.415381329670762</v>
      </c>
      <c r="I31" s="53">
        <f t="shared" si="2"/>
        <v>13.842366533876469</v>
      </c>
      <c r="J31" s="36">
        <f t="shared" si="7"/>
        <v>47.831259619476391</v>
      </c>
      <c r="L31" s="100"/>
      <c r="M31" s="22">
        <v>0</v>
      </c>
      <c r="N31" s="22">
        <v>133157</v>
      </c>
      <c r="O31" s="53">
        <f t="shared" si="3"/>
        <v>100</v>
      </c>
      <c r="P31" s="22">
        <v>1860426</v>
      </c>
      <c r="Q31" s="22">
        <v>1737671</v>
      </c>
      <c r="R31" s="53">
        <f t="shared" si="4"/>
        <v>3.4116645549022162</v>
      </c>
      <c r="S31" s="53">
        <f t="shared" si="5"/>
        <v>3.2991099887875146</v>
      </c>
      <c r="T31" s="36">
        <f t="shared" si="15"/>
        <v>16.267800733666242</v>
      </c>
    </row>
    <row r="32" spans="2:20" ht="15.5" x14ac:dyDescent="0.3">
      <c r="B32" s="99">
        <v>48</v>
      </c>
      <c r="C32" s="6">
        <v>0</v>
      </c>
      <c r="D32" s="6">
        <v>172484</v>
      </c>
      <c r="E32" s="54">
        <f t="shared" si="0"/>
        <v>100</v>
      </c>
      <c r="F32" s="6">
        <v>1893171</v>
      </c>
      <c r="G32" s="6">
        <v>1773289</v>
      </c>
      <c r="H32" s="54">
        <f t="shared" si="1"/>
        <v>3.2696933827179349</v>
      </c>
      <c r="I32" s="54">
        <f t="shared" si="2"/>
        <v>3.1661693529005039</v>
      </c>
      <c r="J32" s="19">
        <f t="shared" si="7"/>
        <v>10.940460790948528</v>
      </c>
      <c r="L32" s="99">
        <v>48</v>
      </c>
      <c r="M32" s="6">
        <v>0</v>
      </c>
      <c r="N32" s="6">
        <v>52312</v>
      </c>
      <c r="O32" s="54">
        <f t="shared" si="3"/>
        <v>100</v>
      </c>
      <c r="P32" s="6">
        <v>1683984</v>
      </c>
      <c r="Q32" s="6">
        <v>1667753</v>
      </c>
      <c r="R32" s="54">
        <f t="shared" si="4"/>
        <v>0.48425637214375716</v>
      </c>
      <c r="S32" s="54">
        <f t="shared" si="5"/>
        <v>0.48192263109388217</v>
      </c>
      <c r="T32" s="19">
        <f>S32/20.28*100</f>
        <v>2.3763443347824564</v>
      </c>
    </row>
    <row r="33" spans="2:20" ht="15.5" x14ac:dyDescent="0.3">
      <c r="B33" s="99"/>
      <c r="C33" s="6">
        <v>0</v>
      </c>
      <c r="D33" s="6">
        <v>152736</v>
      </c>
      <c r="E33" s="54">
        <f t="shared" si="0"/>
        <v>100</v>
      </c>
      <c r="F33" s="6">
        <v>1806437</v>
      </c>
      <c r="G33" s="6">
        <v>1746305</v>
      </c>
      <c r="H33" s="54">
        <f t="shared" si="1"/>
        <v>1.692551837425853</v>
      </c>
      <c r="I33" s="54">
        <f t="shared" si="2"/>
        <v>1.6643813207988987</v>
      </c>
      <c r="J33" s="19">
        <f t="shared" si="7"/>
        <v>5.7511448541772587</v>
      </c>
      <c r="L33" s="99"/>
      <c r="M33" s="6">
        <v>0</v>
      </c>
      <c r="N33" s="6">
        <v>32548</v>
      </c>
      <c r="O33" s="54">
        <f t="shared" si="3"/>
        <v>100</v>
      </c>
      <c r="P33" s="6">
        <v>1771909</v>
      </c>
      <c r="Q33" s="6">
        <v>1744680</v>
      </c>
      <c r="R33" s="54">
        <f t="shared" si="4"/>
        <v>0.77430146087586571</v>
      </c>
      <c r="S33" s="54">
        <f t="shared" si="5"/>
        <v>0.7683520993459596</v>
      </c>
      <c r="T33" s="19">
        <f t="shared" ref="T33:T34" si="16">S33/20.28*100</f>
        <v>3.7887184385895445</v>
      </c>
    </row>
    <row r="34" spans="2:20" ht="15.5" x14ac:dyDescent="0.3">
      <c r="B34" s="99"/>
      <c r="C34" s="6">
        <v>0</v>
      </c>
      <c r="D34" s="6">
        <v>129868</v>
      </c>
      <c r="E34" s="54">
        <f t="shared" si="0"/>
        <v>100</v>
      </c>
      <c r="F34" s="6">
        <v>1856499</v>
      </c>
      <c r="G34" s="6">
        <v>1784756</v>
      </c>
      <c r="H34" s="54">
        <f t="shared" si="1"/>
        <v>1.970282224123276</v>
      </c>
      <c r="I34" s="54">
        <f t="shared" si="2"/>
        <v>1.9322121907956857</v>
      </c>
      <c r="J34" s="19">
        <f t="shared" si="7"/>
        <v>6.6766143427632541</v>
      </c>
      <c r="L34" s="99"/>
      <c r="M34" s="6">
        <v>0</v>
      </c>
      <c r="N34" s="6">
        <v>63959</v>
      </c>
      <c r="O34" s="54">
        <f t="shared" si="3"/>
        <v>100</v>
      </c>
      <c r="P34" s="6">
        <v>1847787</v>
      </c>
      <c r="Q34" s="6">
        <v>1708170</v>
      </c>
      <c r="R34" s="54">
        <f t="shared" si="4"/>
        <v>3.9262848229042144</v>
      </c>
      <c r="S34" s="54">
        <f t="shared" si="5"/>
        <v>3.7779516794955268</v>
      </c>
      <c r="T34" s="19">
        <f t="shared" si="16"/>
        <v>18.628953054711669</v>
      </c>
    </row>
  </sheetData>
  <mergeCells count="24">
    <mergeCell ref="L32:L34"/>
    <mergeCell ref="L5:L7"/>
    <mergeCell ref="L8:L10"/>
    <mergeCell ref="L11:L13"/>
    <mergeCell ref="L14:L16"/>
    <mergeCell ref="L17:L19"/>
    <mergeCell ref="L20:L22"/>
    <mergeCell ref="L23:L25"/>
    <mergeCell ref="L26:L28"/>
    <mergeCell ref="L29:L31"/>
    <mergeCell ref="L3:T3"/>
    <mergeCell ref="L2:T2"/>
    <mergeCell ref="B17:B19"/>
    <mergeCell ref="B20:B22"/>
    <mergeCell ref="B23:B25"/>
    <mergeCell ref="B2:J2"/>
    <mergeCell ref="B3:J3"/>
    <mergeCell ref="B26:B28"/>
    <mergeCell ref="B29:B31"/>
    <mergeCell ref="B32:B34"/>
    <mergeCell ref="B5:B7"/>
    <mergeCell ref="B8:B10"/>
    <mergeCell ref="B11:B13"/>
    <mergeCell ref="B14:B16"/>
  </mergeCells>
  <phoneticPr fontId="1" type="noConversion"/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ChemDraw.Document.6.0" shapeId="16385" r:id="rId4">
          <objectPr defaultSize="0" r:id="rId5">
            <anchor moveWithCells="1">
              <from>
                <xdr:col>1</xdr:col>
                <xdr:colOff>603250</xdr:colOff>
                <xdr:row>1</xdr:row>
                <xdr:rowOff>57150</xdr:rowOff>
              </from>
              <to>
                <xdr:col>9</xdr:col>
                <xdr:colOff>88900</xdr:colOff>
                <xdr:row>1</xdr:row>
                <xdr:rowOff>908050</xdr:rowOff>
              </to>
            </anchor>
          </objectPr>
        </oleObject>
      </mc:Choice>
      <mc:Fallback>
        <oleObject progId="ChemDraw.Document.6.0" shapeId="16385" r:id="rId4"/>
      </mc:Fallback>
    </mc:AlternateContent>
    <mc:AlternateContent xmlns:mc="http://schemas.openxmlformats.org/markup-compatibility/2006">
      <mc:Choice Requires="x14">
        <oleObject progId="ChemDraw.Document.6.0" shapeId="16387" r:id="rId6">
          <objectPr defaultSize="0" r:id="rId7">
            <anchor moveWithCells="1">
              <from>
                <xdr:col>11</xdr:col>
                <xdr:colOff>641350</xdr:colOff>
                <xdr:row>1</xdr:row>
                <xdr:rowOff>63500</xdr:rowOff>
              </from>
              <to>
                <xdr:col>19</xdr:col>
                <xdr:colOff>196850</xdr:colOff>
                <xdr:row>1</xdr:row>
                <xdr:rowOff>908050</xdr:rowOff>
              </to>
            </anchor>
          </objectPr>
        </oleObject>
      </mc:Choice>
      <mc:Fallback>
        <oleObject progId="ChemDraw.Document.6.0" shapeId="16387" r:id="rId6"/>
      </mc:Fallback>
    </mc:AlternateContent>
  </oleObjec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5B216-0963-45E6-A9C8-6F451BDEC76A}">
  <dimension ref="B2:K18"/>
  <sheetViews>
    <sheetView workbookViewId="0">
      <selection activeCell="J18" sqref="J18"/>
    </sheetView>
  </sheetViews>
  <sheetFormatPr defaultColWidth="9" defaultRowHeight="14" x14ac:dyDescent="0.3"/>
  <cols>
    <col min="1" max="3" width="9" style="74"/>
    <col min="4" max="4" width="13" style="74" customWidth="1"/>
    <col min="5" max="5" width="12" style="74" customWidth="1"/>
    <col min="6" max="6" width="9" style="74"/>
    <col min="7" max="7" width="10.08203125" style="74" customWidth="1"/>
    <col min="8" max="16384" width="9" style="74"/>
  </cols>
  <sheetData>
    <row r="2" spans="2:11" ht="61.5" customHeight="1" x14ac:dyDescent="0.3">
      <c r="B2" s="118"/>
      <c r="C2" s="118"/>
      <c r="D2" s="118"/>
      <c r="E2" s="118"/>
      <c r="F2" s="118"/>
      <c r="G2" s="118"/>
      <c r="H2" s="118"/>
      <c r="I2" s="118"/>
      <c r="J2" s="118"/>
      <c r="K2" s="118"/>
    </row>
    <row r="3" spans="2:11" ht="18" x14ac:dyDescent="0.3">
      <c r="B3" s="79"/>
      <c r="C3" s="79" t="s">
        <v>111</v>
      </c>
      <c r="D3" s="83" t="s">
        <v>174</v>
      </c>
      <c r="E3" s="83" t="s">
        <v>175</v>
      </c>
      <c r="F3" s="82" t="s">
        <v>176</v>
      </c>
      <c r="G3" s="83" t="s">
        <v>177</v>
      </c>
      <c r="H3" s="83" t="s">
        <v>178</v>
      </c>
      <c r="I3" s="82" t="s">
        <v>179</v>
      </c>
      <c r="J3" s="82" t="s">
        <v>180</v>
      </c>
      <c r="K3" s="82" t="s">
        <v>181</v>
      </c>
    </row>
    <row r="4" spans="2:11" ht="18" x14ac:dyDescent="0.3">
      <c r="B4" s="91" t="s">
        <v>182</v>
      </c>
      <c r="C4" s="88">
        <v>12</v>
      </c>
      <c r="D4" s="86">
        <v>1394859</v>
      </c>
      <c r="E4" s="86">
        <v>13020691</v>
      </c>
      <c r="F4" s="87">
        <f>(E4-D4)/(E4+D4)*100</f>
        <v>80.647855961097576</v>
      </c>
      <c r="G4" s="86">
        <v>8444717</v>
      </c>
      <c r="H4" s="86">
        <v>646660</v>
      </c>
      <c r="I4" s="87">
        <f>(G4-H4)/(G4+H4)*100</f>
        <v>85.774212201297999</v>
      </c>
      <c r="J4" s="86">
        <f>F4/(F4+I4)*100</f>
        <v>48.459832792367983</v>
      </c>
      <c r="K4" s="90">
        <v>33</v>
      </c>
    </row>
    <row r="5" spans="2:11" ht="18" x14ac:dyDescent="0.3">
      <c r="B5" s="81" t="s">
        <v>183</v>
      </c>
      <c r="C5" s="79">
        <v>24</v>
      </c>
      <c r="D5" s="79">
        <v>19086</v>
      </c>
      <c r="E5" s="79">
        <v>1571652</v>
      </c>
      <c r="F5" s="80">
        <f>(E5-D5)/(E5+D5)*100</f>
        <v>97.600359078616336</v>
      </c>
      <c r="G5" s="79">
        <v>1213895</v>
      </c>
      <c r="H5" s="79">
        <v>49891</v>
      </c>
      <c r="I5" s="80">
        <f>(G5-H5)/(G5+H5)*100</f>
        <v>92.104517695242706</v>
      </c>
      <c r="J5" s="84">
        <f>F5/(F5+I5)*100</f>
        <v>51.44852401183261</v>
      </c>
      <c r="K5" s="84">
        <v>110</v>
      </c>
    </row>
    <row r="6" spans="2:11" ht="18" x14ac:dyDescent="0.3">
      <c r="B6" s="89" t="s">
        <v>184</v>
      </c>
      <c r="C6" s="88">
        <v>24</v>
      </c>
      <c r="D6" s="88">
        <v>351002</v>
      </c>
      <c r="E6" s="88">
        <v>7763943</v>
      </c>
      <c r="F6" s="87">
        <f>(E6-D6)/(E6+D6)*100</f>
        <v>91.349245127354521</v>
      </c>
      <c r="G6" s="88">
        <v>2708401</v>
      </c>
      <c r="H6" s="88">
        <v>96927</v>
      </c>
      <c r="I6" s="87">
        <f>(G6-H6)/(G6+H6)*100</f>
        <v>93.089791995802273</v>
      </c>
      <c r="J6" s="86">
        <f>F6/(F6+I6)*100</f>
        <v>49.528151172442548</v>
      </c>
      <c r="K6" s="86">
        <v>88</v>
      </c>
    </row>
    <row r="7" spans="2:11" ht="18" x14ac:dyDescent="0.3">
      <c r="B7" s="81" t="s">
        <v>185</v>
      </c>
      <c r="C7" s="79">
        <v>24</v>
      </c>
      <c r="D7" s="79">
        <v>1568510</v>
      </c>
      <c r="E7" s="79">
        <v>4909197</v>
      </c>
      <c r="F7" s="80">
        <f>(E7-D7)/(E7+D7)*100</f>
        <v>51.572060916000062</v>
      </c>
      <c r="G7" s="85">
        <v>2644507</v>
      </c>
      <c r="H7" s="85">
        <v>17008</v>
      </c>
      <c r="I7" s="80">
        <f>(G7-H7)/(G7+H7)*100</f>
        <v>98.721930930316006</v>
      </c>
      <c r="J7" s="84">
        <f>F7/(F7+I7)*100</f>
        <v>34.314120133781103</v>
      </c>
      <c r="K7" s="79" t="s">
        <v>58</v>
      </c>
    </row>
    <row r="9" spans="2:11" ht="67" customHeight="1" x14ac:dyDescent="0.3">
      <c r="B9" s="118"/>
      <c r="C9" s="118"/>
      <c r="D9" s="118"/>
      <c r="E9" s="118"/>
      <c r="F9" s="118"/>
      <c r="G9" s="118"/>
      <c r="H9" s="118"/>
      <c r="I9" s="118"/>
      <c r="J9" s="118"/>
      <c r="K9" s="118"/>
    </row>
    <row r="10" spans="2:11" ht="18" x14ac:dyDescent="0.3">
      <c r="B10" s="79"/>
      <c r="C10" s="79" t="s">
        <v>111</v>
      </c>
      <c r="D10" s="83" t="s">
        <v>186</v>
      </c>
      <c r="E10" s="83" t="s">
        <v>187</v>
      </c>
      <c r="F10" s="82" t="s">
        <v>188</v>
      </c>
      <c r="G10" s="83" t="s">
        <v>189</v>
      </c>
      <c r="H10" s="83" t="s">
        <v>190</v>
      </c>
      <c r="I10" s="82" t="s">
        <v>191</v>
      </c>
      <c r="J10" s="82" t="s">
        <v>192</v>
      </c>
      <c r="K10" s="82" t="s">
        <v>181</v>
      </c>
    </row>
    <row r="11" spans="2:11" ht="18" x14ac:dyDescent="0.3">
      <c r="B11" s="78" t="s">
        <v>182</v>
      </c>
      <c r="C11" s="75">
        <v>48</v>
      </c>
      <c r="D11" s="75">
        <v>778339</v>
      </c>
      <c r="E11" s="75">
        <v>1133840</v>
      </c>
      <c r="F11" s="76">
        <f>(E11-D11)/(E11+D11)*100</f>
        <v>18.591408021947736</v>
      </c>
      <c r="G11" s="75">
        <v>682238</v>
      </c>
      <c r="H11" s="75">
        <v>22413</v>
      </c>
      <c r="I11" s="76">
        <f>(G11-H11)/(H11+G11)*100</f>
        <v>93.638552985804324</v>
      </c>
      <c r="J11" s="76">
        <f>F11/(F11+I11)*100</f>
        <v>16.565458862329617</v>
      </c>
      <c r="K11" s="77">
        <v>36.511147580104698</v>
      </c>
    </row>
    <row r="12" spans="2:11" ht="18" x14ac:dyDescent="0.3">
      <c r="B12" s="81" t="s">
        <v>183</v>
      </c>
      <c r="C12" s="79">
        <v>48</v>
      </c>
      <c r="D12" s="79">
        <v>127758</v>
      </c>
      <c r="E12" s="79">
        <v>395022</v>
      </c>
      <c r="F12" s="80">
        <f>(E12-D12)/(E12+D12)*100</f>
        <v>51.12360840123953</v>
      </c>
      <c r="G12" s="79">
        <v>1154517</v>
      </c>
      <c r="H12" s="79">
        <v>7849</v>
      </c>
      <c r="I12" s="80">
        <f>(G12-H12)/(H12+G12)*100</f>
        <v>98.6494787356134</v>
      </c>
      <c r="J12" s="80">
        <f>F12/(F12+I12)*100</f>
        <v>34.134041955432281</v>
      </c>
      <c r="K12" s="79" t="s">
        <v>58</v>
      </c>
    </row>
    <row r="13" spans="2:11" ht="18" x14ac:dyDescent="0.3">
      <c r="B13" s="78" t="s">
        <v>184</v>
      </c>
      <c r="C13" s="75">
        <v>48</v>
      </c>
      <c r="D13" s="75">
        <v>1451653</v>
      </c>
      <c r="E13" s="75">
        <v>1791994</v>
      </c>
      <c r="F13" s="76">
        <f>(E13-D13)/(E13+D13)*100</f>
        <v>10.492541266050221</v>
      </c>
      <c r="G13" s="75">
        <v>468196</v>
      </c>
      <c r="H13" s="75">
        <v>34999</v>
      </c>
      <c r="I13" s="76">
        <f>(G13-H13)/(H13+G13)*100</f>
        <v>86.089289440475355</v>
      </c>
      <c r="J13" s="76">
        <f>F13/(F13+I13)*100</f>
        <v>10.86388732673017</v>
      </c>
      <c r="K13" s="77">
        <v>14.831683967054699</v>
      </c>
    </row>
    <row r="14" spans="2:11" ht="18" x14ac:dyDescent="0.3">
      <c r="B14" s="75" t="s">
        <v>193</v>
      </c>
      <c r="C14" s="75">
        <v>48</v>
      </c>
      <c r="D14" s="75">
        <v>4185763</v>
      </c>
      <c r="E14" s="75">
        <v>3768660</v>
      </c>
      <c r="F14" s="76">
        <f>(D14-E14)/(E14+D14)*100</f>
        <v>5.2436612938487182</v>
      </c>
      <c r="G14" s="75">
        <v>670583</v>
      </c>
      <c r="H14" s="75">
        <v>67650</v>
      </c>
      <c r="I14" s="76">
        <f>(G14-H14)/(H14+G14)*100</f>
        <v>81.672453006029272</v>
      </c>
      <c r="J14" s="76">
        <f>F14/(F14+I14)*100</f>
        <v>6.0330139423364431</v>
      </c>
      <c r="K14" s="75">
        <v>10</v>
      </c>
    </row>
    <row r="18" ht="13.9" customHeight="1" x14ac:dyDescent="0.3"/>
  </sheetData>
  <mergeCells count="2">
    <mergeCell ref="B2:K2"/>
    <mergeCell ref="B9:K9"/>
  </mergeCells>
  <phoneticPr fontId="1" type="noConversion"/>
  <pageMargins left="0.7" right="0.7" top="0.75" bottom="0.75" header="0.3" footer="0.3"/>
  <pageSetup paperSize="9" orientation="portrait"/>
  <drawing r:id="rId1"/>
  <legacyDrawing r:id="rId2"/>
  <oleObjects>
    <mc:AlternateContent xmlns:mc="http://schemas.openxmlformats.org/markup-compatibility/2006">
      <mc:Choice Requires="x14">
        <oleObject progId="ChemDraw.Document.6.0" shapeId="19457" r:id="rId3">
          <objectPr defaultSize="0" autoPict="0" altText="" r:id="rId4">
            <anchor moveWithCells="1">
              <from>
                <xdr:col>2</xdr:col>
                <xdr:colOff>222250</xdr:colOff>
                <xdr:row>1</xdr:row>
                <xdr:rowOff>25400</xdr:rowOff>
              </from>
              <to>
                <xdr:col>8</xdr:col>
                <xdr:colOff>495300</xdr:colOff>
                <xdr:row>1</xdr:row>
                <xdr:rowOff>736600</xdr:rowOff>
              </to>
            </anchor>
          </objectPr>
        </oleObject>
      </mc:Choice>
      <mc:Fallback>
        <oleObject progId="ChemDraw.Document.6.0" shapeId="19457" r:id="rId3"/>
      </mc:Fallback>
    </mc:AlternateContent>
    <mc:AlternateContent xmlns:mc="http://schemas.openxmlformats.org/markup-compatibility/2006">
      <mc:Choice Requires="x14">
        <oleObject progId="ChemDraw.Document.6.0" shapeId="19458" r:id="rId5">
          <objectPr defaultSize="0" autoPict="0" altText="" r:id="rId6">
            <anchor moveWithCells="1">
              <from>
                <xdr:col>2</xdr:col>
                <xdr:colOff>361950</xdr:colOff>
                <xdr:row>8</xdr:row>
                <xdr:rowOff>101600</xdr:rowOff>
              </from>
              <to>
                <xdr:col>8</xdr:col>
                <xdr:colOff>133350</xdr:colOff>
                <xdr:row>8</xdr:row>
                <xdr:rowOff>762000</xdr:rowOff>
              </to>
            </anchor>
          </objectPr>
        </oleObject>
      </mc:Choice>
      <mc:Fallback>
        <oleObject progId="ChemDraw.Document.6.0" shapeId="19458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Fig 2a</vt:lpstr>
      <vt:lpstr>Fig 2b</vt:lpstr>
      <vt:lpstr>Fig 2d</vt:lpstr>
      <vt:lpstr>Fig 2e</vt:lpstr>
      <vt:lpstr>Sup Tab 2</vt:lpstr>
      <vt:lpstr>Sup Tab 3</vt:lpstr>
      <vt:lpstr>Sup Tab 4</vt:lpstr>
      <vt:lpstr>Sup Tab 5</vt:lpstr>
      <vt:lpstr>Sup Tab 9</vt:lpstr>
      <vt:lpstr>Sup Tab 10</vt:lpstr>
      <vt:lpstr>Sup Tab 11</vt:lpstr>
      <vt:lpstr>Sup Tab 12</vt:lpstr>
      <vt:lpstr>Sup Fig 6</vt:lpstr>
      <vt:lpstr>Sup Fig 7</vt:lpstr>
      <vt:lpstr>Sup Fig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 hua</dc:creator>
  <cp:lastModifiedBy>Administrator</cp:lastModifiedBy>
  <dcterms:created xsi:type="dcterms:W3CDTF">2024-12-29T03:15:30Z</dcterms:created>
  <dcterms:modified xsi:type="dcterms:W3CDTF">2024-12-31T06:21:42Z</dcterms:modified>
</cp:coreProperties>
</file>