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ED3602D1-4AC7-4ADF-B960-4BB158DB2C33}" xr6:coauthVersionLast="47" xr6:coauthVersionMax="47" xr10:uidLastSave="{00000000-0000-0000-0000-000000000000}"/>
  <bookViews>
    <workbookView xWindow="-110" yWindow="-110" windowWidth="38620" windowHeight="21100" tabRatio="476" xr2:uid="{00000000-000D-0000-FFFF-FFFF00000000}"/>
  </bookViews>
  <sheets>
    <sheet name="qtz-hosted MI's" sheetId="13" r:id="rId1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74" i="13" l="1"/>
  <c r="M73" i="13"/>
  <c r="M72" i="13"/>
  <c r="M71" i="13"/>
  <c r="M7" i="13"/>
  <c r="M8" i="13"/>
  <c r="M9" i="13"/>
  <c r="M10" i="13"/>
  <c r="M11" i="13"/>
  <c r="M12" i="13"/>
  <c r="M13" i="13"/>
  <c r="M14" i="13"/>
  <c r="M15" i="13"/>
  <c r="M16" i="13"/>
  <c r="M17" i="13"/>
  <c r="M18" i="13"/>
  <c r="M19" i="13"/>
  <c r="M20" i="13"/>
  <c r="M21" i="13"/>
  <c r="M22" i="13"/>
  <c r="M23" i="13"/>
  <c r="M24" i="13"/>
  <c r="M25" i="13"/>
  <c r="M26" i="13"/>
  <c r="M27" i="13"/>
  <c r="M28" i="13"/>
  <c r="M29" i="13"/>
  <c r="M30" i="13"/>
  <c r="M31" i="13"/>
  <c r="M32" i="13"/>
  <c r="M33" i="13"/>
  <c r="M34" i="13"/>
  <c r="M35" i="13"/>
  <c r="M36" i="13"/>
  <c r="M37" i="13"/>
  <c r="M38" i="13"/>
  <c r="M39" i="13"/>
  <c r="M40" i="13"/>
  <c r="M41" i="13"/>
  <c r="M42" i="13"/>
  <c r="M43" i="13"/>
  <c r="M44" i="13"/>
  <c r="M45" i="13"/>
  <c r="M46" i="13"/>
  <c r="M47" i="13"/>
  <c r="M48" i="13"/>
  <c r="M49" i="13"/>
  <c r="M50" i="13"/>
  <c r="M51" i="13"/>
  <c r="M52" i="13"/>
  <c r="M53" i="13"/>
  <c r="M54" i="13"/>
  <c r="M55" i="13"/>
  <c r="M56" i="13"/>
  <c r="M57" i="13"/>
  <c r="M58" i="13"/>
  <c r="M59" i="13"/>
  <c r="M60" i="13"/>
  <c r="M61" i="13"/>
  <c r="M62" i="13"/>
  <c r="M63" i="13"/>
  <c r="M64" i="13"/>
  <c r="M65" i="13"/>
  <c r="M66" i="13"/>
  <c r="M67" i="13"/>
  <c r="M68" i="13"/>
  <c r="M69" i="13"/>
  <c r="M70" i="13"/>
  <c r="M6" i="13"/>
  <c r="P6" i="13"/>
  <c r="T6" i="13"/>
  <c r="N6" i="13"/>
  <c r="O6" i="13"/>
  <c r="Q6" i="13"/>
  <c r="R6" i="13"/>
  <c r="S6" i="13"/>
  <c r="U6" i="13"/>
  <c r="AB6" i="13"/>
  <c r="W6" i="13"/>
  <c r="X6" i="13"/>
  <c r="Y6" i="13"/>
  <c r="AD6" i="13"/>
  <c r="AF5" i="13"/>
  <c r="O7" i="13"/>
  <c r="N7" i="13"/>
  <c r="P7" i="13"/>
  <c r="Q7" i="13"/>
  <c r="R7" i="13"/>
  <c r="S7" i="13"/>
  <c r="T7" i="13"/>
  <c r="U7" i="13"/>
  <c r="W7" i="13"/>
  <c r="X7" i="13"/>
  <c r="Y7" i="13"/>
  <c r="AB7" i="13"/>
  <c r="V7" i="13"/>
  <c r="AE7" i="13"/>
  <c r="AF7" i="13"/>
  <c r="AG7" i="13"/>
  <c r="Z7" i="13"/>
  <c r="AA7" i="13"/>
  <c r="AH7" i="13"/>
  <c r="AI7" i="13"/>
  <c r="AJ7" i="13"/>
  <c r="AK7" i="13"/>
  <c r="AL7" i="13"/>
  <c r="AM7" i="13"/>
  <c r="AO7" i="13"/>
  <c r="O8" i="13"/>
  <c r="N8" i="13"/>
  <c r="P8" i="13"/>
  <c r="Q8" i="13"/>
  <c r="R8" i="13"/>
  <c r="S8" i="13"/>
  <c r="T8" i="13"/>
  <c r="U8" i="13"/>
  <c r="W8" i="13"/>
  <c r="X8" i="13"/>
  <c r="Y8" i="13"/>
  <c r="AB8" i="13"/>
  <c r="V8" i="13"/>
  <c r="AE8" i="13"/>
  <c r="AF8" i="13"/>
  <c r="AG8" i="13"/>
  <c r="Z8" i="13"/>
  <c r="AA8" i="13"/>
  <c r="AH8" i="13"/>
  <c r="AI8" i="13"/>
  <c r="AJ8" i="13"/>
  <c r="AK8" i="13"/>
  <c r="AL8" i="13"/>
  <c r="AM8" i="13"/>
  <c r="AO8" i="13"/>
  <c r="O9" i="13"/>
  <c r="N9" i="13"/>
  <c r="P9" i="13"/>
  <c r="Q9" i="13"/>
  <c r="R9" i="13"/>
  <c r="S9" i="13"/>
  <c r="T9" i="13"/>
  <c r="U9" i="13"/>
  <c r="W9" i="13"/>
  <c r="X9" i="13"/>
  <c r="Y9" i="13"/>
  <c r="AB9" i="13"/>
  <c r="V9" i="13"/>
  <c r="AE9" i="13"/>
  <c r="AF9" i="13"/>
  <c r="AG9" i="13"/>
  <c r="Z9" i="13"/>
  <c r="AA9" i="13"/>
  <c r="AH9" i="13"/>
  <c r="AI9" i="13"/>
  <c r="AJ9" i="13"/>
  <c r="AK9" i="13"/>
  <c r="AL9" i="13"/>
  <c r="AM9" i="13"/>
  <c r="AO9" i="13"/>
  <c r="O10" i="13"/>
  <c r="N10" i="13"/>
  <c r="P10" i="13"/>
  <c r="Q10" i="13"/>
  <c r="R10" i="13"/>
  <c r="S10" i="13"/>
  <c r="T10" i="13"/>
  <c r="U10" i="13"/>
  <c r="W10" i="13"/>
  <c r="X10" i="13"/>
  <c r="Y10" i="13"/>
  <c r="AB10" i="13"/>
  <c r="V10" i="13"/>
  <c r="AE10" i="13"/>
  <c r="AF10" i="13"/>
  <c r="AG10" i="13"/>
  <c r="Z10" i="13"/>
  <c r="AA10" i="13"/>
  <c r="AH10" i="13"/>
  <c r="AI10" i="13"/>
  <c r="AJ10" i="13"/>
  <c r="AK10" i="13"/>
  <c r="AL10" i="13"/>
  <c r="AM10" i="13"/>
  <c r="AO10" i="13"/>
  <c r="O11" i="13"/>
  <c r="N11" i="13"/>
  <c r="P11" i="13"/>
  <c r="Q11" i="13"/>
  <c r="R11" i="13"/>
  <c r="S11" i="13"/>
  <c r="T11" i="13"/>
  <c r="U11" i="13"/>
  <c r="W11" i="13"/>
  <c r="X11" i="13"/>
  <c r="Y11" i="13"/>
  <c r="AB11" i="13"/>
  <c r="V11" i="13"/>
  <c r="AE11" i="13"/>
  <c r="AF11" i="13"/>
  <c r="AG11" i="13"/>
  <c r="Z11" i="13"/>
  <c r="AA11" i="13"/>
  <c r="AH11" i="13"/>
  <c r="AI11" i="13"/>
  <c r="AJ11" i="13"/>
  <c r="AK11" i="13"/>
  <c r="AL11" i="13"/>
  <c r="AM11" i="13"/>
  <c r="AO11" i="13"/>
  <c r="O12" i="13"/>
  <c r="N12" i="13"/>
  <c r="P12" i="13"/>
  <c r="Q12" i="13"/>
  <c r="R12" i="13"/>
  <c r="S12" i="13"/>
  <c r="T12" i="13"/>
  <c r="U12" i="13"/>
  <c r="W12" i="13"/>
  <c r="X12" i="13"/>
  <c r="Y12" i="13"/>
  <c r="AB12" i="13"/>
  <c r="V12" i="13"/>
  <c r="AE12" i="13"/>
  <c r="AF12" i="13"/>
  <c r="AG12" i="13"/>
  <c r="Z12" i="13"/>
  <c r="AA12" i="13"/>
  <c r="AH12" i="13"/>
  <c r="AI12" i="13"/>
  <c r="AJ12" i="13"/>
  <c r="AK12" i="13"/>
  <c r="AL12" i="13"/>
  <c r="AM12" i="13"/>
  <c r="AO12" i="13"/>
  <c r="O13" i="13"/>
  <c r="N13" i="13"/>
  <c r="P13" i="13"/>
  <c r="Q13" i="13"/>
  <c r="R13" i="13"/>
  <c r="S13" i="13"/>
  <c r="T13" i="13"/>
  <c r="U13" i="13"/>
  <c r="W13" i="13"/>
  <c r="X13" i="13"/>
  <c r="Y13" i="13"/>
  <c r="AB13" i="13"/>
  <c r="V13" i="13"/>
  <c r="AE13" i="13"/>
  <c r="AF13" i="13"/>
  <c r="AG13" i="13"/>
  <c r="Z13" i="13"/>
  <c r="AA13" i="13"/>
  <c r="AH13" i="13"/>
  <c r="AI13" i="13"/>
  <c r="AJ13" i="13"/>
  <c r="AK13" i="13"/>
  <c r="AL13" i="13"/>
  <c r="AM13" i="13"/>
  <c r="AO13" i="13"/>
  <c r="O14" i="13"/>
  <c r="N14" i="13"/>
  <c r="P14" i="13"/>
  <c r="Q14" i="13"/>
  <c r="R14" i="13"/>
  <c r="S14" i="13"/>
  <c r="T14" i="13"/>
  <c r="U14" i="13"/>
  <c r="W14" i="13"/>
  <c r="X14" i="13"/>
  <c r="Y14" i="13"/>
  <c r="AB14" i="13"/>
  <c r="V14" i="13"/>
  <c r="AE14" i="13"/>
  <c r="AF14" i="13"/>
  <c r="AG14" i="13"/>
  <c r="Z14" i="13"/>
  <c r="AA14" i="13"/>
  <c r="AH14" i="13"/>
  <c r="AI14" i="13"/>
  <c r="AJ14" i="13"/>
  <c r="AK14" i="13"/>
  <c r="AL14" i="13"/>
  <c r="AM14" i="13"/>
  <c r="AO14" i="13"/>
  <c r="O15" i="13"/>
  <c r="N15" i="13"/>
  <c r="P15" i="13"/>
  <c r="Q15" i="13"/>
  <c r="R15" i="13"/>
  <c r="S15" i="13"/>
  <c r="T15" i="13"/>
  <c r="U15" i="13"/>
  <c r="W15" i="13"/>
  <c r="X15" i="13"/>
  <c r="Y15" i="13"/>
  <c r="AB15" i="13"/>
  <c r="V15" i="13"/>
  <c r="AE15" i="13"/>
  <c r="AF15" i="13"/>
  <c r="AG15" i="13"/>
  <c r="Z15" i="13"/>
  <c r="AA15" i="13"/>
  <c r="AH15" i="13"/>
  <c r="AI15" i="13"/>
  <c r="AJ15" i="13"/>
  <c r="AK15" i="13"/>
  <c r="AL15" i="13"/>
  <c r="AM15" i="13"/>
  <c r="AO15" i="13"/>
  <c r="O16" i="13"/>
  <c r="N16" i="13"/>
  <c r="P16" i="13"/>
  <c r="Q16" i="13"/>
  <c r="R16" i="13"/>
  <c r="S16" i="13"/>
  <c r="T16" i="13"/>
  <c r="U16" i="13"/>
  <c r="W16" i="13"/>
  <c r="X16" i="13"/>
  <c r="Y16" i="13"/>
  <c r="AB16" i="13"/>
  <c r="V16" i="13"/>
  <c r="AE16" i="13"/>
  <c r="AF16" i="13"/>
  <c r="AG16" i="13"/>
  <c r="Z16" i="13"/>
  <c r="AA16" i="13"/>
  <c r="AH16" i="13"/>
  <c r="AI16" i="13"/>
  <c r="AJ16" i="13"/>
  <c r="AK16" i="13"/>
  <c r="AL16" i="13"/>
  <c r="AM16" i="13"/>
  <c r="AO16" i="13"/>
  <c r="O17" i="13"/>
  <c r="N17" i="13"/>
  <c r="P17" i="13"/>
  <c r="Q17" i="13"/>
  <c r="R17" i="13"/>
  <c r="S17" i="13"/>
  <c r="T17" i="13"/>
  <c r="U17" i="13"/>
  <c r="W17" i="13"/>
  <c r="X17" i="13"/>
  <c r="Y17" i="13"/>
  <c r="AB17" i="13"/>
  <c r="V17" i="13"/>
  <c r="AE17" i="13"/>
  <c r="AF17" i="13"/>
  <c r="AG17" i="13"/>
  <c r="Z17" i="13"/>
  <c r="AA17" i="13"/>
  <c r="AH17" i="13"/>
  <c r="AI17" i="13"/>
  <c r="AJ17" i="13"/>
  <c r="AK17" i="13"/>
  <c r="AL17" i="13"/>
  <c r="AM17" i="13"/>
  <c r="AO17" i="13"/>
  <c r="O18" i="13"/>
  <c r="N18" i="13"/>
  <c r="P18" i="13"/>
  <c r="Q18" i="13"/>
  <c r="R18" i="13"/>
  <c r="S18" i="13"/>
  <c r="T18" i="13"/>
  <c r="U18" i="13"/>
  <c r="W18" i="13"/>
  <c r="X18" i="13"/>
  <c r="Y18" i="13"/>
  <c r="AB18" i="13"/>
  <c r="V18" i="13"/>
  <c r="AE18" i="13"/>
  <c r="AF18" i="13"/>
  <c r="AG18" i="13"/>
  <c r="Z18" i="13"/>
  <c r="AA18" i="13"/>
  <c r="AH18" i="13"/>
  <c r="AI18" i="13"/>
  <c r="AJ18" i="13"/>
  <c r="AK18" i="13"/>
  <c r="AL18" i="13"/>
  <c r="AM18" i="13"/>
  <c r="AO18" i="13"/>
  <c r="O19" i="13"/>
  <c r="N19" i="13"/>
  <c r="P19" i="13"/>
  <c r="Q19" i="13"/>
  <c r="R19" i="13"/>
  <c r="S19" i="13"/>
  <c r="T19" i="13"/>
  <c r="U19" i="13"/>
  <c r="W19" i="13"/>
  <c r="X19" i="13"/>
  <c r="Y19" i="13"/>
  <c r="AB19" i="13"/>
  <c r="V19" i="13"/>
  <c r="AE19" i="13"/>
  <c r="AF19" i="13"/>
  <c r="AG19" i="13"/>
  <c r="Z19" i="13"/>
  <c r="AA19" i="13"/>
  <c r="AH19" i="13"/>
  <c r="AI19" i="13"/>
  <c r="AJ19" i="13"/>
  <c r="AK19" i="13"/>
  <c r="AL19" i="13"/>
  <c r="AM19" i="13"/>
  <c r="AO19" i="13"/>
  <c r="O20" i="13"/>
  <c r="N20" i="13"/>
  <c r="P20" i="13"/>
  <c r="Q20" i="13"/>
  <c r="R20" i="13"/>
  <c r="S20" i="13"/>
  <c r="T20" i="13"/>
  <c r="U20" i="13"/>
  <c r="W20" i="13"/>
  <c r="X20" i="13"/>
  <c r="Y20" i="13"/>
  <c r="AB20" i="13"/>
  <c r="V20" i="13"/>
  <c r="AE20" i="13"/>
  <c r="AF20" i="13"/>
  <c r="AG20" i="13"/>
  <c r="Z20" i="13"/>
  <c r="AA20" i="13"/>
  <c r="AH20" i="13"/>
  <c r="AI20" i="13"/>
  <c r="AJ20" i="13"/>
  <c r="AK20" i="13"/>
  <c r="AL20" i="13"/>
  <c r="AM20" i="13"/>
  <c r="AO20" i="13"/>
  <c r="O21" i="13"/>
  <c r="N21" i="13"/>
  <c r="P21" i="13"/>
  <c r="Q21" i="13"/>
  <c r="R21" i="13"/>
  <c r="S21" i="13"/>
  <c r="T21" i="13"/>
  <c r="U21" i="13"/>
  <c r="W21" i="13"/>
  <c r="X21" i="13"/>
  <c r="Y21" i="13"/>
  <c r="AB21" i="13"/>
  <c r="V21" i="13"/>
  <c r="AE21" i="13"/>
  <c r="AF21" i="13"/>
  <c r="AG21" i="13"/>
  <c r="Z21" i="13"/>
  <c r="AA21" i="13"/>
  <c r="AH21" i="13"/>
  <c r="AI21" i="13"/>
  <c r="AJ21" i="13"/>
  <c r="AK21" i="13"/>
  <c r="AL21" i="13"/>
  <c r="AM21" i="13"/>
  <c r="AO21" i="13"/>
  <c r="O22" i="13"/>
  <c r="N22" i="13"/>
  <c r="P22" i="13"/>
  <c r="Q22" i="13"/>
  <c r="R22" i="13"/>
  <c r="S22" i="13"/>
  <c r="T22" i="13"/>
  <c r="U22" i="13"/>
  <c r="W22" i="13"/>
  <c r="X22" i="13"/>
  <c r="Y22" i="13"/>
  <c r="AB22" i="13"/>
  <c r="V22" i="13"/>
  <c r="AE22" i="13"/>
  <c r="AF22" i="13"/>
  <c r="AG22" i="13"/>
  <c r="Z22" i="13"/>
  <c r="AA22" i="13"/>
  <c r="AH22" i="13"/>
  <c r="AI22" i="13"/>
  <c r="AJ22" i="13"/>
  <c r="AK22" i="13"/>
  <c r="AL22" i="13"/>
  <c r="AM22" i="13"/>
  <c r="AO22" i="13"/>
  <c r="O23" i="13"/>
  <c r="N23" i="13"/>
  <c r="P23" i="13"/>
  <c r="Q23" i="13"/>
  <c r="R23" i="13"/>
  <c r="S23" i="13"/>
  <c r="T23" i="13"/>
  <c r="U23" i="13"/>
  <c r="W23" i="13"/>
  <c r="X23" i="13"/>
  <c r="Y23" i="13"/>
  <c r="AB23" i="13"/>
  <c r="V23" i="13"/>
  <c r="AE23" i="13"/>
  <c r="AF23" i="13"/>
  <c r="AG23" i="13"/>
  <c r="Z23" i="13"/>
  <c r="AA23" i="13"/>
  <c r="AH23" i="13"/>
  <c r="AI23" i="13"/>
  <c r="AJ23" i="13"/>
  <c r="AK23" i="13"/>
  <c r="AL23" i="13"/>
  <c r="AM23" i="13"/>
  <c r="AO23" i="13"/>
  <c r="O24" i="13"/>
  <c r="N24" i="13"/>
  <c r="P24" i="13"/>
  <c r="Q24" i="13"/>
  <c r="R24" i="13"/>
  <c r="S24" i="13"/>
  <c r="T24" i="13"/>
  <c r="U24" i="13"/>
  <c r="W24" i="13"/>
  <c r="X24" i="13"/>
  <c r="Y24" i="13"/>
  <c r="AB24" i="13"/>
  <c r="V24" i="13"/>
  <c r="AE24" i="13"/>
  <c r="AF24" i="13"/>
  <c r="AG24" i="13"/>
  <c r="Z24" i="13"/>
  <c r="AA24" i="13"/>
  <c r="AH24" i="13"/>
  <c r="AI24" i="13"/>
  <c r="AJ24" i="13"/>
  <c r="AK24" i="13"/>
  <c r="AL24" i="13"/>
  <c r="AM24" i="13"/>
  <c r="AO24" i="13"/>
  <c r="O25" i="13"/>
  <c r="N25" i="13"/>
  <c r="P25" i="13"/>
  <c r="Q25" i="13"/>
  <c r="R25" i="13"/>
  <c r="S25" i="13"/>
  <c r="T25" i="13"/>
  <c r="U25" i="13"/>
  <c r="W25" i="13"/>
  <c r="X25" i="13"/>
  <c r="Y25" i="13"/>
  <c r="AB25" i="13"/>
  <c r="V25" i="13"/>
  <c r="AE25" i="13"/>
  <c r="AF25" i="13"/>
  <c r="AG25" i="13"/>
  <c r="Z25" i="13"/>
  <c r="AA25" i="13"/>
  <c r="AH25" i="13"/>
  <c r="AI25" i="13"/>
  <c r="AJ25" i="13"/>
  <c r="AK25" i="13"/>
  <c r="AL25" i="13"/>
  <c r="AM25" i="13"/>
  <c r="AO25" i="13"/>
  <c r="O26" i="13"/>
  <c r="N26" i="13"/>
  <c r="P26" i="13"/>
  <c r="Q26" i="13"/>
  <c r="R26" i="13"/>
  <c r="S26" i="13"/>
  <c r="T26" i="13"/>
  <c r="U26" i="13"/>
  <c r="W26" i="13"/>
  <c r="X26" i="13"/>
  <c r="Y26" i="13"/>
  <c r="AB26" i="13"/>
  <c r="V26" i="13"/>
  <c r="AE26" i="13"/>
  <c r="AF26" i="13"/>
  <c r="AG26" i="13"/>
  <c r="Z26" i="13"/>
  <c r="AA26" i="13"/>
  <c r="AH26" i="13"/>
  <c r="AI26" i="13"/>
  <c r="AJ26" i="13"/>
  <c r="AK26" i="13"/>
  <c r="AL26" i="13"/>
  <c r="AM26" i="13"/>
  <c r="AO26" i="13"/>
  <c r="O27" i="13"/>
  <c r="N27" i="13"/>
  <c r="P27" i="13"/>
  <c r="Q27" i="13"/>
  <c r="R27" i="13"/>
  <c r="S27" i="13"/>
  <c r="T27" i="13"/>
  <c r="U27" i="13"/>
  <c r="W27" i="13"/>
  <c r="X27" i="13"/>
  <c r="Y27" i="13"/>
  <c r="AB27" i="13"/>
  <c r="V27" i="13"/>
  <c r="AE27" i="13"/>
  <c r="AF27" i="13"/>
  <c r="AG27" i="13"/>
  <c r="Z27" i="13"/>
  <c r="AA27" i="13"/>
  <c r="AH27" i="13"/>
  <c r="AI27" i="13"/>
  <c r="AJ27" i="13"/>
  <c r="AK27" i="13"/>
  <c r="AL27" i="13"/>
  <c r="AM27" i="13"/>
  <c r="AO27" i="13"/>
  <c r="O28" i="13"/>
  <c r="N28" i="13"/>
  <c r="P28" i="13"/>
  <c r="Q28" i="13"/>
  <c r="R28" i="13"/>
  <c r="S28" i="13"/>
  <c r="T28" i="13"/>
  <c r="U28" i="13"/>
  <c r="W28" i="13"/>
  <c r="X28" i="13"/>
  <c r="Y28" i="13"/>
  <c r="AB28" i="13"/>
  <c r="V28" i="13"/>
  <c r="AE28" i="13"/>
  <c r="AF28" i="13"/>
  <c r="AG28" i="13"/>
  <c r="Z28" i="13"/>
  <c r="AA28" i="13"/>
  <c r="AH28" i="13"/>
  <c r="AI28" i="13"/>
  <c r="AJ28" i="13"/>
  <c r="AK28" i="13"/>
  <c r="AL28" i="13"/>
  <c r="AM28" i="13"/>
  <c r="AO28" i="13"/>
  <c r="O29" i="13"/>
  <c r="N29" i="13"/>
  <c r="P29" i="13"/>
  <c r="Q29" i="13"/>
  <c r="R29" i="13"/>
  <c r="S29" i="13"/>
  <c r="T29" i="13"/>
  <c r="U29" i="13"/>
  <c r="W29" i="13"/>
  <c r="X29" i="13"/>
  <c r="Y29" i="13"/>
  <c r="AB29" i="13"/>
  <c r="V29" i="13"/>
  <c r="AE29" i="13"/>
  <c r="AF29" i="13"/>
  <c r="AG29" i="13"/>
  <c r="Z29" i="13"/>
  <c r="AA29" i="13"/>
  <c r="AH29" i="13"/>
  <c r="AI29" i="13"/>
  <c r="AJ29" i="13"/>
  <c r="AK29" i="13"/>
  <c r="AL29" i="13"/>
  <c r="AM29" i="13"/>
  <c r="AO29" i="13"/>
  <c r="O30" i="13"/>
  <c r="N30" i="13"/>
  <c r="P30" i="13"/>
  <c r="Q30" i="13"/>
  <c r="R30" i="13"/>
  <c r="S30" i="13"/>
  <c r="T30" i="13"/>
  <c r="U30" i="13"/>
  <c r="W30" i="13"/>
  <c r="X30" i="13"/>
  <c r="Y30" i="13"/>
  <c r="AB30" i="13"/>
  <c r="V30" i="13"/>
  <c r="AE30" i="13"/>
  <c r="AF30" i="13"/>
  <c r="AG30" i="13"/>
  <c r="Z30" i="13"/>
  <c r="AA30" i="13"/>
  <c r="AH30" i="13"/>
  <c r="AI30" i="13"/>
  <c r="AJ30" i="13"/>
  <c r="AK30" i="13"/>
  <c r="AL30" i="13"/>
  <c r="AM30" i="13"/>
  <c r="AO30" i="13"/>
  <c r="O31" i="13"/>
  <c r="N31" i="13"/>
  <c r="P31" i="13"/>
  <c r="Q31" i="13"/>
  <c r="R31" i="13"/>
  <c r="S31" i="13"/>
  <c r="T31" i="13"/>
  <c r="U31" i="13"/>
  <c r="W31" i="13"/>
  <c r="X31" i="13"/>
  <c r="Y31" i="13"/>
  <c r="AB31" i="13"/>
  <c r="V31" i="13"/>
  <c r="AE31" i="13"/>
  <c r="AF31" i="13"/>
  <c r="AG31" i="13"/>
  <c r="Z31" i="13"/>
  <c r="AA31" i="13"/>
  <c r="AH31" i="13"/>
  <c r="AI31" i="13"/>
  <c r="AJ31" i="13"/>
  <c r="AK31" i="13"/>
  <c r="AL31" i="13"/>
  <c r="AM31" i="13"/>
  <c r="AO31" i="13"/>
  <c r="O32" i="13"/>
  <c r="N32" i="13"/>
  <c r="P32" i="13"/>
  <c r="Q32" i="13"/>
  <c r="R32" i="13"/>
  <c r="S32" i="13"/>
  <c r="T32" i="13"/>
  <c r="U32" i="13"/>
  <c r="W32" i="13"/>
  <c r="X32" i="13"/>
  <c r="Y32" i="13"/>
  <c r="AB32" i="13"/>
  <c r="V32" i="13"/>
  <c r="AE32" i="13"/>
  <c r="AF32" i="13"/>
  <c r="AG32" i="13"/>
  <c r="Z32" i="13"/>
  <c r="AA32" i="13"/>
  <c r="AH32" i="13"/>
  <c r="AI32" i="13"/>
  <c r="AJ32" i="13"/>
  <c r="AK32" i="13"/>
  <c r="AL32" i="13"/>
  <c r="AM32" i="13"/>
  <c r="AO32" i="13"/>
  <c r="O33" i="13"/>
  <c r="N33" i="13"/>
  <c r="P33" i="13"/>
  <c r="Q33" i="13"/>
  <c r="R33" i="13"/>
  <c r="S33" i="13"/>
  <c r="T33" i="13"/>
  <c r="U33" i="13"/>
  <c r="W33" i="13"/>
  <c r="X33" i="13"/>
  <c r="Y33" i="13"/>
  <c r="AB33" i="13"/>
  <c r="V33" i="13"/>
  <c r="AE33" i="13"/>
  <c r="AF33" i="13"/>
  <c r="AG33" i="13"/>
  <c r="Z33" i="13"/>
  <c r="AA33" i="13"/>
  <c r="AH33" i="13"/>
  <c r="AI33" i="13"/>
  <c r="AJ33" i="13"/>
  <c r="AK33" i="13"/>
  <c r="AL33" i="13"/>
  <c r="AM33" i="13"/>
  <c r="AO33" i="13"/>
  <c r="O34" i="13"/>
  <c r="N34" i="13"/>
  <c r="P34" i="13"/>
  <c r="Q34" i="13"/>
  <c r="R34" i="13"/>
  <c r="S34" i="13"/>
  <c r="T34" i="13"/>
  <c r="U34" i="13"/>
  <c r="W34" i="13"/>
  <c r="X34" i="13"/>
  <c r="Y34" i="13"/>
  <c r="AB34" i="13"/>
  <c r="V34" i="13"/>
  <c r="AE34" i="13"/>
  <c r="AF34" i="13"/>
  <c r="AG34" i="13"/>
  <c r="Z34" i="13"/>
  <c r="AA34" i="13"/>
  <c r="AH34" i="13"/>
  <c r="AI34" i="13"/>
  <c r="AJ34" i="13"/>
  <c r="AK34" i="13"/>
  <c r="AL34" i="13"/>
  <c r="AM34" i="13"/>
  <c r="AO34" i="13"/>
  <c r="O35" i="13"/>
  <c r="N35" i="13"/>
  <c r="P35" i="13"/>
  <c r="Q35" i="13"/>
  <c r="R35" i="13"/>
  <c r="S35" i="13"/>
  <c r="T35" i="13"/>
  <c r="U35" i="13"/>
  <c r="W35" i="13"/>
  <c r="X35" i="13"/>
  <c r="Y35" i="13"/>
  <c r="AB35" i="13"/>
  <c r="V35" i="13"/>
  <c r="AE35" i="13"/>
  <c r="AF35" i="13"/>
  <c r="AG35" i="13"/>
  <c r="Z35" i="13"/>
  <c r="AA35" i="13"/>
  <c r="AH35" i="13"/>
  <c r="AI35" i="13"/>
  <c r="AJ35" i="13"/>
  <c r="AK35" i="13"/>
  <c r="AL35" i="13"/>
  <c r="AM35" i="13"/>
  <c r="AO35" i="13"/>
  <c r="O36" i="13"/>
  <c r="N36" i="13"/>
  <c r="P36" i="13"/>
  <c r="Q36" i="13"/>
  <c r="R36" i="13"/>
  <c r="S36" i="13"/>
  <c r="T36" i="13"/>
  <c r="U36" i="13"/>
  <c r="W36" i="13"/>
  <c r="X36" i="13"/>
  <c r="Y36" i="13"/>
  <c r="AB36" i="13"/>
  <c r="V36" i="13"/>
  <c r="AE36" i="13"/>
  <c r="AF36" i="13"/>
  <c r="AG36" i="13"/>
  <c r="Z36" i="13"/>
  <c r="AA36" i="13"/>
  <c r="AH36" i="13"/>
  <c r="AI36" i="13"/>
  <c r="AJ36" i="13"/>
  <c r="AK36" i="13"/>
  <c r="AL36" i="13"/>
  <c r="AM36" i="13"/>
  <c r="AO36" i="13"/>
  <c r="O37" i="13"/>
  <c r="N37" i="13"/>
  <c r="P37" i="13"/>
  <c r="Q37" i="13"/>
  <c r="R37" i="13"/>
  <c r="S37" i="13"/>
  <c r="T37" i="13"/>
  <c r="U37" i="13"/>
  <c r="W37" i="13"/>
  <c r="X37" i="13"/>
  <c r="Y37" i="13"/>
  <c r="AB37" i="13"/>
  <c r="V37" i="13"/>
  <c r="AE37" i="13"/>
  <c r="AF37" i="13"/>
  <c r="AG37" i="13"/>
  <c r="Z37" i="13"/>
  <c r="AA37" i="13"/>
  <c r="AH37" i="13"/>
  <c r="AI37" i="13"/>
  <c r="AJ37" i="13"/>
  <c r="AK37" i="13"/>
  <c r="AL37" i="13"/>
  <c r="AM37" i="13"/>
  <c r="AO37" i="13"/>
  <c r="O38" i="13"/>
  <c r="N38" i="13"/>
  <c r="P38" i="13"/>
  <c r="Q38" i="13"/>
  <c r="R38" i="13"/>
  <c r="S38" i="13"/>
  <c r="T38" i="13"/>
  <c r="U38" i="13"/>
  <c r="W38" i="13"/>
  <c r="X38" i="13"/>
  <c r="Y38" i="13"/>
  <c r="AB38" i="13"/>
  <c r="V38" i="13"/>
  <c r="AE38" i="13"/>
  <c r="AF38" i="13"/>
  <c r="AG38" i="13"/>
  <c r="Z38" i="13"/>
  <c r="AA38" i="13"/>
  <c r="AH38" i="13"/>
  <c r="AI38" i="13"/>
  <c r="AJ38" i="13"/>
  <c r="AK38" i="13"/>
  <c r="AL38" i="13"/>
  <c r="AM38" i="13"/>
  <c r="AO38" i="13"/>
  <c r="O39" i="13"/>
  <c r="N39" i="13"/>
  <c r="P39" i="13"/>
  <c r="Q39" i="13"/>
  <c r="R39" i="13"/>
  <c r="S39" i="13"/>
  <c r="T39" i="13"/>
  <c r="U39" i="13"/>
  <c r="W39" i="13"/>
  <c r="X39" i="13"/>
  <c r="Y39" i="13"/>
  <c r="AB39" i="13"/>
  <c r="V39" i="13"/>
  <c r="AE39" i="13"/>
  <c r="AF39" i="13"/>
  <c r="AG39" i="13"/>
  <c r="Z39" i="13"/>
  <c r="AA39" i="13"/>
  <c r="AH39" i="13"/>
  <c r="AI39" i="13"/>
  <c r="AJ39" i="13"/>
  <c r="AK39" i="13"/>
  <c r="AL39" i="13"/>
  <c r="AM39" i="13"/>
  <c r="AO39" i="13"/>
  <c r="O40" i="13"/>
  <c r="N40" i="13"/>
  <c r="P40" i="13"/>
  <c r="Q40" i="13"/>
  <c r="R40" i="13"/>
  <c r="S40" i="13"/>
  <c r="T40" i="13"/>
  <c r="U40" i="13"/>
  <c r="W40" i="13"/>
  <c r="X40" i="13"/>
  <c r="Y40" i="13"/>
  <c r="AB40" i="13"/>
  <c r="V40" i="13"/>
  <c r="AE40" i="13"/>
  <c r="AF40" i="13"/>
  <c r="AG40" i="13"/>
  <c r="Z40" i="13"/>
  <c r="AA40" i="13"/>
  <c r="AH40" i="13"/>
  <c r="AI40" i="13"/>
  <c r="AJ40" i="13"/>
  <c r="AK40" i="13"/>
  <c r="AL40" i="13"/>
  <c r="AM40" i="13"/>
  <c r="AO40" i="13"/>
  <c r="O41" i="13"/>
  <c r="N41" i="13"/>
  <c r="P41" i="13"/>
  <c r="Q41" i="13"/>
  <c r="R41" i="13"/>
  <c r="S41" i="13"/>
  <c r="T41" i="13"/>
  <c r="U41" i="13"/>
  <c r="W41" i="13"/>
  <c r="X41" i="13"/>
  <c r="Y41" i="13"/>
  <c r="AB41" i="13"/>
  <c r="V41" i="13"/>
  <c r="AE41" i="13"/>
  <c r="AF41" i="13"/>
  <c r="AG41" i="13"/>
  <c r="Z41" i="13"/>
  <c r="AA41" i="13"/>
  <c r="AH41" i="13"/>
  <c r="AI41" i="13"/>
  <c r="AJ41" i="13"/>
  <c r="AK41" i="13"/>
  <c r="AL41" i="13"/>
  <c r="AM41" i="13"/>
  <c r="AO41" i="13"/>
  <c r="O42" i="13"/>
  <c r="N42" i="13"/>
  <c r="P42" i="13"/>
  <c r="Q42" i="13"/>
  <c r="R42" i="13"/>
  <c r="S42" i="13"/>
  <c r="T42" i="13"/>
  <c r="U42" i="13"/>
  <c r="W42" i="13"/>
  <c r="X42" i="13"/>
  <c r="Y42" i="13"/>
  <c r="AB42" i="13"/>
  <c r="V42" i="13"/>
  <c r="AE42" i="13"/>
  <c r="AF42" i="13"/>
  <c r="AG42" i="13"/>
  <c r="Z42" i="13"/>
  <c r="AA42" i="13"/>
  <c r="AH42" i="13"/>
  <c r="AI42" i="13"/>
  <c r="AJ42" i="13"/>
  <c r="AK42" i="13"/>
  <c r="AL42" i="13"/>
  <c r="AM42" i="13"/>
  <c r="AO42" i="13"/>
  <c r="O43" i="13"/>
  <c r="N43" i="13"/>
  <c r="P43" i="13"/>
  <c r="Q43" i="13"/>
  <c r="R43" i="13"/>
  <c r="S43" i="13"/>
  <c r="T43" i="13"/>
  <c r="U43" i="13"/>
  <c r="W43" i="13"/>
  <c r="X43" i="13"/>
  <c r="Y43" i="13"/>
  <c r="AB43" i="13"/>
  <c r="V43" i="13"/>
  <c r="AE43" i="13"/>
  <c r="AF43" i="13"/>
  <c r="AG43" i="13"/>
  <c r="Z43" i="13"/>
  <c r="AA43" i="13"/>
  <c r="AH43" i="13"/>
  <c r="AI43" i="13"/>
  <c r="AJ43" i="13"/>
  <c r="AK43" i="13"/>
  <c r="AL43" i="13"/>
  <c r="AM43" i="13"/>
  <c r="AO43" i="13"/>
  <c r="O44" i="13"/>
  <c r="N44" i="13"/>
  <c r="P44" i="13"/>
  <c r="Q44" i="13"/>
  <c r="R44" i="13"/>
  <c r="S44" i="13"/>
  <c r="T44" i="13"/>
  <c r="U44" i="13"/>
  <c r="W44" i="13"/>
  <c r="X44" i="13"/>
  <c r="Y44" i="13"/>
  <c r="AB44" i="13"/>
  <c r="V44" i="13"/>
  <c r="AE44" i="13"/>
  <c r="AF44" i="13"/>
  <c r="AG44" i="13"/>
  <c r="Z44" i="13"/>
  <c r="AA44" i="13"/>
  <c r="AH44" i="13"/>
  <c r="AI44" i="13"/>
  <c r="AJ44" i="13"/>
  <c r="AK44" i="13"/>
  <c r="AL44" i="13"/>
  <c r="AM44" i="13"/>
  <c r="AO44" i="13"/>
  <c r="O45" i="13"/>
  <c r="N45" i="13"/>
  <c r="P45" i="13"/>
  <c r="Q45" i="13"/>
  <c r="R45" i="13"/>
  <c r="S45" i="13"/>
  <c r="T45" i="13"/>
  <c r="U45" i="13"/>
  <c r="W45" i="13"/>
  <c r="X45" i="13"/>
  <c r="Y45" i="13"/>
  <c r="AB45" i="13"/>
  <c r="V45" i="13"/>
  <c r="AE45" i="13"/>
  <c r="AF45" i="13"/>
  <c r="AG45" i="13"/>
  <c r="Z45" i="13"/>
  <c r="AA45" i="13"/>
  <c r="AH45" i="13"/>
  <c r="AI45" i="13"/>
  <c r="AJ45" i="13"/>
  <c r="AK45" i="13"/>
  <c r="AL45" i="13"/>
  <c r="AM45" i="13"/>
  <c r="AO45" i="13"/>
  <c r="O46" i="13"/>
  <c r="N46" i="13"/>
  <c r="P46" i="13"/>
  <c r="Q46" i="13"/>
  <c r="R46" i="13"/>
  <c r="S46" i="13"/>
  <c r="T46" i="13"/>
  <c r="U46" i="13"/>
  <c r="W46" i="13"/>
  <c r="X46" i="13"/>
  <c r="Y46" i="13"/>
  <c r="AB46" i="13"/>
  <c r="V46" i="13"/>
  <c r="AE46" i="13"/>
  <c r="AF46" i="13"/>
  <c r="AG46" i="13"/>
  <c r="Z46" i="13"/>
  <c r="AA46" i="13"/>
  <c r="AH46" i="13"/>
  <c r="AI46" i="13"/>
  <c r="AJ46" i="13"/>
  <c r="AK46" i="13"/>
  <c r="AL46" i="13"/>
  <c r="AM46" i="13"/>
  <c r="AO46" i="13"/>
  <c r="O47" i="13"/>
  <c r="N47" i="13"/>
  <c r="P47" i="13"/>
  <c r="Q47" i="13"/>
  <c r="R47" i="13"/>
  <c r="S47" i="13"/>
  <c r="T47" i="13"/>
  <c r="U47" i="13"/>
  <c r="W47" i="13"/>
  <c r="X47" i="13"/>
  <c r="Y47" i="13"/>
  <c r="AB47" i="13"/>
  <c r="V47" i="13"/>
  <c r="AE47" i="13"/>
  <c r="AF47" i="13"/>
  <c r="AG47" i="13"/>
  <c r="Z47" i="13"/>
  <c r="AA47" i="13"/>
  <c r="AH47" i="13"/>
  <c r="AI47" i="13"/>
  <c r="AJ47" i="13"/>
  <c r="AK47" i="13"/>
  <c r="AL47" i="13"/>
  <c r="AM47" i="13"/>
  <c r="AO47" i="13"/>
  <c r="O48" i="13"/>
  <c r="N48" i="13"/>
  <c r="P48" i="13"/>
  <c r="Q48" i="13"/>
  <c r="R48" i="13"/>
  <c r="S48" i="13"/>
  <c r="T48" i="13"/>
  <c r="U48" i="13"/>
  <c r="W48" i="13"/>
  <c r="X48" i="13"/>
  <c r="Y48" i="13"/>
  <c r="AB48" i="13"/>
  <c r="V48" i="13"/>
  <c r="AE48" i="13"/>
  <c r="AF48" i="13"/>
  <c r="AG48" i="13"/>
  <c r="Z48" i="13"/>
  <c r="AA48" i="13"/>
  <c r="AH48" i="13"/>
  <c r="AI48" i="13"/>
  <c r="AJ48" i="13"/>
  <c r="AK48" i="13"/>
  <c r="AL48" i="13"/>
  <c r="AM48" i="13"/>
  <c r="AO48" i="13"/>
  <c r="O49" i="13"/>
  <c r="N49" i="13"/>
  <c r="P49" i="13"/>
  <c r="Q49" i="13"/>
  <c r="R49" i="13"/>
  <c r="S49" i="13"/>
  <c r="T49" i="13"/>
  <c r="U49" i="13"/>
  <c r="W49" i="13"/>
  <c r="X49" i="13"/>
  <c r="Y49" i="13"/>
  <c r="AB49" i="13"/>
  <c r="V49" i="13"/>
  <c r="AE49" i="13"/>
  <c r="AF49" i="13"/>
  <c r="AG49" i="13"/>
  <c r="Z49" i="13"/>
  <c r="AA49" i="13"/>
  <c r="AH49" i="13"/>
  <c r="AI49" i="13"/>
  <c r="AJ49" i="13"/>
  <c r="AK49" i="13"/>
  <c r="AL49" i="13"/>
  <c r="AM49" i="13"/>
  <c r="AO49" i="13"/>
  <c r="O50" i="13"/>
  <c r="N50" i="13"/>
  <c r="P50" i="13"/>
  <c r="Q50" i="13"/>
  <c r="R50" i="13"/>
  <c r="S50" i="13"/>
  <c r="T50" i="13"/>
  <c r="U50" i="13"/>
  <c r="W50" i="13"/>
  <c r="X50" i="13"/>
  <c r="Y50" i="13"/>
  <c r="AB50" i="13"/>
  <c r="V50" i="13"/>
  <c r="AE50" i="13"/>
  <c r="AF50" i="13"/>
  <c r="AG50" i="13"/>
  <c r="Z50" i="13"/>
  <c r="AA50" i="13"/>
  <c r="AH50" i="13"/>
  <c r="AI50" i="13"/>
  <c r="AJ50" i="13"/>
  <c r="AK50" i="13"/>
  <c r="AL50" i="13"/>
  <c r="AM50" i="13"/>
  <c r="AO50" i="13"/>
  <c r="O51" i="13"/>
  <c r="N51" i="13"/>
  <c r="P51" i="13"/>
  <c r="Q51" i="13"/>
  <c r="R51" i="13"/>
  <c r="S51" i="13"/>
  <c r="T51" i="13"/>
  <c r="U51" i="13"/>
  <c r="W51" i="13"/>
  <c r="X51" i="13"/>
  <c r="Y51" i="13"/>
  <c r="AB51" i="13"/>
  <c r="V51" i="13"/>
  <c r="AE51" i="13"/>
  <c r="AF51" i="13"/>
  <c r="AG51" i="13"/>
  <c r="Z51" i="13"/>
  <c r="AA51" i="13"/>
  <c r="AH51" i="13"/>
  <c r="AI51" i="13"/>
  <c r="AJ51" i="13"/>
  <c r="AK51" i="13"/>
  <c r="AL51" i="13"/>
  <c r="AM51" i="13"/>
  <c r="AO51" i="13"/>
  <c r="O52" i="13"/>
  <c r="N52" i="13"/>
  <c r="P52" i="13"/>
  <c r="Q52" i="13"/>
  <c r="R52" i="13"/>
  <c r="S52" i="13"/>
  <c r="T52" i="13"/>
  <c r="U52" i="13"/>
  <c r="W52" i="13"/>
  <c r="X52" i="13"/>
  <c r="Y52" i="13"/>
  <c r="AB52" i="13"/>
  <c r="V52" i="13"/>
  <c r="AE52" i="13"/>
  <c r="AF52" i="13"/>
  <c r="AG52" i="13"/>
  <c r="Z52" i="13"/>
  <c r="AA52" i="13"/>
  <c r="AH52" i="13"/>
  <c r="AI52" i="13"/>
  <c r="AJ52" i="13"/>
  <c r="AK52" i="13"/>
  <c r="AL52" i="13"/>
  <c r="AM52" i="13"/>
  <c r="AO52" i="13"/>
  <c r="O53" i="13"/>
  <c r="N53" i="13"/>
  <c r="P53" i="13"/>
  <c r="Q53" i="13"/>
  <c r="R53" i="13"/>
  <c r="S53" i="13"/>
  <c r="T53" i="13"/>
  <c r="U53" i="13"/>
  <c r="W53" i="13"/>
  <c r="X53" i="13"/>
  <c r="Y53" i="13"/>
  <c r="AB53" i="13"/>
  <c r="V53" i="13"/>
  <c r="AE53" i="13"/>
  <c r="AF53" i="13"/>
  <c r="AG53" i="13"/>
  <c r="Z53" i="13"/>
  <c r="AA53" i="13"/>
  <c r="AH53" i="13"/>
  <c r="AI53" i="13"/>
  <c r="AJ53" i="13"/>
  <c r="AK53" i="13"/>
  <c r="AL53" i="13"/>
  <c r="AM53" i="13"/>
  <c r="AO53" i="13"/>
  <c r="O54" i="13"/>
  <c r="N54" i="13"/>
  <c r="P54" i="13"/>
  <c r="Q54" i="13"/>
  <c r="R54" i="13"/>
  <c r="S54" i="13"/>
  <c r="T54" i="13"/>
  <c r="U54" i="13"/>
  <c r="W54" i="13"/>
  <c r="X54" i="13"/>
  <c r="Y54" i="13"/>
  <c r="AB54" i="13"/>
  <c r="V54" i="13"/>
  <c r="AE54" i="13"/>
  <c r="AF54" i="13"/>
  <c r="AG54" i="13"/>
  <c r="Z54" i="13"/>
  <c r="AA54" i="13"/>
  <c r="AH54" i="13"/>
  <c r="AI54" i="13"/>
  <c r="AJ54" i="13"/>
  <c r="AK54" i="13"/>
  <c r="AL54" i="13"/>
  <c r="AM54" i="13"/>
  <c r="AO54" i="13"/>
  <c r="O55" i="13"/>
  <c r="N55" i="13"/>
  <c r="P55" i="13"/>
  <c r="Q55" i="13"/>
  <c r="R55" i="13"/>
  <c r="S55" i="13"/>
  <c r="T55" i="13"/>
  <c r="U55" i="13"/>
  <c r="W55" i="13"/>
  <c r="X55" i="13"/>
  <c r="Y55" i="13"/>
  <c r="AB55" i="13"/>
  <c r="V55" i="13"/>
  <c r="AE55" i="13"/>
  <c r="AF55" i="13"/>
  <c r="AG55" i="13"/>
  <c r="Z55" i="13"/>
  <c r="AA55" i="13"/>
  <c r="AH55" i="13"/>
  <c r="AI55" i="13"/>
  <c r="AJ55" i="13"/>
  <c r="AK55" i="13"/>
  <c r="AL55" i="13"/>
  <c r="AM55" i="13"/>
  <c r="AO55" i="13"/>
  <c r="O56" i="13"/>
  <c r="N56" i="13"/>
  <c r="P56" i="13"/>
  <c r="Q56" i="13"/>
  <c r="R56" i="13"/>
  <c r="S56" i="13"/>
  <c r="T56" i="13"/>
  <c r="U56" i="13"/>
  <c r="W56" i="13"/>
  <c r="X56" i="13"/>
  <c r="Y56" i="13"/>
  <c r="AB56" i="13"/>
  <c r="V56" i="13"/>
  <c r="AE56" i="13"/>
  <c r="AF56" i="13"/>
  <c r="AG56" i="13"/>
  <c r="Z56" i="13"/>
  <c r="AA56" i="13"/>
  <c r="AH56" i="13"/>
  <c r="AI56" i="13"/>
  <c r="AJ56" i="13"/>
  <c r="AK56" i="13"/>
  <c r="AL56" i="13"/>
  <c r="AM56" i="13"/>
  <c r="AO56" i="13"/>
  <c r="O57" i="13"/>
  <c r="N57" i="13"/>
  <c r="P57" i="13"/>
  <c r="Q57" i="13"/>
  <c r="R57" i="13"/>
  <c r="S57" i="13"/>
  <c r="T57" i="13"/>
  <c r="U57" i="13"/>
  <c r="W57" i="13"/>
  <c r="X57" i="13"/>
  <c r="Y57" i="13"/>
  <c r="AB57" i="13"/>
  <c r="V57" i="13"/>
  <c r="AE57" i="13"/>
  <c r="AF57" i="13"/>
  <c r="AG57" i="13"/>
  <c r="Z57" i="13"/>
  <c r="AA57" i="13"/>
  <c r="AH57" i="13"/>
  <c r="AI57" i="13"/>
  <c r="AJ57" i="13"/>
  <c r="AK57" i="13"/>
  <c r="AL57" i="13"/>
  <c r="AM57" i="13"/>
  <c r="AO57" i="13"/>
  <c r="O58" i="13"/>
  <c r="N58" i="13"/>
  <c r="P58" i="13"/>
  <c r="Q58" i="13"/>
  <c r="R58" i="13"/>
  <c r="S58" i="13"/>
  <c r="T58" i="13"/>
  <c r="U58" i="13"/>
  <c r="W58" i="13"/>
  <c r="X58" i="13"/>
  <c r="Y58" i="13"/>
  <c r="AB58" i="13"/>
  <c r="V58" i="13"/>
  <c r="AE58" i="13"/>
  <c r="AF58" i="13"/>
  <c r="AG58" i="13"/>
  <c r="Z58" i="13"/>
  <c r="AA58" i="13"/>
  <c r="AH58" i="13"/>
  <c r="AI58" i="13"/>
  <c r="AJ58" i="13"/>
  <c r="AK58" i="13"/>
  <c r="AL58" i="13"/>
  <c r="AM58" i="13"/>
  <c r="AO58" i="13"/>
  <c r="O59" i="13"/>
  <c r="N59" i="13"/>
  <c r="P59" i="13"/>
  <c r="Q59" i="13"/>
  <c r="R59" i="13"/>
  <c r="S59" i="13"/>
  <c r="T59" i="13"/>
  <c r="U59" i="13"/>
  <c r="W59" i="13"/>
  <c r="X59" i="13"/>
  <c r="Y59" i="13"/>
  <c r="AB59" i="13"/>
  <c r="V59" i="13"/>
  <c r="AE59" i="13"/>
  <c r="AF59" i="13"/>
  <c r="AG59" i="13"/>
  <c r="Z59" i="13"/>
  <c r="AA59" i="13"/>
  <c r="AH59" i="13"/>
  <c r="AI59" i="13"/>
  <c r="AJ59" i="13"/>
  <c r="AK59" i="13"/>
  <c r="AL59" i="13"/>
  <c r="AM59" i="13"/>
  <c r="AO59" i="13"/>
  <c r="O60" i="13"/>
  <c r="N60" i="13"/>
  <c r="P60" i="13"/>
  <c r="Q60" i="13"/>
  <c r="R60" i="13"/>
  <c r="S60" i="13"/>
  <c r="T60" i="13"/>
  <c r="U60" i="13"/>
  <c r="W60" i="13"/>
  <c r="X60" i="13"/>
  <c r="Y60" i="13"/>
  <c r="AB60" i="13"/>
  <c r="V60" i="13"/>
  <c r="AE60" i="13"/>
  <c r="AF60" i="13"/>
  <c r="AG60" i="13"/>
  <c r="Z60" i="13"/>
  <c r="AA60" i="13"/>
  <c r="AH60" i="13"/>
  <c r="AI60" i="13"/>
  <c r="AJ60" i="13"/>
  <c r="AK60" i="13"/>
  <c r="AL60" i="13"/>
  <c r="AM60" i="13"/>
  <c r="AO60" i="13"/>
  <c r="O61" i="13"/>
  <c r="N61" i="13"/>
  <c r="P61" i="13"/>
  <c r="Q61" i="13"/>
  <c r="R61" i="13"/>
  <c r="S61" i="13"/>
  <c r="T61" i="13"/>
  <c r="U61" i="13"/>
  <c r="W61" i="13"/>
  <c r="X61" i="13"/>
  <c r="Y61" i="13"/>
  <c r="AB61" i="13"/>
  <c r="V61" i="13"/>
  <c r="AE61" i="13"/>
  <c r="AF61" i="13"/>
  <c r="AG61" i="13"/>
  <c r="Z61" i="13"/>
  <c r="AA61" i="13"/>
  <c r="AH61" i="13"/>
  <c r="AI61" i="13"/>
  <c r="AJ61" i="13"/>
  <c r="AK61" i="13"/>
  <c r="AL61" i="13"/>
  <c r="AM61" i="13"/>
  <c r="AO61" i="13"/>
  <c r="O62" i="13"/>
  <c r="N62" i="13"/>
  <c r="P62" i="13"/>
  <c r="Q62" i="13"/>
  <c r="R62" i="13"/>
  <c r="S62" i="13"/>
  <c r="T62" i="13"/>
  <c r="U62" i="13"/>
  <c r="W62" i="13"/>
  <c r="X62" i="13"/>
  <c r="Y62" i="13"/>
  <c r="AB62" i="13"/>
  <c r="V62" i="13"/>
  <c r="AE62" i="13"/>
  <c r="AF62" i="13"/>
  <c r="AG62" i="13"/>
  <c r="Z62" i="13"/>
  <c r="AA62" i="13"/>
  <c r="AH62" i="13"/>
  <c r="AI62" i="13"/>
  <c r="AJ62" i="13"/>
  <c r="AK62" i="13"/>
  <c r="AL62" i="13"/>
  <c r="AM62" i="13"/>
  <c r="AO62" i="13"/>
  <c r="O63" i="13"/>
  <c r="N63" i="13"/>
  <c r="P63" i="13"/>
  <c r="Q63" i="13"/>
  <c r="R63" i="13"/>
  <c r="S63" i="13"/>
  <c r="T63" i="13"/>
  <c r="U63" i="13"/>
  <c r="W63" i="13"/>
  <c r="X63" i="13"/>
  <c r="Y63" i="13"/>
  <c r="AB63" i="13"/>
  <c r="V63" i="13"/>
  <c r="AE63" i="13"/>
  <c r="AF63" i="13"/>
  <c r="AG63" i="13"/>
  <c r="Z63" i="13"/>
  <c r="AA63" i="13"/>
  <c r="AH63" i="13"/>
  <c r="AI63" i="13"/>
  <c r="AJ63" i="13"/>
  <c r="AK63" i="13"/>
  <c r="AL63" i="13"/>
  <c r="AM63" i="13"/>
  <c r="AO63" i="13"/>
  <c r="O64" i="13"/>
  <c r="N64" i="13"/>
  <c r="P64" i="13"/>
  <c r="Q64" i="13"/>
  <c r="R64" i="13"/>
  <c r="S64" i="13"/>
  <c r="T64" i="13"/>
  <c r="U64" i="13"/>
  <c r="W64" i="13"/>
  <c r="X64" i="13"/>
  <c r="Y64" i="13"/>
  <c r="AB64" i="13"/>
  <c r="V64" i="13"/>
  <c r="AE64" i="13"/>
  <c r="AF64" i="13"/>
  <c r="AG64" i="13"/>
  <c r="Z64" i="13"/>
  <c r="AA64" i="13"/>
  <c r="AH64" i="13"/>
  <c r="AI64" i="13"/>
  <c r="AJ64" i="13"/>
  <c r="AK64" i="13"/>
  <c r="AL64" i="13"/>
  <c r="AM64" i="13"/>
  <c r="AO64" i="13"/>
  <c r="O65" i="13"/>
  <c r="N65" i="13"/>
  <c r="P65" i="13"/>
  <c r="Q65" i="13"/>
  <c r="R65" i="13"/>
  <c r="S65" i="13"/>
  <c r="T65" i="13"/>
  <c r="U65" i="13"/>
  <c r="W65" i="13"/>
  <c r="X65" i="13"/>
  <c r="Y65" i="13"/>
  <c r="AB65" i="13"/>
  <c r="V65" i="13"/>
  <c r="AE65" i="13"/>
  <c r="AF65" i="13"/>
  <c r="AG65" i="13"/>
  <c r="Z65" i="13"/>
  <c r="AA65" i="13"/>
  <c r="AH65" i="13"/>
  <c r="AI65" i="13"/>
  <c r="AJ65" i="13"/>
  <c r="AK65" i="13"/>
  <c r="AL65" i="13"/>
  <c r="AM65" i="13"/>
  <c r="AO65" i="13"/>
  <c r="O66" i="13"/>
  <c r="N66" i="13"/>
  <c r="P66" i="13"/>
  <c r="Q66" i="13"/>
  <c r="R66" i="13"/>
  <c r="S66" i="13"/>
  <c r="T66" i="13"/>
  <c r="U66" i="13"/>
  <c r="W66" i="13"/>
  <c r="X66" i="13"/>
  <c r="Y66" i="13"/>
  <c r="AB66" i="13"/>
  <c r="V66" i="13"/>
  <c r="AE66" i="13"/>
  <c r="AF66" i="13"/>
  <c r="AG66" i="13"/>
  <c r="Z66" i="13"/>
  <c r="AA66" i="13"/>
  <c r="AH66" i="13"/>
  <c r="AI66" i="13"/>
  <c r="AJ66" i="13"/>
  <c r="AK66" i="13"/>
  <c r="AL66" i="13"/>
  <c r="AM66" i="13"/>
  <c r="AO66" i="13"/>
  <c r="O67" i="13"/>
  <c r="N67" i="13"/>
  <c r="P67" i="13"/>
  <c r="Q67" i="13"/>
  <c r="R67" i="13"/>
  <c r="S67" i="13"/>
  <c r="T67" i="13"/>
  <c r="U67" i="13"/>
  <c r="W67" i="13"/>
  <c r="X67" i="13"/>
  <c r="Y67" i="13"/>
  <c r="AB67" i="13"/>
  <c r="V67" i="13"/>
  <c r="AE67" i="13"/>
  <c r="AF67" i="13"/>
  <c r="AG67" i="13"/>
  <c r="Z67" i="13"/>
  <c r="AA67" i="13"/>
  <c r="AH67" i="13"/>
  <c r="AI67" i="13"/>
  <c r="AJ67" i="13"/>
  <c r="AK67" i="13"/>
  <c r="AL67" i="13"/>
  <c r="AM67" i="13"/>
  <c r="AO67" i="13"/>
  <c r="O68" i="13"/>
  <c r="N68" i="13"/>
  <c r="P68" i="13"/>
  <c r="Q68" i="13"/>
  <c r="R68" i="13"/>
  <c r="S68" i="13"/>
  <c r="T68" i="13"/>
  <c r="U68" i="13"/>
  <c r="W68" i="13"/>
  <c r="X68" i="13"/>
  <c r="Y68" i="13"/>
  <c r="AB68" i="13"/>
  <c r="V68" i="13"/>
  <c r="AE68" i="13"/>
  <c r="AF68" i="13"/>
  <c r="AG68" i="13"/>
  <c r="Z68" i="13"/>
  <c r="AA68" i="13"/>
  <c r="AH68" i="13"/>
  <c r="AI68" i="13"/>
  <c r="AJ68" i="13"/>
  <c r="AK68" i="13"/>
  <c r="AL68" i="13"/>
  <c r="AM68" i="13"/>
  <c r="AO68" i="13"/>
  <c r="O69" i="13"/>
  <c r="N69" i="13"/>
  <c r="P69" i="13"/>
  <c r="Q69" i="13"/>
  <c r="R69" i="13"/>
  <c r="S69" i="13"/>
  <c r="T69" i="13"/>
  <c r="U69" i="13"/>
  <c r="W69" i="13"/>
  <c r="X69" i="13"/>
  <c r="Y69" i="13"/>
  <c r="AB69" i="13"/>
  <c r="V69" i="13"/>
  <c r="AE69" i="13"/>
  <c r="AF69" i="13"/>
  <c r="AG69" i="13"/>
  <c r="Z69" i="13"/>
  <c r="AA69" i="13"/>
  <c r="AH69" i="13"/>
  <c r="AI69" i="13"/>
  <c r="AJ69" i="13"/>
  <c r="AK69" i="13"/>
  <c r="AL69" i="13"/>
  <c r="AM69" i="13"/>
  <c r="AO69" i="13"/>
  <c r="O70" i="13"/>
  <c r="N70" i="13"/>
  <c r="P70" i="13"/>
  <c r="Q70" i="13"/>
  <c r="R70" i="13"/>
  <c r="S70" i="13"/>
  <c r="T70" i="13"/>
  <c r="U70" i="13"/>
  <c r="W70" i="13"/>
  <c r="X70" i="13"/>
  <c r="Y70" i="13"/>
  <c r="AB70" i="13"/>
  <c r="V70" i="13"/>
  <c r="AE70" i="13"/>
  <c r="AF70" i="13"/>
  <c r="AG70" i="13"/>
  <c r="Z70" i="13"/>
  <c r="AA70" i="13"/>
  <c r="AH70" i="13"/>
  <c r="AI70" i="13"/>
  <c r="AJ70" i="13"/>
  <c r="AK70" i="13"/>
  <c r="AL70" i="13"/>
  <c r="AM70" i="13"/>
  <c r="AO70" i="13"/>
  <c r="O71" i="13"/>
  <c r="N71" i="13"/>
  <c r="P71" i="13"/>
  <c r="Q71" i="13"/>
  <c r="R71" i="13"/>
  <c r="S71" i="13"/>
  <c r="T71" i="13"/>
  <c r="U71" i="13"/>
  <c r="W71" i="13"/>
  <c r="X71" i="13"/>
  <c r="Y71" i="13"/>
  <c r="AB71" i="13"/>
  <c r="V71" i="13"/>
  <c r="AE71" i="13"/>
  <c r="AF71" i="13"/>
  <c r="AG71" i="13"/>
  <c r="Z71" i="13"/>
  <c r="AA71" i="13"/>
  <c r="AH71" i="13"/>
  <c r="AI71" i="13"/>
  <c r="AJ71" i="13"/>
  <c r="AK71" i="13"/>
  <c r="AL71" i="13"/>
  <c r="AM71" i="13"/>
  <c r="AO71" i="13"/>
  <c r="O72" i="13"/>
  <c r="N72" i="13"/>
  <c r="P72" i="13"/>
  <c r="Q72" i="13"/>
  <c r="R72" i="13"/>
  <c r="S72" i="13"/>
  <c r="T72" i="13"/>
  <c r="U72" i="13"/>
  <c r="W72" i="13"/>
  <c r="X72" i="13"/>
  <c r="Y72" i="13"/>
  <c r="AB72" i="13"/>
  <c r="V72" i="13"/>
  <c r="AE72" i="13"/>
  <c r="AF72" i="13"/>
  <c r="AG72" i="13"/>
  <c r="Z72" i="13"/>
  <c r="AA72" i="13"/>
  <c r="AH72" i="13"/>
  <c r="AI72" i="13"/>
  <c r="AJ72" i="13"/>
  <c r="AK72" i="13"/>
  <c r="AL72" i="13"/>
  <c r="AM72" i="13"/>
  <c r="AO72" i="13"/>
  <c r="O73" i="13"/>
  <c r="N73" i="13"/>
  <c r="P73" i="13"/>
  <c r="Q73" i="13"/>
  <c r="R73" i="13"/>
  <c r="S73" i="13"/>
  <c r="T73" i="13"/>
  <c r="U73" i="13"/>
  <c r="W73" i="13"/>
  <c r="X73" i="13"/>
  <c r="Y73" i="13"/>
  <c r="AB73" i="13"/>
  <c r="V73" i="13"/>
  <c r="AE73" i="13"/>
  <c r="AF73" i="13"/>
  <c r="AG73" i="13"/>
  <c r="Z73" i="13"/>
  <c r="AA73" i="13"/>
  <c r="AH73" i="13"/>
  <c r="AI73" i="13"/>
  <c r="AJ73" i="13"/>
  <c r="AK73" i="13"/>
  <c r="AL73" i="13"/>
  <c r="AM73" i="13"/>
  <c r="AO73" i="13"/>
  <c r="O74" i="13"/>
  <c r="N74" i="13"/>
  <c r="P74" i="13"/>
  <c r="Q74" i="13"/>
  <c r="R74" i="13"/>
  <c r="S74" i="13"/>
  <c r="T74" i="13"/>
  <c r="U74" i="13"/>
  <c r="W74" i="13"/>
  <c r="X74" i="13"/>
  <c r="Y74" i="13"/>
  <c r="AB74" i="13"/>
  <c r="V74" i="13"/>
  <c r="AE74" i="13"/>
  <c r="AF74" i="13"/>
  <c r="AG74" i="13"/>
  <c r="Z74" i="13"/>
  <c r="AA74" i="13"/>
  <c r="AH74" i="13"/>
  <c r="AI74" i="13"/>
  <c r="AJ74" i="13"/>
  <c r="AK74" i="13"/>
  <c r="AL74" i="13"/>
  <c r="AM74" i="13"/>
  <c r="AO74" i="13"/>
  <c r="V6" i="13"/>
  <c r="AE6" i="13"/>
  <c r="AF6" i="13"/>
  <c r="AG6" i="13"/>
  <c r="Z6" i="13"/>
  <c r="AA6" i="13"/>
  <c r="AH6" i="13"/>
  <c r="AI6" i="13"/>
  <c r="AJ6" i="13"/>
  <c r="AK6" i="13"/>
  <c r="AL6" i="13"/>
  <c r="AM6" i="13"/>
  <c r="AO6" i="13"/>
  <c r="AD61" i="13"/>
  <c r="AN27" i="13"/>
  <c r="AD27" i="13"/>
  <c r="AD23" i="13"/>
  <c r="AD50" i="13"/>
  <c r="AD19" i="13"/>
  <c r="AD68" i="13"/>
  <c r="AN25" i="13"/>
  <c r="AD67" i="13"/>
  <c r="AN61" i="13"/>
  <c r="AD65" i="13"/>
  <c r="AN23" i="13"/>
  <c r="AD38" i="13"/>
  <c r="AC27" i="13"/>
  <c r="AN20" i="13"/>
  <c r="AN6" i="13"/>
  <c r="AD25" i="13"/>
  <c r="AN50" i="13"/>
  <c r="AC23" i="13"/>
  <c r="AN66" i="13"/>
  <c r="AC61" i="13"/>
  <c r="AD69" i="13"/>
  <c r="AD73" i="13"/>
  <c r="AD20" i="13"/>
  <c r="AC25" i="13"/>
  <c r="AC43" i="13"/>
  <c r="AD42" i="13"/>
  <c r="AC69" i="13"/>
  <c r="AN42" i="13"/>
  <c r="AN19" i="13"/>
  <c r="AD53" i="13"/>
  <c r="AN12" i="13"/>
  <c r="AC50" i="13"/>
  <c r="AC20" i="13"/>
  <c r="AN15" i="13"/>
  <c r="AC6" i="13"/>
  <c r="AD60" i="13"/>
  <c r="AD29" i="13"/>
  <c r="AC68" i="13"/>
  <c r="AD7" i="13"/>
  <c r="AN60" i="13"/>
  <c r="AN65" i="13"/>
  <c r="AN56" i="13"/>
  <c r="AC19" i="13"/>
  <c r="AC15" i="13"/>
  <c r="AC60" i="13"/>
  <c r="AD15" i="13"/>
  <c r="AD71" i="13"/>
  <c r="AN33" i="13"/>
  <c r="AN43" i="13"/>
  <c r="AN10" i="13"/>
  <c r="AD49" i="13"/>
  <c r="AC42" i="13"/>
  <c r="AC52" i="13"/>
  <c r="AD51" i="13"/>
  <c r="AD33" i="13"/>
  <c r="AC55" i="13"/>
  <c r="AC9" i="13"/>
  <c r="AD72" i="13"/>
  <c r="AC63" i="13"/>
  <c r="AN22" i="13"/>
  <c r="AD55" i="13"/>
  <c r="AC58" i="13"/>
  <c r="AD34" i="13"/>
  <c r="AN38" i="13"/>
  <c r="AD31" i="13"/>
  <c r="AD36" i="13"/>
  <c r="AC49" i="13"/>
  <c r="AN62" i="13"/>
  <c r="AN21" i="13"/>
  <c r="AC29" i="13"/>
  <c r="AC41" i="13"/>
  <c r="AN57" i="13"/>
  <c r="AD62" i="13"/>
  <c r="AC62" i="13"/>
  <c r="AN41" i="13"/>
  <c r="AD48" i="13"/>
  <c r="AN44" i="13"/>
  <c r="AD59" i="13"/>
  <c r="AD41" i="13"/>
  <c r="AD64" i="13"/>
  <c r="AD74" i="13"/>
  <c r="AD45" i="13"/>
  <c r="AN52" i="13"/>
  <c r="AD57" i="13"/>
  <c r="AC34" i="13"/>
  <c r="AN16" i="13"/>
  <c r="AD9" i="13"/>
  <c r="AN7" i="13"/>
  <c r="AN32" i="13"/>
  <c r="AC16" i="13"/>
  <c r="AN71" i="13"/>
  <c r="AN51" i="13"/>
  <c r="AD24" i="13"/>
  <c r="AD43" i="13"/>
  <c r="AN9" i="13"/>
  <c r="AN47" i="13"/>
  <c r="AN68" i="13"/>
  <c r="AD14" i="13"/>
  <c r="AN13" i="13"/>
  <c r="AD66" i="13"/>
  <c r="AC11" i="13"/>
  <c r="AN54" i="13"/>
  <c r="AN55" i="13"/>
  <c r="AC71" i="13"/>
  <c r="AC65" i="13"/>
  <c r="AN53" i="13"/>
  <c r="AC64" i="13"/>
  <c r="AC38" i="13"/>
  <c r="AD11" i="13"/>
  <c r="AC28" i="13"/>
  <c r="AN36" i="13"/>
  <c r="AN17" i="13"/>
  <c r="AN64" i="13"/>
  <c r="AN34" i="13"/>
  <c r="AN72" i="13"/>
  <c r="AD52" i="13"/>
  <c r="AN26" i="13"/>
  <c r="AN45" i="13"/>
  <c r="AD46" i="13"/>
  <c r="AC13" i="13"/>
  <c r="AN39" i="13"/>
  <c r="AD56" i="13"/>
  <c r="AN31" i="13"/>
  <c r="AC33" i="13"/>
  <c r="AN37" i="13"/>
  <c r="AD8" i="13"/>
  <c r="AD13" i="13"/>
  <c r="AD10" i="13"/>
  <c r="AC26" i="13"/>
  <c r="AD70" i="13"/>
  <c r="AD58" i="13"/>
  <c r="AC17" i="13"/>
  <c r="AD39" i="13"/>
  <c r="AN18" i="13"/>
  <c r="AD54" i="13"/>
  <c r="AN8" i="13"/>
  <c r="AD44" i="13"/>
  <c r="AC18" i="13"/>
  <c r="AN24" i="13"/>
  <c r="AN58" i="13"/>
  <c r="AC24" i="13"/>
  <c r="AN59" i="13"/>
  <c r="AC54" i="13"/>
  <c r="AD47" i="13"/>
  <c r="AC72" i="13"/>
  <c r="AC40" i="13"/>
  <c r="AC53" i="13"/>
  <c r="AN63" i="13"/>
  <c r="AC14" i="13"/>
  <c r="AC44" i="13"/>
  <c r="AN40" i="13"/>
  <c r="AC47" i="13"/>
  <c r="AD63" i="13"/>
  <c r="AD22" i="13"/>
  <c r="AC56" i="13"/>
  <c r="AC7" i="13"/>
  <c r="AD37" i="13"/>
  <c r="AC37" i="13"/>
  <c r="AD26" i="13"/>
  <c r="AC8" i="13"/>
  <c r="AD28" i="13"/>
  <c r="AD17" i="13"/>
  <c r="AD30" i="13"/>
  <c r="AD16" i="13"/>
  <c r="AC57" i="13"/>
  <c r="AN11" i="13"/>
  <c r="AD18" i="13"/>
  <c r="AC35" i="13"/>
  <c r="AN70" i="13"/>
  <c r="AC70" i="13"/>
  <c r="AC45" i="13"/>
  <c r="AC32" i="13"/>
  <c r="AC73" i="13"/>
  <c r="AC66" i="13"/>
  <c r="AC36" i="13"/>
  <c r="AC59" i="13"/>
  <c r="AD32" i="13"/>
  <c r="AN73" i="13"/>
  <c r="AN67" i="13"/>
  <c r="AC46" i="13"/>
  <c r="AN74" i="13"/>
  <c r="AD12" i="13"/>
  <c r="AD40" i="13"/>
  <c r="AC74" i="13"/>
  <c r="AC67" i="13"/>
  <c r="AC51" i="13"/>
  <c r="AC30" i="13"/>
  <c r="AC48" i="13"/>
  <c r="AC21" i="13"/>
  <c r="AC31" i="13"/>
  <c r="AC12" i="13"/>
  <c r="AD21" i="13"/>
  <c r="AN14" i="13"/>
  <c r="AN46" i="13"/>
  <c r="AN48" i="13"/>
  <c r="AN35" i="13"/>
  <c r="AD35" i="13"/>
  <c r="AC39" i="13"/>
  <c r="AC22" i="13"/>
  <c r="AC10" i="13"/>
  <c r="AN69" i="13"/>
  <c r="AN30" i="13"/>
  <c r="AN49" i="13"/>
  <c r="AN28" i="13"/>
  <c r="AN29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Pk</author>
  </authors>
  <commentList>
    <comment ref="AH2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 xml:space="preserve">Pk:
</t>
        </r>
        <r>
          <rPr>
            <sz val="9"/>
            <color indexed="81"/>
            <rFont val="Tahoma"/>
            <family val="2"/>
          </rPr>
          <t>I always thought that activity values cannot be larger than 1.0 ?!?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<sst xmlns="http://schemas.openxmlformats.org/spreadsheetml/2006/main" count="236" uniqueCount="188">
  <si>
    <t>22Ju30e06</t>
  </si>
  <si>
    <t>22Ju30e07</t>
  </si>
  <si>
    <t>22Ju30e08</t>
  </si>
  <si>
    <t>BL1F MI qtz 50um 6Hz****</t>
  </si>
  <si>
    <t>22Ju30e09</t>
  </si>
  <si>
    <t>JC4C MI qtz 30um 6Hz****</t>
  </si>
  <si>
    <t>22Ju30e11</t>
  </si>
  <si>
    <t>XJC2E MI2 qtz 40um**** Cl!</t>
  </si>
  <si>
    <t>22Ju30e12</t>
  </si>
  <si>
    <t>XJC2E MI3 qtz 30um****</t>
  </si>
  <si>
    <t>22Ju21d06</t>
  </si>
  <si>
    <t>22Ju21d07</t>
  </si>
  <si>
    <t>22Ju21d10</t>
  </si>
  <si>
    <t>22Ju21d12</t>
  </si>
  <si>
    <t>22Ju21e12</t>
  </si>
  <si>
    <t>22Ju21e14</t>
  </si>
  <si>
    <t>22Ju21e15</t>
  </si>
  <si>
    <t>22Ju21f04</t>
  </si>
  <si>
    <t>22Ju21f12</t>
  </si>
  <si>
    <t>22Ju21f13</t>
  </si>
  <si>
    <t>22Ju21f17</t>
  </si>
  <si>
    <t>22Ju21g05</t>
  </si>
  <si>
    <t>22Ju21g06</t>
  </si>
  <si>
    <t>22Ju21g12</t>
  </si>
  <si>
    <t>22Ju21g14</t>
  </si>
  <si>
    <t>22Ju21h09</t>
  </si>
  <si>
    <t>22Ju21h10</t>
  </si>
  <si>
    <t>22Ju21h12</t>
  </si>
  <si>
    <t>22Ju21h14</t>
  </si>
  <si>
    <t>22Ju21h16</t>
  </si>
  <si>
    <t>BL1A qtz MI1 18um**(*) decrep!</t>
  </si>
  <si>
    <t>22Ju21i05</t>
  </si>
  <si>
    <t>22Ju21i07</t>
  </si>
  <si>
    <t>22Ju21i09</t>
  </si>
  <si>
    <t>22Ju21i11</t>
  </si>
  <si>
    <t>22Ju21i13</t>
  </si>
  <si>
    <t>22Ju21i14</t>
  </si>
  <si>
    <t>22Ju21j05</t>
  </si>
  <si>
    <t>22Ju21j07</t>
  </si>
  <si>
    <t>22Ju21j08</t>
  </si>
  <si>
    <t>22Ju21k04</t>
  </si>
  <si>
    <t>22Ju21k05</t>
  </si>
  <si>
    <t>22Ju21k08</t>
  </si>
  <si>
    <t>22Ju21k10</t>
  </si>
  <si>
    <t>22Ju21k13</t>
  </si>
  <si>
    <t>22Ju21k14</t>
  </si>
  <si>
    <t>22Ju21k16</t>
  </si>
  <si>
    <t>22Ju21l04</t>
  </si>
  <si>
    <t>22Ju21l05</t>
  </si>
  <si>
    <t>22Ju21l07</t>
  </si>
  <si>
    <t>22Ju21l08</t>
  </si>
  <si>
    <t>22Ju21l10</t>
  </si>
  <si>
    <t>22Ju21l12</t>
  </si>
  <si>
    <t>enter ppm Zr in zircon (pure endmember contains 67.22 wt% ZrO2 = 497,600 ppm Zr); natural zircons in rhyolites typically contain only 60-65 wt% ZrO2; conversion factor = 7403</t>
  </si>
  <si>
    <t>FM</t>
  </si>
  <si>
    <t>M</t>
  </si>
  <si>
    <t>10000/T(K)</t>
  </si>
  <si>
    <t>aTiO2 H&amp;W</t>
  </si>
  <si>
    <t>Si</t>
  </si>
  <si>
    <t>Na</t>
  </si>
  <si>
    <t>K</t>
  </si>
  <si>
    <t>Ca</t>
  </si>
  <si>
    <t>Mg</t>
  </si>
  <si>
    <t>Fe</t>
  </si>
  <si>
    <t>Al</t>
  </si>
  <si>
    <t>total</t>
  </si>
  <si>
    <t>wt%</t>
  </si>
  <si>
    <t>µg/g</t>
  </si>
  <si>
    <t>MgO</t>
    <phoneticPr fontId="1" type="noConversion"/>
  </si>
  <si>
    <t>CaO</t>
    <phoneticPr fontId="1" type="noConversion"/>
  </si>
  <si>
    <t>FeOt</t>
    <phoneticPr fontId="1" type="noConversion"/>
  </si>
  <si>
    <t>Zr</t>
    <phoneticPr fontId="1" type="noConversion"/>
  </si>
  <si>
    <t>24Ja10MI17</t>
  </si>
  <si>
    <t>24Ja10MI18</t>
  </si>
  <si>
    <t>24Ja10MI19</t>
  </si>
  <si>
    <t>24Ja10MI21</t>
  </si>
  <si>
    <t>24Ja10MI22</t>
  </si>
  <si>
    <t>24Ja10MI23</t>
  </si>
  <si>
    <t>24Ja10MI44</t>
  </si>
  <si>
    <t>24Ja10MI45</t>
  </si>
  <si>
    <t>24Ja10MI46</t>
  </si>
  <si>
    <t>24Ja10MI48</t>
  </si>
  <si>
    <t>24Ja10MI24</t>
  </si>
  <si>
    <t>24Ja10MI27</t>
  </si>
  <si>
    <t>24Ja10MI30</t>
  </si>
  <si>
    <t>24Ja10MI31</t>
  </si>
  <si>
    <t>24Ja10MI33</t>
  </si>
  <si>
    <t>24Ja10MI34</t>
  </si>
  <si>
    <t>24Ja10MI35</t>
  </si>
  <si>
    <t>24Ja10MI37</t>
  </si>
  <si>
    <t>24Ja10MI40</t>
  </si>
  <si>
    <t>24Ja10MI41</t>
  </si>
  <si>
    <t>24Ja10MI42</t>
  </si>
  <si>
    <t>Analysis</t>
    <phoneticPr fontId="1" type="noConversion"/>
  </si>
  <si>
    <t>Sample name</t>
    <phoneticPr fontId="1" type="noConversion"/>
  </si>
  <si>
    <t>Ti activity (Hayden &amp; Watson, 2007)</t>
    <phoneticPr fontId="1" type="noConversion"/>
  </si>
  <si>
    <t>Ti qtz solub. (ppm)</t>
    <phoneticPr fontId="1" type="noConversion"/>
  </si>
  <si>
    <t>TiO2 solub. H&amp;W
model</t>
    <phoneticPr fontId="1" type="noConversion"/>
  </si>
  <si>
    <t>log Ti solub. H&amp;W
model</t>
    <phoneticPr fontId="1" type="noConversion"/>
  </si>
  <si>
    <t>log Ti qtz solub. (ppm)</t>
    <phoneticPr fontId="1" type="noConversion"/>
  </si>
  <si>
    <t>Cation moles</t>
    <phoneticPr fontId="1" type="noConversion"/>
  </si>
  <si>
    <t>Cation fraction</t>
    <phoneticPr fontId="1" type="noConversion"/>
  </si>
  <si>
    <t>JC4 qtz2 MI1 30um***</t>
  </si>
  <si>
    <t>JC4 qtz2 MI2 55um**(*)</t>
  </si>
  <si>
    <t>JC4 qtz2 MI3 38um***</t>
  </si>
  <si>
    <t>JC4 qtz2 MI4 40um***</t>
  </si>
  <si>
    <t>JC4A qtz MI2 28um**</t>
  </si>
  <si>
    <t>JC4B qtz MI1 32um***(*)</t>
  </si>
  <si>
    <t>JC4B qtz MI2 20um****</t>
  </si>
  <si>
    <t>JC4B qtz MI3 40um*** 150mJ</t>
  </si>
  <si>
    <t>JC5 qtz1 MI 40um**</t>
  </si>
  <si>
    <t>JC5 qtz3 MI 45um***</t>
  </si>
  <si>
    <t>JC5B qtz MI1 30um****</t>
  </si>
  <si>
    <t>JC5B qtz MI2 28um****</t>
  </si>
  <si>
    <t>TH1 qtz1 MI 30um***</t>
  </si>
  <si>
    <t>TH1 qtz2 MI1 48um**</t>
  </si>
  <si>
    <t>TH1 qtz2 MI2 46um*(*)</t>
  </si>
  <si>
    <t>TH1 qtz MI2 17um**** 1stGZ 150mJ</t>
  </si>
  <si>
    <t>TH1 qtz MI3 15um**** 1stGZ</t>
  </si>
  <si>
    <t>TH1 qtz MI1 16um**** 2ndGZ</t>
  </si>
  <si>
    <t>TH1 qtz MI1 40um***(*) lastGZ</t>
  </si>
  <si>
    <t>TH1B qtz MI2 zone3 40um 6Hz****</t>
  </si>
  <si>
    <t>XD2 qtz1 MI 65um**(*)</t>
  </si>
  <si>
    <t>XD2 qtz2 MI1 22um**</t>
  </si>
  <si>
    <t>YZK1B qtz MI1 20um**(*)</t>
  </si>
  <si>
    <t>YZK1B qtz MI2 16um**(*)</t>
  </si>
  <si>
    <t>YZK1C qtz MI1 18um**</t>
  </si>
  <si>
    <t>YZK1C qtz MI2 16um**</t>
  </si>
  <si>
    <t>BY4b qtz MI 18um**(*)</t>
  </si>
  <si>
    <t>BY4A qtz MI1 25um****</t>
  </si>
  <si>
    <t>BY4A qtz MI2 30um***(*)</t>
  </si>
  <si>
    <t>BY4B qtz MI1 28um**</t>
  </si>
  <si>
    <t>BL1A qtz MI2 28um**** 90mJ</t>
  </si>
  <si>
    <t>BL1B qtz MI1 25um**(*) decrep!</t>
  </si>
  <si>
    <t>BL1B qtz MI2 27um****</t>
  </si>
  <si>
    <t>BL1B qtz MI3 28um***</t>
  </si>
  <si>
    <t>BL1C qtz MI1 30um****</t>
  </si>
  <si>
    <t>BL1C qtz MI2 40um**(*) decrep!</t>
  </si>
  <si>
    <t>BL2a qtz1 MI1 25um***</t>
  </si>
  <si>
    <t>BL2a qtz1 MI2 35um*(*)</t>
  </si>
  <si>
    <t>BL2b qtz2 MI 35um**(*)</t>
  </si>
  <si>
    <t>BL2A qtz MI1 32um****</t>
  </si>
  <si>
    <t>BL2A qtz MI2 16um****</t>
  </si>
  <si>
    <t>BL2B qtz MI1 27um**(*)</t>
  </si>
  <si>
    <t>BL2B qtz MI2 35um****</t>
  </si>
  <si>
    <t>BL2C MI qtz 48um 6Hz****</t>
  </si>
  <si>
    <t>LH38 qtz MI1 30um***(*)</t>
  </si>
  <si>
    <t>LH38 qtz MI2 18um***</t>
  </si>
  <si>
    <t>LH38 qtz MI3 15um***(*)</t>
  </si>
  <si>
    <t>Y8a qtz1 MI1 42um***</t>
  </si>
  <si>
    <t>Y8a qtz1 MI2 40um**</t>
  </si>
  <si>
    <t>Y8a qtz2 MI 30um***</t>
  </si>
  <si>
    <t>Y8b qtz MI1 35um** shallow!</t>
  </si>
  <si>
    <t>Y8b qtz MI2 40um**(*)</t>
  </si>
  <si>
    <t>1007-988 qtz MI 23um**(*)</t>
  </si>
  <si>
    <t>XLT1 qtz MI1 15um**** 90mJ</t>
  </si>
  <si>
    <t>XLT1 qtz MI2 17um****</t>
  </si>
  <si>
    <t>MCQ3 qtz MI1 17um*(*) strongly decrep!!!</t>
  </si>
  <si>
    <t>MCQ3 qtz MI2 25um*(*)</t>
  </si>
  <si>
    <t>MCQ2 qtz MI1 17um*</t>
  </si>
  <si>
    <t>MCQ2 qtz MI2 45um**</t>
  </si>
  <si>
    <t>XJC2B qtz MI1 27um***(*) slightly decp!</t>
  </si>
  <si>
    <t>XJC2C qtz MI1 32um****</t>
  </si>
  <si>
    <t>XJC2C qtz MI2 18um****</t>
  </si>
  <si>
    <t>XJC2C qtz MI5 30um****</t>
  </si>
  <si>
    <t>XJC2D qtz MI1 25um***</t>
  </si>
  <si>
    <t>Ti qtz host</t>
    <phoneticPr fontId="1" type="noConversion"/>
  </si>
  <si>
    <t>MI data</t>
    <phoneticPr fontId="1" type="noConversion"/>
  </si>
  <si>
    <t>Zircon saturation tem. (Watson and Harrison, 1983)</t>
    <phoneticPr fontId="1" type="noConversion"/>
  </si>
  <si>
    <t>TitaniQ Huang and Audétat (2012)</t>
    <phoneticPr fontId="1" type="noConversion"/>
  </si>
  <si>
    <t>°C</t>
    <phoneticPr fontId="1" type="noConversion"/>
  </si>
  <si>
    <t>GPa</t>
    <phoneticPr fontId="1" type="noConversion"/>
  </si>
  <si>
    <t>Melt composition</t>
    <phoneticPr fontId="1" type="noConversion"/>
  </si>
  <si>
    <t>Qtz data</t>
    <phoneticPr fontId="1" type="noConversion"/>
  </si>
  <si>
    <t>W&amp;H83 Tzirc (°C)</t>
    <phoneticPr fontId="1" type="noConversion"/>
  </si>
  <si>
    <r>
      <rPr>
        <b/>
        <sz val="12"/>
        <color theme="1"/>
        <rFont val="Calibri"/>
        <family val="2"/>
      </rPr>
      <t>Supplementary Data 5</t>
    </r>
    <r>
      <rPr>
        <sz val="12"/>
        <color theme="1"/>
        <rFont val="Calibri"/>
        <family val="2"/>
      </rPr>
      <t xml:space="preserve"> Results of Ti-in-quartz thermobarometry</t>
    </r>
    <phoneticPr fontId="1" type="noConversion"/>
  </si>
  <si>
    <r>
      <t>Na</t>
    </r>
    <r>
      <rPr>
        <vertAlign val="subscript"/>
        <sz val="12"/>
        <color theme="1"/>
        <rFont val="Calibri"/>
        <family val="2"/>
      </rPr>
      <t>2</t>
    </r>
    <r>
      <rPr>
        <sz val="12"/>
        <color theme="1"/>
        <rFont val="Calibri"/>
        <family val="2"/>
      </rPr>
      <t>O</t>
    </r>
    <phoneticPr fontId="1" type="noConversion"/>
  </si>
  <si>
    <r>
      <t>Al</t>
    </r>
    <r>
      <rPr>
        <vertAlign val="subscript"/>
        <sz val="12"/>
        <color theme="1"/>
        <rFont val="Calibri"/>
        <family val="2"/>
      </rPr>
      <t>2</t>
    </r>
    <r>
      <rPr>
        <sz val="12"/>
        <color theme="1"/>
        <rFont val="Calibri"/>
        <family val="2"/>
      </rPr>
      <t>O</t>
    </r>
    <r>
      <rPr>
        <vertAlign val="subscript"/>
        <sz val="12"/>
        <color theme="1"/>
        <rFont val="Calibri"/>
        <family val="2"/>
      </rPr>
      <t>3</t>
    </r>
    <phoneticPr fontId="1" type="noConversion"/>
  </si>
  <si>
    <r>
      <t>SiO</t>
    </r>
    <r>
      <rPr>
        <vertAlign val="subscript"/>
        <sz val="12"/>
        <color theme="1"/>
        <rFont val="Calibri"/>
        <family val="2"/>
      </rPr>
      <t>2</t>
    </r>
    <phoneticPr fontId="1" type="noConversion"/>
  </si>
  <si>
    <r>
      <t>K</t>
    </r>
    <r>
      <rPr>
        <vertAlign val="subscript"/>
        <sz val="12"/>
        <color theme="1"/>
        <rFont val="Calibri"/>
        <family val="2"/>
      </rPr>
      <t>2</t>
    </r>
    <r>
      <rPr>
        <sz val="12"/>
        <color theme="1"/>
        <rFont val="Calibri"/>
        <family val="2"/>
      </rPr>
      <t>O</t>
    </r>
    <phoneticPr fontId="1" type="noConversion"/>
  </si>
  <si>
    <r>
      <t>TiO</t>
    </r>
    <r>
      <rPr>
        <vertAlign val="subscript"/>
        <sz val="12"/>
        <color theme="1"/>
        <rFont val="Calibri"/>
        <family val="2"/>
      </rPr>
      <t>2</t>
    </r>
    <phoneticPr fontId="1" type="noConversion"/>
  </si>
  <si>
    <r>
      <t>TiO</t>
    </r>
    <r>
      <rPr>
        <vertAlign val="subscript"/>
        <sz val="12"/>
        <color theme="1"/>
        <rFont val="Calibri"/>
        <family val="2"/>
      </rPr>
      <t>2</t>
    </r>
    <r>
      <rPr>
        <sz val="12"/>
        <color theme="1"/>
        <rFont val="Calibri"/>
        <family val="2"/>
      </rPr>
      <t xml:space="preserve"> qtz host</t>
    </r>
    <phoneticPr fontId="1" type="noConversion"/>
  </si>
  <si>
    <r>
      <t>T</t>
    </r>
    <r>
      <rPr>
        <vertAlign val="subscript"/>
        <sz val="12"/>
        <color theme="1"/>
        <rFont val="Calibri"/>
        <family val="2"/>
      </rPr>
      <t>zirc</t>
    </r>
    <r>
      <rPr>
        <sz val="12"/>
        <color theme="1"/>
        <rFont val="Calibri"/>
        <family val="2"/>
      </rPr>
      <t xml:space="preserve">
</t>
    </r>
    <phoneticPr fontId="1" type="noConversion"/>
  </si>
  <si>
    <r>
      <t>P</t>
    </r>
    <r>
      <rPr>
        <vertAlign val="subscript"/>
        <sz val="12"/>
        <color theme="1"/>
        <rFont val="Calibri"/>
        <family val="2"/>
      </rPr>
      <t>TitaniQ</t>
    </r>
    <phoneticPr fontId="1" type="noConversion"/>
  </si>
  <si>
    <t>Watson E. B. and Harrison T. M. (1983) Zircon saturation revisited: temperature and composition effects in a variety of crustal magma types. Earth Planet Sci Lett 64, 295–304.</t>
  </si>
  <si>
    <t>Hayden L. A. and Watson E. B. (2007) Rutile saturation in hydrous siliceous melts and its bearing on Ti-thermometry of quartz and zircon. Earth Planet Sci Lett 258, 561–568.</t>
  </si>
  <si>
    <t>Huang R. and Audétat A. (2012) The titanium-in-quartz (TitaniQ) thermobarometer: A critical examination and re-calibration. Geochim Cosmochim Acta 84, 75–89.</t>
  </si>
  <si>
    <t>Molar mass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</si>
</sst>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);[Red]\(0\)"/>
    <numFmt numFmtId="177" formatCode="0.0_);[Red]\(0.0\)"/>
    <numFmt numFmtId="178" formatCode="0.000_);[Red]\(0.000\)"/>
    <numFmt numFmtId="179" formatCode="0.00_);[Red]\(0.00\)"/>
    <numFmt numFmtId="180" formatCode="0.0000_);[Red]\(0.0000\)"/>
  </numFmts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vertAlign val="subscript"/>
      <sz val="12"/>
      <color theme="1"/>
      <name val="Calibri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177" fontId="2" fillId="0" borderId="0" xfId="0" applyNumberFormat="1" applyFont="1" applyAlignment="1">
      <alignment horizontal="center" vertical="top"/>
    </xf>
    <xf numFmtId="176" fontId="2" fillId="0" borderId="0" xfId="0" applyNumberFormat="1" applyFont="1" applyAlignment="1">
      <alignment horizontal="center" vertical="top"/>
    </xf>
    <xf numFmtId="178" fontId="2" fillId="0" borderId="0" xfId="0" applyNumberFormat="1" applyFont="1" applyAlignment="1">
      <alignment horizontal="center" vertical="top"/>
    </xf>
    <xf numFmtId="176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8" fontId="2" fillId="0" borderId="0" xfId="0" applyNumberFormat="1" applyFont="1" applyAlignment="1">
      <alignment horizontal="center" vertical="center"/>
    </xf>
    <xf numFmtId="176" fontId="4" fillId="0" borderId="1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 wrapText="1"/>
    </xf>
    <xf numFmtId="176" fontId="2" fillId="0" borderId="1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top"/>
    </xf>
    <xf numFmtId="176" fontId="2" fillId="0" borderId="1" xfId="0" applyNumberFormat="1" applyFont="1" applyBorder="1" applyAlignment="1">
      <alignment horizontal="left"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/>
    <xf numFmtId="179" fontId="2" fillId="0" borderId="0" xfId="0" applyNumberFormat="1" applyFont="1"/>
    <xf numFmtId="180" fontId="2" fillId="0" borderId="0" xfId="0" applyNumberFormat="1" applyFont="1"/>
    <xf numFmtId="176" fontId="2" fillId="0" borderId="0" xfId="0" applyNumberFormat="1" applyFont="1"/>
    <xf numFmtId="178" fontId="2" fillId="0" borderId="0" xfId="0" applyNumberFormat="1" applyFont="1"/>
    <xf numFmtId="0" fontId="2" fillId="0" borderId="3" xfId="0" applyFont="1" applyBorder="1"/>
    <xf numFmtId="177" fontId="2" fillId="0" borderId="3" xfId="0" applyNumberFormat="1" applyFont="1" applyBorder="1"/>
    <xf numFmtId="179" fontId="2" fillId="0" borderId="3" xfId="0" applyNumberFormat="1" applyFont="1" applyBorder="1"/>
    <xf numFmtId="180" fontId="2" fillId="0" borderId="3" xfId="0" applyNumberFormat="1" applyFont="1" applyBorder="1"/>
    <xf numFmtId="176" fontId="2" fillId="0" borderId="3" xfId="0" applyNumberFormat="1" applyFont="1" applyBorder="1"/>
    <xf numFmtId="178" fontId="2" fillId="0" borderId="3" xfId="0" applyNumberFormat="1" applyFont="1" applyBorder="1"/>
    <xf numFmtId="0" fontId="2" fillId="2" borderId="2" xfId="0" applyFont="1" applyFill="1" applyBorder="1" applyAlignment="1">
      <alignment horizontal="left" vertical="center"/>
    </xf>
    <xf numFmtId="176" fontId="2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right" vertical="center"/>
    </xf>
    <xf numFmtId="180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78"/>
  <sheetViews>
    <sheetView tabSelected="1" zoomScaleNormal="100" workbookViewId="0">
      <pane xSplit="2" ySplit="5" topLeftCell="C33" activePane="bottomRight" state="frozen"/>
      <selection pane="topRight" activeCell="C1" sqref="C1"/>
      <selection pane="bottomLeft" activeCell="A6" sqref="A6"/>
      <selection pane="bottomRight" activeCell="A2" sqref="A2:A4"/>
    </sheetView>
  </sheetViews>
  <sheetFormatPr defaultColWidth="8.75" defaultRowHeight="15.5" x14ac:dyDescent="0.35"/>
  <cols>
    <col min="1" max="1" width="13.1640625" style="2" bestFit="1" customWidth="1"/>
    <col min="2" max="2" width="38.75" style="2" bestFit="1" customWidth="1"/>
    <col min="3" max="11" width="7.4140625" style="2" bestFit="1" customWidth="1"/>
    <col min="12" max="13" width="10.75" style="2" customWidth="1"/>
    <col min="14" max="21" width="11.83203125" style="2" bestFit="1" customWidth="1"/>
    <col min="22" max="29" width="13.4140625" style="2" bestFit="1" customWidth="1"/>
    <col min="30" max="30" width="15.25" style="2" customWidth="1"/>
    <col min="31" max="33" width="17.83203125" style="2" customWidth="1"/>
    <col min="34" max="39" width="8.75" style="2" customWidth="1"/>
    <col min="40" max="41" width="15.25" style="2" customWidth="1"/>
    <col min="42" max="16384" width="8.75" style="2"/>
  </cols>
  <sheetData>
    <row r="1" spans="1:41" ht="24" customHeight="1" thickBot="1" x14ac:dyDescent="0.4">
      <c r="A1" s="1" t="s">
        <v>175</v>
      </c>
    </row>
    <row r="2" spans="1:41" s="1" customFormat="1" ht="20.5" customHeight="1" thickTop="1" x14ac:dyDescent="0.3">
      <c r="A2" s="38" t="s">
        <v>93</v>
      </c>
      <c r="B2" s="40" t="s">
        <v>94</v>
      </c>
      <c r="C2" s="3" t="s">
        <v>167</v>
      </c>
      <c r="D2" s="3" t="s">
        <v>167</v>
      </c>
      <c r="E2" s="3" t="s">
        <v>167</v>
      </c>
      <c r="F2" s="3" t="s">
        <v>167</v>
      </c>
      <c r="G2" s="3" t="s">
        <v>167</v>
      </c>
      <c r="H2" s="3" t="s">
        <v>167</v>
      </c>
      <c r="I2" s="3" t="s">
        <v>167</v>
      </c>
      <c r="J2" s="3" t="s">
        <v>167</v>
      </c>
      <c r="K2" s="3" t="s">
        <v>167</v>
      </c>
      <c r="L2" s="4" t="s">
        <v>173</v>
      </c>
      <c r="M2" s="4" t="s">
        <v>173</v>
      </c>
      <c r="N2" s="4" t="s">
        <v>100</v>
      </c>
      <c r="O2" s="4" t="s">
        <v>100</v>
      </c>
      <c r="P2" s="4" t="s">
        <v>100</v>
      </c>
      <c r="Q2" s="4" t="s">
        <v>100</v>
      </c>
      <c r="R2" s="4" t="s">
        <v>100</v>
      </c>
      <c r="S2" s="4" t="s">
        <v>100</v>
      </c>
      <c r="T2" s="4" t="s">
        <v>100</v>
      </c>
      <c r="U2" s="4" t="s">
        <v>100</v>
      </c>
      <c r="V2" s="4" t="s">
        <v>101</v>
      </c>
      <c r="W2" s="4" t="s">
        <v>101</v>
      </c>
      <c r="X2" s="4" t="s">
        <v>101</v>
      </c>
      <c r="Y2" s="4" t="s">
        <v>101</v>
      </c>
      <c r="Z2" s="4" t="s">
        <v>101</v>
      </c>
      <c r="AA2" s="4" t="s">
        <v>101</v>
      </c>
      <c r="AB2" s="4" t="s">
        <v>101</v>
      </c>
      <c r="AC2" s="4" t="s">
        <v>101</v>
      </c>
      <c r="AD2" s="36" t="s">
        <v>172</v>
      </c>
      <c r="AE2" s="4" t="s">
        <v>168</v>
      </c>
      <c r="AF2" s="4" t="s">
        <v>168</v>
      </c>
      <c r="AG2" s="4" t="s">
        <v>168</v>
      </c>
      <c r="AH2" s="31" t="s">
        <v>95</v>
      </c>
      <c r="AI2" s="31" t="s">
        <v>95</v>
      </c>
      <c r="AJ2" s="31" t="s">
        <v>95</v>
      </c>
      <c r="AK2" s="31" t="s">
        <v>95</v>
      </c>
      <c r="AL2" s="31" t="s">
        <v>95</v>
      </c>
      <c r="AM2" s="4" t="s">
        <v>95</v>
      </c>
      <c r="AN2" s="4" t="s">
        <v>168</v>
      </c>
      <c r="AO2" s="4" t="s">
        <v>169</v>
      </c>
    </row>
    <row r="3" spans="1:41" s="10" customFormat="1" ht="20.5" customHeight="1" x14ac:dyDescent="0.3">
      <c r="A3" s="39"/>
      <c r="B3" s="41"/>
      <c r="C3" s="5" t="s">
        <v>176</v>
      </c>
      <c r="D3" s="6" t="s">
        <v>68</v>
      </c>
      <c r="E3" s="7" t="s">
        <v>177</v>
      </c>
      <c r="F3" s="6" t="s">
        <v>178</v>
      </c>
      <c r="G3" s="6" t="s">
        <v>179</v>
      </c>
      <c r="H3" s="6" t="s">
        <v>69</v>
      </c>
      <c r="I3" s="6" t="s">
        <v>180</v>
      </c>
      <c r="J3" s="6" t="s">
        <v>70</v>
      </c>
      <c r="K3" s="6" t="s">
        <v>71</v>
      </c>
      <c r="L3" s="8" t="s">
        <v>181</v>
      </c>
      <c r="M3" s="8" t="s">
        <v>166</v>
      </c>
      <c r="N3" s="35" t="s">
        <v>58</v>
      </c>
      <c r="O3" s="35" t="s">
        <v>59</v>
      </c>
      <c r="P3" s="35" t="s">
        <v>60</v>
      </c>
      <c r="Q3" s="35" t="s">
        <v>61</v>
      </c>
      <c r="R3" s="35" t="s">
        <v>62</v>
      </c>
      <c r="S3" s="35" t="s">
        <v>63</v>
      </c>
      <c r="T3" s="35" t="s">
        <v>64</v>
      </c>
      <c r="U3" s="35" t="s">
        <v>65</v>
      </c>
      <c r="V3" s="35" t="s">
        <v>58</v>
      </c>
      <c r="W3" s="35" t="s">
        <v>59</v>
      </c>
      <c r="X3" s="35" t="s">
        <v>60</v>
      </c>
      <c r="Y3" s="35" t="s">
        <v>61</v>
      </c>
      <c r="Z3" s="35" t="s">
        <v>62</v>
      </c>
      <c r="AA3" s="35" t="s">
        <v>63</v>
      </c>
      <c r="AB3" s="35" t="s">
        <v>64</v>
      </c>
      <c r="AC3" s="35" t="s">
        <v>65</v>
      </c>
      <c r="AD3" s="37"/>
      <c r="AE3" s="35" t="s">
        <v>55</v>
      </c>
      <c r="AF3" s="35" t="s">
        <v>174</v>
      </c>
      <c r="AG3" s="35" t="s">
        <v>56</v>
      </c>
      <c r="AH3" s="35" t="s">
        <v>54</v>
      </c>
      <c r="AI3" s="35" t="s">
        <v>98</v>
      </c>
      <c r="AJ3" s="35" t="s">
        <v>97</v>
      </c>
      <c r="AK3" s="35" t="s">
        <v>57</v>
      </c>
      <c r="AL3" s="35" t="s">
        <v>96</v>
      </c>
      <c r="AM3" s="35" t="s">
        <v>99</v>
      </c>
      <c r="AN3" s="9" t="s">
        <v>182</v>
      </c>
      <c r="AO3" s="9" t="s">
        <v>183</v>
      </c>
    </row>
    <row r="4" spans="1:41" s="10" customFormat="1" ht="20.5" customHeight="1" x14ac:dyDescent="0.3">
      <c r="A4" s="39"/>
      <c r="B4" s="41"/>
      <c r="C4" s="11" t="s">
        <v>66</v>
      </c>
      <c r="D4" s="12" t="s">
        <v>66</v>
      </c>
      <c r="E4" s="13" t="s">
        <v>66</v>
      </c>
      <c r="F4" s="12" t="s">
        <v>66</v>
      </c>
      <c r="G4" s="12" t="s">
        <v>66</v>
      </c>
      <c r="H4" s="12" t="s">
        <v>66</v>
      </c>
      <c r="I4" s="12" t="s">
        <v>66</v>
      </c>
      <c r="J4" s="12" t="s">
        <v>66</v>
      </c>
      <c r="K4" s="12" t="s">
        <v>67</v>
      </c>
      <c r="L4" s="12" t="s">
        <v>66</v>
      </c>
      <c r="M4" s="12" t="s">
        <v>67</v>
      </c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7"/>
      <c r="AE4" s="35"/>
      <c r="AF4" s="35"/>
      <c r="AG4" s="35"/>
      <c r="AH4" s="35"/>
      <c r="AI4" s="35"/>
      <c r="AJ4" s="35"/>
      <c r="AK4" s="35"/>
      <c r="AL4" s="35"/>
      <c r="AM4" s="35"/>
      <c r="AN4" s="10" t="s">
        <v>170</v>
      </c>
      <c r="AO4" s="10" t="s">
        <v>171</v>
      </c>
    </row>
    <row r="5" spans="1:41" s="19" customFormat="1" ht="20.5" customHeight="1" x14ac:dyDescent="0.3">
      <c r="A5" s="14"/>
      <c r="B5" s="32" t="s">
        <v>187</v>
      </c>
      <c r="C5" s="33">
        <v>61.98</v>
      </c>
      <c r="D5" s="33">
        <v>40.305</v>
      </c>
      <c r="E5" s="33">
        <v>101.964</v>
      </c>
      <c r="F5" s="33">
        <v>60.09</v>
      </c>
      <c r="G5" s="33">
        <v>94.2</v>
      </c>
      <c r="H5" s="33">
        <v>56.08</v>
      </c>
      <c r="I5" s="33">
        <v>79.86699999999999</v>
      </c>
      <c r="J5" s="33">
        <v>71.849999999999994</v>
      </c>
      <c r="K5" s="16"/>
      <c r="L5" s="34"/>
      <c r="M5" s="16"/>
      <c r="N5" s="16"/>
      <c r="O5" s="17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5"/>
      <c r="AE5" s="16"/>
      <c r="AF5" s="16">
        <f>62.5*7403</f>
        <v>462687.5</v>
      </c>
      <c r="AG5" s="18" t="s">
        <v>53</v>
      </c>
      <c r="AH5" s="16"/>
      <c r="AI5" s="16"/>
      <c r="AJ5" s="16">
        <v>5993.99098647972</v>
      </c>
      <c r="AK5" s="16"/>
      <c r="AL5" s="16"/>
      <c r="AM5" s="16"/>
      <c r="AN5" s="16"/>
      <c r="AO5" s="16"/>
    </row>
    <row r="6" spans="1:41" x14ac:dyDescent="0.35">
      <c r="A6" s="2" t="s">
        <v>84</v>
      </c>
      <c r="B6" s="2" t="s">
        <v>102</v>
      </c>
      <c r="C6" s="20">
        <v>3.4591436146471644</v>
      </c>
      <c r="D6" s="21">
        <v>6.3559869631299185E-2</v>
      </c>
      <c r="E6" s="20">
        <v>12.999985372242506</v>
      </c>
      <c r="F6" s="20">
        <v>77.622640305191339</v>
      </c>
      <c r="G6" s="20">
        <v>4.1004797730473239</v>
      </c>
      <c r="H6" s="20">
        <v>1.0696934986963411</v>
      </c>
      <c r="I6" s="21">
        <v>7.0809482271598723E-2</v>
      </c>
      <c r="J6" s="20">
        <v>0.59607503172112752</v>
      </c>
      <c r="K6" s="20">
        <v>70.830261487518314</v>
      </c>
      <c r="L6" s="22">
        <v>7.5578655178777402E-3</v>
      </c>
      <c r="M6" s="23">
        <f>L6*5993.99098647972</f>
        <v>45.301777791185053</v>
      </c>
      <c r="N6" s="21">
        <f t="shared" ref="N6:N37" si="0">F6/F$5</f>
        <v>1.2917730122348368</v>
      </c>
      <c r="O6" s="21">
        <f t="shared" ref="O6:O37" si="1">C6/C$5*2</f>
        <v>0.11162128475789496</v>
      </c>
      <c r="P6" s="21">
        <f>G6/G$5*2</f>
        <v>8.7059018536036592E-2</v>
      </c>
      <c r="Q6" s="21">
        <f t="shared" ref="Q6:Q37" si="2">H6/H$5</f>
        <v>1.9074420447509649E-2</v>
      </c>
      <c r="R6" s="22">
        <f t="shared" ref="R6:R37" si="3">D6/D$5</f>
        <v>1.5769723267907005E-3</v>
      </c>
      <c r="S6" s="21">
        <f t="shared" ref="S6:S37" si="4">J6/J$5</f>
        <v>8.2961034338361519E-3</v>
      </c>
      <c r="T6" s="21">
        <f t="shared" ref="T6:T37" si="5">E6/E$5*2</f>
        <v>0.25499167102590142</v>
      </c>
      <c r="U6" s="21">
        <f t="shared" ref="U6:U64" si="6">SUM(N6:T6)</f>
        <v>1.7743924827628066</v>
      </c>
      <c r="V6" s="21">
        <f t="shared" ref="V6:V37" si="7">N6/$U6</f>
        <v>0.72800861409392903</v>
      </c>
      <c r="W6" s="21">
        <f t="shared" ref="W6:W37" si="8">O6/$U6</f>
        <v>6.2906761521045074E-2</v>
      </c>
      <c r="X6" s="21">
        <f t="shared" ref="X6:X37" si="9">P6/$U6</f>
        <v>4.9064127233272484E-2</v>
      </c>
      <c r="Y6" s="24">
        <f t="shared" ref="Y6:Y37" si="10">Q6/$U6</f>
        <v>1.0749831636916058E-2</v>
      </c>
      <c r="Z6" s="22">
        <f t="shared" ref="Z6:Z37" si="11">R6/$U6</f>
        <v>8.8873929646911352E-4</v>
      </c>
      <c r="AA6" s="24">
        <f t="shared" ref="AA6:AA37" si="12">S6/$U6</f>
        <v>4.6754613279914019E-3</v>
      </c>
      <c r="AB6" s="21">
        <f t="shared" ref="AB6:AB37" si="13">T6/$U6</f>
        <v>0.14370646489037658</v>
      </c>
      <c r="AC6" s="21">
        <f t="shared" ref="AC6:AC64" si="14">SUM(V6:AB6)</f>
        <v>0.99999999999999956</v>
      </c>
      <c r="AD6" s="21" t="str">
        <f>IF(AB6/(W6+X6+2*Y6)&gt;1,"peraluminous",IF(AB6/(W6+X6)&gt;1,"metaluminous","peralkaline"))</f>
        <v>peraluminous</v>
      </c>
      <c r="AE6" s="21">
        <f t="shared" ref="AE6:AE37" si="15">(W6+X6+2*Y6)/(AB6*V6)</f>
        <v>1.2757707259064428</v>
      </c>
      <c r="AF6" s="23">
        <f t="shared" ref="AF6:AF37" si="16">12900/(LN(AF$5/K6)+3.8+(0.85*(AE6-1)))-273.15</f>
        <v>733.17455914519326</v>
      </c>
      <c r="AG6" s="21">
        <f t="shared" ref="AG6:AG64" si="17">10000/(AF6+273.15)</f>
        <v>9.9371518951046411</v>
      </c>
      <c r="AH6" s="21">
        <f t="shared" ref="AH6:AH37" si="18">1/V6*((W6+X6+2*(Y6+Z6+AA6))/AB6)</f>
        <v>1.3821409201086807</v>
      </c>
      <c r="AI6" s="21">
        <f t="shared" ref="AI6:AI37" si="19">7.95-5305/(AF6+273.15)+0.124*AH6</f>
        <v>2.8497263937404638</v>
      </c>
      <c r="AJ6" s="21">
        <f t="shared" ref="AJ6:AJ37" si="20">10^AI6/AJ$5</f>
        <v>0.1180348651506623</v>
      </c>
      <c r="AK6" s="21">
        <f t="shared" ref="AK6:AK37" si="21">I6/AJ6</f>
        <v>0.59990310643567846</v>
      </c>
      <c r="AL6" s="23">
        <f t="shared" ref="AL6:AL37" si="22">IF(AK6&gt;1,$M6,$M6/AK6)</f>
        <v>75.515157873319509</v>
      </c>
      <c r="AM6" s="21">
        <f t="shared" ref="AM6:AM64" si="23">LOG(AL6)</f>
        <v>1.8780341346756435</v>
      </c>
      <c r="AN6" s="23">
        <f t="shared" ref="AN6:AN37" si="24">AF6</f>
        <v>733.17455914519326</v>
      </c>
      <c r="AO6" s="21">
        <f>((5.6459-0.27943*AG6-AM6)*(AF6+273.15)/660.53)^(1/0.35)/10</f>
        <v>0.32460656732987497</v>
      </c>
    </row>
    <row r="7" spans="1:41" x14ac:dyDescent="0.35">
      <c r="A7" s="2" t="s">
        <v>85</v>
      </c>
      <c r="B7" s="2" t="s">
        <v>103</v>
      </c>
      <c r="C7" s="20">
        <v>3.5254414712138908</v>
      </c>
      <c r="D7" s="21">
        <v>6.1315185658939876E-2</v>
      </c>
      <c r="E7" s="20">
        <v>13.002756392251406</v>
      </c>
      <c r="F7" s="20">
        <v>77.191327658930618</v>
      </c>
      <c r="G7" s="20">
        <v>4.3422066974203952</v>
      </c>
      <c r="H7" s="20">
        <v>1.1502521538108625</v>
      </c>
      <c r="I7" s="21">
        <v>6.8421672601645125E-2</v>
      </c>
      <c r="J7" s="20">
        <v>0.6261631148239839</v>
      </c>
      <c r="K7" s="20">
        <v>70.434634061885674</v>
      </c>
      <c r="L7" s="22">
        <v>7.3093070265505284E-3</v>
      </c>
      <c r="M7" s="23">
        <f t="shared" ref="M7:M71" si="25">L7*5993.99098647972</f>
        <v>43.811920434556754</v>
      </c>
      <c r="N7" s="21">
        <f t="shared" si="0"/>
        <v>1.2845952347966485</v>
      </c>
      <c r="O7" s="21">
        <f t="shared" si="1"/>
        <v>0.1137606153989639</v>
      </c>
      <c r="P7" s="21">
        <f t="shared" ref="P7:P37" si="26">G7/G$5*2</f>
        <v>9.2191224998309881E-2</v>
      </c>
      <c r="Q7" s="21">
        <f t="shared" si="2"/>
        <v>2.0510915724159463E-2</v>
      </c>
      <c r="R7" s="22">
        <f t="shared" si="3"/>
        <v>1.5212798823704223E-3</v>
      </c>
      <c r="S7" s="21">
        <f t="shared" si="4"/>
        <v>8.7148658987332497E-3</v>
      </c>
      <c r="T7" s="21">
        <f t="shared" si="5"/>
        <v>0.2550460239349458</v>
      </c>
      <c r="U7" s="21">
        <f t="shared" si="6"/>
        <v>1.7763401606341311</v>
      </c>
      <c r="V7" s="21">
        <f t="shared" si="7"/>
        <v>0.72316961765817656</v>
      </c>
      <c r="W7" s="21">
        <f t="shared" si="8"/>
        <v>6.4042134451519003E-2</v>
      </c>
      <c r="X7" s="21">
        <f t="shared" si="9"/>
        <v>5.1899533119489215E-2</v>
      </c>
      <c r="Y7" s="24">
        <f t="shared" si="10"/>
        <v>1.1546727467354745E-2</v>
      </c>
      <c r="Z7" s="22">
        <f t="shared" si="11"/>
        <v>8.5641248004399368E-4</v>
      </c>
      <c r="AA7" s="24">
        <f t="shared" si="12"/>
        <v>4.9060794164683822E-3</v>
      </c>
      <c r="AB7" s="21">
        <f t="shared" si="13"/>
        <v>0.14357949540694817</v>
      </c>
      <c r="AC7" s="21">
        <f t="shared" si="14"/>
        <v>1</v>
      </c>
      <c r="AD7" s="21" t="str">
        <f t="shared" ref="AD7:AD64" si="27">IF(AB7/(W7+X7+2*Y7)&gt;1,"peraluminous",IF(AB7/(W7+X7)&gt;1,"metaluminous","peralkaline"))</f>
        <v>peraluminous</v>
      </c>
      <c r="AE7" s="21">
        <f t="shared" si="15"/>
        <v>1.3390350011078567</v>
      </c>
      <c r="AF7" s="23">
        <f t="shared" si="16"/>
        <v>728.53486447168802</v>
      </c>
      <c r="AG7" s="21">
        <f t="shared" si="17"/>
        <v>9.9831796952170517</v>
      </c>
      <c r="AH7" s="21">
        <f t="shared" si="18"/>
        <v>1.4500311034447051</v>
      </c>
      <c r="AI7" s="21">
        <f t="shared" si="19"/>
        <v>2.8337270285144975</v>
      </c>
      <c r="AJ7" s="21">
        <f t="shared" si="20"/>
        <v>0.11376559511383708</v>
      </c>
      <c r="AK7" s="21">
        <f t="shared" si="21"/>
        <v>0.6014267541358217</v>
      </c>
      <c r="AL7" s="23">
        <f t="shared" si="22"/>
        <v>72.846643640769258</v>
      </c>
      <c r="AM7" s="21">
        <f t="shared" si="23"/>
        <v>1.8624095467460535</v>
      </c>
      <c r="AN7" s="23">
        <f t="shared" si="24"/>
        <v>728.53486447168802</v>
      </c>
      <c r="AO7" s="21">
        <f t="shared" ref="AO7:AO70" si="28">((5.6459-0.27943*AG7-AM7)*(AF7+273.15)/660.53)^(1/0.35)/10</f>
        <v>0.32290703232811557</v>
      </c>
    </row>
    <row r="8" spans="1:41" x14ac:dyDescent="0.35">
      <c r="A8" s="2" t="s">
        <v>86</v>
      </c>
      <c r="B8" s="2" t="s">
        <v>104</v>
      </c>
      <c r="C8" s="20">
        <v>3.5550448459044892</v>
      </c>
      <c r="D8" s="21">
        <v>6.2812603704592407E-2</v>
      </c>
      <c r="E8" s="20">
        <v>13.002616667514697</v>
      </c>
      <c r="F8" s="20">
        <v>77.573472085957249</v>
      </c>
      <c r="G8" s="20">
        <v>3.9064836397262743</v>
      </c>
      <c r="H8" s="20">
        <v>1.181259873468312</v>
      </c>
      <c r="I8" s="21">
        <v>7.0871139651198317E-2</v>
      </c>
      <c r="J8" s="20">
        <v>0.6142723905971047</v>
      </c>
      <c r="K8" s="20">
        <v>71.344045606263791</v>
      </c>
      <c r="L8" s="22">
        <v>7.1501225497692198E-3</v>
      </c>
      <c r="M8" s="23">
        <f t="shared" si="25"/>
        <v>42.857770115542095</v>
      </c>
      <c r="N8" s="21">
        <f t="shared" si="0"/>
        <v>1.2909547692787027</v>
      </c>
      <c r="O8" s="21">
        <f t="shared" si="1"/>
        <v>0.11471587111663406</v>
      </c>
      <c r="P8" s="21">
        <f t="shared" si="26"/>
        <v>8.2940204665101366E-2</v>
      </c>
      <c r="Q8" s="21">
        <f t="shared" si="2"/>
        <v>2.1063835118907134E-2</v>
      </c>
      <c r="R8" s="22">
        <f t="shared" si="3"/>
        <v>1.5584320482469273E-3</v>
      </c>
      <c r="S8" s="21">
        <f t="shared" si="4"/>
        <v>8.549372172541472E-3</v>
      </c>
      <c r="T8" s="21">
        <f t="shared" si="5"/>
        <v>0.25504328326693143</v>
      </c>
      <c r="U8" s="21">
        <f t="shared" si="6"/>
        <v>1.7748257676670649</v>
      </c>
      <c r="V8" s="21">
        <f t="shared" si="7"/>
        <v>0.72736985950773603</v>
      </c>
      <c r="W8" s="21">
        <f t="shared" si="8"/>
        <v>6.4635004295336168E-2</v>
      </c>
      <c r="X8" s="21">
        <f t="shared" si="9"/>
        <v>4.6731462984179475E-2</v>
      </c>
      <c r="Y8" s="24">
        <f t="shared" si="10"/>
        <v>1.1868114325720363E-2</v>
      </c>
      <c r="Z8" s="22">
        <f t="shared" si="11"/>
        <v>8.7807607745937885E-4</v>
      </c>
      <c r="AA8" s="24">
        <f t="shared" si="12"/>
        <v>4.8170205370520781E-3</v>
      </c>
      <c r="AB8" s="21">
        <f t="shared" si="13"/>
        <v>0.14370046227251662</v>
      </c>
      <c r="AC8" s="21">
        <f t="shared" si="14"/>
        <v>1.0000000000000002</v>
      </c>
      <c r="AD8" s="21" t="str">
        <f t="shared" si="27"/>
        <v>peraluminous</v>
      </c>
      <c r="AE8" s="21">
        <f t="shared" si="15"/>
        <v>1.2925595153725316</v>
      </c>
      <c r="AF8" s="23">
        <f t="shared" si="16"/>
        <v>732.62197252579813</v>
      </c>
      <c r="AG8" s="21">
        <f t="shared" si="17"/>
        <v>9.942611519474907</v>
      </c>
      <c r="AH8" s="21">
        <f t="shared" si="18"/>
        <v>1.4015321938128582</v>
      </c>
      <c r="AI8" s="21">
        <f t="shared" si="19"/>
        <v>2.849234580951356</v>
      </c>
      <c r="AJ8" s="21">
        <f t="shared" si="20"/>
        <v>0.11790127331062926</v>
      </c>
      <c r="AK8" s="21">
        <f t="shared" si="21"/>
        <v>0.60110580370474254</v>
      </c>
      <c r="AL8" s="23">
        <f t="shared" si="22"/>
        <v>71.298213810947374</v>
      </c>
      <c r="AM8" s="21">
        <f t="shared" si="23"/>
        <v>1.853078649883197</v>
      </c>
      <c r="AN8" s="23">
        <f t="shared" si="24"/>
        <v>732.62197252579813</v>
      </c>
      <c r="AO8" s="21">
        <f t="shared" si="28"/>
        <v>0.34647145385733658</v>
      </c>
    </row>
    <row r="9" spans="1:41" x14ac:dyDescent="0.35">
      <c r="A9" s="2" t="s">
        <v>87</v>
      </c>
      <c r="B9" s="2" t="s">
        <v>105</v>
      </c>
      <c r="C9" s="20">
        <v>3.51011447615176</v>
      </c>
      <c r="D9" s="21">
        <v>6.9021272371623463E-2</v>
      </c>
      <c r="E9" s="20">
        <v>13.007798445227754</v>
      </c>
      <c r="F9" s="20">
        <v>77.279818751473954</v>
      </c>
      <c r="G9" s="20">
        <v>4.1923048515932386</v>
      </c>
      <c r="H9" s="20">
        <v>1.1411431483078367</v>
      </c>
      <c r="I9" s="21">
        <v>7.0223269165305233E-2</v>
      </c>
      <c r="J9" s="20">
        <v>0.69555861809217268</v>
      </c>
      <c r="K9" s="20">
        <v>71.678197561772564</v>
      </c>
      <c r="L9" s="22">
        <v>7.3638651097601695E-3</v>
      </c>
      <c r="M9" s="23">
        <f t="shared" si="25"/>
        <v>44.138941093554948</v>
      </c>
      <c r="N9" s="21">
        <f t="shared" si="0"/>
        <v>1.2860678773751697</v>
      </c>
      <c r="O9" s="21">
        <f t="shared" si="1"/>
        <v>0.11326603666188319</v>
      </c>
      <c r="P9" s="21">
        <f t="shared" si="26"/>
        <v>8.9008595575228E-2</v>
      </c>
      <c r="Q9" s="21">
        <f t="shared" si="2"/>
        <v>2.0348486952707502E-2</v>
      </c>
      <c r="R9" s="22">
        <f t="shared" si="3"/>
        <v>1.7124741935646561E-3</v>
      </c>
      <c r="S9" s="21">
        <f t="shared" si="4"/>
        <v>9.6807044967595363E-3</v>
      </c>
      <c r="T9" s="21">
        <f t="shared" si="5"/>
        <v>0.25514492262421551</v>
      </c>
      <c r="U9" s="21">
        <f t="shared" si="6"/>
        <v>1.775229097879528</v>
      </c>
      <c r="V9" s="21">
        <f t="shared" si="7"/>
        <v>0.72445177859654819</v>
      </c>
      <c r="W9" s="21">
        <f t="shared" si="8"/>
        <v>6.3803616556971143E-2</v>
      </c>
      <c r="X9" s="21">
        <f t="shared" si="9"/>
        <v>5.0139216218090837E-2</v>
      </c>
      <c r="Y9" s="24">
        <f t="shared" si="10"/>
        <v>1.1462456860927596E-2</v>
      </c>
      <c r="Z9" s="22">
        <f t="shared" si="11"/>
        <v>9.6464968696725894E-4</v>
      </c>
      <c r="AA9" s="24">
        <f t="shared" si="12"/>
        <v>5.4532141841990558E-3</v>
      </c>
      <c r="AB9" s="21">
        <f t="shared" si="13"/>
        <v>0.14372506789629602</v>
      </c>
      <c r="AC9" s="21">
        <f t="shared" si="14"/>
        <v>1.0000000000000002</v>
      </c>
      <c r="AD9" s="21" t="str">
        <f t="shared" si="27"/>
        <v>peraluminous</v>
      </c>
      <c r="AE9" s="21">
        <f t="shared" si="15"/>
        <v>1.3144955228926307</v>
      </c>
      <c r="AF9" s="23">
        <f t="shared" si="16"/>
        <v>731.52745651361693</v>
      </c>
      <c r="AG9" s="21">
        <f t="shared" si="17"/>
        <v>9.9534432022606705</v>
      </c>
      <c r="AH9" s="21">
        <f t="shared" si="18"/>
        <v>1.4377715107145312</v>
      </c>
      <c r="AI9" s="21">
        <f t="shared" si="19"/>
        <v>2.8479820485293166</v>
      </c>
      <c r="AJ9" s="21">
        <f t="shared" si="20"/>
        <v>0.11756172854104119</v>
      </c>
      <c r="AK9" s="21">
        <f t="shared" si="21"/>
        <v>0.59733103652682396</v>
      </c>
      <c r="AL9" s="23">
        <f t="shared" si="22"/>
        <v>73.893600691168558</v>
      </c>
      <c r="AM9" s="21">
        <f t="shared" si="23"/>
        <v>1.868606829398195</v>
      </c>
      <c r="AN9" s="23">
        <f t="shared" si="24"/>
        <v>731.52745651361693</v>
      </c>
      <c r="AO9" s="21">
        <f t="shared" si="28"/>
        <v>0.3276521434727685</v>
      </c>
    </row>
    <row r="10" spans="1:41" x14ac:dyDescent="0.35">
      <c r="A10" s="2" t="s">
        <v>14</v>
      </c>
      <c r="B10" s="2" t="s">
        <v>106</v>
      </c>
      <c r="C10" s="20">
        <v>4.1080592220216801</v>
      </c>
      <c r="D10" s="21">
        <v>6.6241961908837466E-2</v>
      </c>
      <c r="E10" s="20">
        <v>13.000850727681186</v>
      </c>
      <c r="F10" s="20">
        <v>76.974187504889969</v>
      </c>
      <c r="G10" s="20">
        <v>4.5871133258023935</v>
      </c>
      <c r="H10" s="20">
        <v>0.65073152110878929</v>
      </c>
      <c r="I10" s="21">
        <v>5.441657123302434E-2</v>
      </c>
      <c r="J10" s="20">
        <v>0.57910875800431494</v>
      </c>
      <c r="K10" s="20">
        <v>57.528501995343298</v>
      </c>
      <c r="L10" s="22">
        <v>5.3252285835991738E-3</v>
      </c>
      <c r="M10" s="23">
        <f t="shared" si="25"/>
        <v>31.919372131037616</v>
      </c>
      <c r="N10" s="21">
        <f t="shared" si="0"/>
        <v>1.2809816526025954</v>
      </c>
      <c r="O10" s="21">
        <f t="shared" si="1"/>
        <v>0.13256080096875381</v>
      </c>
      <c r="P10" s="21">
        <f t="shared" si="26"/>
        <v>9.7390941099838507E-2</v>
      </c>
      <c r="Q10" s="21">
        <f t="shared" si="2"/>
        <v>1.1603629121055444E-2</v>
      </c>
      <c r="R10" s="22">
        <f t="shared" si="3"/>
        <v>1.6435172288509481E-3</v>
      </c>
      <c r="S10" s="21">
        <f t="shared" si="4"/>
        <v>8.0599687961630476E-3</v>
      </c>
      <c r="T10" s="21">
        <f t="shared" si="5"/>
        <v>0.25500864477033436</v>
      </c>
      <c r="U10" s="21">
        <f t="shared" si="6"/>
        <v>1.7872491545875917</v>
      </c>
      <c r="V10" s="21">
        <f t="shared" si="7"/>
        <v>0.71673367382186981</v>
      </c>
      <c r="W10" s="21">
        <f t="shared" si="8"/>
        <v>7.4170297201423069E-2</v>
      </c>
      <c r="X10" s="21">
        <f t="shared" si="9"/>
        <v>5.4492089617080554E-2</v>
      </c>
      <c r="Y10" s="24">
        <f t="shared" si="10"/>
        <v>6.4924518729079974E-3</v>
      </c>
      <c r="Z10" s="22">
        <f t="shared" si="11"/>
        <v>9.1957924536279346E-4</v>
      </c>
      <c r="AA10" s="24">
        <f t="shared" si="12"/>
        <v>4.5097063134562727E-3</v>
      </c>
      <c r="AB10" s="21">
        <f t="shared" si="13"/>
        <v>0.14268220192789946</v>
      </c>
      <c r="AC10" s="21">
        <f t="shared" si="14"/>
        <v>1</v>
      </c>
      <c r="AD10" s="21" t="str">
        <f t="shared" si="27"/>
        <v>peraluminous</v>
      </c>
      <c r="AE10" s="21">
        <f t="shared" si="15"/>
        <v>1.3850985023694642</v>
      </c>
      <c r="AF10" s="23">
        <f t="shared" si="16"/>
        <v>710.09217117714604</v>
      </c>
      <c r="AG10" s="21">
        <f t="shared" si="17"/>
        <v>10.170434398707608</v>
      </c>
      <c r="AH10" s="21">
        <f t="shared" si="18"/>
        <v>1.491279076194725</v>
      </c>
      <c r="AI10" s="21">
        <f t="shared" si="19"/>
        <v>2.7395031569337598</v>
      </c>
      <c r="AJ10" s="21">
        <f t="shared" si="20"/>
        <v>9.1577138993970159E-2</v>
      </c>
      <c r="AK10" s="21">
        <f t="shared" si="21"/>
        <v>0.59421567250105256</v>
      </c>
      <c r="AL10" s="23">
        <f t="shared" si="22"/>
        <v>53.716812948889491</v>
      </c>
      <c r="AM10" s="21">
        <f t="shared" si="23"/>
        <v>1.7301102378058675</v>
      </c>
      <c r="AN10" s="23">
        <f t="shared" si="24"/>
        <v>710.09217117714604</v>
      </c>
      <c r="AO10" s="21">
        <f t="shared" si="28"/>
        <v>0.38198887522945107</v>
      </c>
    </row>
    <row r="11" spans="1:41" x14ac:dyDescent="0.35">
      <c r="A11" s="2" t="s">
        <v>15</v>
      </c>
      <c r="B11" s="2" t="s">
        <v>107</v>
      </c>
      <c r="C11" s="20">
        <v>4.0717046827523387</v>
      </c>
      <c r="D11" s="21">
        <v>5.0568649087788284E-2</v>
      </c>
      <c r="E11" s="20">
        <v>13.000252743410931</v>
      </c>
      <c r="F11" s="20">
        <v>76.782299377933043</v>
      </c>
      <c r="G11" s="20">
        <v>4.3722725779426961</v>
      </c>
      <c r="H11" s="20">
        <v>1.0620910751310368</v>
      </c>
      <c r="I11" s="21">
        <v>6.1498402775511996E-2</v>
      </c>
      <c r="J11" s="20">
        <v>0.63214538035370627</v>
      </c>
      <c r="K11" s="20">
        <v>63.61841541427048</v>
      </c>
      <c r="L11" s="22">
        <v>4.4459245441514413E-3</v>
      </c>
      <c r="M11" s="23">
        <f t="shared" si="25"/>
        <v>26.648831644212699</v>
      </c>
      <c r="N11" s="21">
        <f t="shared" si="0"/>
        <v>1.2777883071714602</v>
      </c>
      <c r="O11" s="21">
        <f t="shared" si="1"/>
        <v>0.13138769547442203</v>
      </c>
      <c r="P11" s="21">
        <f t="shared" si="26"/>
        <v>9.2829566410672956E-2</v>
      </c>
      <c r="Q11" s="21">
        <f t="shared" si="2"/>
        <v>1.8938856546559146E-2</v>
      </c>
      <c r="R11" s="22">
        <f t="shared" si="3"/>
        <v>1.254649524569862E-3</v>
      </c>
      <c r="S11" s="21">
        <f t="shared" si="4"/>
        <v>8.798126379313936E-3</v>
      </c>
      <c r="T11" s="21">
        <f t="shared" si="5"/>
        <v>0.2549969154488041</v>
      </c>
      <c r="U11" s="21">
        <f t="shared" si="6"/>
        <v>1.785994116955802</v>
      </c>
      <c r="V11" s="21">
        <f t="shared" si="7"/>
        <v>0.71544933717331027</v>
      </c>
      <c r="W11" s="21">
        <f t="shared" si="8"/>
        <v>7.3565581334819968E-2</v>
      </c>
      <c r="X11" s="21">
        <f t="shared" si="9"/>
        <v>5.1976412200561692E-2</v>
      </c>
      <c r="Y11" s="24">
        <f t="shared" si="10"/>
        <v>1.0604097945652877E-2</v>
      </c>
      <c r="Z11" s="22">
        <f t="shared" si="11"/>
        <v>7.0249364914392427E-4</v>
      </c>
      <c r="AA11" s="24">
        <f t="shared" si="12"/>
        <v>4.9261788131252076E-3</v>
      </c>
      <c r="AB11" s="21">
        <f t="shared" si="13"/>
        <v>0.14277589888338613</v>
      </c>
      <c r="AC11" s="21">
        <f t="shared" si="14"/>
        <v>1</v>
      </c>
      <c r="AD11" s="21" t="str">
        <f t="shared" si="27"/>
        <v>metaluminous</v>
      </c>
      <c r="AE11" s="21">
        <f t="shared" si="15"/>
        <v>1.4366298364851426</v>
      </c>
      <c r="AF11" s="23">
        <f t="shared" si="16"/>
        <v>714.36901954288282</v>
      </c>
      <c r="AG11" s="21">
        <f t="shared" si="17"/>
        <v>10.126387241259359</v>
      </c>
      <c r="AH11" s="21">
        <f t="shared" si="18"/>
        <v>1.5468350611692014</v>
      </c>
      <c r="AI11" s="21">
        <f t="shared" si="19"/>
        <v>2.7697591160968908</v>
      </c>
      <c r="AJ11" s="21">
        <f t="shared" si="20"/>
        <v>9.8184522092614163E-2</v>
      </c>
      <c r="AK11" s="21">
        <f t="shared" si="21"/>
        <v>0.62635537113988926</v>
      </c>
      <c r="AL11" s="23">
        <f t="shared" si="22"/>
        <v>42.545865928658237</v>
      </c>
      <c r="AM11" s="21">
        <f t="shared" si="23"/>
        <v>1.6288573672033073</v>
      </c>
      <c r="AN11" s="23">
        <f t="shared" si="24"/>
        <v>714.36901954288282</v>
      </c>
      <c r="AO11" s="21">
        <f t="shared" si="28"/>
        <v>0.51543058751349058</v>
      </c>
    </row>
    <row r="12" spans="1:41" x14ac:dyDescent="0.35">
      <c r="A12" s="2" t="s">
        <v>16</v>
      </c>
      <c r="B12" s="2" t="s">
        <v>108</v>
      </c>
      <c r="C12" s="20">
        <v>3.8236158035586678</v>
      </c>
      <c r="D12" s="21">
        <v>5.0400189733458195E-2</v>
      </c>
      <c r="E12" s="20">
        <v>12.999999466659958</v>
      </c>
      <c r="F12" s="20">
        <v>77.12981238837655</v>
      </c>
      <c r="G12" s="20">
        <v>4.3949870557602804</v>
      </c>
      <c r="H12" s="20">
        <v>0.86</v>
      </c>
      <c r="I12" s="21">
        <v>5.8330450614204561E-2</v>
      </c>
      <c r="J12" s="20">
        <v>0.65385354845901889</v>
      </c>
      <c r="K12" s="20">
        <v>61.083874079651522</v>
      </c>
      <c r="L12" s="22">
        <v>4.4459245441514413E-3</v>
      </c>
      <c r="M12" s="23">
        <f t="shared" si="25"/>
        <v>26.648831644212699</v>
      </c>
      <c r="N12" s="21">
        <f t="shared" si="0"/>
        <v>1.2835715158658103</v>
      </c>
      <c r="O12" s="21">
        <f t="shared" si="1"/>
        <v>0.12338224600060239</v>
      </c>
      <c r="P12" s="21">
        <f t="shared" si="26"/>
        <v>9.3311827086205529E-2</v>
      </c>
      <c r="Q12" s="21">
        <f t="shared" si="2"/>
        <v>1.5335235378031383E-2</v>
      </c>
      <c r="R12" s="22">
        <f t="shared" si="3"/>
        <v>1.2504699102706413E-3</v>
      </c>
      <c r="S12" s="21">
        <f t="shared" si="4"/>
        <v>9.1002581553099367E-3</v>
      </c>
      <c r="T12" s="21">
        <f t="shared" si="5"/>
        <v>0.25499194748460158</v>
      </c>
      <c r="U12" s="21">
        <f t="shared" si="6"/>
        <v>1.7809434998808318</v>
      </c>
      <c r="V12" s="21">
        <f t="shared" si="7"/>
        <v>0.72072556818994982</v>
      </c>
      <c r="W12" s="21">
        <f t="shared" si="8"/>
        <v>6.9279146704462141E-2</v>
      </c>
      <c r="X12" s="21">
        <f t="shared" si="9"/>
        <v>5.2394602688097237E-2</v>
      </c>
      <c r="Y12" s="24">
        <f t="shared" si="10"/>
        <v>8.6107366006038417E-3</v>
      </c>
      <c r="Z12" s="22">
        <f t="shared" si="11"/>
        <v>7.0213901246969038E-4</v>
      </c>
      <c r="AA12" s="24">
        <f t="shared" si="12"/>
        <v>5.1097961029751152E-3</v>
      </c>
      <c r="AB12" s="21">
        <f t="shared" si="13"/>
        <v>0.14317801070144215</v>
      </c>
      <c r="AC12" s="21">
        <f t="shared" si="14"/>
        <v>1</v>
      </c>
      <c r="AD12" s="21" t="str">
        <f t="shared" si="27"/>
        <v>peraluminous</v>
      </c>
      <c r="AE12" s="21">
        <f t="shared" si="15"/>
        <v>1.3459875872305691</v>
      </c>
      <c r="AF12" s="23">
        <f t="shared" si="16"/>
        <v>717.12772172621442</v>
      </c>
      <c r="AG12" s="21">
        <f t="shared" si="17"/>
        <v>10.098177289668175</v>
      </c>
      <c r="AH12" s="21">
        <f t="shared" si="18"/>
        <v>1.4586306627387575</v>
      </c>
      <c r="AI12" s="21">
        <f t="shared" si="19"/>
        <v>2.773787150010639</v>
      </c>
      <c r="AJ12" s="21">
        <f t="shared" si="20"/>
        <v>9.9099408997188637E-2</v>
      </c>
      <c r="AK12" s="21">
        <f t="shared" si="21"/>
        <v>0.58860543372018848</v>
      </c>
      <c r="AL12" s="23">
        <f t="shared" si="22"/>
        <v>45.274525373955406</v>
      </c>
      <c r="AM12" s="21">
        <f t="shared" si="23"/>
        <v>1.6558539061743329</v>
      </c>
      <c r="AN12" s="23">
        <f t="shared" si="24"/>
        <v>717.12772172621442</v>
      </c>
      <c r="AO12" s="21">
        <f t="shared" si="28"/>
        <v>0.49601587883773207</v>
      </c>
    </row>
    <row r="13" spans="1:41" x14ac:dyDescent="0.35">
      <c r="A13" s="2" t="s">
        <v>17</v>
      </c>
      <c r="B13" s="2" t="s">
        <v>109</v>
      </c>
      <c r="C13" s="20">
        <v>4.0344504216160129</v>
      </c>
      <c r="D13" s="21">
        <v>4.9346876892738423E-2</v>
      </c>
      <c r="E13" s="20">
        <v>13.000028054299927</v>
      </c>
      <c r="F13" s="20">
        <v>77.225861477919381</v>
      </c>
      <c r="G13" s="20">
        <v>4.267353228871321</v>
      </c>
      <c r="H13" s="20">
        <v>0.77211663707449385</v>
      </c>
      <c r="I13" s="21">
        <v>5.6699986066390845E-2</v>
      </c>
      <c r="J13" s="20">
        <v>0.56499217744184493</v>
      </c>
      <c r="K13" s="20">
        <v>60.579085808133783</v>
      </c>
      <c r="L13" s="22">
        <v>4.9882296953933395E-3</v>
      </c>
      <c r="M13" s="23">
        <f t="shared" si="25"/>
        <v>29.899403832678157</v>
      </c>
      <c r="N13" s="21">
        <f t="shared" si="0"/>
        <v>1.2851699363940652</v>
      </c>
      <c r="O13" s="21">
        <f t="shared" si="1"/>
        <v>0.13018555732868708</v>
      </c>
      <c r="P13" s="21">
        <f t="shared" si="26"/>
        <v>9.0601979381556702E-2</v>
      </c>
      <c r="Q13" s="21">
        <f t="shared" si="2"/>
        <v>1.3768128335850461E-2</v>
      </c>
      <c r="R13" s="22">
        <f t="shared" si="3"/>
        <v>1.2243363575918228E-3</v>
      </c>
      <c r="S13" s="21">
        <f t="shared" si="4"/>
        <v>7.8634958586199719E-3</v>
      </c>
      <c r="T13" s="21">
        <f t="shared" si="5"/>
        <v>0.25499250822446995</v>
      </c>
      <c r="U13" s="21">
        <f t="shared" si="6"/>
        <v>1.7838059418808412</v>
      </c>
      <c r="V13" s="21">
        <f t="shared" si="7"/>
        <v>0.72046510565997146</v>
      </c>
      <c r="W13" s="21">
        <f t="shared" si="8"/>
        <v>7.2981905863268803E-2</v>
      </c>
      <c r="X13" s="21">
        <f t="shared" si="9"/>
        <v>5.0791387815440375E-2</v>
      </c>
      <c r="Y13" s="24">
        <f t="shared" si="10"/>
        <v>7.7184003105928529E-3</v>
      </c>
      <c r="Z13" s="22">
        <f t="shared" si="11"/>
        <v>6.8636185632439662E-4</v>
      </c>
      <c r="AA13" s="24">
        <f t="shared" si="12"/>
        <v>4.4082686765404078E-3</v>
      </c>
      <c r="AB13" s="21">
        <f t="shared" si="13"/>
        <v>0.14294856981786169</v>
      </c>
      <c r="AC13" s="21">
        <f t="shared" si="14"/>
        <v>1</v>
      </c>
      <c r="AD13" s="21" t="str">
        <f t="shared" si="27"/>
        <v>peraluminous</v>
      </c>
      <c r="AE13" s="21">
        <f t="shared" si="15"/>
        <v>1.3516926789198098</v>
      </c>
      <c r="AF13" s="23">
        <f t="shared" si="16"/>
        <v>716.12926333641474</v>
      </c>
      <c r="AG13" s="21">
        <f t="shared" si="17"/>
        <v>10.108369163904527</v>
      </c>
      <c r="AH13" s="21">
        <f t="shared" si="18"/>
        <v>1.4506276710654169</v>
      </c>
      <c r="AI13" s="21">
        <f t="shared" si="19"/>
        <v>2.7673879897607607</v>
      </c>
      <c r="AJ13" s="21">
        <f t="shared" si="20"/>
        <v>9.764992278768686E-2</v>
      </c>
      <c r="AK13" s="21">
        <f t="shared" si="21"/>
        <v>0.58064547772013619</v>
      </c>
      <c r="AL13" s="23">
        <f t="shared" si="22"/>
        <v>51.493389649870473</v>
      </c>
      <c r="AM13" s="21">
        <f t="shared" si="23"/>
        <v>1.7117514810247716</v>
      </c>
      <c r="AN13" s="23">
        <f t="shared" si="24"/>
        <v>716.12926333641474</v>
      </c>
      <c r="AO13" s="21">
        <f t="shared" si="28"/>
        <v>0.42680369681255098</v>
      </c>
    </row>
    <row r="14" spans="1:41" x14ac:dyDescent="0.35">
      <c r="A14" s="2" t="s">
        <v>4</v>
      </c>
      <c r="B14" s="2" t="s">
        <v>5</v>
      </c>
      <c r="C14" s="20">
        <v>4.1785936358135096</v>
      </c>
      <c r="D14" s="21">
        <v>5.9576842263667211E-2</v>
      </c>
      <c r="E14" s="20">
        <v>13.000413132316758</v>
      </c>
      <c r="F14" s="20">
        <v>77.10505624593381</v>
      </c>
      <c r="G14" s="20">
        <v>4.0483425510483873</v>
      </c>
      <c r="H14" s="20">
        <v>1</v>
      </c>
      <c r="I14" s="21">
        <v>5.1539662057075608E-2</v>
      </c>
      <c r="J14" s="20">
        <v>0.5295972527401861</v>
      </c>
      <c r="K14" s="20">
        <v>61.406613361302526</v>
      </c>
      <c r="L14" s="22">
        <v>6.3585644089479811E-3</v>
      </c>
      <c r="M14" s="23">
        <f t="shared" si="25"/>
        <v>38.113177754184946</v>
      </c>
      <c r="N14" s="21">
        <f t="shared" si="0"/>
        <v>1.2831595314683608</v>
      </c>
      <c r="O14" s="21">
        <f t="shared" si="1"/>
        <v>0.13483683884522457</v>
      </c>
      <c r="P14" s="21">
        <f t="shared" si="26"/>
        <v>8.5952071147524137E-2</v>
      </c>
      <c r="Q14" s="21">
        <f t="shared" si="2"/>
        <v>1.783166904422254E-2</v>
      </c>
      <c r="R14" s="22">
        <f t="shared" si="3"/>
        <v>1.4781501616094085E-3</v>
      </c>
      <c r="S14" s="21">
        <f t="shared" si="4"/>
        <v>7.370873385388812E-3</v>
      </c>
      <c r="T14" s="21">
        <f t="shared" si="5"/>
        <v>0.25500006143966025</v>
      </c>
      <c r="U14" s="21">
        <f t="shared" si="6"/>
        <v>1.7856291954919907</v>
      </c>
      <c r="V14" s="21">
        <f t="shared" si="7"/>
        <v>0.71860357945974029</v>
      </c>
      <c r="W14" s="21">
        <f t="shared" si="8"/>
        <v>7.5512227950592647E-2</v>
      </c>
      <c r="X14" s="21">
        <f t="shared" si="9"/>
        <v>4.8135453522220185E-2</v>
      </c>
      <c r="Y14" s="24">
        <f t="shared" si="10"/>
        <v>9.9862105129331826E-3</v>
      </c>
      <c r="Z14" s="22">
        <f t="shared" si="11"/>
        <v>8.2780353577391905E-4</v>
      </c>
      <c r="AA14" s="24">
        <f t="shared" si="12"/>
        <v>4.1278857917407263E-3</v>
      </c>
      <c r="AB14" s="21">
        <f t="shared" si="13"/>
        <v>0.14280683922699899</v>
      </c>
      <c r="AC14" s="21">
        <f t="shared" si="14"/>
        <v>0.99999999999999989</v>
      </c>
      <c r="AD14" s="21" t="str">
        <f t="shared" si="27"/>
        <v>metaluminous</v>
      </c>
      <c r="AE14" s="21">
        <f t="shared" si="15"/>
        <v>1.399512717371413</v>
      </c>
      <c r="AF14" s="23">
        <f t="shared" si="16"/>
        <v>714.07912520111415</v>
      </c>
      <c r="AG14" s="21">
        <f t="shared" si="17"/>
        <v>10.129360798551039</v>
      </c>
      <c r="AH14" s="21">
        <f t="shared" si="18"/>
        <v>1.4960946041203422</v>
      </c>
      <c r="AI14" s="21">
        <f t="shared" si="19"/>
        <v>2.7618898272795969</v>
      </c>
      <c r="AJ14" s="21">
        <f t="shared" si="20"/>
        <v>9.6421468552598935E-2</v>
      </c>
      <c r="AK14" s="21">
        <f t="shared" si="21"/>
        <v>0.53452475709763925</v>
      </c>
      <c r="AL14" s="23">
        <f t="shared" si="22"/>
        <v>71.302923294202031</v>
      </c>
      <c r="AM14" s="21">
        <f t="shared" si="23"/>
        <v>1.8531073355252945</v>
      </c>
      <c r="AN14" s="23">
        <f t="shared" si="24"/>
        <v>714.07912520111415</v>
      </c>
      <c r="AO14" s="21">
        <f t="shared" si="28"/>
        <v>0.28249984776972997</v>
      </c>
    </row>
    <row r="15" spans="1:41" x14ac:dyDescent="0.35">
      <c r="A15" s="2" t="s">
        <v>82</v>
      </c>
      <c r="B15" s="2" t="s">
        <v>110</v>
      </c>
      <c r="C15" s="20">
        <v>4.0216541488669133</v>
      </c>
      <c r="D15" s="21">
        <v>7.3800035535972114E-2</v>
      </c>
      <c r="E15" s="20">
        <v>13.000670144420818</v>
      </c>
      <c r="F15" s="20">
        <v>76.749903630061084</v>
      </c>
      <c r="G15" s="20">
        <v>4.196113169008294</v>
      </c>
      <c r="H15" s="20">
        <v>1.2127862230647264</v>
      </c>
      <c r="I15" s="21">
        <v>6.5592108237807686E-2</v>
      </c>
      <c r="J15" s="20">
        <v>0.64570134347273678</v>
      </c>
      <c r="K15" s="20">
        <v>67.846980199428032</v>
      </c>
      <c r="L15" s="22">
        <v>6.0781138483249827E-3</v>
      </c>
      <c r="M15" s="23">
        <f t="shared" si="25"/>
        <v>36.432159621657512</v>
      </c>
      <c r="N15" s="21">
        <f t="shared" si="0"/>
        <v>1.2772491867209366</v>
      </c>
      <c r="O15" s="21">
        <f t="shared" si="1"/>
        <v>0.12977264113800946</v>
      </c>
      <c r="P15" s="21">
        <f t="shared" si="26"/>
        <v>8.9089451571301354E-2</v>
      </c>
      <c r="Q15" s="21">
        <f t="shared" si="2"/>
        <v>2.1626002551082855E-2</v>
      </c>
      <c r="R15" s="22">
        <f t="shared" si="3"/>
        <v>1.8310392143895823E-3</v>
      </c>
      <c r="S15" s="21">
        <f t="shared" si="4"/>
        <v>8.9867967080408742E-3</v>
      </c>
      <c r="T15" s="21">
        <f t="shared" si="5"/>
        <v>0.25500510267193949</v>
      </c>
      <c r="U15" s="21">
        <f t="shared" si="6"/>
        <v>1.7835602205757004</v>
      </c>
      <c r="V15" s="21">
        <f t="shared" si="7"/>
        <v>0.71612338736096282</v>
      </c>
      <c r="W15" s="21">
        <f t="shared" si="8"/>
        <v>7.2760448254514914E-2</v>
      </c>
      <c r="X15" s="21">
        <f t="shared" si="9"/>
        <v>4.9950346808331998E-2</v>
      </c>
      <c r="Y15" s="24">
        <f t="shared" si="10"/>
        <v>1.212518775738471E-2</v>
      </c>
      <c r="Z15" s="22">
        <f t="shared" si="11"/>
        <v>1.0266203480354347E-3</v>
      </c>
      <c r="AA15" s="24">
        <f t="shared" si="12"/>
        <v>5.0386842027347421E-3</v>
      </c>
      <c r="AB15" s="21">
        <f t="shared" si="13"/>
        <v>0.14297532526803527</v>
      </c>
      <c r="AC15" s="21">
        <f t="shared" si="14"/>
        <v>0.99999999999999989</v>
      </c>
      <c r="AD15" s="21" t="str">
        <f t="shared" si="27"/>
        <v>metaluminous</v>
      </c>
      <c r="AE15" s="21">
        <f t="shared" si="15"/>
        <v>1.4353362459654009</v>
      </c>
      <c r="AF15" s="23">
        <f t="shared" si="16"/>
        <v>719.34183084590359</v>
      </c>
      <c r="AG15" s="21">
        <f t="shared" si="17"/>
        <v>10.075649682151008</v>
      </c>
      <c r="AH15" s="21">
        <f t="shared" si="18"/>
        <v>1.5538131392879326</v>
      </c>
      <c r="AI15" s="21">
        <f t="shared" si="19"/>
        <v>2.7975406728905945</v>
      </c>
      <c r="AJ15" s="21">
        <f t="shared" si="20"/>
        <v>0.10467056955701359</v>
      </c>
      <c r="AK15" s="21">
        <f t="shared" si="21"/>
        <v>0.62665282624720942</v>
      </c>
      <c r="AL15" s="23">
        <f t="shared" si="22"/>
        <v>58.137708944578065</v>
      </c>
      <c r="AM15" s="21">
        <f t="shared" si="23"/>
        <v>1.7644579133592067</v>
      </c>
      <c r="AN15" s="23">
        <f t="shared" si="24"/>
        <v>719.34183084590359</v>
      </c>
      <c r="AO15" s="21">
        <f t="shared" si="28"/>
        <v>0.38419460332829486</v>
      </c>
    </row>
    <row r="16" spans="1:41" x14ac:dyDescent="0.35">
      <c r="A16" s="2" t="s">
        <v>83</v>
      </c>
      <c r="B16" s="2" t="s">
        <v>111</v>
      </c>
      <c r="C16" s="20">
        <v>3.519917166040428</v>
      </c>
      <c r="D16" s="21">
        <v>9.2037621845953807E-2</v>
      </c>
      <c r="E16" s="20">
        <v>13.000196166664825</v>
      </c>
      <c r="F16" s="20">
        <v>77.009816191940118</v>
      </c>
      <c r="G16" s="20">
        <v>4.5335385501653231</v>
      </c>
      <c r="H16" s="20">
        <v>1.1211308612863067</v>
      </c>
      <c r="I16" s="21">
        <v>6.5737206187319291E-2</v>
      </c>
      <c r="J16" s="20">
        <v>0.62545873616682901</v>
      </c>
      <c r="K16" s="20">
        <v>67.024543127332578</v>
      </c>
      <c r="L16" s="22">
        <v>6.4011397526832431E-3</v>
      </c>
      <c r="M16" s="23">
        <f t="shared" si="25"/>
        <v>38.368373980780383</v>
      </c>
      <c r="N16" s="21">
        <f t="shared" si="0"/>
        <v>1.2815745746703298</v>
      </c>
      <c r="O16" s="21">
        <f t="shared" si="1"/>
        <v>0.11358235450275664</v>
      </c>
      <c r="P16" s="21">
        <f t="shared" si="26"/>
        <v>9.6253472402660786E-2</v>
      </c>
      <c r="Q16" s="21">
        <f t="shared" si="2"/>
        <v>1.9991634473721587E-2</v>
      </c>
      <c r="R16" s="22">
        <f t="shared" si="3"/>
        <v>2.2835286402668109E-3</v>
      </c>
      <c r="S16" s="21">
        <f t="shared" si="4"/>
        <v>8.7050624379516918E-3</v>
      </c>
      <c r="T16" s="21">
        <f t="shared" si="5"/>
        <v>0.25499580570916841</v>
      </c>
      <c r="U16" s="21">
        <f t="shared" si="6"/>
        <v>1.7773864328368554</v>
      </c>
      <c r="V16" s="21">
        <f t="shared" si="7"/>
        <v>0.72104442286353621</v>
      </c>
      <c r="W16" s="21">
        <f t="shared" si="8"/>
        <v>6.3904141724244981E-2</v>
      </c>
      <c r="X16" s="21">
        <f t="shared" si="9"/>
        <v>5.415449933925303E-2</v>
      </c>
      <c r="Y16" s="24">
        <f t="shared" si="10"/>
        <v>1.1247770380363087E-2</v>
      </c>
      <c r="Z16" s="22">
        <f t="shared" si="11"/>
        <v>1.2847676780237997E-3</v>
      </c>
      <c r="AA16" s="24">
        <f t="shared" si="12"/>
        <v>4.8976757542014623E-3</v>
      </c>
      <c r="AB16" s="21">
        <f t="shared" si="13"/>
        <v>0.1434667222603776</v>
      </c>
      <c r="AC16" s="21">
        <f t="shared" si="14"/>
        <v>1</v>
      </c>
      <c r="AD16" s="21" t="str">
        <f t="shared" si="27"/>
        <v>peraluminous</v>
      </c>
      <c r="AE16" s="21">
        <f t="shared" si="15"/>
        <v>1.3587218929256293</v>
      </c>
      <c r="AF16" s="23">
        <f t="shared" si="16"/>
        <v>723.39978238379319</v>
      </c>
      <c r="AG16" s="21">
        <f t="shared" si="17"/>
        <v>10.034621628313978</v>
      </c>
      <c r="AH16" s="21">
        <f t="shared" si="18"/>
        <v>1.4782519009853536</v>
      </c>
      <c r="AI16" s="21">
        <f t="shared" si="19"/>
        <v>2.8099364619016183</v>
      </c>
      <c r="AJ16" s="21">
        <f t="shared" si="20"/>
        <v>0.10770115887294136</v>
      </c>
      <c r="AK16" s="21">
        <f t="shared" si="21"/>
        <v>0.61036674883760222</v>
      </c>
      <c r="AL16" s="23">
        <f t="shared" si="22"/>
        <v>62.861179862517211</v>
      </c>
      <c r="AM16" s="21">
        <f t="shared" si="23"/>
        <v>1.7983825281764996</v>
      </c>
      <c r="AN16" s="23">
        <f t="shared" si="24"/>
        <v>723.39978238379319</v>
      </c>
      <c r="AO16" s="21">
        <f t="shared" si="28"/>
        <v>0.36575564494455631</v>
      </c>
    </row>
    <row r="17" spans="1:41" x14ac:dyDescent="0.35">
      <c r="A17" s="2" t="s">
        <v>18</v>
      </c>
      <c r="B17" s="2" t="s">
        <v>112</v>
      </c>
      <c r="C17" s="20">
        <v>3.9120095364302832</v>
      </c>
      <c r="D17" s="21">
        <v>5.3962701865034254E-2</v>
      </c>
      <c r="E17" s="20">
        <v>12.994908402476883</v>
      </c>
      <c r="F17" s="20">
        <v>77.051940373661964</v>
      </c>
      <c r="G17" s="20">
        <v>4.297260517141317</v>
      </c>
      <c r="H17" s="20">
        <v>1</v>
      </c>
      <c r="I17" s="21">
        <v>6.0861360187337718E-2</v>
      </c>
      <c r="J17" s="20">
        <v>0.5984335534808326</v>
      </c>
      <c r="K17" s="20">
        <v>66.326271912289513</v>
      </c>
      <c r="L17" s="22">
        <v>6.5318674703434606E-3</v>
      </c>
      <c r="M17" s="23">
        <f t="shared" si="25"/>
        <v>39.151954742118789</v>
      </c>
      <c r="N17" s="21">
        <f t="shared" si="0"/>
        <v>1.2822755928384417</v>
      </c>
      <c r="O17" s="21">
        <f t="shared" si="1"/>
        <v>0.12623457684512046</v>
      </c>
      <c r="P17" s="21">
        <f t="shared" si="26"/>
        <v>9.1236953654805025E-2</v>
      </c>
      <c r="Q17" s="21">
        <f t="shared" si="2"/>
        <v>1.783166904422254E-2</v>
      </c>
      <c r="R17" s="22">
        <f t="shared" si="3"/>
        <v>1.3388587486672684E-3</v>
      </c>
      <c r="S17" s="21">
        <f t="shared" si="4"/>
        <v>8.3289290672349716E-3</v>
      </c>
      <c r="T17" s="21">
        <f t="shared" si="5"/>
        <v>0.25489208745198078</v>
      </c>
      <c r="U17" s="21">
        <f t="shared" si="6"/>
        <v>1.7821386676504729</v>
      </c>
      <c r="V17" s="21">
        <f t="shared" si="7"/>
        <v>0.71951505015541906</v>
      </c>
      <c r="W17" s="21">
        <f t="shared" si="8"/>
        <v>7.0833195607356958E-2</v>
      </c>
      <c r="X17" s="21">
        <f t="shared" si="9"/>
        <v>5.1195204565697205E-2</v>
      </c>
      <c r="Y17" s="24">
        <f t="shared" si="10"/>
        <v>1.000576967881594E-2</v>
      </c>
      <c r="Z17" s="22">
        <f t="shared" si="11"/>
        <v>7.5126519219314528E-4</v>
      </c>
      <c r="AA17" s="24">
        <f t="shared" si="12"/>
        <v>4.6735583590785468E-3</v>
      </c>
      <c r="AB17" s="21">
        <f t="shared" si="13"/>
        <v>0.14302595644143906</v>
      </c>
      <c r="AC17" s="21">
        <f t="shared" si="14"/>
        <v>0.99999999999999978</v>
      </c>
      <c r="AD17" s="21" t="str">
        <f t="shared" si="27"/>
        <v>peraluminous</v>
      </c>
      <c r="AE17" s="21">
        <f t="shared" si="15"/>
        <v>1.3802435793147663</v>
      </c>
      <c r="AF17" s="23">
        <f t="shared" si="16"/>
        <v>721.1901139551976</v>
      </c>
      <c r="AG17" s="21">
        <f t="shared" si="17"/>
        <v>10.056921026974251</v>
      </c>
      <c r="AH17" s="21">
        <f t="shared" si="18"/>
        <v>1.4856727691651417</v>
      </c>
      <c r="AI17" s="21">
        <f t="shared" si="19"/>
        <v>2.7990268185666376</v>
      </c>
      <c r="AJ17" s="21">
        <f t="shared" si="20"/>
        <v>0.10502936336796219</v>
      </c>
      <c r="AK17" s="21">
        <f t="shared" si="21"/>
        <v>0.57946995236098586</v>
      </c>
      <c r="AL17" s="23">
        <f t="shared" si="22"/>
        <v>67.565116331914197</v>
      </c>
      <c r="AM17" s="21">
        <f t="shared" si="23"/>
        <v>1.8297225288590973</v>
      </c>
      <c r="AN17" s="23">
        <f t="shared" si="24"/>
        <v>721.1901139551976</v>
      </c>
      <c r="AO17" s="21">
        <f t="shared" si="28"/>
        <v>0.32729400605192877</v>
      </c>
    </row>
    <row r="18" spans="1:41" x14ac:dyDescent="0.35">
      <c r="A18" s="2" t="s">
        <v>19</v>
      </c>
      <c r="B18" s="2" t="s">
        <v>113</v>
      </c>
      <c r="C18" s="20">
        <v>3.8953122549507051</v>
      </c>
      <c r="D18" s="21">
        <v>5.4357859825115859E-2</v>
      </c>
      <c r="E18" s="20">
        <v>12.994879999574463</v>
      </c>
      <c r="F18" s="20">
        <v>77.591730239552078</v>
      </c>
      <c r="G18" s="20">
        <v>3.8212676574448272</v>
      </c>
      <c r="H18" s="20">
        <v>1</v>
      </c>
      <c r="I18" s="21">
        <v>6.1506245758478489E-2</v>
      </c>
      <c r="J18" s="20">
        <v>0.5532390868386704</v>
      </c>
      <c r="K18" s="20">
        <v>60.899974719790428</v>
      </c>
      <c r="L18" s="22">
        <v>6.5318674703434606E-3</v>
      </c>
      <c r="M18" s="23">
        <f t="shared" si="25"/>
        <v>39.151954742118789</v>
      </c>
      <c r="N18" s="21">
        <f t="shared" si="0"/>
        <v>1.2912586160684318</v>
      </c>
      <c r="O18" s="21">
        <f t="shared" si="1"/>
        <v>0.12569578105681528</v>
      </c>
      <c r="P18" s="21">
        <f t="shared" si="26"/>
        <v>8.1130948141079129E-2</v>
      </c>
      <c r="Q18" s="21">
        <f t="shared" si="2"/>
        <v>1.783166904422254E-2</v>
      </c>
      <c r="R18" s="22">
        <f t="shared" si="3"/>
        <v>1.3486629407050206E-3</v>
      </c>
      <c r="S18" s="21">
        <f t="shared" si="4"/>
        <v>7.6999177013036945E-3</v>
      </c>
      <c r="T18" s="21">
        <f t="shared" si="5"/>
        <v>0.25489153033569617</v>
      </c>
      <c r="U18" s="21">
        <f t="shared" si="6"/>
        <v>1.779857125288254</v>
      </c>
      <c r="V18" s="21">
        <f t="shared" si="7"/>
        <v>0.72548442103705824</v>
      </c>
      <c r="W18" s="21">
        <f t="shared" si="8"/>
        <v>7.0621275871487948E-2</v>
      </c>
      <c r="X18" s="21">
        <f t="shared" si="9"/>
        <v>4.5582843132950739E-2</v>
      </c>
      <c r="Y18" s="24">
        <f t="shared" si="10"/>
        <v>1.0018595757417686E-2</v>
      </c>
      <c r="Z18" s="22">
        <f t="shared" si="11"/>
        <v>7.5773663039756635E-4</v>
      </c>
      <c r="AA18" s="24">
        <f t="shared" si="12"/>
        <v>4.3261437066509853E-3</v>
      </c>
      <c r="AB18" s="21">
        <f t="shared" si="13"/>
        <v>0.1432089838640366</v>
      </c>
      <c r="AC18" s="21">
        <f t="shared" si="14"/>
        <v>0.99999999999999967</v>
      </c>
      <c r="AD18" s="21" t="str">
        <f t="shared" si="27"/>
        <v>peraluminous</v>
      </c>
      <c r="AE18" s="21">
        <f t="shared" si="15"/>
        <v>1.3113253545106551</v>
      </c>
      <c r="AF18" s="23">
        <f t="shared" si="16"/>
        <v>719.14235368804998</v>
      </c>
      <c r="AG18" s="21">
        <f t="shared" si="17"/>
        <v>10.077675155747226</v>
      </c>
      <c r="AH18" s="21">
        <f t="shared" si="18"/>
        <v>1.4091902555433973</v>
      </c>
      <c r="AI18" s="21">
        <f t="shared" si="19"/>
        <v>2.7785329215634778</v>
      </c>
      <c r="AJ18" s="21">
        <f t="shared" si="20"/>
        <v>0.10018826043395407</v>
      </c>
      <c r="AK18" s="21">
        <f t="shared" si="21"/>
        <v>0.61390671414067055</v>
      </c>
      <c r="AL18" s="23">
        <f t="shared" si="22"/>
        <v>63.775088039104773</v>
      </c>
      <c r="AM18" s="21">
        <f t="shared" si="23"/>
        <v>1.8046510668094011</v>
      </c>
      <c r="AN18" s="23">
        <f t="shared" si="24"/>
        <v>719.14235368804998</v>
      </c>
      <c r="AO18" s="21">
        <f t="shared" si="28"/>
        <v>0.34350009971841766</v>
      </c>
    </row>
    <row r="19" spans="1:41" x14ac:dyDescent="0.35">
      <c r="A19" s="2" t="s">
        <v>90</v>
      </c>
      <c r="B19" s="2" t="s">
        <v>114</v>
      </c>
      <c r="C19" s="20">
        <v>3.8</v>
      </c>
      <c r="D19" s="21">
        <v>6.9749854495111452E-2</v>
      </c>
      <c r="E19" s="20">
        <v>12.9999940686988</v>
      </c>
      <c r="F19" s="20">
        <v>76.657627918434144</v>
      </c>
      <c r="G19" s="20">
        <v>4.5542684336325738</v>
      </c>
      <c r="H19" s="20">
        <v>1.2687105739563156</v>
      </c>
      <c r="I19" s="21">
        <v>4.5143310599876849E-2</v>
      </c>
      <c r="J19" s="20">
        <v>0.57844003201019212</v>
      </c>
      <c r="K19" s="20">
        <v>61.08025405830665</v>
      </c>
      <c r="L19" s="22">
        <v>3.3292645200790187E-3</v>
      </c>
      <c r="M19" s="23">
        <f t="shared" si="25"/>
        <v>19.955581524960369</v>
      </c>
      <c r="N19" s="21">
        <f t="shared" si="0"/>
        <v>1.2757135616314552</v>
      </c>
      <c r="O19" s="21">
        <f t="shared" si="1"/>
        <v>0.12262020006453694</v>
      </c>
      <c r="P19" s="21">
        <f t="shared" si="26"/>
        <v>9.6693597317039776E-2</v>
      </c>
      <c r="Q19" s="21">
        <f t="shared" si="2"/>
        <v>2.2623227067694644E-2</v>
      </c>
      <c r="R19" s="22">
        <f t="shared" si="3"/>
        <v>1.7305509116762549E-3</v>
      </c>
      <c r="S19" s="21">
        <f t="shared" si="4"/>
        <v>8.0506615450270311E-3</v>
      </c>
      <c r="T19" s="21">
        <f t="shared" si="5"/>
        <v>0.25499184160485661</v>
      </c>
      <c r="U19" s="21">
        <f t="shared" si="6"/>
        <v>1.7824236401422866</v>
      </c>
      <c r="V19" s="21">
        <f t="shared" si="7"/>
        <v>0.71571849301191837</v>
      </c>
      <c r="W19" s="21">
        <f t="shared" si="8"/>
        <v>6.879408312534975E-2</v>
      </c>
      <c r="X19" s="21">
        <f t="shared" si="9"/>
        <v>5.424838132719164E-2</v>
      </c>
      <c r="Y19" s="24">
        <f t="shared" si="10"/>
        <v>1.2692396217258815E-2</v>
      </c>
      <c r="Z19" s="22">
        <f t="shared" si="11"/>
        <v>9.7089764335604809E-4</v>
      </c>
      <c r="AA19" s="24">
        <f t="shared" si="12"/>
        <v>4.5166936544806854E-3</v>
      </c>
      <c r="AB19" s="21">
        <f t="shared" si="13"/>
        <v>0.14305905502044464</v>
      </c>
      <c r="AC19" s="21">
        <f t="shared" si="14"/>
        <v>1</v>
      </c>
      <c r="AD19" s="21" t="str">
        <f t="shared" si="27"/>
        <v>metaluminous</v>
      </c>
      <c r="AE19" s="21">
        <f t="shared" si="15"/>
        <v>1.449626336052398</v>
      </c>
      <c r="AF19" s="23">
        <f t="shared" si="16"/>
        <v>710.47148944478624</v>
      </c>
      <c r="AG19" s="21">
        <f t="shared" si="17"/>
        <v>10.166512329498401</v>
      </c>
      <c r="AH19" s="21">
        <f t="shared" si="18"/>
        <v>1.5568163095609584</v>
      </c>
      <c r="AI19" s="21">
        <f t="shared" si="19"/>
        <v>2.7497104315866578</v>
      </c>
      <c r="AJ19" s="21">
        <f t="shared" si="20"/>
        <v>9.3754980116795866E-2</v>
      </c>
      <c r="AK19" s="21">
        <f t="shared" si="21"/>
        <v>0.48150306835582796</v>
      </c>
      <c r="AL19" s="23">
        <f t="shared" si="22"/>
        <v>41.444349655137216</v>
      </c>
      <c r="AM19" s="21">
        <f t="shared" si="23"/>
        <v>1.6174653290753109</v>
      </c>
      <c r="AN19" s="23">
        <f t="shared" si="24"/>
        <v>710.47148944478624</v>
      </c>
      <c r="AO19" s="21">
        <f t="shared" si="28"/>
        <v>0.50986020925781084</v>
      </c>
    </row>
    <row r="20" spans="1:41" x14ac:dyDescent="0.35">
      <c r="A20" s="2" t="s">
        <v>91</v>
      </c>
      <c r="B20" s="2" t="s">
        <v>115</v>
      </c>
      <c r="C20" s="20">
        <v>3.8</v>
      </c>
      <c r="D20" s="21">
        <v>4.4764079706939693E-2</v>
      </c>
      <c r="E20" s="20">
        <v>13.000013288212672</v>
      </c>
      <c r="F20" s="20">
        <v>77.29503605181759</v>
      </c>
      <c r="G20" s="20">
        <v>4.3539517317566983</v>
      </c>
      <c r="H20" s="20">
        <v>0.93021706511269509</v>
      </c>
      <c r="I20" s="21">
        <v>4.1969526472464165E-2</v>
      </c>
      <c r="J20" s="20">
        <v>0.50182944292006848</v>
      </c>
      <c r="K20" s="20">
        <v>57.674482460377071</v>
      </c>
      <c r="L20" s="22">
        <v>3.4945620646826946E-3</v>
      </c>
      <c r="M20" s="23">
        <f t="shared" si="25"/>
        <v>20.946373517402034</v>
      </c>
      <c r="N20" s="21">
        <f t="shared" si="0"/>
        <v>1.2863211191848491</v>
      </c>
      <c r="O20" s="21">
        <f t="shared" si="1"/>
        <v>0.12262020006453694</v>
      </c>
      <c r="P20" s="21">
        <f t="shared" si="26"/>
        <v>9.2440588784643271E-2</v>
      </c>
      <c r="Q20" s="21">
        <f t="shared" si="2"/>
        <v>1.6587322844377587E-2</v>
      </c>
      <c r="R20" s="22">
        <f t="shared" si="3"/>
        <v>1.1106334129001288E-3</v>
      </c>
      <c r="S20" s="21">
        <f t="shared" si="4"/>
        <v>6.9844042160065204E-3</v>
      </c>
      <c r="T20" s="21">
        <f t="shared" si="5"/>
        <v>0.25499221859112375</v>
      </c>
      <c r="U20" s="21">
        <f t="shared" si="6"/>
        <v>1.7810564870984373</v>
      </c>
      <c r="V20" s="21">
        <f t="shared" si="7"/>
        <v>0.7222236512444512</v>
      </c>
      <c r="W20" s="21">
        <f t="shared" si="8"/>
        <v>6.8846890007571021E-2</v>
      </c>
      <c r="X20" s="21">
        <f t="shared" si="9"/>
        <v>5.1902109480671497E-2</v>
      </c>
      <c r="Y20" s="24">
        <f t="shared" si="10"/>
        <v>9.3131930202844937E-3</v>
      </c>
      <c r="Z20" s="22">
        <f t="shared" si="11"/>
        <v>6.2358124009277704E-4</v>
      </c>
      <c r="AA20" s="24">
        <f t="shared" si="12"/>
        <v>3.9214950601510591E-3</v>
      </c>
      <c r="AB20" s="21">
        <f t="shared" si="13"/>
        <v>0.14316907994677799</v>
      </c>
      <c r="AC20" s="21">
        <f t="shared" si="14"/>
        <v>1.0000000000000002</v>
      </c>
      <c r="AD20" s="21" t="str">
        <f t="shared" si="27"/>
        <v>peraluminous</v>
      </c>
      <c r="AE20" s="21">
        <f t="shared" si="15"/>
        <v>1.3479231777606782</v>
      </c>
      <c r="AF20" s="23">
        <f t="shared" si="16"/>
        <v>712.65690020351303</v>
      </c>
      <c r="AG20" s="21">
        <f t="shared" si="17"/>
        <v>10.143974441582392</v>
      </c>
      <c r="AH20" s="21">
        <f t="shared" si="18"/>
        <v>1.4358355973969701</v>
      </c>
      <c r="AI20" s="21">
        <f t="shared" si="19"/>
        <v>2.7466651728177656</v>
      </c>
      <c r="AJ20" s="21">
        <f t="shared" si="20"/>
        <v>9.309987272837221E-2</v>
      </c>
      <c r="AK20" s="21">
        <f t="shared" si="21"/>
        <v>0.45080111543132045</v>
      </c>
      <c r="AL20" s="23">
        <f t="shared" si="22"/>
        <v>46.464777482550872</v>
      </c>
      <c r="AM20" s="21">
        <f t="shared" si="23"/>
        <v>1.6671238616768496</v>
      </c>
      <c r="AN20" s="23">
        <f t="shared" si="24"/>
        <v>712.65690020351303</v>
      </c>
      <c r="AO20" s="21">
        <f t="shared" si="28"/>
        <v>0.46137362244685953</v>
      </c>
    </row>
    <row r="21" spans="1:41" x14ac:dyDescent="0.35">
      <c r="A21" s="2" t="s">
        <v>92</v>
      </c>
      <c r="B21" s="2" t="s">
        <v>116</v>
      </c>
      <c r="C21" s="20">
        <v>3.8</v>
      </c>
      <c r="D21" s="21">
        <v>5.6817901746670889E-2</v>
      </c>
      <c r="E21" s="20">
        <v>13.00001932343655</v>
      </c>
      <c r="F21" s="20">
        <v>77.190137015300976</v>
      </c>
      <c r="G21" s="20">
        <v>4.4310312182847804</v>
      </c>
      <c r="H21" s="20">
        <v>0.93749915778777171</v>
      </c>
      <c r="I21" s="21">
        <v>4.5898316518765504E-2</v>
      </c>
      <c r="J21" s="20">
        <v>0.51249851134846847</v>
      </c>
      <c r="K21" s="20">
        <v>46.422668700727009</v>
      </c>
      <c r="L21" s="22">
        <v>3.4392226785113127E-3</v>
      </c>
      <c r="M21" s="23">
        <f t="shared" si="25"/>
        <v>20.614669735493447</v>
      </c>
      <c r="N21" s="21">
        <f t="shared" si="0"/>
        <v>1.2845754204576629</v>
      </c>
      <c r="O21" s="21">
        <f t="shared" si="1"/>
        <v>0.12262020006453694</v>
      </c>
      <c r="P21" s="21">
        <f t="shared" si="26"/>
        <v>9.4077095929613164E-2</v>
      </c>
      <c r="Q21" s="21">
        <f t="shared" si="2"/>
        <v>1.6717174710908909E-2</v>
      </c>
      <c r="R21" s="22">
        <f t="shared" si="3"/>
        <v>1.409698591903508E-3</v>
      </c>
      <c r="S21" s="21">
        <f t="shared" si="4"/>
        <v>7.1328950779188383E-3</v>
      </c>
      <c r="T21" s="21">
        <f t="shared" si="5"/>
        <v>0.2549923369706279</v>
      </c>
      <c r="U21" s="21">
        <f t="shared" si="6"/>
        <v>1.7815248218031721</v>
      </c>
      <c r="V21" s="21">
        <f t="shared" si="7"/>
        <v>0.72105389985949153</v>
      </c>
      <c r="W21" s="21">
        <f t="shared" si="8"/>
        <v>6.8828791248850968E-2</v>
      </c>
      <c r="X21" s="21">
        <f t="shared" si="9"/>
        <v>5.2807064363208221E-2</v>
      </c>
      <c r="Y21" s="24">
        <f t="shared" si="10"/>
        <v>9.3836327769986419E-3</v>
      </c>
      <c r="Z21" s="22">
        <f t="shared" si="11"/>
        <v>7.9128765125858883E-4</v>
      </c>
      <c r="AA21" s="24">
        <f t="shared" si="12"/>
        <v>4.0038145922094261E-3</v>
      </c>
      <c r="AB21" s="21">
        <f t="shared" si="13"/>
        <v>0.1431315095079827</v>
      </c>
      <c r="AC21" s="21">
        <f t="shared" si="14"/>
        <v>1</v>
      </c>
      <c r="AD21" s="21" t="str">
        <f t="shared" si="27"/>
        <v>peraluminous</v>
      </c>
      <c r="AE21" s="21">
        <f t="shared" si="15"/>
        <v>1.3604224203564264</v>
      </c>
      <c r="AF21" s="23">
        <f t="shared" si="16"/>
        <v>695.80015548866697</v>
      </c>
      <c r="AG21" s="21">
        <f t="shared" si="17"/>
        <v>10.320448315482997</v>
      </c>
      <c r="AH21" s="21">
        <f t="shared" si="18"/>
        <v>1.4533457762724251</v>
      </c>
      <c r="AI21" s="21">
        <f t="shared" si="19"/>
        <v>2.655217044894052</v>
      </c>
      <c r="AJ21" s="21">
        <f t="shared" si="20"/>
        <v>7.5422506193207658E-2</v>
      </c>
      <c r="AK21" s="21">
        <f t="shared" si="21"/>
        <v>0.60854934203842437</v>
      </c>
      <c r="AL21" s="23">
        <f t="shared" si="22"/>
        <v>33.875099866909096</v>
      </c>
      <c r="AM21" s="21">
        <f t="shared" si="23"/>
        <v>1.5298805842244139</v>
      </c>
      <c r="AN21" s="23">
        <f t="shared" si="24"/>
        <v>695.80015548866697</v>
      </c>
      <c r="AO21" s="21">
        <f t="shared" si="28"/>
        <v>0.5426496208872883</v>
      </c>
    </row>
    <row r="22" spans="1:41" x14ac:dyDescent="0.35">
      <c r="A22" s="2" t="s">
        <v>40</v>
      </c>
      <c r="B22" s="2" t="s">
        <v>117</v>
      </c>
      <c r="C22" s="20">
        <v>3.8</v>
      </c>
      <c r="D22" s="21">
        <v>4.5008039836293902E-2</v>
      </c>
      <c r="E22" s="20">
        <v>13.001333793733499</v>
      </c>
      <c r="F22" s="20">
        <v>76.902110532432104</v>
      </c>
      <c r="G22" s="20">
        <v>4.5919796532291715</v>
      </c>
      <c r="H22" s="20">
        <v>1</v>
      </c>
      <c r="I22" s="21">
        <v>4.6959556262982767E-2</v>
      </c>
      <c r="J22" s="20">
        <v>0.58188201123259853</v>
      </c>
      <c r="K22" s="20">
        <v>59.231089820895484</v>
      </c>
      <c r="L22" s="22">
        <v>4.300906189743119E-3</v>
      </c>
      <c r="M22" s="23">
        <f t="shared" si="25"/>
        <v>25.779592935015092</v>
      </c>
      <c r="N22" s="21">
        <f t="shared" si="0"/>
        <v>1.2797821689537709</v>
      </c>
      <c r="O22" s="21">
        <f t="shared" si="1"/>
        <v>0.12262020006453694</v>
      </c>
      <c r="P22" s="21">
        <f t="shared" si="26"/>
        <v>9.7494260153485585E-2</v>
      </c>
      <c r="Q22" s="21">
        <f t="shared" si="2"/>
        <v>1.783166904422254E-2</v>
      </c>
      <c r="R22" s="22">
        <f t="shared" si="3"/>
        <v>1.1166862631508225E-3</v>
      </c>
      <c r="S22" s="21">
        <f t="shared" si="4"/>
        <v>8.0985666142324095E-3</v>
      </c>
      <c r="T22" s="21">
        <f t="shared" si="5"/>
        <v>0.25501811999791102</v>
      </c>
      <c r="U22" s="21">
        <f t="shared" si="6"/>
        <v>1.7819616710913104</v>
      </c>
      <c r="V22" s="21">
        <f t="shared" si="7"/>
        <v>0.71818725942068418</v>
      </c>
      <c r="W22" s="21">
        <f t="shared" si="8"/>
        <v>6.8811917817200738E-2</v>
      </c>
      <c r="X22" s="21">
        <f t="shared" si="9"/>
        <v>5.4711760491334291E-2</v>
      </c>
      <c r="Y22" s="24">
        <f t="shared" si="10"/>
        <v>1.0006763519948246E-2</v>
      </c>
      <c r="Z22" s="22">
        <f t="shared" si="11"/>
        <v>6.2666121346310476E-4</v>
      </c>
      <c r="AA22" s="24">
        <f t="shared" si="12"/>
        <v>4.5447479289903465E-3</v>
      </c>
      <c r="AB22" s="21">
        <f t="shared" si="13"/>
        <v>0.14311088960837895</v>
      </c>
      <c r="AC22" s="21">
        <f t="shared" si="14"/>
        <v>0.99999999999999989</v>
      </c>
      <c r="AD22" s="21" t="str">
        <f t="shared" si="27"/>
        <v>metaluminous</v>
      </c>
      <c r="AE22" s="21">
        <f t="shared" si="15"/>
        <v>1.3965423443356242</v>
      </c>
      <c r="AF22" s="23">
        <f t="shared" si="16"/>
        <v>711.55113494553996</v>
      </c>
      <c r="AG22" s="21">
        <f t="shared" si="17"/>
        <v>10.155365567394275</v>
      </c>
      <c r="AH22" s="21">
        <f t="shared" si="18"/>
        <v>1.4971725862271152</v>
      </c>
      <c r="AI22" s="21">
        <f t="shared" si="19"/>
        <v>2.7482279671894996</v>
      </c>
      <c r="AJ22" s="21">
        <f t="shared" si="20"/>
        <v>9.3435493047466595E-2</v>
      </c>
      <c r="AK22" s="21">
        <f t="shared" si="21"/>
        <v>0.50258798590731069</v>
      </c>
      <c r="AL22" s="23">
        <f t="shared" si="22"/>
        <v>51.293691170264999</v>
      </c>
      <c r="AM22" s="21">
        <f t="shared" si="23"/>
        <v>1.710063952666794</v>
      </c>
      <c r="AN22" s="23">
        <f t="shared" si="24"/>
        <v>711.55113494553996</v>
      </c>
      <c r="AO22" s="21">
        <f t="shared" si="28"/>
        <v>0.40889083383632785</v>
      </c>
    </row>
    <row r="23" spans="1:41" x14ac:dyDescent="0.35">
      <c r="A23" s="2" t="s">
        <v>41</v>
      </c>
      <c r="B23" s="2" t="s">
        <v>118</v>
      </c>
      <c r="C23" s="20">
        <v>3.8</v>
      </c>
      <c r="D23" s="21">
        <v>5.6169812681019241E-2</v>
      </c>
      <c r="E23" s="20">
        <v>13.001144043921622</v>
      </c>
      <c r="F23" s="20">
        <v>76.615064627550339</v>
      </c>
      <c r="G23" s="20">
        <v>4.881146928092793</v>
      </c>
      <c r="H23" s="20">
        <v>1</v>
      </c>
      <c r="I23" s="21">
        <v>4.3526459717954387E-2</v>
      </c>
      <c r="J23" s="20">
        <v>0.57147207174595038</v>
      </c>
      <c r="K23" s="20">
        <v>38.119514123817524</v>
      </c>
      <c r="L23" s="22">
        <v>4.300906189743119E-3</v>
      </c>
      <c r="M23" s="23">
        <f t="shared" si="25"/>
        <v>25.779592935015092</v>
      </c>
      <c r="N23" s="21">
        <f t="shared" si="0"/>
        <v>1.2750052359385977</v>
      </c>
      <c r="O23" s="21">
        <f t="shared" si="1"/>
        <v>0.12262020006453694</v>
      </c>
      <c r="P23" s="21">
        <f t="shared" si="26"/>
        <v>0.10363369274082362</v>
      </c>
      <c r="Q23" s="21">
        <f t="shared" si="2"/>
        <v>1.783166904422254E-2</v>
      </c>
      <c r="R23" s="22">
        <f t="shared" si="3"/>
        <v>1.3936189723612266E-3</v>
      </c>
      <c r="S23" s="21">
        <f t="shared" si="4"/>
        <v>7.953682278997223E-3</v>
      </c>
      <c r="T23" s="21">
        <f t="shared" si="5"/>
        <v>0.25501439809975329</v>
      </c>
      <c r="U23" s="21">
        <f t="shared" si="6"/>
        <v>1.7834524971392924</v>
      </c>
      <c r="V23" s="21">
        <f t="shared" si="7"/>
        <v>0.71490843629630829</v>
      </c>
      <c r="W23" s="21">
        <f t="shared" si="8"/>
        <v>6.875439646484735E-2</v>
      </c>
      <c r="X23" s="21">
        <f t="shared" si="9"/>
        <v>5.8108468213790364E-2</v>
      </c>
      <c r="Y23" s="24">
        <f t="shared" si="10"/>
        <v>9.9983986525152956E-3</v>
      </c>
      <c r="Z23" s="22">
        <f t="shared" si="11"/>
        <v>7.8141636774549947E-4</v>
      </c>
      <c r="AA23" s="24">
        <f t="shared" si="12"/>
        <v>4.4597107530226629E-3</v>
      </c>
      <c r="AB23" s="21">
        <f t="shared" si="13"/>
        <v>0.14298917325177066</v>
      </c>
      <c r="AC23" s="21">
        <f t="shared" si="14"/>
        <v>1.0000000000000002</v>
      </c>
      <c r="AD23" s="21" t="str">
        <f t="shared" si="27"/>
        <v>metaluminous</v>
      </c>
      <c r="AE23" s="21">
        <f t="shared" si="15"/>
        <v>1.4366432846695534</v>
      </c>
      <c r="AF23" s="23">
        <f t="shared" si="16"/>
        <v>677.11030963202597</v>
      </c>
      <c r="AG23" s="21">
        <f t="shared" si="17"/>
        <v>10.523432262336991</v>
      </c>
      <c r="AH23" s="21">
        <f t="shared" si="18"/>
        <v>1.5391851260499099</v>
      </c>
      <c r="AI23" s="21">
        <f t="shared" si="19"/>
        <v>2.5581781404604156</v>
      </c>
      <c r="AJ23" s="21">
        <f t="shared" si="20"/>
        <v>6.0320100288807653E-2</v>
      </c>
      <c r="AK23" s="21">
        <f t="shared" si="21"/>
        <v>0.72159130222849921</v>
      </c>
      <c r="AL23" s="23">
        <f t="shared" si="22"/>
        <v>35.726030587397133</v>
      </c>
      <c r="AM23" s="21">
        <f t="shared" si="23"/>
        <v>1.5529847657195226</v>
      </c>
      <c r="AN23" s="23">
        <f t="shared" si="24"/>
        <v>677.11030963202597</v>
      </c>
      <c r="AO23" s="21">
        <f t="shared" si="28"/>
        <v>0.42388108419427561</v>
      </c>
    </row>
    <row r="24" spans="1:41" x14ac:dyDescent="0.35">
      <c r="A24" s="2" t="s">
        <v>42</v>
      </c>
      <c r="B24" s="2" t="s">
        <v>119</v>
      </c>
      <c r="C24" s="20">
        <v>3.8</v>
      </c>
      <c r="D24" s="21">
        <v>5.1657642999425844E-2</v>
      </c>
      <c r="E24" s="20">
        <v>13.000237947557908</v>
      </c>
      <c r="F24" s="20">
        <v>76.704575785056662</v>
      </c>
      <c r="G24" s="20">
        <v>4.7838457761697484</v>
      </c>
      <c r="H24" s="20">
        <v>1</v>
      </c>
      <c r="I24" s="21">
        <v>4.8644646785575868E-2</v>
      </c>
      <c r="J24" s="20">
        <v>0.5751032935908218</v>
      </c>
      <c r="K24" s="20">
        <v>44.976296944766574</v>
      </c>
      <c r="L24" s="22">
        <v>3.9423739528522857E-3</v>
      </c>
      <c r="M24" s="23">
        <f t="shared" si="25"/>
        <v>23.630553938729026</v>
      </c>
      <c r="N24" s="21">
        <f t="shared" si="0"/>
        <v>1.2764948541364063</v>
      </c>
      <c r="O24" s="21">
        <f t="shared" si="1"/>
        <v>0.12262020006453694</v>
      </c>
      <c r="P24" s="21">
        <f t="shared" si="26"/>
        <v>0.10156785087409231</v>
      </c>
      <c r="Q24" s="21">
        <f t="shared" si="2"/>
        <v>1.783166904422254E-2</v>
      </c>
      <c r="R24" s="22">
        <f t="shared" si="3"/>
        <v>1.2816683537880125E-3</v>
      </c>
      <c r="S24" s="21">
        <f t="shared" si="4"/>
        <v>8.0042212051610554E-3</v>
      </c>
      <c r="T24" s="21">
        <f t="shared" si="5"/>
        <v>0.25499662523160938</v>
      </c>
      <c r="U24" s="21">
        <f t="shared" si="6"/>
        <v>1.7827970889098164</v>
      </c>
      <c r="V24" s="21">
        <f t="shared" si="7"/>
        <v>0.71600680866995647</v>
      </c>
      <c r="W24" s="21">
        <f t="shared" si="8"/>
        <v>6.8779672587147553E-2</v>
      </c>
      <c r="X24" s="21">
        <f t="shared" si="9"/>
        <v>5.6971066144269528E-2</v>
      </c>
      <c r="Y24" s="24">
        <f t="shared" si="10"/>
        <v>1.0002074355599626E-2</v>
      </c>
      <c r="Z24" s="22">
        <f t="shared" si="11"/>
        <v>7.1890870910707794E-4</v>
      </c>
      <c r="AA24" s="24">
        <f t="shared" si="12"/>
        <v>4.4896983818027494E-3</v>
      </c>
      <c r="AB24" s="21">
        <f t="shared" si="13"/>
        <v>0.14303177115211707</v>
      </c>
      <c r="AC24" s="21">
        <f t="shared" si="14"/>
        <v>1</v>
      </c>
      <c r="AD24" s="21" t="str">
        <f t="shared" si="27"/>
        <v>metaluminous</v>
      </c>
      <c r="AE24" s="21">
        <f t="shared" si="15"/>
        <v>1.4232246523609646</v>
      </c>
      <c r="AF24" s="23">
        <f t="shared" si="16"/>
        <v>689.65063049572836</v>
      </c>
      <c r="AG24" s="21">
        <f t="shared" si="17"/>
        <v>10.386366276942697</v>
      </c>
      <c r="AH24" s="21">
        <f t="shared" si="18"/>
        <v>1.5249436155643565</v>
      </c>
      <c r="AI24" s="21">
        <f t="shared" si="19"/>
        <v>2.6291256984118787</v>
      </c>
      <c r="AJ24" s="21">
        <f t="shared" si="20"/>
        <v>7.102473350719235E-2</v>
      </c>
      <c r="AK24" s="21">
        <f t="shared" si="21"/>
        <v>0.68489727991235405</v>
      </c>
      <c r="AL24" s="23">
        <f t="shared" si="22"/>
        <v>34.502332877936112</v>
      </c>
      <c r="AM24" s="21">
        <f t="shared" si="23"/>
        <v>1.5378484609214342</v>
      </c>
      <c r="AN24" s="23">
        <f t="shared" si="24"/>
        <v>689.65063049572836</v>
      </c>
      <c r="AO24" s="21">
        <f t="shared" si="28"/>
        <v>0.50090774761299062</v>
      </c>
    </row>
    <row r="25" spans="1:41" x14ac:dyDescent="0.35">
      <c r="A25" s="2" t="s">
        <v>43</v>
      </c>
      <c r="B25" s="2" t="s">
        <v>120</v>
      </c>
      <c r="C25" s="20">
        <v>3.8</v>
      </c>
      <c r="D25" s="21">
        <v>4.7963818363614991E-2</v>
      </c>
      <c r="E25" s="20">
        <v>13.000311107410173</v>
      </c>
      <c r="F25" s="20">
        <v>76.992512561123419</v>
      </c>
      <c r="G25" s="20">
        <v>4.7714512877264132</v>
      </c>
      <c r="H25" s="20">
        <v>0.69740562457552779</v>
      </c>
      <c r="I25" s="21">
        <v>5.3432679407929111E-2</v>
      </c>
      <c r="J25" s="20">
        <v>0.60494420701671625</v>
      </c>
      <c r="K25" s="20">
        <v>59.5088915836455</v>
      </c>
      <c r="L25" s="22">
        <v>5.8542689383929963E-3</v>
      </c>
      <c r="M25" s="23">
        <f t="shared" si="25"/>
        <v>35.090435249155817</v>
      </c>
      <c r="N25" s="21">
        <f t="shared" si="0"/>
        <v>1.2812866127662408</v>
      </c>
      <c r="O25" s="21">
        <f t="shared" si="1"/>
        <v>0.12262020006453694</v>
      </c>
      <c r="P25" s="21">
        <f t="shared" si="26"/>
        <v>0.10130469825321471</v>
      </c>
      <c r="Q25" s="21">
        <f t="shared" si="2"/>
        <v>1.2435906287010126E-2</v>
      </c>
      <c r="R25" s="22">
        <f t="shared" si="3"/>
        <v>1.1900215448111895E-3</v>
      </c>
      <c r="S25" s="21">
        <f t="shared" si="4"/>
        <v>8.4195435910468519E-3</v>
      </c>
      <c r="T25" s="21">
        <f t="shared" si="5"/>
        <v>0.25499806024499183</v>
      </c>
      <c r="U25" s="21">
        <f t="shared" si="6"/>
        <v>1.7822550427518524</v>
      </c>
      <c r="V25" s="21">
        <f t="shared" si="7"/>
        <v>0.71891316451987586</v>
      </c>
      <c r="W25" s="21">
        <f t="shared" si="8"/>
        <v>6.8800590893662375E-2</v>
      </c>
      <c r="X25" s="21">
        <f t="shared" si="9"/>
        <v>5.6840741545495857E-2</v>
      </c>
      <c r="Y25" s="24">
        <f t="shared" si="10"/>
        <v>6.9776244076766554E-3</v>
      </c>
      <c r="Z25" s="22">
        <f t="shared" si="11"/>
        <v>6.6770552825804461E-4</v>
      </c>
      <c r="AA25" s="24">
        <f t="shared" si="12"/>
        <v>4.7240958163018223E-3</v>
      </c>
      <c r="AB25" s="21">
        <f t="shared" si="13"/>
        <v>0.14307607728872945</v>
      </c>
      <c r="AC25" s="21">
        <f t="shared" si="14"/>
        <v>1.0000000000000002</v>
      </c>
      <c r="AD25" s="21" t="str">
        <f t="shared" si="27"/>
        <v>peraluminous</v>
      </c>
      <c r="AE25" s="21">
        <f t="shared" si="15"/>
        <v>1.3571608451305035</v>
      </c>
      <c r="AF25" s="23">
        <f t="shared" si="16"/>
        <v>714.4273383253643</v>
      </c>
      <c r="AG25" s="21">
        <f t="shared" si="17"/>
        <v>10.125789254092251</v>
      </c>
      <c r="AH25" s="21">
        <f t="shared" si="18"/>
        <v>1.4619992531172632</v>
      </c>
      <c r="AI25" s="21">
        <f t="shared" si="19"/>
        <v>2.7595567080906025</v>
      </c>
      <c r="AJ25" s="21">
        <f t="shared" si="20"/>
        <v>9.590486151436256E-2</v>
      </c>
      <c r="AK25" s="21">
        <f t="shared" si="21"/>
        <v>0.55714255319504447</v>
      </c>
      <c r="AL25" s="23">
        <f t="shared" si="22"/>
        <v>62.982866858621293</v>
      </c>
      <c r="AM25" s="21">
        <f t="shared" si="23"/>
        <v>1.7992224249976163</v>
      </c>
      <c r="AN25" s="23">
        <f t="shared" si="24"/>
        <v>714.4273383253643</v>
      </c>
      <c r="AO25" s="21">
        <f t="shared" si="28"/>
        <v>0.33134248904168162</v>
      </c>
    </row>
    <row r="26" spans="1:41" x14ac:dyDescent="0.35">
      <c r="A26" s="2" t="s">
        <v>0</v>
      </c>
      <c r="B26" s="2" t="s">
        <v>121</v>
      </c>
      <c r="C26" s="20">
        <v>4.4402634855107177</v>
      </c>
      <c r="D26" s="21">
        <v>0.12007983284399815</v>
      </c>
      <c r="E26" s="20">
        <v>13.000127719269363</v>
      </c>
      <c r="F26" s="20">
        <v>76.679664345730373</v>
      </c>
      <c r="G26" s="20">
        <v>4.1681752027750081</v>
      </c>
      <c r="H26" s="20">
        <v>1.0268323665990329</v>
      </c>
      <c r="I26" s="21">
        <v>3.894737732239098E-2</v>
      </c>
      <c r="J26" s="20">
        <v>0.49663406850664271</v>
      </c>
      <c r="K26" s="20">
        <v>43.366069365997973</v>
      </c>
      <c r="L26" s="22">
        <v>3.8031726540335639E-3</v>
      </c>
      <c r="M26" s="23">
        <f t="shared" si="25"/>
        <v>22.796182608303337</v>
      </c>
      <c r="N26" s="21">
        <f t="shared" si="0"/>
        <v>1.2760802853341715</v>
      </c>
      <c r="O26" s="21">
        <f t="shared" si="1"/>
        <v>0.14328052550857431</v>
      </c>
      <c r="P26" s="21">
        <f t="shared" si="26"/>
        <v>8.8496288806263437E-2</v>
      </c>
      <c r="Q26" s="21">
        <f t="shared" si="2"/>
        <v>1.8310134925089747E-2</v>
      </c>
      <c r="R26" s="22">
        <f t="shared" si="3"/>
        <v>2.9792788200967164E-3</v>
      </c>
      <c r="S26" s="21">
        <f t="shared" si="4"/>
        <v>6.912095595082015E-3</v>
      </c>
      <c r="T26" s="21">
        <f t="shared" si="5"/>
        <v>0.25499446312952345</v>
      </c>
      <c r="U26" s="21">
        <f t="shared" si="6"/>
        <v>1.7910530721188014</v>
      </c>
      <c r="V26" s="21">
        <f t="shared" si="7"/>
        <v>0.71247485917576903</v>
      </c>
      <c r="W26" s="21">
        <f t="shared" si="8"/>
        <v>7.9997922863935353E-2</v>
      </c>
      <c r="X26" s="21">
        <f t="shared" si="9"/>
        <v>4.9410199052099021E-2</v>
      </c>
      <c r="Y26" s="24">
        <f t="shared" si="10"/>
        <v>1.0223111313741812E-2</v>
      </c>
      <c r="Z26" s="22">
        <f t="shared" si="11"/>
        <v>1.6634229696902579E-3</v>
      </c>
      <c r="AA26" s="24">
        <f t="shared" si="12"/>
        <v>3.8592354982005428E-3</v>
      </c>
      <c r="AB26" s="21">
        <f t="shared" si="13"/>
        <v>0.14237124912656388</v>
      </c>
      <c r="AC26" s="21">
        <f t="shared" si="14"/>
        <v>0.99999999999999978</v>
      </c>
      <c r="AD26" s="21" t="str">
        <f t="shared" si="27"/>
        <v>metaluminous</v>
      </c>
      <c r="AE26" s="21">
        <f t="shared" si="15"/>
        <v>1.4773299378624032</v>
      </c>
      <c r="AF26" s="23">
        <f t="shared" si="16"/>
        <v>683.76222439138871</v>
      </c>
      <c r="AG26" s="21">
        <f t="shared" si="17"/>
        <v>10.45027928905408</v>
      </c>
      <c r="AH26" s="21">
        <f t="shared" si="18"/>
        <v>1.5862195228264886</v>
      </c>
      <c r="AI26" s="21">
        <f t="shared" si="19"/>
        <v>2.6028180579872955</v>
      </c>
      <c r="AJ26" s="21">
        <f t="shared" si="20"/>
        <v>6.6850086331021685E-2</v>
      </c>
      <c r="AK26" s="21">
        <f t="shared" si="21"/>
        <v>0.58260773411024758</v>
      </c>
      <c r="AL26" s="23">
        <f t="shared" si="22"/>
        <v>39.12784069562246</v>
      </c>
      <c r="AM26" s="21">
        <f t="shared" si="23"/>
        <v>1.5924858816381864</v>
      </c>
      <c r="AN26" s="23">
        <f t="shared" si="24"/>
        <v>683.76222439138871</v>
      </c>
      <c r="AO26" s="21">
        <f t="shared" si="28"/>
        <v>0.41229167907968456</v>
      </c>
    </row>
    <row r="27" spans="1:41" x14ac:dyDescent="0.35">
      <c r="A27" s="2" t="s">
        <v>88</v>
      </c>
      <c r="B27" s="2" t="s">
        <v>122</v>
      </c>
      <c r="C27" s="20">
        <v>3.451929568428127</v>
      </c>
      <c r="D27" s="21">
        <v>6.2276428550667319E-2</v>
      </c>
      <c r="E27" s="20">
        <v>13.002126111906298</v>
      </c>
      <c r="F27" s="20">
        <v>76.965645290699527</v>
      </c>
      <c r="G27" s="20">
        <v>4.6865912207349263</v>
      </c>
      <c r="H27" s="20">
        <v>0.96818968366818259</v>
      </c>
      <c r="I27" s="21">
        <v>6.7299452337472976E-2</v>
      </c>
      <c r="J27" s="20">
        <v>0.76698700672472153</v>
      </c>
      <c r="K27" s="20">
        <v>68.004580381350308</v>
      </c>
      <c r="L27" s="22">
        <v>4.9741959686370124E-3</v>
      </c>
      <c r="M27" s="23">
        <f t="shared" si="25"/>
        <v>29.815285800994012</v>
      </c>
      <c r="N27" s="21">
        <f t="shared" si="0"/>
        <v>1.2808394956015896</v>
      </c>
      <c r="O27" s="21">
        <f t="shared" si="1"/>
        <v>0.11138849849719674</v>
      </c>
      <c r="P27" s="21">
        <f t="shared" si="26"/>
        <v>9.9502998317089725E-2</v>
      </c>
      <c r="Q27" s="21">
        <f t="shared" si="2"/>
        <v>1.7264438011201543E-2</v>
      </c>
      <c r="R27" s="22">
        <f t="shared" si="3"/>
        <v>1.5451291043460443E-3</v>
      </c>
      <c r="S27" s="21">
        <f t="shared" si="4"/>
        <v>1.067483655845124E-2</v>
      </c>
      <c r="T27" s="21">
        <f t="shared" si="5"/>
        <v>0.25503366113346471</v>
      </c>
      <c r="U27" s="21">
        <f t="shared" si="6"/>
        <v>1.7762490572233394</v>
      </c>
      <c r="V27" s="21">
        <f t="shared" si="7"/>
        <v>0.72109228736414821</v>
      </c>
      <c r="W27" s="21">
        <f t="shared" si="8"/>
        <v>6.2709955028109068E-2</v>
      </c>
      <c r="X27" s="21">
        <f t="shared" si="9"/>
        <v>5.6018607251302012E-2</v>
      </c>
      <c r="Y27" s="24">
        <f t="shared" si="10"/>
        <v>9.7196043206855161E-3</v>
      </c>
      <c r="Z27" s="22">
        <f t="shared" si="11"/>
        <v>8.6988313832600398E-4</v>
      </c>
      <c r="AA27" s="24">
        <f t="shared" si="12"/>
        <v>6.0097633915923441E-3</v>
      </c>
      <c r="AB27" s="21">
        <f t="shared" si="13"/>
        <v>0.14357989950583697</v>
      </c>
      <c r="AC27" s="21">
        <f t="shared" si="14"/>
        <v>1.0000000000000002</v>
      </c>
      <c r="AD27" s="21" t="str">
        <f t="shared" si="27"/>
        <v>peraluminous</v>
      </c>
      <c r="AE27" s="21">
        <f t="shared" si="15"/>
        <v>1.3345113002490356</v>
      </c>
      <c r="AF27" s="23">
        <f t="shared" si="16"/>
        <v>726.10894469114407</v>
      </c>
      <c r="AG27" s="21">
        <f t="shared" si="17"/>
        <v>10.007416048790887</v>
      </c>
      <c r="AH27" s="21">
        <f t="shared" si="18"/>
        <v>1.4674072133076459</v>
      </c>
      <c r="AI27" s="21">
        <f t="shared" si="19"/>
        <v>2.8230242805665826</v>
      </c>
      <c r="AJ27" s="21">
        <f t="shared" si="20"/>
        <v>0.11099622152933061</v>
      </c>
      <c r="AK27" s="21">
        <f t="shared" si="21"/>
        <v>0.60632201177847467</v>
      </c>
      <c r="AL27" s="23">
        <f t="shared" si="22"/>
        <v>49.174011864651391</v>
      </c>
      <c r="AM27" s="21">
        <f t="shared" si="23"/>
        <v>1.6917356416764586</v>
      </c>
      <c r="AN27" s="23">
        <f t="shared" si="24"/>
        <v>726.10894469114407</v>
      </c>
      <c r="AO27" s="21">
        <f t="shared" si="28"/>
        <v>0.49599180743875088</v>
      </c>
    </row>
    <row r="28" spans="1:41" x14ac:dyDescent="0.35">
      <c r="A28" s="2" t="s">
        <v>89</v>
      </c>
      <c r="B28" s="2" t="s">
        <v>123</v>
      </c>
      <c r="C28" s="20">
        <v>3.2616473149271736</v>
      </c>
      <c r="D28" s="21">
        <v>0.1265315859653606</v>
      </c>
      <c r="E28" s="20">
        <v>13.001482917819366</v>
      </c>
      <c r="F28" s="20">
        <v>79.050391226539801</v>
      </c>
      <c r="G28" s="20">
        <v>3.0308349449619429</v>
      </c>
      <c r="H28" s="20">
        <v>1.0306160823697823</v>
      </c>
      <c r="I28" s="21">
        <v>5.9733137019757694E-2</v>
      </c>
      <c r="J28" s="20">
        <v>0.42856989663104816</v>
      </c>
      <c r="K28" s="20">
        <v>57.033765402126924</v>
      </c>
      <c r="L28" s="22">
        <v>5.6650258051577276E-3</v>
      </c>
      <c r="M28" s="23">
        <f t="shared" si="25"/>
        <v>33.956113614290437</v>
      </c>
      <c r="N28" s="21">
        <f t="shared" si="0"/>
        <v>1.3155332206114128</v>
      </c>
      <c r="O28" s="21">
        <f t="shared" si="1"/>
        <v>0.10524838060429731</v>
      </c>
      <c r="P28" s="21">
        <f t="shared" si="26"/>
        <v>6.4348937260338496E-2</v>
      </c>
      <c r="Q28" s="21">
        <f t="shared" si="2"/>
        <v>1.8377604892471155E-2</v>
      </c>
      <c r="R28" s="22">
        <f t="shared" si="3"/>
        <v>3.1393520894519439E-3</v>
      </c>
      <c r="S28" s="21">
        <f t="shared" si="4"/>
        <v>5.9647863135845261E-3</v>
      </c>
      <c r="T28" s="21">
        <f t="shared" si="5"/>
        <v>0.25502104503195966</v>
      </c>
      <c r="U28" s="21">
        <f t="shared" si="6"/>
        <v>1.7676333268035158</v>
      </c>
      <c r="V28" s="21">
        <f t="shared" si="7"/>
        <v>0.74423422587893029</v>
      </c>
      <c r="W28" s="21">
        <f t="shared" si="8"/>
        <v>5.9541975707497148E-2</v>
      </c>
      <c r="X28" s="21">
        <f t="shared" si="9"/>
        <v>3.6404007711657783E-2</v>
      </c>
      <c r="Y28" s="24">
        <f t="shared" si="10"/>
        <v>1.0396729125776405E-2</v>
      </c>
      <c r="Z28" s="22">
        <f t="shared" si="11"/>
        <v>1.7760199707984481E-3</v>
      </c>
      <c r="AA28" s="24">
        <f t="shared" si="12"/>
        <v>3.3744477562950769E-3</v>
      </c>
      <c r="AB28" s="21">
        <f t="shared" si="13"/>
        <v>0.14427259384904489</v>
      </c>
      <c r="AC28" s="21">
        <f t="shared" si="14"/>
        <v>1</v>
      </c>
      <c r="AD28" s="21" t="str">
        <f t="shared" si="27"/>
        <v>peraluminous</v>
      </c>
      <c r="AE28" s="21">
        <f t="shared" si="15"/>
        <v>1.0872367743735665</v>
      </c>
      <c r="AF28" s="23">
        <f t="shared" si="16"/>
        <v>728.76723857779371</v>
      </c>
      <c r="AG28" s="21">
        <f t="shared" si="17"/>
        <v>9.9808643019206347</v>
      </c>
      <c r="AH28" s="21">
        <f t="shared" si="18"/>
        <v>1.1831731235282228</v>
      </c>
      <c r="AI28" s="21">
        <f t="shared" si="19"/>
        <v>2.801864955148603</v>
      </c>
      <c r="AJ28" s="21">
        <f t="shared" si="20"/>
        <v>0.10571798324481767</v>
      </c>
      <c r="AK28" s="21">
        <f t="shared" si="21"/>
        <v>0.56502342540369865</v>
      </c>
      <c r="AL28" s="23">
        <f t="shared" si="22"/>
        <v>60.096824463568801</v>
      </c>
      <c r="AM28" s="21">
        <f t="shared" si="23"/>
        <v>1.7788515243424228</v>
      </c>
      <c r="AN28" s="23">
        <f t="shared" si="24"/>
        <v>728.76723857779371</v>
      </c>
      <c r="AO28" s="21">
        <f t="shared" si="28"/>
        <v>0.40763915041278542</v>
      </c>
    </row>
    <row r="29" spans="1:41" x14ac:dyDescent="0.35">
      <c r="A29" s="2" t="s">
        <v>10</v>
      </c>
      <c r="B29" s="2" t="s">
        <v>124</v>
      </c>
      <c r="C29" s="20">
        <v>3.0373172981437957</v>
      </c>
      <c r="D29" s="21">
        <v>5.1918207548114131E-2</v>
      </c>
      <c r="E29" s="20">
        <v>13.000300826929479</v>
      </c>
      <c r="F29" s="20">
        <v>78.224067831859358</v>
      </c>
      <c r="G29" s="20">
        <v>4.121565977546271</v>
      </c>
      <c r="H29" s="20">
        <v>1.0291126324749436</v>
      </c>
      <c r="I29" s="21">
        <v>6.098885404741939E-2</v>
      </c>
      <c r="J29" s="20">
        <v>0.45931532363374661</v>
      </c>
      <c r="K29" s="20">
        <v>56.064077082739132</v>
      </c>
      <c r="L29" s="22">
        <v>5.8552538749780383E-3</v>
      </c>
      <c r="M29" s="23">
        <f t="shared" si="25"/>
        <v>35.096338950168814</v>
      </c>
      <c r="N29" s="21">
        <f t="shared" si="0"/>
        <v>1.3017817911775562</v>
      </c>
      <c r="O29" s="21">
        <f t="shared" si="1"/>
        <v>9.8009593357334487E-2</v>
      </c>
      <c r="P29" s="21">
        <f t="shared" si="26"/>
        <v>8.7506708652787063E-2</v>
      </c>
      <c r="Q29" s="21">
        <f t="shared" si="2"/>
        <v>1.835079587152182E-2</v>
      </c>
      <c r="R29" s="22">
        <f t="shared" si="3"/>
        <v>1.2881331732567704E-3</v>
      </c>
      <c r="S29" s="21">
        <f t="shared" si="4"/>
        <v>6.3926976149442814E-3</v>
      </c>
      <c r="T29" s="21">
        <f t="shared" si="5"/>
        <v>0.25499785859576868</v>
      </c>
      <c r="U29" s="21">
        <f t="shared" si="6"/>
        <v>1.7683275784431691</v>
      </c>
      <c r="V29" s="21">
        <f t="shared" si="7"/>
        <v>0.73616551992229939</v>
      </c>
      <c r="W29" s="21">
        <f t="shared" si="8"/>
        <v>5.5425021105886881E-2</v>
      </c>
      <c r="X29" s="21">
        <f t="shared" si="9"/>
        <v>4.9485575930353208E-2</v>
      </c>
      <c r="Y29" s="24">
        <f t="shared" si="10"/>
        <v>1.0377486668888471E-2</v>
      </c>
      <c r="Z29" s="22">
        <f t="shared" si="11"/>
        <v>7.2844714348166157E-4</v>
      </c>
      <c r="AA29" s="24">
        <f t="shared" si="12"/>
        <v>3.6151093795485536E-3</v>
      </c>
      <c r="AB29" s="21">
        <f t="shared" si="13"/>
        <v>0.14420283984954196</v>
      </c>
      <c r="AC29" s="21">
        <f t="shared" si="14"/>
        <v>1</v>
      </c>
      <c r="AD29" s="21" t="str">
        <f t="shared" si="27"/>
        <v>peraluminous</v>
      </c>
      <c r="AE29" s="21">
        <f t="shared" si="15"/>
        <v>1.183769159464223</v>
      </c>
      <c r="AF29" s="23">
        <f t="shared" si="16"/>
        <v>721.10676638879954</v>
      </c>
      <c r="AG29" s="21">
        <f t="shared" si="17"/>
        <v>10.057764088768138</v>
      </c>
      <c r="AH29" s="21">
        <f t="shared" si="18"/>
        <v>1.2656017288632939</v>
      </c>
      <c r="AI29" s="21">
        <f t="shared" si="19"/>
        <v>2.7712907652875511</v>
      </c>
      <c r="AJ29" s="21">
        <f t="shared" si="20"/>
        <v>9.8531405937811775E-2</v>
      </c>
      <c r="AK29" s="21">
        <f t="shared" si="21"/>
        <v>0.61897882677034555</v>
      </c>
      <c r="AL29" s="23">
        <f t="shared" si="22"/>
        <v>56.700386882846175</v>
      </c>
      <c r="AM29" s="21">
        <f t="shared" si="23"/>
        <v>1.7535860222176334</v>
      </c>
      <c r="AN29" s="23">
        <f t="shared" si="24"/>
        <v>721.10676638879954</v>
      </c>
      <c r="AO29" s="21">
        <f t="shared" si="28"/>
        <v>0.40280254941465365</v>
      </c>
    </row>
    <row r="30" spans="1:41" x14ac:dyDescent="0.35">
      <c r="A30" s="2" t="s">
        <v>11</v>
      </c>
      <c r="B30" s="2" t="s">
        <v>125</v>
      </c>
      <c r="C30" s="20">
        <v>3.3824964920901643</v>
      </c>
      <c r="D30" s="21">
        <v>7.4832952977318901E-2</v>
      </c>
      <c r="E30" s="20">
        <v>12.999996438244047</v>
      </c>
      <c r="F30" s="20">
        <v>78.024971432487362</v>
      </c>
      <c r="G30" s="20">
        <v>4.0344822106388207</v>
      </c>
      <c r="H30" s="20">
        <v>1</v>
      </c>
      <c r="I30" s="21">
        <v>6.8786048606010647E-2</v>
      </c>
      <c r="J30" s="20">
        <v>0.39931777216532366</v>
      </c>
      <c r="K30" s="20">
        <v>50.255220802768093</v>
      </c>
      <c r="L30" s="22">
        <v>5.4021880502475791E-3</v>
      </c>
      <c r="M30" s="23">
        <f t="shared" si="25"/>
        <v>32.38066648045244</v>
      </c>
      <c r="N30" s="21">
        <f t="shared" si="0"/>
        <v>1.2984684878097414</v>
      </c>
      <c r="O30" s="21">
        <f t="shared" si="1"/>
        <v>0.10914799909939221</v>
      </c>
      <c r="P30" s="21">
        <f t="shared" si="26"/>
        <v>8.5657796404221248E-2</v>
      </c>
      <c r="Q30" s="21">
        <f t="shared" si="2"/>
        <v>1.783166904422254E-2</v>
      </c>
      <c r="R30" s="22">
        <f t="shared" si="3"/>
        <v>1.8566667405363825E-3</v>
      </c>
      <c r="S30" s="21">
        <f t="shared" si="4"/>
        <v>5.557658624430392E-3</v>
      </c>
      <c r="T30" s="21">
        <f t="shared" si="5"/>
        <v>0.25499188808293216</v>
      </c>
      <c r="U30" s="21">
        <f t="shared" si="6"/>
        <v>1.7735121658054767</v>
      </c>
      <c r="V30" s="21">
        <f t="shared" si="7"/>
        <v>0.73214523860907121</v>
      </c>
      <c r="W30" s="21">
        <f t="shared" si="8"/>
        <v>6.1543417183056323E-2</v>
      </c>
      <c r="X30" s="21">
        <f t="shared" si="9"/>
        <v>4.829839797874632E-2</v>
      </c>
      <c r="Y30" s="24">
        <f t="shared" si="10"/>
        <v>1.0054438524882588E-2</v>
      </c>
      <c r="Z30" s="22">
        <f t="shared" si="11"/>
        <v>1.0468869491476759E-3</v>
      </c>
      <c r="AA30" s="24">
        <f t="shared" si="12"/>
        <v>3.1337020019291881E-3</v>
      </c>
      <c r="AB30" s="21">
        <f t="shared" si="13"/>
        <v>0.14377791875316648</v>
      </c>
      <c r="AC30" s="21">
        <f t="shared" si="14"/>
        <v>0.99999999999999989</v>
      </c>
      <c r="AD30" s="21" t="str">
        <f t="shared" si="27"/>
        <v>peraluminous</v>
      </c>
      <c r="AE30" s="21">
        <f t="shared" si="15"/>
        <v>1.2344945078354055</v>
      </c>
      <c r="AF30" s="23">
        <f t="shared" si="16"/>
        <v>709.55641982156669</v>
      </c>
      <c r="AG30" s="21">
        <f t="shared" si="17"/>
        <v>10.175979110643985</v>
      </c>
      <c r="AH30" s="21">
        <f t="shared" si="18"/>
        <v>1.3139233128966279</v>
      </c>
      <c r="AI30" s="21">
        <f t="shared" si="19"/>
        <v>2.7145695726025481</v>
      </c>
      <c r="AJ30" s="21">
        <f t="shared" si="20"/>
        <v>8.6467616371546985E-2</v>
      </c>
      <c r="AK30" s="21">
        <f t="shared" si="21"/>
        <v>0.79551225640869372</v>
      </c>
      <c r="AL30" s="23">
        <f t="shared" si="22"/>
        <v>40.704170450664812</v>
      </c>
      <c r="AM30" s="21">
        <f t="shared" si="23"/>
        <v>1.6096389082650686</v>
      </c>
      <c r="AN30" s="23">
        <f t="shared" si="24"/>
        <v>709.55641982156669</v>
      </c>
      <c r="AO30" s="21">
        <f t="shared" si="28"/>
        <v>0.51487026473271014</v>
      </c>
    </row>
    <row r="31" spans="1:41" x14ac:dyDescent="0.35">
      <c r="A31" s="2" t="s">
        <v>12</v>
      </c>
      <c r="B31" s="2" t="s">
        <v>126</v>
      </c>
      <c r="C31" s="20">
        <v>3.8</v>
      </c>
      <c r="D31" s="21">
        <v>5.4160655775971164E-2</v>
      </c>
      <c r="E31" s="20">
        <v>12.999999021910975</v>
      </c>
      <c r="F31" s="20">
        <v>77.675757232895378</v>
      </c>
      <c r="G31" s="20">
        <v>4.0069214573279561</v>
      </c>
      <c r="H31" s="20">
        <v>1</v>
      </c>
      <c r="I31" s="21">
        <v>7.5245743137937651E-2</v>
      </c>
      <c r="J31" s="20">
        <v>0.37594180870224769</v>
      </c>
      <c r="K31" s="20">
        <v>111.1695279817489</v>
      </c>
      <c r="L31" s="22">
        <v>5.5920551715262293E-3</v>
      </c>
      <c r="M31" s="23">
        <f t="shared" si="25"/>
        <v>33.518728294025522</v>
      </c>
      <c r="N31" s="21">
        <f t="shared" si="0"/>
        <v>1.2926569684289462</v>
      </c>
      <c r="O31" s="21">
        <f t="shared" si="1"/>
        <v>0.12262020006453694</v>
      </c>
      <c r="P31" s="21">
        <f t="shared" si="26"/>
        <v>8.5072642406113716E-2</v>
      </c>
      <c r="Q31" s="21">
        <f t="shared" si="2"/>
        <v>1.783166904422254E-2</v>
      </c>
      <c r="R31" s="22">
        <f t="shared" si="3"/>
        <v>1.3437701470281891E-3</v>
      </c>
      <c r="S31" s="21">
        <f t="shared" si="4"/>
        <v>5.2323146653061618E-3</v>
      </c>
      <c r="T31" s="21">
        <f t="shared" si="5"/>
        <v>0.25499193876095438</v>
      </c>
      <c r="U31" s="21">
        <f t="shared" si="6"/>
        <v>1.7797495035171083</v>
      </c>
      <c r="V31" s="21">
        <f t="shared" si="7"/>
        <v>0.72631399299419452</v>
      </c>
      <c r="W31" s="21">
        <f t="shared" si="8"/>
        <v>6.8897448670285993E-2</v>
      </c>
      <c r="X31" s="21">
        <f t="shared" si="9"/>
        <v>4.7800346193660803E-2</v>
      </c>
      <c r="Y31" s="24">
        <f t="shared" si="10"/>
        <v>1.0019201583696988E-2</v>
      </c>
      <c r="Z31" s="22">
        <f t="shared" si="11"/>
        <v>7.5503330349167407E-4</v>
      </c>
      <c r="AA31" s="24">
        <f t="shared" si="12"/>
        <v>2.9399163505685255E-3</v>
      </c>
      <c r="AB31" s="21">
        <f t="shared" si="13"/>
        <v>0.14327406090410139</v>
      </c>
      <c r="AC31" s="21">
        <f t="shared" si="14"/>
        <v>1</v>
      </c>
      <c r="AD31" s="21" t="str">
        <f t="shared" si="27"/>
        <v>peraluminous</v>
      </c>
      <c r="AE31" s="21">
        <f t="shared" si="15"/>
        <v>1.3139883608713547</v>
      </c>
      <c r="AF31" s="23">
        <f t="shared" si="16"/>
        <v>767.11880960311771</v>
      </c>
      <c r="AG31" s="21">
        <f t="shared" si="17"/>
        <v>9.6128999617081572</v>
      </c>
      <c r="AH31" s="21">
        <f t="shared" si="18"/>
        <v>1.3850027800133577</v>
      </c>
      <c r="AI31" s="21">
        <f t="shared" si="19"/>
        <v>3.0220969150354788</v>
      </c>
      <c r="AJ31" s="21">
        <f t="shared" si="20"/>
        <v>0.1755419140711782</v>
      </c>
      <c r="AK31" s="21">
        <f t="shared" si="21"/>
        <v>0.42864830052740133</v>
      </c>
      <c r="AL31" s="23">
        <f t="shared" si="22"/>
        <v>78.196340106293832</v>
      </c>
      <c r="AM31" s="21">
        <f t="shared" si="23"/>
        <v>1.893186426859885</v>
      </c>
      <c r="AN31" s="23">
        <f t="shared" si="24"/>
        <v>767.11880960311771</v>
      </c>
      <c r="AO31" s="21">
        <f t="shared" si="28"/>
        <v>0.44011119993005499</v>
      </c>
    </row>
    <row r="32" spans="1:41" x14ac:dyDescent="0.35">
      <c r="A32" s="2" t="s">
        <v>13</v>
      </c>
      <c r="B32" s="2" t="s">
        <v>127</v>
      </c>
      <c r="C32" s="20">
        <v>3.8</v>
      </c>
      <c r="D32" s="21">
        <v>0.14126312862180981</v>
      </c>
      <c r="E32" s="20">
        <v>12.99999757458964</v>
      </c>
      <c r="F32" s="20">
        <v>77.269308078549443</v>
      </c>
      <c r="G32" s="20">
        <v>4.0944277052275764</v>
      </c>
      <c r="H32" s="20">
        <v>1</v>
      </c>
      <c r="I32" s="21">
        <v>9.4084874853203632E-2</v>
      </c>
      <c r="J32" s="20">
        <v>0.58891642274448719</v>
      </c>
      <c r="K32" s="20">
        <v>102.96857013922423</v>
      </c>
      <c r="L32" s="22">
        <v>8.2078334367421211E-3</v>
      </c>
      <c r="M32" s="23">
        <f t="shared" si="25"/>
        <v>49.197679638359141</v>
      </c>
      <c r="N32" s="21">
        <f t="shared" si="0"/>
        <v>1.2858929618663577</v>
      </c>
      <c r="O32" s="21">
        <f t="shared" si="1"/>
        <v>0.12262020006453694</v>
      </c>
      <c r="P32" s="21">
        <f t="shared" si="26"/>
        <v>8.6930524527124756E-2</v>
      </c>
      <c r="Q32" s="21">
        <f t="shared" si="2"/>
        <v>1.783166904422254E-2</v>
      </c>
      <c r="R32" s="22">
        <f t="shared" si="3"/>
        <v>3.5048537060367153E-3</v>
      </c>
      <c r="S32" s="21">
        <f t="shared" si="4"/>
        <v>8.1964707410506227E-3</v>
      </c>
      <c r="T32" s="21">
        <f t="shared" si="5"/>
        <v>0.25499191037208507</v>
      </c>
      <c r="U32" s="21">
        <f t="shared" si="6"/>
        <v>1.7799685903214144</v>
      </c>
      <c r="V32" s="21">
        <f t="shared" si="7"/>
        <v>0.72242452415082226</v>
      </c>
      <c r="W32" s="21">
        <f t="shared" si="8"/>
        <v>6.8888968452187713E-2</v>
      </c>
      <c r="X32" s="21">
        <f t="shared" si="9"/>
        <v>4.8838235123816111E-2</v>
      </c>
      <c r="Y32" s="24">
        <f t="shared" si="10"/>
        <v>1.0017968373814181E-2</v>
      </c>
      <c r="Z32" s="22">
        <f t="shared" si="11"/>
        <v>1.969053681674143E-3</v>
      </c>
      <c r="AA32" s="24">
        <f t="shared" si="12"/>
        <v>4.6048400997742104E-3</v>
      </c>
      <c r="AB32" s="21">
        <f t="shared" si="13"/>
        <v>0.14325641011791135</v>
      </c>
      <c r="AC32" s="21">
        <f t="shared" si="14"/>
        <v>1</v>
      </c>
      <c r="AD32" s="21" t="str">
        <f t="shared" si="27"/>
        <v>peraluminous</v>
      </c>
      <c r="AE32" s="21">
        <f t="shared" si="15"/>
        <v>1.3311484461256375</v>
      </c>
      <c r="AF32" s="23">
        <f t="shared" si="16"/>
        <v>759.52251426036207</v>
      </c>
      <c r="AG32" s="21">
        <f t="shared" si="17"/>
        <v>9.6836120472930052</v>
      </c>
      <c r="AH32" s="21">
        <f t="shared" si="18"/>
        <v>1.45819009850976</v>
      </c>
      <c r="AI32" s="21">
        <f t="shared" si="19"/>
        <v>2.9936593811262711</v>
      </c>
      <c r="AJ32" s="21">
        <f t="shared" si="20"/>
        <v>0.16441570369953634</v>
      </c>
      <c r="AK32" s="21">
        <f t="shared" si="21"/>
        <v>0.57223776522673453</v>
      </c>
      <c r="AL32" s="23">
        <f t="shared" si="22"/>
        <v>85.974192246584465</v>
      </c>
      <c r="AM32" s="21">
        <f t="shared" si="23"/>
        <v>1.9343681041858329</v>
      </c>
      <c r="AN32" s="23">
        <f t="shared" si="24"/>
        <v>759.52251426036207</v>
      </c>
      <c r="AO32" s="21">
        <f t="shared" si="28"/>
        <v>0.36430474186676076</v>
      </c>
    </row>
    <row r="33" spans="1:41" x14ac:dyDescent="0.35">
      <c r="A33" s="2" t="s">
        <v>81</v>
      </c>
      <c r="B33" s="2" t="s">
        <v>128</v>
      </c>
      <c r="C33" s="20">
        <v>3.8</v>
      </c>
      <c r="D33" s="21">
        <v>2.7414619222436383E-2</v>
      </c>
      <c r="E33" s="20">
        <v>12.999998728556037</v>
      </c>
      <c r="F33" s="20">
        <v>75.307898018341731</v>
      </c>
      <c r="G33" s="20">
        <v>6.494236691130336</v>
      </c>
      <c r="H33" s="20">
        <v>0.66099904410777854</v>
      </c>
      <c r="I33" s="21">
        <v>3.8608314167547321E-2</v>
      </c>
      <c r="J33" s="20">
        <v>0.68391879289939106</v>
      </c>
      <c r="K33" s="20">
        <v>93.915583431893211</v>
      </c>
      <c r="L33" s="22">
        <v>3.9399028258809924E-3</v>
      </c>
      <c r="M33" s="23">
        <f t="shared" si="25"/>
        <v>23.615742025936648</v>
      </c>
      <c r="N33" s="21">
        <f t="shared" si="0"/>
        <v>1.2532517560050211</v>
      </c>
      <c r="O33" s="21">
        <f t="shared" si="1"/>
        <v>0.12262020006453694</v>
      </c>
      <c r="P33" s="21">
        <f t="shared" si="26"/>
        <v>0.13788188303886062</v>
      </c>
      <c r="Q33" s="21">
        <f t="shared" si="2"/>
        <v>1.1786716193077364E-2</v>
      </c>
      <c r="R33" s="22">
        <f t="shared" si="3"/>
        <v>6.8017911481047964E-4</v>
      </c>
      <c r="S33" s="21">
        <f t="shared" si="4"/>
        <v>9.5187027543408645E-3</v>
      </c>
      <c r="T33" s="21">
        <f t="shared" si="5"/>
        <v>0.2549919330068659</v>
      </c>
      <c r="U33" s="21">
        <f t="shared" si="6"/>
        <v>1.7907313701775134</v>
      </c>
      <c r="V33" s="21">
        <f t="shared" si="7"/>
        <v>0.69985469449881121</v>
      </c>
      <c r="W33" s="21">
        <f t="shared" si="8"/>
        <v>6.8474927120074816E-2</v>
      </c>
      <c r="X33" s="21">
        <f t="shared" si="9"/>
        <v>7.6997524774021539E-2</v>
      </c>
      <c r="Y33" s="24">
        <f t="shared" si="10"/>
        <v>6.5820683042532276E-3</v>
      </c>
      <c r="Z33" s="22">
        <f t="shared" si="11"/>
        <v>3.7983313753142895E-4</v>
      </c>
      <c r="AA33" s="24">
        <f t="shared" si="12"/>
        <v>5.3155391773793996E-3</v>
      </c>
      <c r="AB33" s="21">
        <f t="shared" si="13"/>
        <v>0.1423954129879284</v>
      </c>
      <c r="AC33" s="21">
        <f t="shared" si="14"/>
        <v>1</v>
      </c>
      <c r="AD33" s="21" t="str">
        <f t="shared" si="27"/>
        <v>peralkaline</v>
      </c>
      <c r="AE33" s="21">
        <f t="shared" si="15"/>
        <v>1.5918402514331154</v>
      </c>
      <c r="AF33" s="23">
        <f t="shared" si="16"/>
        <v>734.23160489688735</v>
      </c>
      <c r="AG33" s="21">
        <f t="shared" si="17"/>
        <v>9.9267248393160514</v>
      </c>
      <c r="AH33" s="21">
        <f t="shared" si="18"/>
        <v>1.7061407792413532</v>
      </c>
      <c r="AI33" s="21">
        <f t="shared" si="19"/>
        <v>2.895433929368763</v>
      </c>
      <c r="AJ33" s="21">
        <f t="shared" si="20"/>
        <v>0.13113476546017228</v>
      </c>
      <c r="AK33" s="21">
        <f t="shared" si="21"/>
        <v>0.29441707568595366</v>
      </c>
      <c r="AL33" s="23">
        <f t="shared" si="22"/>
        <v>80.211862613318289</v>
      </c>
      <c r="AM33" s="21">
        <f t="shared" si="23"/>
        <v>1.9042386012832764</v>
      </c>
      <c r="AN33" s="23">
        <f t="shared" si="24"/>
        <v>734.23160489688735</v>
      </c>
      <c r="AO33" s="21">
        <f t="shared" si="28"/>
        <v>0.3041956404710201</v>
      </c>
    </row>
    <row r="34" spans="1:41" x14ac:dyDescent="0.35">
      <c r="A34" s="2" t="s">
        <v>37</v>
      </c>
      <c r="B34" s="2" t="s">
        <v>129</v>
      </c>
      <c r="C34" s="20">
        <v>3.8</v>
      </c>
      <c r="D34" s="21">
        <v>1.3205058817721141E-2</v>
      </c>
      <c r="E34" s="20">
        <v>12.999965315686968</v>
      </c>
      <c r="F34" s="20">
        <v>73.610029858368748</v>
      </c>
      <c r="G34" s="20">
        <v>7.9799482879863604</v>
      </c>
      <c r="H34" s="20">
        <v>1.1000000000000001</v>
      </c>
      <c r="I34" s="21">
        <v>3.1250251698855744E-2</v>
      </c>
      <c r="J34" s="20">
        <v>0.46560122744132709</v>
      </c>
      <c r="K34" s="20">
        <v>97.782658177910932</v>
      </c>
      <c r="L34" s="22">
        <v>2.8826693378645836E-3</v>
      </c>
      <c r="M34" s="23">
        <f t="shared" si="25"/>
        <v>17.278694028161777</v>
      </c>
      <c r="N34" s="21">
        <f t="shared" si="0"/>
        <v>1.2249963364681102</v>
      </c>
      <c r="O34" s="21">
        <f t="shared" si="1"/>
        <v>0.12262020006453694</v>
      </c>
      <c r="P34" s="21">
        <f t="shared" si="26"/>
        <v>0.16942565367274651</v>
      </c>
      <c r="Q34" s="21">
        <f t="shared" si="2"/>
        <v>1.9614835948644795E-2</v>
      </c>
      <c r="R34" s="22">
        <f t="shared" si="3"/>
        <v>3.2762830462029877E-4</v>
      </c>
      <c r="S34" s="21">
        <f t="shared" si="4"/>
        <v>6.4801840980003777E-3</v>
      </c>
      <c r="T34" s="21">
        <f t="shared" si="5"/>
        <v>0.25499127762125784</v>
      </c>
      <c r="U34" s="21">
        <f t="shared" si="6"/>
        <v>1.7984561161779169</v>
      </c>
      <c r="V34" s="21">
        <f t="shared" si="7"/>
        <v>0.6811377411151267</v>
      </c>
      <c r="W34" s="21">
        <f t="shared" si="8"/>
        <v>6.8180812954796846E-2</v>
      </c>
      <c r="X34" s="21">
        <f t="shared" si="9"/>
        <v>9.4206165026039276E-2</v>
      </c>
      <c r="Y34" s="24">
        <f t="shared" si="10"/>
        <v>1.0906485719724033E-2</v>
      </c>
      <c r="Z34" s="22">
        <f t="shared" si="11"/>
        <v>1.821719761039125E-4</v>
      </c>
      <c r="AA34" s="24">
        <f t="shared" si="12"/>
        <v>3.6031927828031078E-3</v>
      </c>
      <c r="AB34" s="21">
        <f t="shared" si="13"/>
        <v>0.14178343042540614</v>
      </c>
      <c r="AC34" s="21">
        <f t="shared" si="14"/>
        <v>1</v>
      </c>
      <c r="AD34" s="21" t="str">
        <f t="shared" si="27"/>
        <v>peralkaline</v>
      </c>
      <c r="AE34" s="21">
        <f t="shared" si="15"/>
        <v>1.90734423948103</v>
      </c>
      <c r="AF34" s="23">
        <f t="shared" si="16"/>
        <v>716.62216093470397</v>
      </c>
      <c r="AG34" s="21">
        <f t="shared" si="17"/>
        <v>10.103335287341658</v>
      </c>
      <c r="AH34" s="21">
        <f t="shared" si="18"/>
        <v>1.9857372432788987</v>
      </c>
      <c r="AI34" s="21">
        <f t="shared" si="19"/>
        <v>2.8364120482318342</v>
      </c>
      <c r="AJ34" s="21">
        <f t="shared" si="20"/>
        <v>0.11447112808231003</v>
      </c>
      <c r="AK34" s="21">
        <f t="shared" si="21"/>
        <v>0.27299680034938917</v>
      </c>
      <c r="AL34" s="23">
        <f t="shared" si="22"/>
        <v>63.292661328074196</v>
      </c>
      <c r="AM34" s="21">
        <f t="shared" si="23"/>
        <v>1.8013533572608524</v>
      </c>
      <c r="AN34" s="23">
        <f t="shared" si="24"/>
        <v>716.62216093470397</v>
      </c>
      <c r="AO34" s="21">
        <f t="shared" si="28"/>
        <v>0.33734609800808224</v>
      </c>
    </row>
    <row r="35" spans="1:41" x14ac:dyDescent="0.35">
      <c r="A35" s="2" t="s">
        <v>39</v>
      </c>
      <c r="B35" s="2" t="s">
        <v>130</v>
      </c>
      <c r="C35" s="20">
        <v>3.8</v>
      </c>
      <c r="D35" s="21">
        <v>3.619285286606324E-2</v>
      </c>
      <c r="E35" s="20">
        <v>12.999947253116959</v>
      </c>
      <c r="F35" s="20">
        <v>73.082228920031241</v>
      </c>
      <c r="G35" s="20">
        <v>8.0878456099327902</v>
      </c>
      <c r="H35" s="20">
        <v>1.1000000000000001</v>
      </c>
      <c r="I35" s="21">
        <v>4.8830481933974282E-2</v>
      </c>
      <c r="J35" s="20">
        <v>0.84495488211897196</v>
      </c>
      <c r="K35" s="20">
        <v>101.33155873585251</v>
      </c>
      <c r="L35" s="22">
        <v>3.6809679177579198E-3</v>
      </c>
      <c r="M35" s="23">
        <f t="shared" si="25"/>
        <v>22.063688520561996</v>
      </c>
      <c r="N35" s="21">
        <f t="shared" si="0"/>
        <v>1.2162128294230528</v>
      </c>
      <c r="O35" s="21">
        <f t="shared" si="1"/>
        <v>0.12262020006453694</v>
      </c>
      <c r="P35" s="21">
        <f t="shared" si="26"/>
        <v>0.17171646730218237</v>
      </c>
      <c r="Q35" s="21">
        <f t="shared" si="2"/>
        <v>1.9614835948644795E-2</v>
      </c>
      <c r="R35" s="22">
        <f t="shared" si="3"/>
        <v>8.9797426785915495E-4</v>
      </c>
      <c r="S35" s="21">
        <f t="shared" si="4"/>
        <v>1.1759984441460989E-2</v>
      </c>
      <c r="T35" s="21">
        <f t="shared" si="5"/>
        <v>0.25499092332817386</v>
      </c>
      <c r="U35" s="21">
        <f t="shared" si="6"/>
        <v>1.7978132147759109</v>
      </c>
      <c r="V35" s="21">
        <f t="shared" si="7"/>
        <v>0.67649565562607572</v>
      </c>
      <c r="W35" s="21">
        <f t="shared" si="8"/>
        <v>6.8205194542315661E-2</v>
      </c>
      <c r="X35" s="21">
        <f t="shared" si="9"/>
        <v>9.5514075595214729E-2</v>
      </c>
      <c r="Y35" s="24">
        <f t="shared" si="10"/>
        <v>1.0910385899621776E-2</v>
      </c>
      <c r="Z35" s="22">
        <f t="shared" si="11"/>
        <v>4.9948140356231797E-4</v>
      </c>
      <c r="AA35" s="24">
        <f t="shared" si="12"/>
        <v>6.5412715541346249E-3</v>
      </c>
      <c r="AB35" s="21">
        <f t="shared" si="13"/>
        <v>0.14183393537907513</v>
      </c>
      <c r="AC35" s="21">
        <f t="shared" si="14"/>
        <v>1</v>
      </c>
      <c r="AD35" s="21" t="str">
        <f t="shared" si="27"/>
        <v>peralkaline</v>
      </c>
      <c r="AE35" s="21">
        <f t="shared" si="15"/>
        <v>1.9337150854901595</v>
      </c>
      <c r="AF35" s="23">
        <f t="shared" si="16"/>
        <v>717.62830544277108</v>
      </c>
      <c r="AG35" s="21">
        <f t="shared" si="17"/>
        <v>10.093075257164697</v>
      </c>
      <c r="AH35" s="21">
        <f t="shared" si="18"/>
        <v>2.0804738127749953</v>
      </c>
      <c r="AI35" s="21">
        <f t="shared" si="19"/>
        <v>2.8536023288582273</v>
      </c>
      <c r="AJ35" s="21">
        <f t="shared" si="20"/>
        <v>0.11909300215930317</v>
      </c>
      <c r="AK35" s="21">
        <f t="shared" si="21"/>
        <v>0.41001974128300867</v>
      </c>
      <c r="AL35" s="23">
        <f t="shared" si="22"/>
        <v>53.811283455576195</v>
      </c>
      <c r="AM35" s="21">
        <f t="shared" si="23"/>
        <v>1.7308733505491365</v>
      </c>
      <c r="AN35" s="23">
        <f t="shared" si="24"/>
        <v>717.62830544277108</v>
      </c>
      <c r="AO35" s="21">
        <f t="shared" si="28"/>
        <v>0.41246761771005802</v>
      </c>
    </row>
    <row r="36" spans="1:41" x14ac:dyDescent="0.35">
      <c r="A36" s="2" t="s">
        <v>38</v>
      </c>
      <c r="B36" s="2" t="s">
        <v>131</v>
      </c>
      <c r="C36" s="20">
        <v>3.8</v>
      </c>
      <c r="D36" s="21">
        <v>1.3310503002056979E-2</v>
      </c>
      <c r="E36" s="20">
        <v>12.999982341412489</v>
      </c>
      <c r="F36" s="20">
        <v>74.557869255971369</v>
      </c>
      <c r="G36" s="20">
        <v>6.5882383306765959</v>
      </c>
      <c r="H36" s="20">
        <v>1.1389506734250723</v>
      </c>
      <c r="I36" s="21">
        <v>4.1615837396995432E-2</v>
      </c>
      <c r="J36" s="20">
        <v>0.80390989906297372</v>
      </c>
      <c r="K36" s="20">
        <v>27.229671655596743</v>
      </c>
      <c r="L36" s="22">
        <v>4.3827243229228241E-3</v>
      </c>
      <c r="M36" s="23">
        <f t="shared" si="25"/>
        <v>26.27001008782484</v>
      </c>
      <c r="N36" s="21">
        <f t="shared" si="0"/>
        <v>1.2407699992672885</v>
      </c>
      <c r="O36" s="21">
        <f t="shared" si="1"/>
        <v>0.12262020006453694</v>
      </c>
      <c r="P36" s="21">
        <f t="shared" si="26"/>
        <v>0.13987767156425893</v>
      </c>
      <c r="Q36" s="21">
        <f t="shared" si="2"/>
        <v>2.0309391466210278E-2</v>
      </c>
      <c r="R36" s="22">
        <f t="shared" si="3"/>
        <v>3.3024446103602478E-4</v>
      </c>
      <c r="S36" s="21">
        <f t="shared" si="4"/>
        <v>1.1188725108740067E-2</v>
      </c>
      <c r="T36" s="21">
        <f t="shared" si="5"/>
        <v>0.25499161157687983</v>
      </c>
      <c r="U36" s="21">
        <f t="shared" si="6"/>
        <v>1.7900878435089504</v>
      </c>
      <c r="V36" s="21">
        <f t="shared" si="7"/>
        <v>0.69313358211243814</v>
      </c>
      <c r="W36" s="21">
        <f t="shared" si="8"/>
        <v>6.8499543477249389E-2</v>
      </c>
      <c r="X36" s="21">
        <f t="shared" si="9"/>
        <v>7.8140115900719787E-2</v>
      </c>
      <c r="Y36" s="24">
        <f t="shared" si="10"/>
        <v>1.1345471977732433E-2</v>
      </c>
      <c r="Z36" s="22">
        <f t="shared" si="11"/>
        <v>1.8448505878274434E-4</v>
      </c>
      <c r="AA36" s="24">
        <f t="shared" si="12"/>
        <v>6.2503776835933379E-3</v>
      </c>
      <c r="AB36" s="21">
        <f t="shared" si="13"/>
        <v>0.14244642378948419</v>
      </c>
      <c r="AC36" s="21">
        <f t="shared" si="14"/>
        <v>1</v>
      </c>
      <c r="AD36" s="21" t="str">
        <f t="shared" si="27"/>
        <v>peralkaline</v>
      </c>
      <c r="AE36" s="21">
        <f t="shared" si="15"/>
        <v>1.7150112156168458</v>
      </c>
      <c r="AF36" s="23">
        <f t="shared" si="16"/>
        <v>638.6229322839622</v>
      </c>
      <c r="AG36" s="21">
        <f t="shared" si="17"/>
        <v>10.967642979870348</v>
      </c>
      <c r="AH36" s="21">
        <f t="shared" si="18"/>
        <v>1.8453581411799569</v>
      </c>
      <c r="AI36" s="21">
        <f t="shared" si="19"/>
        <v>2.3604898086850952</v>
      </c>
      <c r="AJ36" s="21">
        <f t="shared" si="20"/>
        <v>3.8262533526953815E-2</v>
      </c>
      <c r="AK36" s="21">
        <f t="shared" si="21"/>
        <v>1.0876393579029313</v>
      </c>
      <c r="AL36" s="23">
        <f t="shared" si="22"/>
        <v>26.27001008782484</v>
      </c>
      <c r="AM36" s="21">
        <f t="shared" si="23"/>
        <v>1.4194602395575138</v>
      </c>
      <c r="AN36" s="23">
        <f t="shared" si="24"/>
        <v>638.6229322839622</v>
      </c>
      <c r="AO36" s="21">
        <f t="shared" si="28"/>
        <v>0.38549689263998543</v>
      </c>
    </row>
    <row r="37" spans="1:41" x14ac:dyDescent="0.35">
      <c r="A37" s="2" t="s">
        <v>29</v>
      </c>
      <c r="B37" s="2" t="s">
        <v>30</v>
      </c>
      <c r="C37" s="20">
        <v>3.8</v>
      </c>
      <c r="D37" s="21">
        <v>4.013285871413496E-2</v>
      </c>
      <c r="E37" s="20">
        <v>12.999996836580944</v>
      </c>
      <c r="F37" s="20">
        <v>77.23579080880414</v>
      </c>
      <c r="G37" s="20">
        <v>4.4379315435123443</v>
      </c>
      <c r="H37" s="20">
        <v>0.85</v>
      </c>
      <c r="I37" s="21">
        <v>4.6059732002981545E-2</v>
      </c>
      <c r="J37" s="20">
        <v>0.55448675663198765</v>
      </c>
      <c r="K37" s="20">
        <v>74.667576693441873</v>
      </c>
      <c r="L37" s="22">
        <v>2.7939131421307172E-3</v>
      </c>
      <c r="M37" s="23">
        <f t="shared" si="25"/>
        <v>16.74669019093875</v>
      </c>
      <c r="N37" s="21">
        <f t="shared" si="0"/>
        <v>1.2853351773806645</v>
      </c>
      <c r="O37" s="21">
        <f t="shared" si="1"/>
        <v>0.12262020006453694</v>
      </c>
      <c r="P37" s="21">
        <f t="shared" si="26"/>
        <v>9.4223599649943618E-2</v>
      </c>
      <c r="Q37" s="21">
        <f t="shared" si="2"/>
        <v>1.5156918687589158E-2</v>
      </c>
      <c r="R37" s="22">
        <f t="shared" si="3"/>
        <v>9.9572903396935759E-4</v>
      </c>
      <c r="S37" s="21">
        <f t="shared" si="4"/>
        <v>7.7172826253582147E-3</v>
      </c>
      <c r="T37" s="21">
        <f t="shared" si="5"/>
        <v>0.25499189589621718</v>
      </c>
      <c r="U37" s="21">
        <f t="shared" si="6"/>
        <v>1.7810408033382787</v>
      </c>
      <c r="V37" s="21">
        <f t="shared" si="7"/>
        <v>0.72167643490901912</v>
      </c>
      <c r="W37" s="21">
        <f t="shared" si="8"/>
        <v>6.8847496269992703E-2</v>
      </c>
      <c r="X37" s="21">
        <f t="shared" si="9"/>
        <v>5.2903672657772023E-2</v>
      </c>
      <c r="Y37" s="24">
        <f t="shared" si="10"/>
        <v>8.5101467968504239E-3</v>
      </c>
      <c r="Z37" s="22">
        <f t="shared" si="11"/>
        <v>5.5907143289643968E-4</v>
      </c>
      <c r="AA37" s="24">
        <f t="shared" si="12"/>
        <v>4.3330184299502804E-3</v>
      </c>
      <c r="AB37" s="21">
        <f t="shared" si="13"/>
        <v>0.14317015950351911</v>
      </c>
      <c r="AC37" s="21">
        <f t="shared" si="14"/>
        <v>1.0000000000000002</v>
      </c>
      <c r="AD37" s="21" t="str">
        <f t="shared" si="27"/>
        <v>peraluminous</v>
      </c>
      <c r="AE37" s="21">
        <f t="shared" si="15"/>
        <v>1.3430900513576784</v>
      </c>
      <c r="AF37" s="23">
        <f t="shared" si="16"/>
        <v>732.82441562356348</v>
      </c>
      <c r="AG37" s="21">
        <f t="shared" si="17"/>
        <v>9.9406106603629656</v>
      </c>
      <c r="AH37" s="21">
        <f t="shared" si="18"/>
        <v>1.4377855615980615</v>
      </c>
      <c r="AI37" s="21">
        <f t="shared" si="19"/>
        <v>2.8547914543156061</v>
      </c>
      <c r="AJ37" s="21">
        <f t="shared" si="20"/>
        <v>0.11941953307574156</v>
      </c>
      <c r="AK37" s="21">
        <f t="shared" si="21"/>
        <v>0.38569680199442974</v>
      </c>
      <c r="AL37" s="23">
        <f t="shared" si="22"/>
        <v>43.419313057152614</v>
      </c>
      <c r="AM37" s="21">
        <f t="shared" si="23"/>
        <v>1.6376829481407873</v>
      </c>
      <c r="AN37" s="23">
        <f t="shared" si="24"/>
        <v>732.82441562356348</v>
      </c>
      <c r="AO37" s="21">
        <f t="shared" si="28"/>
        <v>0.60168936631234071</v>
      </c>
    </row>
    <row r="38" spans="1:41" x14ac:dyDescent="0.35">
      <c r="A38" s="2" t="s">
        <v>31</v>
      </c>
      <c r="B38" s="2" t="s">
        <v>132</v>
      </c>
      <c r="C38" s="20">
        <v>3.8</v>
      </c>
      <c r="D38" s="21">
        <v>3.1193543514433746E-2</v>
      </c>
      <c r="E38" s="20">
        <v>12.999990168189125</v>
      </c>
      <c r="F38" s="20">
        <v>77.731460618168683</v>
      </c>
      <c r="G38" s="20">
        <v>4.2042257622455832</v>
      </c>
      <c r="H38" s="20">
        <v>0.52232737267569718</v>
      </c>
      <c r="I38" s="21">
        <v>4.0060096941801418E-2</v>
      </c>
      <c r="J38" s="20">
        <v>0.64192558327338511</v>
      </c>
      <c r="K38" s="20">
        <v>79.337645151487379</v>
      </c>
      <c r="L38" s="22">
        <v>4.0107063548222664E-3</v>
      </c>
      <c r="M38" s="23">
        <f t="shared" si="25"/>
        <v>24.040137740221599</v>
      </c>
      <c r="N38" s="21">
        <f t="shared" ref="N38:N74" si="29">F38/F$5</f>
        <v>1.2935839676846177</v>
      </c>
      <c r="O38" s="21">
        <f t="shared" ref="O38:O74" si="30">C38/C$5*2</f>
        <v>0.12262020006453694</v>
      </c>
      <c r="P38" s="21">
        <f t="shared" ref="P38:P74" si="31">G38/G$5*2</f>
        <v>8.9261693465935946E-2</v>
      </c>
      <c r="Q38" s="21">
        <f t="shared" ref="Q38:Q74" si="32">H38/H$5</f>
        <v>9.3139688422913189E-3</v>
      </c>
      <c r="R38" s="22">
        <f t="shared" ref="R38:R74" si="33">D38/D$5</f>
        <v>7.739373158276578E-4</v>
      </c>
      <c r="S38" s="21">
        <f t="shared" ref="S38:S74" si="34">J38/J$5</f>
        <v>8.93424611375623E-3</v>
      </c>
      <c r="T38" s="21">
        <f t="shared" ref="T38:T74" si="35">E38/E$5*2</f>
        <v>0.25499176509727206</v>
      </c>
      <c r="U38" s="21">
        <f t="shared" si="6"/>
        <v>1.7794797785842382</v>
      </c>
      <c r="V38" s="21">
        <f t="shared" ref="V38:V74" si="36">N38/$U38</f>
        <v>0.72694502250191273</v>
      </c>
      <c r="W38" s="21">
        <f t="shared" ref="W38:W74" si="37">O38/$U38</f>
        <v>6.890789181211944E-2</v>
      </c>
      <c r="X38" s="21">
        <f t="shared" ref="X38:X74" si="38">P38/$U38</f>
        <v>5.0161679014387527E-2</v>
      </c>
      <c r="Y38" s="24">
        <f t="shared" ref="Y38:Y74" si="39">Q38/$U38</f>
        <v>5.2340964782985914E-3</v>
      </c>
      <c r="Z38" s="22">
        <f t="shared" ref="Z38:Z74" si="40">R38/$U38</f>
        <v>4.349233552085687E-4</v>
      </c>
      <c r="AA38" s="24">
        <f t="shared" ref="AA38:AA74" si="41">S38/$U38</f>
        <v>5.0207067375974091E-3</v>
      </c>
      <c r="AB38" s="21">
        <f t="shared" ref="AB38:AB74" si="42">T38/$U38</f>
        <v>0.14329568010047555</v>
      </c>
      <c r="AC38" s="21">
        <f t="shared" si="14"/>
        <v>0.99999999999999978</v>
      </c>
      <c r="AD38" s="21" t="str">
        <f t="shared" si="27"/>
        <v>peraluminous</v>
      </c>
      <c r="AE38" s="21">
        <f t="shared" ref="AE38:AE74" si="43">(W38+X38+2*Y38)/(AB38*V38)</f>
        <v>1.2435456432361482</v>
      </c>
      <c r="AF38" s="23">
        <f t="shared" ref="AF38:AF69" si="44">12900/(LN(AF$5/K38)+3.8+(0.85*(AE38-1)))-273.15</f>
        <v>744.3519627816703</v>
      </c>
      <c r="AG38" s="21">
        <f t="shared" si="17"/>
        <v>9.8279908695819813</v>
      </c>
      <c r="AH38" s="21">
        <f t="shared" ref="AH38:AH74" si="45">1/V38*((W38+X38+2*(Y38+Z38+AA38))/AB38)</f>
        <v>1.3482923184122995</v>
      </c>
      <c r="AI38" s="21">
        <f t="shared" ref="AI38:AI69" si="46">7.95-5305/(AF38+273.15)+0.124*AH38</f>
        <v>2.9034390911698846</v>
      </c>
      <c r="AJ38" s="21">
        <f t="shared" ref="AJ38:AJ69" si="47">10^AI38/AJ$5</f>
        <v>0.13357433035866889</v>
      </c>
      <c r="AK38" s="21">
        <f t="shared" ref="AK38:AK69" si="48">I38/AJ38</f>
        <v>0.2999086488716321</v>
      </c>
      <c r="AL38" s="23">
        <f t="shared" ref="AL38:AL69" si="49">IF(AK38&gt;1,$M38,$M38/AK38)</f>
        <v>80.158200941085028</v>
      </c>
      <c r="AM38" s="21">
        <f t="shared" si="23"/>
        <v>1.9039479613908445</v>
      </c>
      <c r="AN38" s="23">
        <f t="shared" ref="AN38:AN74" si="50">AF38</f>
        <v>744.3519627816703</v>
      </c>
      <c r="AO38" s="21">
        <f t="shared" si="28"/>
        <v>0.33946540825020005</v>
      </c>
    </row>
    <row r="39" spans="1:41" x14ac:dyDescent="0.35">
      <c r="A39" s="2" t="s">
        <v>32</v>
      </c>
      <c r="B39" s="2" t="s">
        <v>133</v>
      </c>
      <c r="C39" s="20">
        <v>3.8</v>
      </c>
      <c r="D39" s="21">
        <v>4.8082518736883198E-2</v>
      </c>
      <c r="E39" s="20">
        <v>13.00012636292597</v>
      </c>
      <c r="F39" s="20">
        <v>77.395601027827482</v>
      </c>
      <c r="G39" s="20">
        <v>4.3241225035826583</v>
      </c>
      <c r="H39" s="20">
        <v>0.85</v>
      </c>
      <c r="I39" s="21">
        <v>4.4094197470882286E-2</v>
      </c>
      <c r="J39" s="20">
        <v>0.50955622535851919</v>
      </c>
      <c r="K39" s="20">
        <v>60.891576552184389</v>
      </c>
      <c r="L39" s="22">
        <v>4.3395801064897701E-3</v>
      </c>
      <c r="M39" s="23">
        <f t="shared" si="25"/>
        <v>26.011404043406387</v>
      </c>
      <c r="N39" s="21">
        <f t="shared" si="29"/>
        <v>1.2879946917594853</v>
      </c>
      <c r="O39" s="21">
        <f t="shared" si="30"/>
        <v>0.12262020006453694</v>
      </c>
      <c r="P39" s="21">
        <f t="shared" si="31"/>
        <v>9.1807271838273002E-2</v>
      </c>
      <c r="Q39" s="21">
        <f t="shared" si="32"/>
        <v>1.5156918687589158E-2</v>
      </c>
      <c r="R39" s="22">
        <f t="shared" si="33"/>
        <v>1.19296659811148E-3</v>
      </c>
      <c r="S39" s="21">
        <f t="shared" si="34"/>
        <v>7.0919446813990147E-3</v>
      </c>
      <c r="T39" s="21">
        <f t="shared" si="35"/>
        <v>0.25499443652516518</v>
      </c>
      <c r="U39" s="21">
        <f t="shared" si="6"/>
        <v>1.7808584301545598</v>
      </c>
      <c r="V39" s="21">
        <f t="shared" si="36"/>
        <v>0.72324372895138045</v>
      </c>
      <c r="W39" s="21">
        <f t="shared" si="37"/>
        <v>6.8854546767030095E-2</v>
      </c>
      <c r="X39" s="21">
        <f t="shared" si="38"/>
        <v>5.1552257205703375E-2</v>
      </c>
      <c r="Y39" s="24">
        <f t="shared" si="39"/>
        <v>8.5110182993455002E-3</v>
      </c>
      <c r="Z39" s="22">
        <f t="shared" si="40"/>
        <v>6.6988289350318714E-4</v>
      </c>
      <c r="AA39" s="24">
        <f t="shared" si="41"/>
        <v>3.982318055895947E-3</v>
      </c>
      <c r="AB39" s="21">
        <f t="shared" si="42"/>
        <v>0.14318624782714162</v>
      </c>
      <c r="AC39" s="21">
        <f t="shared" si="14"/>
        <v>1.0000000000000002</v>
      </c>
      <c r="AD39" s="21" t="str">
        <f t="shared" si="27"/>
        <v>peraluminous</v>
      </c>
      <c r="AE39" s="21">
        <f t="shared" si="43"/>
        <v>1.3270640894172756</v>
      </c>
      <c r="AF39" s="23">
        <f t="shared" si="44"/>
        <v>718.11177494361891</v>
      </c>
      <c r="AG39" s="21">
        <f t="shared" si="17"/>
        <v>10.088152547361954</v>
      </c>
      <c r="AH39" s="21">
        <f t="shared" si="45"/>
        <v>1.4169108608959584</v>
      </c>
      <c r="AI39" s="21">
        <f t="shared" si="46"/>
        <v>2.7739320203755828</v>
      </c>
      <c r="AJ39" s="21">
        <f t="shared" si="47"/>
        <v>9.913247172977542E-2</v>
      </c>
      <c r="AK39" s="21">
        <f t="shared" si="48"/>
        <v>0.44480074693465105</v>
      </c>
      <c r="AL39" s="23">
        <f t="shared" si="49"/>
        <v>58.47877779582037</v>
      </c>
      <c r="AM39" s="21">
        <f t="shared" si="23"/>
        <v>1.7669982873068877</v>
      </c>
      <c r="AN39" s="23">
        <f t="shared" si="50"/>
        <v>718.11177494361891</v>
      </c>
      <c r="AO39" s="21">
        <f t="shared" si="28"/>
        <v>0.37667672981183054</v>
      </c>
    </row>
    <row r="40" spans="1:41" x14ac:dyDescent="0.35">
      <c r="A40" s="2" t="s">
        <v>33</v>
      </c>
      <c r="B40" s="2" t="s">
        <v>134</v>
      </c>
      <c r="C40" s="20">
        <v>3.8</v>
      </c>
      <c r="D40" s="21">
        <v>4.4779411156084303E-2</v>
      </c>
      <c r="E40" s="20">
        <v>13.000154801092945</v>
      </c>
      <c r="F40" s="20">
        <v>77.668465776851221</v>
      </c>
      <c r="G40" s="20">
        <v>4.0690714710884457</v>
      </c>
      <c r="H40" s="20">
        <v>0.85</v>
      </c>
      <c r="I40" s="21">
        <v>5.347262868353795E-2</v>
      </c>
      <c r="J40" s="20">
        <v>0.48372251960860602</v>
      </c>
      <c r="K40" s="20">
        <v>78.659574929239355</v>
      </c>
      <c r="L40" s="22">
        <v>4.09180811990216E-3</v>
      </c>
      <c r="M40" s="23">
        <f t="shared" si="25"/>
        <v>24.526260989098077</v>
      </c>
      <c r="N40" s="21">
        <f t="shared" si="29"/>
        <v>1.2925356261749246</v>
      </c>
      <c r="O40" s="21">
        <f t="shared" si="30"/>
        <v>0.12262020006453694</v>
      </c>
      <c r="P40" s="21">
        <f t="shared" si="31"/>
        <v>8.6392175606973362E-2</v>
      </c>
      <c r="Q40" s="21">
        <f t="shared" si="32"/>
        <v>1.5156918687589158E-2</v>
      </c>
      <c r="R40" s="22">
        <f t="shared" si="33"/>
        <v>1.1110137986871183E-3</v>
      </c>
      <c r="S40" s="21">
        <f t="shared" si="34"/>
        <v>6.7323941490411423E-3</v>
      </c>
      <c r="T40" s="21">
        <f t="shared" si="35"/>
        <v>0.2549949943331557</v>
      </c>
      <c r="U40" s="21">
        <f t="shared" si="6"/>
        <v>1.779543322814908</v>
      </c>
      <c r="V40" s="21">
        <f t="shared" si="36"/>
        <v>0.72632995758168595</v>
      </c>
      <c r="W40" s="21">
        <f t="shared" si="37"/>
        <v>6.8905431237591061E-2</v>
      </c>
      <c r="X40" s="21">
        <f t="shared" si="38"/>
        <v>4.8547385443989607E-2</v>
      </c>
      <c r="Y40" s="24">
        <f t="shared" si="39"/>
        <v>8.5173080605948498E-3</v>
      </c>
      <c r="Z40" s="22">
        <f t="shared" si="40"/>
        <v>6.2432523245890988E-4</v>
      </c>
      <c r="AA40" s="24">
        <f t="shared" si="41"/>
        <v>3.7832145262930387E-3</v>
      </c>
      <c r="AB40" s="21">
        <f t="shared" si="42"/>
        <v>0.14329237791738661</v>
      </c>
      <c r="AC40" s="21">
        <f t="shared" si="14"/>
        <v>1</v>
      </c>
      <c r="AD40" s="21" t="str">
        <f t="shared" si="27"/>
        <v>peraluminous</v>
      </c>
      <c r="AE40" s="21">
        <f t="shared" si="43"/>
        <v>1.2921848849314208</v>
      </c>
      <c r="AF40" s="23">
        <f t="shared" si="44"/>
        <v>740.36073063601236</v>
      </c>
      <c r="AG40" s="21">
        <f t="shared" si="17"/>
        <v>9.8666937583627377</v>
      </c>
      <c r="AH40" s="21">
        <f t="shared" si="45"/>
        <v>1.3768821110930052</v>
      </c>
      <c r="AI40" s="21">
        <f t="shared" si="46"/>
        <v>2.8864523429641014</v>
      </c>
      <c r="AJ40" s="21">
        <f t="shared" si="47"/>
        <v>0.12845063555351893</v>
      </c>
      <c r="AK40" s="21">
        <f t="shared" si="48"/>
        <v>0.41628932743784353</v>
      </c>
      <c r="AL40" s="23">
        <f t="shared" si="49"/>
        <v>58.916381882886753</v>
      </c>
      <c r="AM40" s="21">
        <f t="shared" si="23"/>
        <v>1.7702360685075818</v>
      </c>
      <c r="AN40" s="23">
        <f t="shared" si="50"/>
        <v>740.36073063601236</v>
      </c>
      <c r="AO40" s="21">
        <f t="shared" si="28"/>
        <v>0.46809202847006015</v>
      </c>
    </row>
    <row r="41" spans="1:41" x14ac:dyDescent="0.35">
      <c r="A41" s="2" t="s">
        <v>34</v>
      </c>
      <c r="B41" s="2" t="s">
        <v>135</v>
      </c>
      <c r="C41" s="20">
        <v>3.8</v>
      </c>
      <c r="D41" s="21">
        <v>2.0658738605542938E-2</v>
      </c>
      <c r="E41" s="20">
        <v>13.000130957305121</v>
      </c>
      <c r="F41" s="20">
        <v>77.609329235815721</v>
      </c>
      <c r="G41" s="20">
        <v>3.9870747455532989</v>
      </c>
      <c r="H41" s="20">
        <v>0.85</v>
      </c>
      <c r="I41" s="21">
        <v>3.3952814772468941E-2</v>
      </c>
      <c r="J41" s="20">
        <v>0.66863178568593984</v>
      </c>
      <c r="K41" s="20">
        <v>76.347077350219337</v>
      </c>
      <c r="L41" s="22">
        <v>2.6910321288098004E-3</v>
      </c>
      <c r="M41" s="23">
        <f t="shared" si="25"/>
        <v>16.130022324413275</v>
      </c>
      <c r="N41" s="21">
        <f t="shared" si="29"/>
        <v>1.2915514933568932</v>
      </c>
      <c r="O41" s="21">
        <f t="shared" si="30"/>
        <v>0.12262020006453694</v>
      </c>
      <c r="P41" s="21">
        <f t="shared" si="31"/>
        <v>8.4651268483084893E-2</v>
      </c>
      <c r="Q41" s="21">
        <f t="shared" si="32"/>
        <v>1.5156918687589158E-2</v>
      </c>
      <c r="R41" s="22">
        <f t="shared" si="33"/>
        <v>5.1256019366190141E-4</v>
      </c>
      <c r="S41" s="21">
        <f t="shared" si="34"/>
        <v>9.3059399538752939E-3</v>
      </c>
      <c r="T41" s="21">
        <f t="shared" si="35"/>
        <v>0.25499452664283712</v>
      </c>
      <c r="U41" s="21">
        <f t="shared" si="6"/>
        <v>1.7787929073824784</v>
      </c>
      <c r="V41" s="21">
        <f t="shared" si="36"/>
        <v>0.72608311400197312</v>
      </c>
      <c r="W41" s="21">
        <f t="shared" si="37"/>
        <v>6.8934500219575576E-2</v>
      </c>
      <c r="X41" s="21">
        <f t="shared" si="38"/>
        <v>4.7589164613687694E-2</v>
      </c>
      <c r="Y41" s="24">
        <f t="shared" si="39"/>
        <v>8.5209012385218021E-3</v>
      </c>
      <c r="Z41" s="22">
        <f t="shared" si="40"/>
        <v>2.8815057196070215E-4</v>
      </c>
      <c r="AA41" s="24">
        <f t="shared" si="41"/>
        <v>5.2316039237918542E-3</v>
      </c>
      <c r="AB41" s="21">
        <f t="shared" si="42"/>
        <v>0.14335256543048935</v>
      </c>
      <c r="AC41" s="21">
        <f t="shared" si="14"/>
        <v>1</v>
      </c>
      <c r="AD41" s="21" t="str">
        <f t="shared" si="27"/>
        <v>peraluminous</v>
      </c>
      <c r="AE41" s="21">
        <f t="shared" si="43"/>
        <v>1.2832237285351786</v>
      </c>
      <c r="AF41" s="23">
        <f t="shared" si="44"/>
        <v>738.59426649463887</v>
      </c>
      <c r="AG41" s="21">
        <f t="shared" si="17"/>
        <v>9.8839206024331734</v>
      </c>
      <c r="AH41" s="21">
        <f t="shared" si="45"/>
        <v>1.3892852740420365</v>
      </c>
      <c r="AI41" s="21">
        <f t="shared" si="46"/>
        <v>2.878851494390414</v>
      </c>
      <c r="AJ41" s="21">
        <f t="shared" si="47"/>
        <v>0.12622210216549751</v>
      </c>
      <c r="AK41" s="21">
        <f t="shared" si="48"/>
        <v>0.26899262640984484</v>
      </c>
      <c r="AL41" s="23">
        <f t="shared" si="49"/>
        <v>59.96455196447323</v>
      </c>
      <c r="AM41" s="21">
        <f t="shared" si="23"/>
        <v>1.7778945931224852</v>
      </c>
      <c r="AN41" s="23">
        <f t="shared" si="50"/>
        <v>738.59426649463887</v>
      </c>
      <c r="AO41" s="21">
        <f t="shared" si="28"/>
        <v>0.45108038695231578</v>
      </c>
    </row>
    <row r="42" spans="1:41" x14ac:dyDescent="0.35">
      <c r="A42" s="2" t="s">
        <v>35</v>
      </c>
      <c r="B42" s="2" t="s">
        <v>136</v>
      </c>
      <c r="C42" s="20">
        <v>3.8</v>
      </c>
      <c r="D42" s="21">
        <v>3.8397882239660654E-2</v>
      </c>
      <c r="E42" s="20">
        <v>12.999997377809713</v>
      </c>
      <c r="F42" s="20">
        <v>78.112640450422745</v>
      </c>
      <c r="G42" s="20">
        <v>4.0296796132934132</v>
      </c>
      <c r="H42" s="20">
        <v>0.40839042176689661</v>
      </c>
      <c r="I42" s="21">
        <v>3.6171787301007848E-2</v>
      </c>
      <c r="J42" s="20">
        <v>0.54520453981237127</v>
      </c>
      <c r="K42" s="20">
        <v>92.173052715040882</v>
      </c>
      <c r="L42" s="22">
        <v>2.6284690978156185E-3</v>
      </c>
      <c r="M42" s="23">
        <f t="shared" si="25"/>
        <v>15.755020080547299</v>
      </c>
      <c r="N42" s="21">
        <f t="shared" si="29"/>
        <v>1.2999274496658801</v>
      </c>
      <c r="O42" s="21">
        <f t="shared" si="30"/>
        <v>0.12262020006453694</v>
      </c>
      <c r="P42" s="21">
        <f t="shared" si="31"/>
        <v>8.5555830430858029E-2</v>
      </c>
      <c r="Q42" s="21">
        <f t="shared" si="32"/>
        <v>7.282282841777757E-3</v>
      </c>
      <c r="R42" s="22">
        <f t="shared" si="33"/>
        <v>9.5268284926586417E-4</v>
      </c>
      <c r="S42" s="21">
        <f t="shared" si="34"/>
        <v>7.5880938039300117E-3</v>
      </c>
      <c r="T42" s="21">
        <f t="shared" si="35"/>
        <v>0.25499190651229281</v>
      </c>
      <c r="U42" s="21">
        <f t="shared" si="6"/>
        <v>1.7789184461685417</v>
      </c>
      <c r="V42" s="21">
        <f t="shared" si="36"/>
        <v>0.73074032846513071</v>
      </c>
      <c r="W42" s="21">
        <f t="shared" si="37"/>
        <v>6.8929635492081143E-2</v>
      </c>
      <c r="X42" s="21">
        <f t="shared" si="38"/>
        <v>4.809429606800094E-2</v>
      </c>
      <c r="Y42" s="24">
        <f t="shared" si="39"/>
        <v>4.0936575015355177E-3</v>
      </c>
      <c r="Z42" s="22">
        <f t="shared" si="40"/>
        <v>5.3554048602833101E-4</v>
      </c>
      <c r="AA42" s="24">
        <f t="shared" si="41"/>
        <v>4.265565866874532E-3</v>
      </c>
      <c r="AB42" s="21">
        <f t="shared" si="42"/>
        <v>0.14334097612034874</v>
      </c>
      <c r="AC42" s="21">
        <f t="shared" si="14"/>
        <v>1</v>
      </c>
      <c r="AD42" s="21" t="str">
        <f t="shared" si="27"/>
        <v>peraluminous</v>
      </c>
      <c r="AE42" s="21">
        <f t="shared" si="43"/>
        <v>1.1953907904271008</v>
      </c>
      <c r="AF42" s="23">
        <f t="shared" si="44"/>
        <v>759.90607147752428</v>
      </c>
      <c r="AG42" s="21">
        <f t="shared" si="17"/>
        <v>9.680016676827174</v>
      </c>
      <c r="AH42" s="21">
        <f t="shared" si="45"/>
        <v>1.2870630399358767</v>
      </c>
      <c r="AI42" s="21">
        <f t="shared" si="46"/>
        <v>2.9743469698952332</v>
      </c>
      <c r="AJ42" s="21">
        <f t="shared" si="47"/>
        <v>0.15726456730138427</v>
      </c>
      <c r="AK42" s="21">
        <f t="shared" si="48"/>
        <v>0.23000595697877493</v>
      </c>
      <c r="AL42" s="23">
        <f t="shared" si="49"/>
        <v>68.498313206736555</v>
      </c>
      <c r="AM42" s="21">
        <f t="shared" si="23"/>
        <v>1.8356798769810945</v>
      </c>
      <c r="AN42" s="23">
        <f t="shared" si="50"/>
        <v>759.90607147752428</v>
      </c>
      <c r="AO42" s="21">
        <f t="shared" si="28"/>
        <v>0.47776340429414688</v>
      </c>
    </row>
    <row r="43" spans="1:41" x14ac:dyDescent="0.35">
      <c r="A43" s="2" t="s">
        <v>36</v>
      </c>
      <c r="B43" s="2" t="s">
        <v>137</v>
      </c>
      <c r="C43" s="20">
        <v>3.8</v>
      </c>
      <c r="D43" s="21">
        <v>2.1539354992888931E-2</v>
      </c>
      <c r="E43" s="20">
        <v>12.999997035816341</v>
      </c>
      <c r="F43" s="20">
        <v>77.095824201833594</v>
      </c>
      <c r="G43" s="20">
        <v>4.1989796511043354</v>
      </c>
      <c r="H43" s="20">
        <v>1.2436131236222467</v>
      </c>
      <c r="I43" s="21">
        <v>3.1490865155853406E-2</v>
      </c>
      <c r="J43" s="20">
        <v>0.52634573213272062</v>
      </c>
      <c r="K43" s="20">
        <v>54.891234776047916</v>
      </c>
      <c r="L43" s="22">
        <v>2.6284690978156185E-3</v>
      </c>
      <c r="M43" s="23">
        <f t="shared" si="25"/>
        <v>15.755020080547299</v>
      </c>
      <c r="N43" s="21">
        <f t="shared" si="29"/>
        <v>1.2830058945221099</v>
      </c>
      <c r="O43" s="21">
        <f t="shared" si="30"/>
        <v>0.12262020006453694</v>
      </c>
      <c r="P43" s="21">
        <f t="shared" si="31"/>
        <v>8.9150311063786306E-2</v>
      </c>
      <c r="Q43" s="21">
        <f t="shared" si="32"/>
        <v>2.2175697639483717E-2</v>
      </c>
      <c r="R43" s="22">
        <f t="shared" si="33"/>
        <v>5.34409006150327E-4</v>
      </c>
      <c r="S43" s="21">
        <f t="shared" si="34"/>
        <v>7.3256190971846998E-3</v>
      </c>
      <c r="T43" s="21">
        <f t="shared" si="35"/>
        <v>0.25499189980417286</v>
      </c>
      <c r="U43" s="21">
        <f t="shared" si="6"/>
        <v>1.7798040311974248</v>
      </c>
      <c r="V43" s="21">
        <f t="shared" si="36"/>
        <v>0.72086919235648839</v>
      </c>
      <c r="W43" s="21">
        <f t="shared" si="37"/>
        <v>6.8895337865955933E-2</v>
      </c>
      <c r="X43" s="21">
        <f t="shared" si="38"/>
        <v>5.0089959063530913E-2</v>
      </c>
      <c r="Y43" s="24">
        <f t="shared" si="39"/>
        <v>1.2459628841588952E-2</v>
      </c>
      <c r="Z43" s="22">
        <f t="shared" si="40"/>
        <v>3.0026283612291004E-4</v>
      </c>
      <c r="AA43" s="24">
        <f t="shared" si="41"/>
        <v>4.1159694937066386E-3</v>
      </c>
      <c r="AB43" s="21">
        <f t="shared" si="42"/>
        <v>0.14326964954260624</v>
      </c>
      <c r="AC43" s="21">
        <f t="shared" si="14"/>
        <v>0.99999999999999989</v>
      </c>
      <c r="AD43" s="21" t="str">
        <f t="shared" si="27"/>
        <v>metaluminous</v>
      </c>
      <c r="AE43" s="21">
        <f t="shared" si="43"/>
        <v>1.3933617220207477</v>
      </c>
      <c r="AF43" s="23">
        <f t="shared" si="44"/>
        <v>706.06550975110918</v>
      </c>
      <c r="AG43" s="21">
        <f t="shared" si="17"/>
        <v>10.212256546612233</v>
      </c>
      <c r="AH43" s="21">
        <f t="shared" si="45"/>
        <v>1.4788824214940559</v>
      </c>
      <c r="AI43" s="21">
        <f t="shared" si="46"/>
        <v>2.7157793222874731</v>
      </c>
      <c r="AJ43" s="21">
        <f t="shared" si="47"/>
        <v>8.670881215356821E-2</v>
      </c>
      <c r="AK43" s="21">
        <f t="shared" si="48"/>
        <v>0.36317952436115231</v>
      </c>
      <c r="AL43" s="23">
        <f t="shared" si="49"/>
        <v>43.380804874011069</v>
      </c>
      <c r="AM43" s="21">
        <f t="shared" si="23"/>
        <v>1.6372976055181669</v>
      </c>
      <c r="AN43" s="23">
        <f t="shared" si="50"/>
        <v>706.06550975110918</v>
      </c>
      <c r="AO43" s="21">
        <f t="shared" si="28"/>
        <v>0.46486544424387038</v>
      </c>
    </row>
    <row r="44" spans="1:41" x14ac:dyDescent="0.35">
      <c r="A44" s="2" t="s">
        <v>2</v>
      </c>
      <c r="B44" s="2" t="s">
        <v>3</v>
      </c>
      <c r="C44" s="20">
        <v>4.9063174860653183</v>
      </c>
      <c r="D44" s="21">
        <v>3.7555870346328513E-2</v>
      </c>
      <c r="E44" s="20">
        <v>13.000411105009007</v>
      </c>
      <c r="F44" s="20">
        <v>76.702098822106862</v>
      </c>
      <c r="G44" s="20">
        <v>4.0064907587756693</v>
      </c>
      <c r="H44" s="20">
        <v>0.79034303714838416</v>
      </c>
      <c r="I44" s="21">
        <v>3.7065786640069709E-2</v>
      </c>
      <c r="J44" s="20">
        <v>0.50086307569765776</v>
      </c>
      <c r="K44" s="20">
        <v>51.508142048677769</v>
      </c>
      <c r="L44" s="22">
        <v>4.4122512314038916E-3</v>
      </c>
      <c r="M44" s="23">
        <f t="shared" si="25"/>
        <v>26.446994111118972</v>
      </c>
      <c r="N44" s="21">
        <f t="shared" si="29"/>
        <v>1.2764536332519032</v>
      </c>
      <c r="O44" s="21">
        <f t="shared" si="30"/>
        <v>0.15831937676880667</v>
      </c>
      <c r="P44" s="21">
        <f t="shared" si="31"/>
        <v>8.5063498063177687E-2</v>
      </c>
      <c r="Q44" s="21">
        <f t="shared" si="32"/>
        <v>1.4093135469835667E-2</v>
      </c>
      <c r="R44" s="22">
        <f t="shared" si="33"/>
        <v>9.3179184583373059E-4</v>
      </c>
      <c r="S44" s="21">
        <f t="shared" si="34"/>
        <v>6.9709544286382435E-3</v>
      </c>
      <c r="T44" s="21">
        <f t="shared" si="35"/>
        <v>0.25500002167449309</v>
      </c>
      <c r="U44" s="21">
        <f t="shared" si="6"/>
        <v>1.7968324115026886</v>
      </c>
      <c r="V44" s="21">
        <f t="shared" si="36"/>
        <v>0.7103910331762141</v>
      </c>
      <c r="W44" s="21">
        <f t="shared" si="37"/>
        <v>8.8110263236182595E-2</v>
      </c>
      <c r="X44" s="21">
        <f t="shared" si="38"/>
        <v>4.734080792322707E-2</v>
      </c>
      <c r="Y44" s="24">
        <f t="shared" si="39"/>
        <v>7.8433221593824636E-3</v>
      </c>
      <c r="Z44" s="22">
        <f t="shared" si="40"/>
        <v>5.1857470951031785E-4</v>
      </c>
      <c r="AA44" s="24">
        <f t="shared" si="41"/>
        <v>3.8795796335888907E-3</v>
      </c>
      <c r="AB44" s="21">
        <f t="shared" si="42"/>
        <v>0.1419164191618944</v>
      </c>
      <c r="AC44" s="21">
        <f t="shared" si="14"/>
        <v>0.99999999999999978</v>
      </c>
      <c r="AD44" s="21" t="str">
        <f t="shared" si="27"/>
        <v>metaluminous</v>
      </c>
      <c r="AE44" s="21">
        <f t="shared" si="43"/>
        <v>1.4991418838147035</v>
      </c>
      <c r="AF44" s="23">
        <f t="shared" si="44"/>
        <v>694.78524172048765</v>
      </c>
      <c r="AG44" s="21">
        <f t="shared" si="17"/>
        <v>10.331269664513071</v>
      </c>
      <c r="AH44" s="21">
        <f t="shared" si="45"/>
        <v>1.586392870325396</v>
      </c>
      <c r="AI44" s="21">
        <f t="shared" si="46"/>
        <v>2.6659741588961654</v>
      </c>
      <c r="AJ44" s="21">
        <f t="shared" si="47"/>
        <v>7.7313987606756673E-2</v>
      </c>
      <c r="AK44" s="21">
        <f t="shared" si="48"/>
        <v>0.47941889672795035</v>
      </c>
      <c r="AL44" s="23">
        <f t="shared" si="49"/>
        <v>55.164688525255414</v>
      </c>
      <c r="AM44" s="21">
        <f t="shared" si="23"/>
        <v>1.7416611703775331</v>
      </c>
      <c r="AN44" s="23">
        <f t="shared" si="50"/>
        <v>694.78524172048765</v>
      </c>
      <c r="AO44" s="21">
        <f t="shared" si="28"/>
        <v>0.31298575254432459</v>
      </c>
    </row>
    <row r="45" spans="1:41" x14ac:dyDescent="0.35">
      <c r="A45" s="2" t="s">
        <v>78</v>
      </c>
      <c r="B45" s="2" t="s">
        <v>138</v>
      </c>
      <c r="C45" s="20">
        <v>3.8</v>
      </c>
      <c r="D45" s="21">
        <v>3.2264624676628578E-2</v>
      </c>
      <c r="E45" s="20">
        <v>12.999999692773503</v>
      </c>
      <c r="F45" s="20">
        <v>77.283190683584564</v>
      </c>
      <c r="G45" s="20">
        <v>4.2859670219290971</v>
      </c>
      <c r="H45" s="20">
        <v>0.92733066740211867</v>
      </c>
      <c r="I45" s="21">
        <v>3.9035268633658284E-2</v>
      </c>
      <c r="J45" s="20">
        <v>0.61214783998233235</v>
      </c>
      <c r="K45" s="20">
        <v>62.960238504418236</v>
      </c>
      <c r="L45" s="22">
        <v>4.2682705668334198E-3</v>
      </c>
      <c r="M45" s="23">
        <f t="shared" si="25"/>
        <v>25.583975305456203</v>
      </c>
      <c r="N45" s="21">
        <f t="shared" si="29"/>
        <v>1.2861239920716352</v>
      </c>
      <c r="O45" s="21">
        <f t="shared" si="30"/>
        <v>0.12262020006453694</v>
      </c>
      <c r="P45" s="21">
        <f t="shared" si="31"/>
        <v>9.099717668639272E-2</v>
      </c>
      <c r="Q45" s="21">
        <f t="shared" si="32"/>
        <v>1.6535853555672587E-2</v>
      </c>
      <c r="R45" s="22">
        <f t="shared" si="33"/>
        <v>8.0051171508816724E-4</v>
      </c>
      <c r="S45" s="21">
        <f t="shared" si="34"/>
        <v>8.5198029225098462E-3</v>
      </c>
      <c r="T45" s="21">
        <f t="shared" si="35"/>
        <v>0.25499195191976587</v>
      </c>
      <c r="U45" s="21">
        <f t="shared" si="6"/>
        <v>1.7805894889356011</v>
      </c>
      <c r="V45" s="21">
        <f t="shared" si="36"/>
        <v>0.7223023611357231</v>
      </c>
      <c r="W45" s="21">
        <f t="shared" si="37"/>
        <v>6.8864946595768528E-2</v>
      </c>
      <c r="X45" s="21">
        <f t="shared" si="38"/>
        <v>5.1105084721571006E-2</v>
      </c>
      <c r="Y45" s="24">
        <f t="shared" si="39"/>
        <v>9.2867298489767974E-3</v>
      </c>
      <c r="Z45" s="22">
        <f t="shared" si="40"/>
        <v>4.4957679468651492E-4</v>
      </c>
      <c r="AA45" s="24">
        <f t="shared" si="41"/>
        <v>4.7848215298646997E-3</v>
      </c>
      <c r="AB45" s="21">
        <f t="shared" si="42"/>
        <v>0.14320647937340947</v>
      </c>
      <c r="AC45" s="21">
        <f t="shared" si="14"/>
        <v>1</v>
      </c>
      <c r="AD45" s="21" t="str">
        <f t="shared" si="27"/>
        <v>peraluminous</v>
      </c>
      <c r="AE45" s="21">
        <f t="shared" si="43"/>
        <v>1.3393818953000116</v>
      </c>
      <c r="AF45" s="23">
        <f t="shared" si="44"/>
        <v>719.86209094188564</v>
      </c>
      <c r="AG45" s="21">
        <f t="shared" si="17"/>
        <v>10.070370835580524</v>
      </c>
      <c r="AH45" s="21">
        <f t="shared" si="45"/>
        <v>1.440589946249424</v>
      </c>
      <c r="AI45" s="21">
        <f t="shared" si="46"/>
        <v>2.7863014250594604</v>
      </c>
      <c r="AJ45" s="21">
        <f t="shared" si="47"/>
        <v>0.10199651650545495</v>
      </c>
      <c r="AK45" s="21">
        <f t="shared" si="48"/>
        <v>0.38271178243200699</v>
      </c>
      <c r="AL45" s="23">
        <f t="shared" si="49"/>
        <v>66.849196914917243</v>
      </c>
      <c r="AM45" s="21">
        <f t="shared" si="23"/>
        <v>1.825096194282896</v>
      </c>
      <c r="AN45" s="23">
        <f t="shared" si="50"/>
        <v>719.86209094188564</v>
      </c>
      <c r="AO45" s="21">
        <f t="shared" si="28"/>
        <v>0.32685110713364834</v>
      </c>
    </row>
    <row r="46" spans="1:41" x14ac:dyDescent="0.35">
      <c r="A46" s="2" t="s">
        <v>79</v>
      </c>
      <c r="B46" s="2" t="s">
        <v>139</v>
      </c>
      <c r="C46" s="20">
        <v>3.8</v>
      </c>
      <c r="D46" s="21">
        <v>6.4885113572089453E-2</v>
      </c>
      <c r="E46" s="20">
        <v>12.999997981921645</v>
      </c>
      <c r="F46" s="20">
        <v>77.063072485911434</v>
      </c>
      <c r="G46" s="20">
        <v>4.4768143873511415</v>
      </c>
      <c r="H46" s="20">
        <v>0.82139933398056131</v>
      </c>
      <c r="I46" s="21">
        <v>5.3125086663334473E-2</v>
      </c>
      <c r="J46" s="20">
        <v>0.69572168611632945</v>
      </c>
      <c r="K46" s="20">
        <v>89.534697221500011</v>
      </c>
      <c r="L46" s="22">
        <v>3.97642776255291E-3</v>
      </c>
      <c r="M46" s="23">
        <f t="shared" si="25"/>
        <v>23.834672167129863</v>
      </c>
      <c r="N46" s="21">
        <f t="shared" si="29"/>
        <v>1.2824608501566221</v>
      </c>
      <c r="O46" s="21">
        <f t="shared" si="30"/>
        <v>0.12262020006453694</v>
      </c>
      <c r="P46" s="21">
        <f t="shared" si="31"/>
        <v>9.5049137735693026E-2</v>
      </c>
      <c r="Q46" s="21">
        <f t="shared" si="32"/>
        <v>1.4646921076686187E-2</v>
      </c>
      <c r="R46" s="22">
        <f t="shared" si="33"/>
        <v>1.6098527123704119E-3</v>
      </c>
      <c r="S46" s="21">
        <f t="shared" si="34"/>
        <v>9.6829740586823875E-3</v>
      </c>
      <c r="T46" s="21">
        <f t="shared" si="35"/>
        <v>0.25499191836180701</v>
      </c>
      <c r="U46" s="21">
        <f t="shared" si="6"/>
        <v>1.7810618541663981</v>
      </c>
      <c r="V46" s="21">
        <f t="shared" si="36"/>
        <v>0.72005407737894689</v>
      </c>
      <c r="W46" s="21">
        <f t="shared" si="37"/>
        <v>6.8846682543727639E-2</v>
      </c>
      <c r="X46" s="21">
        <f t="shared" si="38"/>
        <v>5.3366556312093659E-2</v>
      </c>
      <c r="Y46" s="24">
        <f t="shared" si="39"/>
        <v>8.2237015196428877E-3</v>
      </c>
      <c r="Z46" s="22">
        <f t="shared" si="40"/>
        <v>9.0387243351740959E-4</v>
      </c>
      <c r="AA46" s="24">
        <f t="shared" si="41"/>
        <v>5.4366298598957823E-3</v>
      </c>
      <c r="AB46" s="21">
        <f t="shared" si="42"/>
        <v>0.1431684799521758</v>
      </c>
      <c r="AC46" s="21">
        <f t="shared" si="14"/>
        <v>1</v>
      </c>
      <c r="AD46" s="21" t="str">
        <f t="shared" si="27"/>
        <v>peraluminous</v>
      </c>
      <c r="AE46" s="21">
        <f t="shared" si="43"/>
        <v>1.3450569670846273</v>
      </c>
      <c r="AF46" s="23">
        <f t="shared" si="44"/>
        <v>747.13877022251552</v>
      </c>
      <c r="AG46" s="21">
        <f t="shared" si="17"/>
        <v>9.8011467849627447</v>
      </c>
      <c r="AH46" s="21">
        <f t="shared" si="45"/>
        <v>1.468067169085898</v>
      </c>
      <c r="AI46" s="21">
        <f t="shared" si="46"/>
        <v>2.9325319595439159</v>
      </c>
      <c r="AJ46" s="21">
        <f t="shared" si="47"/>
        <v>0.1428288284793936</v>
      </c>
      <c r="AK46" s="21">
        <f t="shared" si="48"/>
        <v>0.37194932723962665</v>
      </c>
      <c r="AL46" s="23">
        <f t="shared" si="49"/>
        <v>64.080428223962031</v>
      </c>
      <c r="AM46" s="21">
        <f t="shared" si="23"/>
        <v>1.8067254053028092</v>
      </c>
      <c r="AN46" s="23">
        <f t="shared" si="50"/>
        <v>747.13877022251552</v>
      </c>
      <c r="AO46" s="21">
        <f t="shared" si="28"/>
        <v>0.45527846003413136</v>
      </c>
    </row>
    <row r="47" spans="1:41" x14ac:dyDescent="0.35">
      <c r="A47" s="2" t="s">
        <v>80</v>
      </c>
      <c r="B47" s="2" t="s">
        <v>140</v>
      </c>
      <c r="C47" s="20">
        <v>3.8</v>
      </c>
      <c r="D47" s="21">
        <v>4.9908983034453853E-2</v>
      </c>
      <c r="E47" s="20">
        <v>12.999998849236203</v>
      </c>
      <c r="F47" s="20">
        <v>76.699572265237236</v>
      </c>
      <c r="G47" s="20">
        <v>4.6786134757549798</v>
      </c>
      <c r="H47" s="20">
        <v>1.0060075835013091</v>
      </c>
      <c r="I47" s="21">
        <v>5.6962198059132135E-2</v>
      </c>
      <c r="J47" s="20">
        <v>0.68115533159567987</v>
      </c>
      <c r="K47" s="20">
        <v>84.835954047470793</v>
      </c>
      <c r="L47" s="22">
        <v>4.8307745433060489E-3</v>
      </c>
      <c r="M47" s="23">
        <f t="shared" si="25"/>
        <v>28.955619070292144</v>
      </c>
      <c r="N47" s="21">
        <f t="shared" si="29"/>
        <v>1.2764115870400605</v>
      </c>
      <c r="O47" s="21">
        <f t="shared" si="30"/>
        <v>0.12262020006453694</v>
      </c>
      <c r="P47" s="21">
        <f t="shared" si="31"/>
        <v>9.9333619442780879E-2</v>
      </c>
      <c r="Q47" s="21">
        <f t="shared" si="32"/>
        <v>1.7938794284973417E-2</v>
      </c>
      <c r="R47" s="22">
        <f t="shared" si="33"/>
        <v>1.238282670498793E-3</v>
      </c>
      <c r="S47" s="21">
        <f t="shared" si="34"/>
        <v>9.4802412191465537E-3</v>
      </c>
      <c r="T47" s="21">
        <f t="shared" si="35"/>
        <v>0.25499193537397913</v>
      </c>
      <c r="U47" s="21">
        <f t="shared" si="6"/>
        <v>1.7820146600959763</v>
      </c>
      <c r="V47" s="21">
        <f t="shared" si="36"/>
        <v>0.71627445925238076</v>
      </c>
      <c r="W47" s="21">
        <f t="shared" si="37"/>
        <v>6.8809871663981045E-2</v>
      </c>
      <c r="X47" s="21">
        <f t="shared" si="38"/>
        <v>5.5742313274477179E-2</v>
      </c>
      <c r="Y47" s="24">
        <f t="shared" si="39"/>
        <v>1.0066580644183512E-2</v>
      </c>
      <c r="Z47" s="22">
        <f t="shared" si="40"/>
        <v>6.9487793688077814E-4</v>
      </c>
      <c r="AA47" s="24">
        <f t="shared" si="41"/>
        <v>5.3199569181074883E-3</v>
      </c>
      <c r="AB47" s="21">
        <f t="shared" si="42"/>
        <v>0.1430919403099892</v>
      </c>
      <c r="AC47" s="21">
        <f t="shared" si="14"/>
        <v>1</v>
      </c>
      <c r="AD47" s="21" t="str">
        <f t="shared" si="27"/>
        <v>metaluminous</v>
      </c>
      <c r="AE47" s="21">
        <f t="shared" si="43"/>
        <v>1.4116593523374852</v>
      </c>
      <c r="AF47" s="23">
        <f t="shared" si="44"/>
        <v>738.2975342350868</v>
      </c>
      <c r="AG47" s="21">
        <f t="shared" si="17"/>
        <v>9.8868202862964711</v>
      </c>
      <c r="AH47" s="21">
        <f t="shared" si="45"/>
        <v>1.5290298822113035</v>
      </c>
      <c r="AI47" s="21">
        <f t="shared" si="46"/>
        <v>2.8946415435139241</v>
      </c>
      <c r="AJ47" s="21">
        <f t="shared" si="47"/>
        <v>0.13089572351507095</v>
      </c>
      <c r="AK47" s="21">
        <f t="shared" si="48"/>
        <v>0.43517233817477369</v>
      </c>
      <c r="AL47" s="23">
        <f t="shared" si="49"/>
        <v>66.538280424117872</v>
      </c>
      <c r="AM47" s="21">
        <f t="shared" si="23"/>
        <v>1.8230715730286453</v>
      </c>
      <c r="AN47" s="23">
        <f t="shared" si="50"/>
        <v>738.2975342350868</v>
      </c>
      <c r="AO47" s="21">
        <f t="shared" si="28"/>
        <v>0.39920834808146954</v>
      </c>
    </row>
    <row r="48" spans="1:41" x14ac:dyDescent="0.35">
      <c r="A48" s="2" t="s">
        <v>25</v>
      </c>
      <c r="B48" s="2" t="s">
        <v>141</v>
      </c>
      <c r="C48" s="20">
        <v>3.8</v>
      </c>
      <c r="D48" s="21">
        <v>2.514787068146513E-2</v>
      </c>
      <c r="E48" s="20">
        <v>12.999996658254311</v>
      </c>
      <c r="F48" s="20">
        <v>77.690491951244923</v>
      </c>
      <c r="G48" s="20">
        <v>3.9458132658483782</v>
      </c>
      <c r="H48" s="20">
        <v>0.85</v>
      </c>
      <c r="I48" s="21">
        <v>4.0208568446047158E-2</v>
      </c>
      <c r="J48" s="20">
        <v>0.62038417293110171</v>
      </c>
      <c r="K48" s="20">
        <v>69.323473309192408</v>
      </c>
      <c r="L48" s="22">
        <v>3.9738670464279924E-3</v>
      </c>
      <c r="M48" s="23">
        <f t="shared" si="25"/>
        <v>23.819323257758175</v>
      </c>
      <c r="N48" s="21">
        <f t="shared" si="29"/>
        <v>1.2929021792518709</v>
      </c>
      <c r="O48" s="21">
        <f t="shared" si="30"/>
        <v>0.12262020006453694</v>
      </c>
      <c r="P48" s="21">
        <f t="shared" si="31"/>
        <v>8.3775228574275537E-2</v>
      </c>
      <c r="Q48" s="21">
        <f t="shared" si="32"/>
        <v>1.5156918687589158E-2</v>
      </c>
      <c r="R48" s="22">
        <f t="shared" si="33"/>
        <v>6.2393923040479171E-4</v>
      </c>
      <c r="S48" s="21">
        <f t="shared" si="34"/>
        <v>8.6344352530424735E-3</v>
      </c>
      <c r="T48" s="21">
        <f t="shared" si="35"/>
        <v>0.25499189239838199</v>
      </c>
      <c r="U48" s="21">
        <f t="shared" si="6"/>
        <v>1.7787047934601017</v>
      </c>
      <c r="V48" s="21">
        <f t="shared" si="36"/>
        <v>0.72687844773656762</v>
      </c>
      <c r="W48" s="21">
        <f t="shared" si="37"/>
        <v>6.8937915114067216E-2</v>
      </c>
      <c r="X48" s="21">
        <f t="shared" si="38"/>
        <v>4.7099006469369313E-2</v>
      </c>
      <c r="Y48" s="24">
        <f t="shared" si="39"/>
        <v>8.5213233490558666E-3</v>
      </c>
      <c r="Z48" s="22">
        <f t="shared" si="40"/>
        <v>3.5078290264853182E-4</v>
      </c>
      <c r="AA48" s="24">
        <f t="shared" si="41"/>
        <v>4.8543385528556247E-3</v>
      </c>
      <c r="AB48" s="21">
        <f t="shared" si="42"/>
        <v>0.14335818587543586</v>
      </c>
      <c r="AC48" s="21">
        <f t="shared" si="14"/>
        <v>1</v>
      </c>
      <c r="AD48" s="21" t="str">
        <f t="shared" si="27"/>
        <v>peraluminous</v>
      </c>
      <c r="AE48" s="21">
        <f t="shared" si="43"/>
        <v>1.2771064394656997</v>
      </c>
      <c r="AF48" s="23">
        <f t="shared" si="44"/>
        <v>731.40053107334381</v>
      </c>
      <c r="AG48" s="21">
        <f t="shared" si="17"/>
        <v>9.9547008245719439</v>
      </c>
      <c r="AH48" s="21">
        <f t="shared" si="45"/>
        <v>1.3770089897198712</v>
      </c>
      <c r="AI48" s="21">
        <f t="shared" si="46"/>
        <v>2.8397803272898483</v>
      </c>
      <c r="AJ48" s="21">
        <f t="shared" si="47"/>
        <v>0.11536238916754543</v>
      </c>
      <c r="AK48" s="21">
        <f t="shared" si="48"/>
        <v>0.3485413984244955</v>
      </c>
      <c r="AL48" s="23">
        <f t="shared" si="49"/>
        <v>68.340011732976834</v>
      </c>
      <c r="AM48" s="21">
        <f t="shared" si="23"/>
        <v>1.8346750490247379</v>
      </c>
      <c r="AN48" s="23">
        <f t="shared" si="50"/>
        <v>731.40053107334381</v>
      </c>
      <c r="AO48" s="21">
        <f t="shared" si="28"/>
        <v>0.3600821583504959</v>
      </c>
    </row>
    <row r="49" spans="1:41" x14ac:dyDescent="0.35">
      <c r="A49" s="2" t="s">
        <v>26</v>
      </c>
      <c r="B49" s="2" t="s">
        <v>142</v>
      </c>
      <c r="C49" s="20">
        <v>3.8</v>
      </c>
      <c r="D49" s="21">
        <v>2.9807783563241378E-2</v>
      </c>
      <c r="E49" s="20">
        <v>12.999997188342938</v>
      </c>
      <c r="F49" s="20">
        <v>77.551981575070343</v>
      </c>
      <c r="G49" s="20">
        <v>4.0863713354141318</v>
      </c>
      <c r="H49" s="20">
        <v>0.85</v>
      </c>
      <c r="I49" s="21">
        <v>4.1044719451720814E-2</v>
      </c>
      <c r="J49" s="20">
        <v>0.61411237273620856</v>
      </c>
      <c r="K49" s="20">
        <v>75.459399668563279</v>
      </c>
      <c r="L49" s="22">
        <v>3.9738670464279924E-3</v>
      </c>
      <c r="M49" s="23">
        <f t="shared" si="25"/>
        <v>23.819323257758175</v>
      </c>
      <c r="N49" s="21">
        <f t="shared" si="29"/>
        <v>1.2905971305553392</v>
      </c>
      <c r="O49" s="21">
        <f t="shared" si="30"/>
        <v>0.12262020006453694</v>
      </c>
      <c r="P49" s="21">
        <f t="shared" si="31"/>
        <v>8.6759476335756508E-2</v>
      </c>
      <c r="Q49" s="21">
        <f t="shared" si="32"/>
        <v>1.5156918687589158E-2</v>
      </c>
      <c r="R49" s="22">
        <f t="shared" si="33"/>
        <v>7.3955547855703702E-4</v>
      </c>
      <c r="S49" s="21">
        <f t="shared" si="34"/>
        <v>8.5471450624385326E-3</v>
      </c>
      <c r="T49" s="21">
        <f t="shared" si="35"/>
        <v>0.25499190279594636</v>
      </c>
      <c r="U49" s="21">
        <f t="shared" si="6"/>
        <v>1.7794123289801635</v>
      </c>
      <c r="V49" s="21">
        <f t="shared" si="36"/>
        <v>0.7252940251880915</v>
      </c>
      <c r="W49" s="21">
        <f t="shared" si="37"/>
        <v>6.8910503803699272E-2</v>
      </c>
      <c r="X49" s="21">
        <f t="shared" si="38"/>
        <v>4.8757376198174968E-2</v>
      </c>
      <c r="Y49" s="24">
        <f t="shared" si="39"/>
        <v>8.5179350736970891E-3</v>
      </c>
      <c r="Z49" s="22">
        <f t="shared" si="40"/>
        <v>4.1561782309381843E-4</v>
      </c>
      <c r="AA49" s="24">
        <f t="shared" si="41"/>
        <v>4.8033527267607318E-3</v>
      </c>
      <c r="AB49" s="21">
        <f t="shared" si="42"/>
        <v>0.14330118918648277</v>
      </c>
      <c r="AC49" s="21">
        <f t="shared" si="14"/>
        <v>1.0000000000000002</v>
      </c>
      <c r="AD49" s="21" t="str">
        <f t="shared" si="27"/>
        <v>peraluminous</v>
      </c>
      <c r="AE49" s="21">
        <f t="shared" si="43"/>
        <v>1.2960322018902932</v>
      </c>
      <c r="AF49" s="23">
        <f t="shared" si="44"/>
        <v>736.80551736014763</v>
      </c>
      <c r="AG49" s="21">
        <f t="shared" si="17"/>
        <v>9.90142617977701</v>
      </c>
      <c r="AH49" s="21">
        <f t="shared" si="45"/>
        <v>1.3964593078295608</v>
      </c>
      <c r="AI49" s="21">
        <f t="shared" si="46"/>
        <v>2.8704543657991617</v>
      </c>
      <c r="AJ49" s="21">
        <f t="shared" si="47"/>
        <v>0.12380502730093171</v>
      </c>
      <c r="AK49" s="21">
        <f t="shared" si="48"/>
        <v>0.33152708211075954</v>
      </c>
      <c r="AL49" s="23">
        <f t="shared" si="49"/>
        <v>71.847292553313636</v>
      </c>
      <c r="AM49" s="21">
        <f t="shared" si="23"/>
        <v>1.8564104071075409</v>
      </c>
      <c r="AN49" s="23">
        <f t="shared" si="50"/>
        <v>736.80551736014763</v>
      </c>
      <c r="AO49" s="21">
        <f t="shared" si="28"/>
        <v>0.35873880472326014</v>
      </c>
    </row>
    <row r="50" spans="1:41" x14ac:dyDescent="0.35">
      <c r="A50" s="2" t="s">
        <v>27</v>
      </c>
      <c r="B50" s="2" t="s">
        <v>143</v>
      </c>
      <c r="C50" s="20">
        <v>3.8</v>
      </c>
      <c r="D50" s="21">
        <v>7.8850144481972986E-2</v>
      </c>
      <c r="E50" s="20">
        <v>12.999997726430864</v>
      </c>
      <c r="F50" s="20">
        <v>77.462024287490237</v>
      </c>
      <c r="G50" s="20">
        <v>4.1213155970077135</v>
      </c>
      <c r="H50" s="20">
        <v>0.85</v>
      </c>
      <c r="I50" s="21">
        <v>4.9943623133472365E-2</v>
      </c>
      <c r="J50" s="20">
        <v>0.61210270029220448</v>
      </c>
      <c r="K50" s="20">
        <v>74.510319144828372</v>
      </c>
      <c r="L50" s="22">
        <v>4.4061075359650165E-3</v>
      </c>
      <c r="M50" s="23">
        <f t="shared" si="25"/>
        <v>26.410168856034677</v>
      </c>
      <c r="N50" s="21">
        <f t="shared" si="29"/>
        <v>1.289100087992848</v>
      </c>
      <c r="O50" s="21">
        <f t="shared" si="30"/>
        <v>0.12262020006453694</v>
      </c>
      <c r="P50" s="21">
        <f t="shared" si="31"/>
        <v>8.7501392717785842E-2</v>
      </c>
      <c r="Q50" s="21">
        <f t="shared" si="32"/>
        <v>1.5156918687589158E-2</v>
      </c>
      <c r="R50" s="22">
        <f t="shared" si="33"/>
        <v>1.9563365458869367E-3</v>
      </c>
      <c r="S50" s="21">
        <f t="shared" si="34"/>
        <v>8.5191746735171128E-3</v>
      </c>
      <c r="T50" s="21">
        <f t="shared" si="35"/>
        <v>0.25499191335041516</v>
      </c>
      <c r="U50" s="21">
        <f t="shared" si="6"/>
        <v>1.7798460240325791</v>
      </c>
      <c r="V50" s="21">
        <f t="shared" si="36"/>
        <v>0.72427618489836953</v>
      </c>
      <c r="W50" s="21">
        <f t="shared" si="37"/>
        <v>6.8893712382331593E-2</v>
      </c>
      <c r="X50" s="21">
        <f t="shared" si="38"/>
        <v>4.91623385036054E-2</v>
      </c>
      <c r="Y50" s="24">
        <f t="shared" si="39"/>
        <v>8.5158595085929288E-3</v>
      </c>
      <c r="Z50" s="22">
        <f t="shared" si="40"/>
        <v>1.099160556290417E-3</v>
      </c>
      <c r="AA50" s="24">
        <f t="shared" si="41"/>
        <v>4.7864672328313575E-3</v>
      </c>
      <c r="AB50" s="21">
        <f t="shared" si="42"/>
        <v>0.14326627691797889</v>
      </c>
      <c r="AC50" s="21">
        <f t="shared" si="14"/>
        <v>1</v>
      </c>
      <c r="AD50" s="21" t="str">
        <f t="shared" si="27"/>
        <v>peraluminous</v>
      </c>
      <c r="AE50" s="21">
        <f t="shared" si="43"/>
        <v>1.3018706972725183</v>
      </c>
      <c r="AF50" s="23">
        <f t="shared" si="44"/>
        <v>735.41422514571411</v>
      </c>
      <c r="AG50" s="21">
        <f t="shared" si="17"/>
        <v>9.9150849798933063</v>
      </c>
      <c r="AH50" s="21">
        <f t="shared" si="45"/>
        <v>1.41531288910388</v>
      </c>
      <c r="AI50" s="21">
        <f t="shared" si="46"/>
        <v>2.8655462164154826</v>
      </c>
      <c r="AJ50" s="21">
        <f t="shared" si="47"/>
        <v>0.12241372988709529</v>
      </c>
      <c r="AK50" s="21">
        <f t="shared" si="48"/>
        <v>0.40799037150110856</v>
      </c>
      <c r="AL50" s="23">
        <f t="shared" si="49"/>
        <v>64.732333654993909</v>
      </c>
      <c r="AM50" s="21">
        <f t="shared" si="23"/>
        <v>1.8111212639809715</v>
      </c>
      <c r="AN50" s="23">
        <f t="shared" si="50"/>
        <v>735.41422514571411</v>
      </c>
      <c r="AO50" s="21">
        <f t="shared" si="28"/>
        <v>0.40030521174965211</v>
      </c>
    </row>
    <row r="51" spans="1:41" x14ac:dyDescent="0.35">
      <c r="A51" s="2" t="s">
        <v>28</v>
      </c>
      <c r="B51" s="2" t="s">
        <v>144</v>
      </c>
      <c r="C51" s="20">
        <v>3.8</v>
      </c>
      <c r="D51" s="21">
        <v>3.2938961561931199E-2</v>
      </c>
      <c r="E51" s="20">
        <v>12.999997374340563</v>
      </c>
      <c r="F51" s="20">
        <v>77.860711513237348</v>
      </c>
      <c r="G51" s="20">
        <v>3.8352517450332506</v>
      </c>
      <c r="H51" s="20">
        <v>0.73661844880527616</v>
      </c>
      <c r="I51" s="21">
        <v>4.8790035468974279E-2</v>
      </c>
      <c r="J51" s="20">
        <v>0.61762995990121861</v>
      </c>
      <c r="K51" s="20">
        <v>93.213276431819878</v>
      </c>
      <c r="L51" s="22">
        <v>3.3227968461893914E-3</v>
      </c>
      <c r="M51" s="23">
        <f t="shared" si="25"/>
        <v>19.916814345962454</v>
      </c>
      <c r="N51" s="21">
        <f t="shared" si="29"/>
        <v>1.2957349228363679</v>
      </c>
      <c r="O51" s="21">
        <f t="shared" si="30"/>
        <v>0.12262020006453694</v>
      </c>
      <c r="P51" s="21">
        <f t="shared" si="31"/>
        <v>8.1427850213020181E-2</v>
      </c>
      <c r="Q51" s="21">
        <f t="shared" si="32"/>
        <v>1.3135136390964268E-2</v>
      </c>
      <c r="R51" s="22">
        <f t="shared" si="33"/>
        <v>8.1724256449401309E-4</v>
      </c>
      <c r="S51" s="21">
        <f t="shared" si="34"/>
        <v>8.5961024342549562E-3</v>
      </c>
      <c r="T51" s="21">
        <f t="shared" si="35"/>
        <v>0.25499190644424624</v>
      </c>
      <c r="U51" s="21">
        <f t="shared" si="6"/>
        <v>1.7773233609478845</v>
      </c>
      <c r="V51" s="21">
        <f t="shared" si="36"/>
        <v>0.72903724291640715</v>
      </c>
      <c r="W51" s="21">
        <f t="shared" si="37"/>
        <v>6.8991497416171346E-2</v>
      </c>
      <c r="X51" s="21">
        <f t="shared" si="38"/>
        <v>4.5814876460968233E-2</v>
      </c>
      <c r="Y51" s="24">
        <f t="shared" si="39"/>
        <v>7.3904032769585718E-3</v>
      </c>
      <c r="Z51" s="22">
        <f t="shared" si="40"/>
        <v>4.5981647597213837E-4</v>
      </c>
      <c r="AA51" s="24">
        <f t="shared" si="41"/>
        <v>4.8365438856722565E-3</v>
      </c>
      <c r="AB51" s="21">
        <f t="shared" si="42"/>
        <v>0.1434696195678504</v>
      </c>
      <c r="AC51" s="21">
        <f t="shared" si="14"/>
        <v>1.0000000000000002</v>
      </c>
      <c r="AD51" s="21" t="str">
        <f t="shared" si="27"/>
        <v>peraluminous</v>
      </c>
      <c r="AE51" s="21">
        <f t="shared" si="43"/>
        <v>1.2389460031974153</v>
      </c>
      <c r="AF51" s="23">
        <f t="shared" si="44"/>
        <v>757.77609670799086</v>
      </c>
      <c r="AG51" s="21">
        <f t="shared" si="17"/>
        <v>9.7000163561020933</v>
      </c>
      <c r="AH51" s="21">
        <f t="shared" si="45"/>
        <v>1.3402199792145664</v>
      </c>
      <c r="AI51" s="21">
        <f t="shared" si="46"/>
        <v>2.9703286005104457</v>
      </c>
      <c r="AJ51" s="21">
        <f t="shared" si="47"/>
        <v>0.15581616637502491</v>
      </c>
      <c r="AK51" s="21">
        <f t="shared" si="48"/>
        <v>0.31312563133881993</v>
      </c>
      <c r="AL51" s="23">
        <f t="shared" si="49"/>
        <v>63.606464474993153</v>
      </c>
      <c r="AM51" s="21">
        <f t="shared" si="23"/>
        <v>1.803501256263939</v>
      </c>
      <c r="AN51" s="23">
        <f t="shared" si="50"/>
        <v>757.77609670799086</v>
      </c>
      <c r="AO51" s="21">
        <f t="shared" si="28"/>
        <v>0.5083331032515781</v>
      </c>
    </row>
    <row r="52" spans="1:41" x14ac:dyDescent="0.35">
      <c r="A52" s="2" t="s">
        <v>1</v>
      </c>
      <c r="B52" s="2" t="s">
        <v>145</v>
      </c>
      <c r="C52" s="20">
        <v>3.8</v>
      </c>
      <c r="D52" s="21">
        <v>7.869645762062874E-2</v>
      </c>
      <c r="E52" s="20">
        <v>13.00059546478192</v>
      </c>
      <c r="F52" s="20">
        <v>78.106469528083053</v>
      </c>
      <c r="G52" s="20">
        <v>3.6061193684426427</v>
      </c>
      <c r="H52" s="20">
        <v>0.49128505251666255</v>
      </c>
      <c r="I52" s="21">
        <v>3.386376329683384E-2</v>
      </c>
      <c r="J52" s="20">
        <v>0.85421140353846681</v>
      </c>
      <c r="K52" s="20">
        <v>68.52558146035706</v>
      </c>
      <c r="L52" s="22">
        <v>3.9752216080255927E-3</v>
      </c>
      <c r="M52" s="23">
        <f t="shared" si="25"/>
        <v>23.82744248776482</v>
      </c>
      <c r="N52" s="21">
        <f t="shared" si="29"/>
        <v>1.2998247550022142</v>
      </c>
      <c r="O52" s="21">
        <f t="shared" si="30"/>
        <v>0.12262020006453694</v>
      </c>
      <c r="P52" s="21">
        <f t="shared" si="31"/>
        <v>7.6563043915979678E-2</v>
      </c>
      <c r="Q52" s="21">
        <f t="shared" si="32"/>
        <v>8.7604324628506158E-3</v>
      </c>
      <c r="R52" s="22">
        <f t="shared" si="33"/>
        <v>1.9525234492154507E-3</v>
      </c>
      <c r="S52" s="21">
        <f t="shared" si="34"/>
        <v>1.1888815637278593E-2</v>
      </c>
      <c r="T52" s="21">
        <f t="shared" si="35"/>
        <v>0.25500363784829783</v>
      </c>
      <c r="U52" s="21">
        <f t="shared" si="6"/>
        <v>1.7766134083803731</v>
      </c>
      <c r="V52" s="21">
        <f t="shared" si="36"/>
        <v>0.73163061185448486</v>
      </c>
      <c r="W52" s="21">
        <f t="shared" si="37"/>
        <v>6.9019067111692062E-2</v>
      </c>
      <c r="X52" s="21">
        <f t="shared" si="38"/>
        <v>4.3094937567637409E-2</v>
      </c>
      <c r="Y52" s="24">
        <f t="shared" si="39"/>
        <v>4.9309728394073939E-3</v>
      </c>
      <c r="Z52" s="22">
        <f t="shared" si="40"/>
        <v>1.0990142481224678E-3</v>
      </c>
      <c r="AA52" s="24">
        <f t="shared" si="41"/>
        <v>6.6918416697737751E-3</v>
      </c>
      <c r="AB52" s="21">
        <f t="shared" si="42"/>
        <v>0.14353355470888213</v>
      </c>
      <c r="AC52" s="21">
        <f t="shared" si="14"/>
        <v>1</v>
      </c>
      <c r="AD52" s="21" t="str">
        <f t="shared" si="27"/>
        <v>peraluminous</v>
      </c>
      <c r="AE52" s="21">
        <f t="shared" si="43"/>
        <v>1.1615259090262338</v>
      </c>
      <c r="AF52" s="23">
        <f t="shared" si="44"/>
        <v>738.22625376767428</v>
      </c>
      <c r="AG52" s="21">
        <f t="shared" si="17"/>
        <v>9.887517096379371</v>
      </c>
      <c r="AH52" s="21">
        <f t="shared" si="45"/>
        <v>1.3099040274267293</v>
      </c>
      <c r="AI52" s="21">
        <f t="shared" si="46"/>
        <v>2.8671002797716589</v>
      </c>
      <c r="AJ52" s="21">
        <f t="shared" si="47"/>
        <v>0.12285255533334327</v>
      </c>
      <c r="AK52" s="21">
        <f t="shared" si="48"/>
        <v>0.27564557533987993</v>
      </c>
      <c r="AL52" s="23">
        <f t="shared" si="49"/>
        <v>86.44231803244007</v>
      </c>
      <c r="AM52" s="21">
        <f t="shared" si="23"/>
        <v>1.9367264043842665</v>
      </c>
      <c r="AN52" s="23">
        <f t="shared" si="50"/>
        <v>738.22625376767428</v>
      </c>
      <c r="AO52" s="21">
        <f t="shared" si="28"/>
        <v>0.28850030990783715</v>
      </c>
    </row>
    <row r="53" spans="1:41" x14ac:dyDescent="0.35">
      <c r="A53" s="2" t="s">
        <v>44</v>
      </c>
      <c r="B53" s="2" t="s">
        <v>146</v>
      </c>
      <c r="C53" s="20">
        <v>3.8</v>
      </c>
      <c r="D53" s="21">
        <v>2.5038298904532196E-2</v>
      </c>
      <c r="E53" s="20">
        <v>13.00019907840962</v>
      </c>
      <c r="F53" s="20">
        <v>77.060789571797031</v>
      </c>
      <c r="G53" s="20">
        <v>4.3605693257855052</v>
      </c>
      <c r="H53" s="20">
        <v>1</v>
      </c>
      <c r="I53" s="21">
        <v>4.0070588653527917E-2</v>
      </c>
      <c r="J53" s="20">
        <v>0.68386139514540767</v>
      </c>
      <c r="K53" s="20">
        <v>74.094581416154682</v>
      </c>
      <c r="L53" s="22">
        <v>3.8689995169217269E-3</v>
      </c>
      <c r="M53" s="23">
        <f t="shared" si="25"/>
        <v>23.190748231123223</v>
      </c>
      <c r="N53" s="21">
        <f t="shared" si="29"/>
        <v>1.2824228585754207</v>
      </c>
      <c r="O53" s="21">
        <f t="shared" si="30"/>
        <v>0.12262020006453694</v>
      </c>
      <c r="P53" s="21">
        <f t="shared" si="31"/>
        <v>9.2581089719437473E-2</v>
      </c>
      <c r="Q53" s="21">
        <f t="shared" si="32"/>
        <v>1.783166904422254E-2</v>
      </c>
      <c r="R53" s="22">
        <f t="shared" si="33"/>
        <v>6.2122066504235692E-4</v>
      </c>
      <c r="S53" s="21">
        <f t="shared" si="34"/>
        <v>9.5179038990314234E-3</v>
      </c>
      <c r="T53" s="21">
        <f t="shared" si="35"/>
        <v>0.25499586282236125</v>
      </c>
      <c r="U53" s="21">
        <f t="shared" si="6"/>
        <v>1.7805908047900527</v>
      </c>
      <c r="V53" s="21">
        <f t="shared" si="36"/>
        <v>0.72022322878761003</v>
      </c>
      <c r="W53" s="21">
        <f t="shared" si="37"/>
        <v>6.8864895704656259E-2</v>
      </c>
      <c r="X53" s="21">
        <f t="shared" si="38"/>
        <v>5.1994590486697252E-2</v>
      </c>
      <c r="Y53" s="24">
        <f t="shared" si="39"/>
        <v>1.0014467667839637E-2</v>
      </c>
      <c r="Z53" s="22">
        <f t="shared" si="40"/>
        <v>3.4888457436216193E-4</v>
      </c>
      <c r="AA53" s="24">
        <f t="shared" si="41"/>
        <v>5.3453628275664765E-3</v>
      </c>
      <c r="AB53" s="21">
        <f t="shared" si="42"/>
        <v>0.14320856995126824</v>
      </c>
      <c r="AC53" s="21">
        <f t="shared" si="14"/>
        <v>1</v>
      </c>
      <c r="AD53" s="21" t="str">
        <f t="shared" si="27"/>
        <v>peraluminous</v>
      </c>
      <c r="AE53" s="21">
        <f t="shared" si="43"/>
        <v>1.3659637407586607</v>
      </c>
      <c r="AF53" s="23">
        <f t="shared" si="44"/>
        <v>730.69933931633102</v>
      </c>
      <c r="AG53" s="21">
        <f t="shared" si="17"/>
        <v>9.9616542127830403</v>
      </c>
      <c r="AH53" s="21">
        <f t="shared" si="45"/>
        <v>1.4763792794898019</v>
      </c>
      <c r="AI53" s="21">
        <f t="shared" si="46"/>
        <v>2.8484134707753328</v>
      </c>
      <c r="AJ53" s="21">
        <f t="shared" si="47"/>
        <v>0.11767857079229575</v>
      </c>
      <c r="AK53" s="21">
        <f t="shared" si="48"/>
        <v>0.3405087976829107</v>
      </c>
      <c r="AL53" s="23">
        <f t="shared" si="49"/>
        <v>68.106164624618472</v>
      </c>
      <c r="AM53" s="21">
        <f t="shared" si="23"/>
        <v>1.8331864238259281</v>
      </c>
      <c r="AN53" s="23">
        <f t="shared" si="50"/>
        <v>730.69933931633102</v>
      </c>
      <c r="AO53" s="21">
        <f t="shared" si="28"/>
        <v>0.35891157438428312</v>
      </c>
    </row>
    <row r="54" spans="1:41" x14ac:dyDescent="0.35">
      <c r="A54" s="2" t="s">
        <v>45</v>
      </c>
      <c r="B54" s="2" t="s">
        <v>147</v>
      </c>
      <c r="C54" s="20">
        <v>3.8</v>
      </c>
      <c r="D54" s="21">
        <v>2.3159361839856483E-2</v>
      </c>
      <c r="E54" s="20">
        <v>13.000343254511774</v>
      </c>
      <c r="F54" s="20">
        <v>77.177931290021164</v>
      </c>
      <c r="G54" s="20">
        <v>4.1840054983864725</v>
      </c>
      <c r="H54" s="20">
        <v>1</v>
      </c>
      <c r="I54" s="21">
        <v>4.6935980447175646E-2</v>
      </c>
      <c r="J54" s="20">
        <v>0.73561726729368837</v>
      </c>
      <c r="K54" s="20">
        <v>65.990258847027832</v>
      </c>
      <c r="L54" s="22">
        <v>3.2674916251152417E-3</v>
      </c>
      <c r="M54" s="23">
        <f t="shared" si="25"/>
        <v>19.585315349338732</v>
      </c>
      <c r="N54" s="21">
        <f t="shared" si="29"/>
        <v>1.2843722963891024</v>
      </c>
      <c r="O54" s="21">
        <f t="shared" si="30"/>
        <v>0.12262020006453694</v>
      </c>
      <c r="P54" s="21">
        <f t="shared" si="31"/>
        <v>8.8832388500774365E-2</v>
      </c>
      <c r="Q54" s="21">
        <f t="shared" si="32"/>
        <v>1.783166904422254E-2</v>
      </c>
      <c r="R54" s="22">
        <f t="shared" si="33"/>
        <v>5.7460270040581767E-4</v>
      </c>
      <c r="S54" s="21">
        <f t="shared" si="34"/>
        <v>1.023823614883352E-2</v>
      </c>
      <c r="T54" s="21">
        <f t="shared" si="35"/>
        <v>0.25499869080286719</v>
      </c>
      <c r="U54" s="21">
        <f t="shared" si="6"/>
        <v>1.779468083650743</v>
      </c>
      <c r="V54" s="21">
        <f t="shared" si="36"/>
        <v>0.72177315692793664</v>
      </c>
      <c r="W54" s="21">
        <f t="shared" si="37"/>
        <v>6.8908344685210815E-2</v>
      </c>
      <c r="X54" s="21">
        <f t="shared" si="38"/>
        <v>4.9920754025847162E-2</v>
      </c>
      <c r="Y54" s="24">
        <f t="shared" si="39"/>
        <v>1.0020786103473811E-2</v>
      </c>
      <c r="Z54" s="22">
        <f t="shared" si="40"/>
        <v>3.2290699995414762E-4</v>
      </c>
      <c r="AA54" s="24">
        <f t="shared" si="41"/>
        <v>5.7535373873235382E-3</v>
      </c>
      <c r="AB54" s="21">
        <f t="shared" si="42"/>
        <v>0.14330051387025378</v>
      </c>
      <c r="AC54" s="21">
        <f t="shared" si="14"/>
        <v>0.99999999999999989</v>
      </c>
      <c r="AD54" s="21" t="str">
        <f t="shared" si="27"/>
        <v>peraluminous</v>
      </c>
      <c r="AE54" s="21">
        <f t="shared" si="43"/>
        <v>1.3426476606992814</v>
      </c>
      <c r="AF54" s="23">
        <f t="shared" si="44"/>
        <v>723.25440650542214</v>
      </c>
      <c r="AG54" s="21">
        <f t="shared" si="17"/>
        <v>10.036085684397847</v>
      </c>
      <c r="AH54" s="21">
        <f t="shared" si="45"/>
        <v>1.4601458161847514</v>
      </c>
      <c r="AI54" s="21">
        <f t="shared" si="46"/>
        <v>2.8069146256338517</v>
      </c>
      <c r="AJ54" s="21">
        <f t="shared" si="47"/>
        <v>0.10695437152373122</v>
      </c>
      <c r="AK54" s="21">
        <f t="shared" si="48"/>
        <v>0.43884115981889915</v>
      </c>
      <c r="AL54" s="23">
        <f t="shared" si="49"/>
        <v>44.629622612020242</v>
      </c>
      <c r="AM54" s="21">
        <f t="shared" si="23"/>
        <v>1.6496232144629783</v>
      </c>
      <c r="AN54" s="23">
        <f t="shared" si="50"/>
        <v>723.25440650542214</v>
      </c>
      <c r="AO54" s="21">
        <f t="shared" si="28"/>
        <v>0.53449576376494656</v>
      </c>
    </row>
    <row r="55" spans="1:41" x14ac:dyDescent="0.35">
      <c r="A55" s="2" t="s">
        <v>46</v>
      </c>
      <c r="B55" s="2" t="s">
        <v>148</v>
      </c>
      <c r="C55" s="20">
        <v>3.8</v>
      </c>
      <c r="D55" s="21">
        <v>2.5000000000000001E-2</v>
      </c>
      <c r="E55" s="20">
        <v>13.000044059006825</v>
      </c>
      <c r="F55" s="20">
        <v>77.282520429140035</v>
      </c>
      <c r="G55" s="20">
        <v>4.1731027414283695</v>
      </c>
      <c r="H55" s="20">
        <v>1</v>
      </c>
      <c r="I55" s="21">
        <v>4.0604594964302951E-2</v>
      </c>
      <c r="J55" s="20">
        <v>0.66600161493975452</v>
      </c>
      <c r="K55" s="20">
        <v>61.111833353937897</v>
      </c>
      <c r="L55" s="22">
        <v>3.0399135052201053E-3</v>
      </c>
      <c r="M55" s="23">
        <f t="shared" si="25"/>
        <v>18.221214149967281</v>
      </c>
      <c r="N55" s="21">
        <f t="shared" si="29"/>
        <v>1.2861128378954907</v>
      </c>
      <c r="O55" s="21">
        <f t="shared" si="30"/>
        <v>0.12262020006453694</v>
      </c>
      <c r="P55" s="21">
        <f t="shared" si="31"/>
        <v>8.8600907461324194E-2</v>
      </c>
      <c r="Q55" s="21">
        <f t="shared" si="32"/>
        <v>1.783166904422254E-2</v>
      </c>
      <c r="R55" s="22">
        <f t="shared" si="33"/>
        <v>6.2027043791092922E-4</v>
      </c>
      <c r="S55" s="21">
        <f t="shared" si="34"/>
        <v>9.2693335412631118E-3</v>
      </c>
      <c r="T55" s="21">
        <f t="shared" si="35"/>
        <v>0.25499282215305058</v>
      </c>
      <c r="U55" s="21">
        <f t="shared" si="6"/>
        <v>1.780048040597799</v>
      </c>
      <c r="V55" s="21">
        <f t="shared" si="36"/>
        <v>0.72251580213732403</v>
      </c>
      <c r="W55" s="21">
        <f t="shared" si="37"/>
        <v>6.8885893676980212E-2</v>
      </c>
      <c r="X55" s="21">
        <f t="shared" si="38"/>
        <v>4.9774447341077985E-2</v>
      </c>
      <c r="Y55" s="24">
        <f t="shared" si="39"/>
        <v>1.0017521233996626E-2</v>
      </c>
      <c r="Z55" s="22">
        <f t="shared" si="40"/>
        <v>3.4845713360782211E-4</v>
      </c>
      <c r="AA55" s="24">
        <f t="shared" si="41"/>
        <v>5.2073502118235885E-3</v>
      </c>
      <c r="AB55" s="21">
        <f t="shared" si="42"/>
        <v>0.14325052826518972</v>
      </c>
      <c r="AC55" s="21">
        <f t="shared" si="14"/>
        <v>0.99999999999999989</v>
      </c>
      <c r="AD55" s="21" t="str">
        <f t="shared" si="27"/>
        <v>peraluminous</v>
      </c>
      <c r="AE55" s="21">
        <f t="shared" si="43"/>
        <v>1.3400420406112721</v>
      </c>
      <c r="AF55" s="23">
        <f t="shared" si="44"/>
        <v>717.54686688014885</v>
      </c>
      <c r="AG55" s="21">
        <f t="shared" si="17"/>
        <v>10.093904941368676</v>
      </c>
      <c r="AH55" s="21">
        <f t="shared" si="45"/>
        <v>1.4473998376090902</v>
      </c>
      <c r="AI55" s="21">
        <f t="shared" si="46"/>
        <v>2.7746610084674446</v>
      </c>
      <c r="AJ55" s="21">
        <f t="shared" si="47"/>
        <v>9.929901097907351E-2</v>
      </c>
      <c r="AK55" s="21">
        <f t="shared" si="48"/>
        <v>0.4089123805357946</v>
      </c>
      <c r="AL55" s="23">
        <f t="shared" si="49"/>
        <v>44.560191907352305</v>
      </c>
      <c r="AM55" s="21">
        <f t="shared" si="23"/>
        <v>1.6489470525454901</v>
      </c>
      <c r="AN55" s="23">
        <f t="shared" si="50"/>
        <v>717.54686688014885</v>
      </c>
      <c r="AO55" s="21">
        <f t="shared" si="28"/>
        <v>0.50651760439110183</v>
      </c>
    </row>
    <row r="56" spans="1:41" x14ac:dyDescent="0.35">
      <c r="A56" s="2" t="s">
        <v>72</v>
      </c>
      <c r="B56" s="2" t="s">
        <v>149</v>
      </c>
      <c r="C56" s="20">
        <v>3.1144003950600392</v>
      </c>
      <c r="D56" s="21">
        <v>6.5148808621460677E-2</v>
      </c>
      <c r="E56" s="20">
        <v>13.000113058582041</v>
      </c>
      <c r="F56" s="20">
        <v>77.595320873581457</v>
      </c>
      <c r="G56" s="20">
        <v>4.5091001480965458</v>
      </c>
      <c r="H56" s="20">
        <v>0.9575524408574948</v>
      </c>
      <c r="I56" s="21">
        <v>7.0126366545015001E-2</v>
      </c>
      <c r="J56" s="20">
        <v>0.65953646956782908</v>
      </c>
      <c r="K56" s="20">
        <v>62.090774627845931</v>
      </c>
      <c r="L56" s="22">
        <v>6.9331143811650012E-3</v>
      </c>
      <c r="M56" s="23">
        <f t="shared" si="25"/>
        <v>41.557025108935939</v>
      </c>
      <c r="N56" s="21">
        <f t="shared" si="29"/>
        <v>1.291318370337518</v>
      </c>
      <c r="O56" s="21">
        <f t="shared" si="30"/>
        <v>0.10049694724298287</v>
      </c>
      <c r="P56" s="21">
        <f t="shared" si="31"/>
        <v>9.5734610362983988E-2</v>
      </c>
      <c r="Q56" s="21">
        <f t="shared" si="32"/>
        <v>1.7074758217858324E-2</v>
      </c>
      <c r="R56" s="22">
        <f t="shared" si="33"/>
        <v>1.6163952021203492E-3</v>
      </c>
      <c r="S56" s="21">
        <f t="shared" si="34"/>
        <v>9.1793523948201696E-3</v>
      </c>
      <c r="T56" s="21">
        <f t="shared" si="35"/>
        <v>0.25499417556357229</v>
      </c>
      <c r="U56" s="21">
        <f t="shared" si="6"/>
        <v>1.770414609321856</v>
      </c>
      <c r="V56" s="21">
        <f t="shared" si="36"/>
        <v>0.72938754771807246</v>
      </c>
      <c r="W56" s="21">
        <f t="shared" si="37"/>
        <v>5.6764639601272537E-2</v>
      </c>
      <c r="X56" s="21">
        <f t="shared" si="38"/>
        <v>5.4074683895460177E-2</v>
      </c>
      <c r="Y56" s="24">
        <f t="shared" si="39"/>
        <v>9.6444969036934697E-3</v>
      </c>
      <c r="Z56" s="22">
        <f t="shared" si="40"/>
        <v>9.1300376398243635E-4</v>
      </c>
      <c r="AA56" s="24">
        <f t="shared" si="41"/>
        <v>5.1848602844145365E-3</v>
      </c>
      <c r="AB56" s="21">
        <f t="shared" si="42"/>
        <v>0.14403076783310428</v>
      </c>
      <c r="AC56" s="21">
        <f t="shared" si="14"/>
        <v>1</v>
      </c>
      <c r="AD56" s="21" t="str">
        <f t="shared" si="27"/>
        <v>peraluminous</v>
      </c>
      <c r="AE56" s="21">
        <f t="shared" si="43"/>
        <v>1.2386773415209746</v>
      </c>
      <c r="AF56" s="23">
        <f t="shared" si="44"/>
        <v>725.37269122887869</v>
      </c>
      <c r="AG56" s="21">
        <f t="shared" si="17"/>
        <v>10.014794944412362</v>
      </c>
      <c r="AH56" s="21">
        <f t="shared" si="45"/>
        <v>1.3547671547900126</v>
      </c>
      <c r="AI56" s="21">
        <f t="shared" si="46"/>
        <v>2.8051424091832033</v>
      </c>
      <c r="AJ56" s="21">
        <f t="shared" si="47"/>
        <v>0.10651881433553732</v>
      </c>
      <c r="AK56" s="21">
        <f t="shared" si="48"/>
        <v>0.6583472317304897</v>
      </c>
      <c r="AL56" s="23">
        <f t="shared" si="49"/>
        <v>63.12326247609758</v>
      </c>
      <c r="AM56" s="21">
        <f t="shared" si="23"/>
        <v>1.8001894369496345</v>
      </c>
      <c r="AN56" s="23">
        <f t="shared" si="50"/>
        <v>725.37269122887869</v>
      </c>
      <c r="AO56" s="21">
        <f t="shared" si="28"/>
        <v>0.37160052886733436</v>
      </c>
    </row>
    <row r="57" spans="1:41" x14ac:dyDescent="0.35">
      <c r="A57" s="2" t="s">
        <v>76</v>
      </c>
      <c r="B57" s="2" t="s">
        <v>150</v>
      </c>
      <c r="C57" s="20">
        <v>3.6863283704769616</v>
      </c>
      <c r="D57" s="21">
        <v>9.2758573192536178E-2</v>
      </c>
      <c r="E57" s="20">
        <v>13.000051244105132</v>
      </c>
      <c r="F57" s="20">
        <v>77.000131946971891</v>
      </c>
      <c r="G57" s="20">
        <v>3.9999904921108422</v>
      </c>
      <c r="H57" s="20">
        <v>1.3779014018505584</v>
      </c>
      <c r="I57" s="21">
        <v>7.7855016349936509E-2</v>
      </c>
      <c r="J57" s="20">
        <v>0.7341498337691853</v>
      </c>
      <c r="K57" s="20">
        <v>67.162429507019382</v>
      </c>
      <c r="L57" s="22">
        <v>8.7398918568575394E-3</v>
      </c>
      <c r="M57" s="23">
        <f t="shared" si="25"/>
        <v>52.386833012811593</v>
      </c>
      <c r="N57" s="21">
        <f t="shared" si="29"/>
        <v>1.2814134123310348</v>
      </c>
      <c r="O57" s="21">
        <f t="shared" si="30"/>
        <v>0.11895219007670092</v>
      </c>
      <c r="P57" s="21">
        <f t="shared" si="31"/>
        <v>8.4925488155219581E-2</v>
      </c>
      <c r="Q57" s="21">
        <f t="shared" si="32"/>
        <v>2.4570281773369444E-2</v>
      </c>
      <c r="R57" s="22">
        <f t="shared" si="33"/>
        <v>2.3014160325650957E-3</v>
      </c>
      <c r="S57" s="21">
        <f t="shared" si="34"/>
        <v>1.021781257855512E-2</v>
      </c>
      <c r="T57" s="21">
        <f t="shared" si="35"/>
        <v>0.25499296308707253</v>
      </c>
      <c r="U57" s="21">
        <f t="shared" si="6"/>
        <v>1.7773735640345176</v>
      </c>
      <c r="V57" s="21">
        <f t="shared" si="36"/>
        <v>0.72095896904323986</v>
      </c>
      <c r="W57" s="21">
        <f t="shared" si="37"/>
        <v>6.692582385814691E-2</v>
      </c>
      <c r="X57" s="21">
        <f t="shared" si="38"/>
        <v>4.7781451166880456E-2</v>
      </c>
      <c r="Y57" s="24">
        <f t="shared" si="39"/>
        <v>1.3823926646909594E-2</v>
      </c>
      <c r="Z57" s="22">
        <f t="shared" si="40"/>
        <v>1.2948409265979162E-3</v>
      </c>
      <c r="AA57" s="24">
        <f t="shared" si="41"/>
        <v>5.7488266874867753E-3</v>
      </c>
      <c r="AB57" s="21">
        <f t="shared" si="42"/>
        <v>0.14346616167073836</v>
      </c>
      <c r="AC57" s="21">
        <f t="shared" si="14"/>
        <v>0.99999999999999989</v>
      </c>
      <c r="AD57" s="21" t="str">
        <f t="shared" si="27"/>
        <v>peraluminous</v>
      </c>
      <c r="AE57" s="21">
        <f t="shared" si="43"/>
        <v>1.3762999335153994</v>
      </c>
      <c r="AF57" s="23">
        <f t="shared" si="44"/>
        <v>722.40872023161603</v>
      </c>
      <c r="AG57" s="21">
        <f t="shared" si="17"/>
        <v>10.044610927292673</v>
      </c>
      <c r="AH57" s="21">
        <f t="shared" si="45"/>
        <v>1.5124973348096653</v>
      </c>
      <c r="AI57" s="21">
        <f t="shared" si="46"/>
        <v>2.8088835725876349</v>
      </c>
      <c r="AJ57" s="21">
        <f t="shared" si="47"/>
        <v>0.10744036796597273</v>
      </c>
      <c r="AK57" s="21">
        <f t="shared" si="48"/>
        <v>0.72463467711311125</v>
      </c>
      <c r="AL57" s="23">
        <f t="shared" si="49"/>
        <v>72.294129259058792</v>
      </c>
      <c r="AM57" s="21">
        <f t="shared" si="23"/>
        <v>1.8591030312652679</v>
      </c>
      <c r="AN57" s="23">
        <f t="shared" si="50"/>
        <v>722.40872023161603</v>
      </c>
      <c r="AO57" s="21">
        <f t="shared" si="28"/>
        <v>0.30481816675705481</v>
      </c>
    </row>
    <row r="58" spans="1:41" x14ac:dyDescent="0.35">
      <c r="A58" s="2" t="s">
        <v>75</v>
      </c>
      <c r="B58" s="2" t="s">
        <v>151</v>
      </c>
      <c r="C58" s="20">
        <v>3.5907770783522794</v>
      </c>
      <c r="D58" s="21">
        <v>5.3883384556736906E-2</v>
      </c>
      <c r="E58" s="20">
        <v>13.000062344611765</v>
      </c>
      <c r="F58" s="20">
        <v>77.115708360587107</v>
      </c>
      <c r="G58" s="20">
        <v>4.7038138351277698</v>
      </c>
      <c r="H58" s="20">
        <v>0.84481779860152995</v>
      </c>
      <c r="I58" s="21">
        <v>7.8410264638544308E-2</v>
      </c>
      <c r="J58" s="20">
        <v>0.58774748354191286</v>
      </c>
      <c r="K58" s="20">
        <v>61.569936931791418</v>
      </c>
      <c r="L58" s="22">
        <v>8.0946112628988223E-3</v>
      </c>
      <c r="M58" s="23">
        <f t="shared" si="25"/>
        <v>48.519026948872764</v>
      </c>
      <c r="N58" s="21">
        <f t="shared" si="29"/>
        <v>1.2833368008085722</v>
      </c>
      <c r="O58" s="21">
        <f t="shared" si="30"/>
        <v>0.11586889571966053</v>
      </c>
      <c r="P58" s="21">
        <f t="shared" si="31"/>
        <v>9.9868658919910189E-2</v>
      </c>
      <c r="Q58" s="21">
        <f t="shared" si="32"/>
        <v>1.5064511387331133E-2</v>
      </c>
      <c r="R58" s="22">
        <f t="shared" si="33"/>
        <v>1.336890821405208E-3</v>
      </c>
      <c r="S58" s="21">
        <f t="shared" si="34"/>
        <v>8.1802015802632279E-3</v>
      </c>
      <c r="T58" s="21">
        <f t="shared" si="35"/>
        <v>0.2549931808209126</v>
      </c>
      <c r="U58" s="21">
        <f t="shared" si="6"/>
        <v>1.7786491400580551</v>
      </c>
      <c r="V58" s="21">
        <f t="shared" si="36"/>
        <v>0.72152330209806537</v>
      </c>
      <c r="W58" s="21">
        <f t="shared" si="37"/>
        <v>6.514432391982522E-2</v>
      </c>
      <c r="X58" s="21">
        <f t="shared" si="38"/>
        <v>5.6148599895677276E-2</v>
      </c>
      <c r="Y58" s="24">
        <f t="shared" si="39"/>
        <v>8.469636336955938E-3</v>
      </c>
      <c r="Z58" s="22">
        <f t="shared" si="40"/>
        <v>7.5163268083415936E-4</v>
      </c>
      <c r="AA58" s="24">
        <f t="shared" si="41"/>
        <v>4.5991091756276484E-3</v>
      </c>
      <c r="AB58" s="21">
        <f t="shared" si="42"/>
        <v>0.14336339589301442</v>
      </c>
      <c r="AC58" s="21">
        <f t="shared" si="14"/>
        <v>1</v>
      </c>
      <c r="AD58" s="21" t="str">
        <f t="shared" si="27"/>
        <v>peraluminous</v>
      </c>
      <c r="AE58" s="21">
        <f t="shared" si="43"/>
        <v>1.3363510762132025</v>
      </c>
      <c r="AF58" s="23">
        <f t="shared" si="44"/>
        <v>718.35443190392459</v>
      </c>
      <c r="AG58" s="21">
        <f t="shared" si="17"/>
        <v>10.085683611920542</v>
      </c>
      <c r="AH58" s="21">
        <f t="shared" si="45"/>
        <v>1.4398069977715255</v>
      </c>
      <c r="AI58" s="21">
        <f t="shared" si="46"/>
        <v>2.7780809115998211</v>
      </c>
      <c r="AJ58" s="21">
        <f t="shared" si="47"/>
        <v>0.10008403959917517</v>
      </c>
      <c r="AK58" s="21">
        <f t="shared" si="48"/>
        <v>0.78344424298387849</v>
      </c>
      <c r="AL58" s="23">
        <f t="shared" si="49"/>
        <v>61.930414810478318</v>
      </c>
      <c r="AM58" s="21">
        <f t="shared" si="23"/>
        <v>1.7919039889276795</v>
      </c>
      <c r="AN58" s="23">
        <f t="shared" si="50"/>
        <v>718.35443190392459</v>
      </c>
      <c r="AO58" s="21">
        <f t="shared" si="28"/>
        <v>0.35285453608641049</v>
      </c>
    </row>
    <row r="59" spans="1:41" x14ac:dyDescent="0.35">
      <c r="A59" s="2" t="s">
        <v>73</v>
      </c>
      <c r="B59" s="2" t="s">
        <v>152</v>
      </c>
      <c r="C59" s="20">
        <v>3.2820130824614999</v>
      </c>
      <c r="D59" s="21">
        <v>7.4870561662640611E-2</v>
      </c>
      <c r="E59" s="20">
        <v>13.000087081866893</v>
      </c>
      <c r="F59" s="20">
        <v>77.554849345970496</v>
      </c>
      <c r="G59" s="20">
        <v>4.6556291628798734</v>
      </c>
      <c r="H59" s="20">
        <v>0.87700821750517943</v>
      </c>
      <c r="I59" s="21">
        <v>7.4088383625230875E-2</v>
      </c>
      <c r="J59" s="20">
        <v>0.46061922829952018</v>
      </c>
      <c r="K59" s="20">
        <v>67.439852126454511</v>
      </c>
      <c r="L59" s="22">
        <v>9.8057721848192839E-3</v>
      </c>
      <c r="M59" s="23">
        <f t="shared" si="25"/>
        <v>58.775710091280338</v>
      </c>
      <c r="N59" s="21">
        <f t="shared" si="29"/>
        <v>1.2906448551501164</v>
      </c>
      <c r="O59" s="21">
        <f t="shared" si="30"/>
        <v>0.10590555283838335</v>
      </c>
      <c r="P59" s="21">
        <f t="shared" si="31"/>
        <v>9.8845629785135308E-2</v>
      </c>
      <c r="Q59" s="21">
        <f t="shared" si="32"/>
        <v>1.5638520283615898E-2</v>
      </c>
      <c r="R59" s="22">
        <f t="shared" si="33"/>
        <v>1.8575998427649326E-3</v>
      </c>
      <c r="S59" s="21">
        <f t="shared" si="34"/>
        <v>6.4108452094574836E-3</v>
      </c>
      <c r="T59" s="21">
        <f t="shared" si="35"/>
        <v>0.25499366603638329</v>
      </c>
      <c r="U59" s="21">
        <f t="shared" si="6"/>
        <v>1.774296669145857</v>
      </c>
      <c r="V59" s="21">
        <f t="shared" si="36"/>
        <v>0.72741209381373084</v>
      </c>
      <c r="W59" s="21">
        <f t="shared" si="37"/>
        <v>5.9688751424735571E-2</v>
      </c>
      <c r="X59" s="21">
        <f t="shared" si="38"/>
        <v>5.5709753337202288E-2</v>
      </c>
      <c r="Y59" s="24">
        <f t="shared" si="39"/>
        <v>8.8139264169076366E-3</v>
      </c>
      <c r="Z59" s="22">
        <f t="shared" si="40"/>
        <v>1.0469499690033109E-3</v>
      </c>
      <c r="AA59" s="24">
        <f t="shared" si="41"/>
        <v>3.6131754745071195E-3</v>
      </c>
      <c r="AB59" s="21">
        <f t="shared" si="42"/>
        <v>0.14371534956391296</v>
      </c>
      <c r="AC59" s="21">
        <f t="shared" si="14"/>
        <v>0.99999999999999978</v>
      </c>
      <c r="AD59" s="21" t="str">
        <f t="shared" si="27"/>
        <v>peraluminous</v>
      </c>
      <c r="AE59" s="21">
        <f t="shared" si="43"/>
        <v>1.2724889712016212</v>
      </c>
      <c r="AF59" s="23">
        <f t="shared" si="44"/>
        <v>729.5560109756824</v>
      </c>
      <c r="AG59" s="21">
        <f t="shared" si="17"/>
        <v>9.9730129175843949</v>
      </c>
      <c r="AH59" s="21">
        <f t="shared" si="45"/>
        <v>1.3616436069964815</v>
      </c>
      <c r="AI59" s="21">
        <f t="shared" si="46"/>
        <v>2.8281604544890424</v>
      </c>
      <c r="AJ59" s="21">
        <f t="shared" si="47"/>
        <v>0.11231670881253954</v>
      </c>
      <c r="AK59" s="21">
        <f t="shared" si="48"/>
        <v>0.65963812872123007</v>
      </c>
      <c r="AL59" s="23">
        <f t="shared" si="49"/>
        <v>89.102960444725241</v>
      </c>
      <c r="AM59" s="21">
        <f t="shared" si="23"/>
        <v>1.9498921337052155</v>
      </c>
      <c r="AN59" s="23">
        <f t="shared" si="50"/>
        <v>729.5560109756824</v>
      </c>
      <c r="AO59" s="21">
        <f t="shared" si="28"/>
        <v>0.25112889443574671</v>
      </c>
    </row>
    <row r="60" spans="1:41" x14ac:dyDescent="0.35">
      <c r="A60" s="2" t="s">
        <v>74</v>
      </c>
      <c r="B60" s="2" t="s">
        <v>153</v>
      </c>
      <c r="C60" s="20">
        <v>3.3239990642067201</v>
      </c>
      <c r="D60" s="21">
        <v>5.2714371538932062E-2</v>
      </c>
      <c r="E60" s="20">
        <v>13.001017430660648</v>
      </c>
      <c r="F60" s="20">
        <v>77.438555373863053</v>
      </c>
      <c r="G60" s="20">
        <v>4.6590685969824062</v>
      </c>
      <c r="H60" s="20">
        <v>0.84107371987751423</v>
      </c>
      <c r="I60" s="21">
        <v>9.0035244545063772E-2</v>
      </c>
      <c r="J60" s="20">
        <v>0.5719881084760976</v>
      </c>
      <c r="K60" s="20">
        <v>70.623365497924283</v>
      </c>
      <c r="L60" s="22">
        <v>1.0550652927763934E-2</v>
      </c>
      <c r="M60" s="23">
        <f t="shared" si="25"/>
        <v>63.240518550492887</v>
      </c>
      <c r="N60" s="21">
        <f t="shared" si="29"/>
        <v>1.2887095252764695</v>
      </c>
      <c r="O60" s="21">
        <f t="shared" si="30"/>
        <v>0.1072603763861478</v>
      </c>
      <c r="P60" s="21">
        <f t="shared" si="31"/>
        <v>9.8918653863745348E-2</v>
      </c>
      <c r="Q60" s="21">
        <f t="shared" si="32"/>
        <v>1.499774821464897E-2</v>
      </c>
      <c r="R60" s="22">
        <f t="shared" si="33"/>
        <v>1.3078866527461124E-3</v>
      </c>
      <c r="S60" s="21">
        <f t="shared" si="34"/>
        <v>7.9608644185956527E-3</v>
      </c>
      <c r="T60" s="21">
        <f t="shared" si="35"/>
        <v>0.25501191461026729</v>
      </c>
      <c r="U60" s="21">
        <f t="shared" si="6"/>
        <v>1.7741669694226205</v>
      </c>
      <c r="V60" s="21">
        <f t="shared" si="36"/>
        <v>0.72637443233195986</v>
      </c>
      <c r="W60" s="21">
        <f t="shared" si="37"/>
        <v>6.0456754203384977E-2</v>
      </c>
      <c r="X60" s="21">
        <f t="shared" si="38"/>
        <v>5.5754985617806382E-2</v>
      </c>
      <c r="Y60" s="24">
        <f t="shared" si="39"/>
        <v>8.4534029057759946E-3</v>
      </c>
      <c r="Z60" s="22">
        <f t="shared" si="40"/>
        <v>7.3718352065349697E-4</v>
      </c>
      <c r="AA60" s="24">
        <f t="shared" si="41"/>
        <v>4.4870998929635196E-3</v>
      </c>
      <c r="AB60" s="21">
        <f t="shared" si="42"/>
        <v>0.1437361415274559</v>
      </c>
      <c r="AC60" s="21">
        <f t="shared" si="14"/>
        <v>1</v>
      </c>
      <c r="AD60" s="21" t="str">
        <f t="shared" si="27"/>
        <v>peraluminous</v>
      </c>
      <c r="AE60" s="21">
        <f t="shared" si="43"/>
        <v>1.2750054251351715</v>
      </c>
      <c r="AF60" s="23">
        <f t="shared" si="44"/>
        <v>732.99601369621678</v>
      </c>
      <c r="AG60" s="21">
        <f t="shared" si="17"/>
        <v>9.9389152904990539</v>
      </c>
      <c r="AH60" s="21">
        <f t="shared" si="45"/>
        <v>1.3750814838562786</v>
      </c>
      <c r="AI60" s="21">
        <f t="shared" si="46"/>
        <v>2.8479155423884301</v>
      </c>
      <c r="AJ60" s="21">
        <f t="shared" si="47"/>
        <v>0.11754372698084511</v>
      </c>
      <c r="AK60" s="21">
        <f t="shared" si="48"/>
        <v>0.76597234797341318</v>
      </c>
      <c r="AL60" s="23">
        <f t="shared" si="49"/>
        <v>82.562404136145076</v>
      </c>
      <c r="AM60" s="21">
        <f t="shared" si="23"/>
        <v>1.9167823306961664</v>
      </c>
      <c r="AN60" s="23">
        <f t="shared" si="50"/>
        <v>732.99601369621678</v>
      </c>
      <c r="AO60" s="21">
        <f t="shared" si="28"/>
        <v>0.28907495432969765</v>
      </c>
    </row>
    <row r="61" spans="1:41" x14ac:dyDescent="0.35">
      <c r="A61" s="2" t="s">
        <v>77</v>
      </c>
      <c r="B61" s="2" t="s">
        <v>154</v>
      </c>
      <c r="C61" s="20">
        <v>3.8</v>
      </c>
      <c r="D61" s="21">
        <v>6.7084235541932463E-2</v>
      </c>
      <c r="E61" s="20">
        <v>12.999998519212706</v>
      </c>
      <c r="F61" s="20">
        <v>78.383008239863059</v>
      </c>
      <c r="G61" s="20">
        <v>3.6025801077120696</v>
      </c>
      <c r="H61" s="20">
        <v>0.44074169280317438</v>
      </c>
      <c r="I61" s="21">
        <v>8.8354967735990331E-2</v>
      </c>
      <c r="J61" s="20">
        <v>0.61226257272627982</v>
      </c>
      <c r="K61" s="20">
        <v>65.544255833678051</v>
      </c>
      <c r="L61" s="22">
        <v>7.7820479384293258E-3</v>
      </c>
      <c r="M61" s="23">
        <f t="shared" si="25"/>
        <v>46.645525199298469</v>
      </c>
      <c r="N61" s="21">
        <f t="shared" si="29"/>
        <v>1.3044268304187561</v>
      </c>
      <c r="O61" s="21">
        <f t="shared" si="30"/>
        <v>0.12262020006453694</v>
      </c>
      <c r="P61" s="21">
        <f t="shared" si="31"/>
        <v>7.6487900376052437E-2</v>
      </c>
      <c r="Q61" s="21">
        <f t="shared" si="32"/>
        <v>7.8591600000566045E-3</v>
      </c>
      <c r="R61" s="22">
        <f t="shared" si="33"/>
        <v>1.6644147262605748E-3</v>
      </c>
      <c r="S61" s="21">
        <f t="shared" si="34"/>
        <v>8.521399759586358E-3</v>
      </c>
      <c r="T61" s="21">
        <f t="shared" si="35"/>
        <v>0.25499192890064543</v>
      </c>
      <c r="U61" s="21">
        <f t="shared" si="6"/>
        <v>1.7765718342458943</v>
      </c>
      <c r="V61" s="21">
        <f t="shared" si="36"/>
        <v>0.73423815759887312</v>
      </c>
      <c r="W61" s="21">
        <f t="shared" si="37"/>
        <v>6.9020682249297194E-2</v>
      </c>
      <c r="X61" s="21">
        <f t="shared" si="38"/>
        <v>4.3053649113220037E-2</v>
      </c>
      <c r="Y61" s="24">
        <f t="shared" si="39"/>
        <v>4.4237783401494717E-3</v>
      </c>
      <c r="Z61" s="22">
        <f t="shared" si="40"/>
        <v>9.3686880213716375E-4</v>
      </c>
      <c r="AA61" s="24">
        <f t="shared" si="41"/>
        <v>4.7965410659588986E-3</v>
      </c>
      <c r="AB61" s="21">
        <f t="shared" si="42"/>
        <v>0.14353032283036418</v>
      </c>
      <c r="AC61" s="21">
        <f t="shared" si="14"/>
        <v>1.0000000000000002</v>
      </c>
      <c r="AD61" s="21" t="str">
        <f t="shared" si="27"/>
        <v>peraluminous</v>
      </c>
      <c r="AE61" s="21">
        <f t="shared" si="43"/>
        <v>1.1474249979747519</v>
      </c>
      <c r="AF61" s="23">
        <f t="shared" si="44"/>
        <v>735.65610849203608</v>
      </c>
      <c r="AG61" s="21">
        <f t="shared" si="17"/>
        <v>9.9127076212375496</v>
      </c>
      <c r="AH61" s="21">
        <f t="shared" si="45"/>
        <v>1.2562333851537408</v>
      </c>
      <c r="AI61" s="21">
        <f t="shared" si="46"/>
        <v>2.8470815466925443</v>
      </c>
      <c r="AJ61" s="21">
        <f t="shared" si="47"/>
        <v>0.1173182189442516</v>
      </c>
      <c r="AK61" s="21">
        <f t="shared" si="48"/>
        <v>0.75312230726904994</v>
      </c>
      <c r="AL61" s="23">
        <f t="shared" si="49"/>
        <v>61.936188516899875</v>
      </c>
      <c r="AM61" s="21">
        <f t="shared" si="23"/>
        <v>1.791944475851087</v>
      </c>
      <c r="AN61" s="23">
        <f t="shared" si="50"/>
        <v>735.65610849203608</v>
      </c>
      <c r="AO61" s="21">
        <f t="shared" si="28"/>
        <v>0.4222892853308437</v>
      </c>
    </row>
    <row r="62" spans="1:41" x14ac:dyDescent="0.35">
      <c r="A62" s="2" t="s">
        <v>47</v>
      </c>
      <c r="B62" s="2" t="s">
        <v>155</v>
      </c>
      <c r="C62" s="20">
        <v>3.8</v>
      </c>
      <c r="D62" s="21">
        <v>7.9250520978346159E-2</v>
      </c>
      <c r="E62" s="20">
        <v>13.000227719597612</v>
      </c>
      <c r="F62" s="20">
        <v>77.22901703158702</v>
      </c>
      <c r="G62" s="20">
        <v>4.0062028622844688</v>
      </c>
      <c r="H62" s="20">
        <v>1</v>
      </c>
      <c r="I62" s="21">
        <v>0.10284522652705586</v>
      </c>
      <c r="J62" s="20">
        <v>0.75372203742447352</v>
      </c>
      <c r="K62" s="20">
        <v>134.61373990120521</v>
      </c>
      <c r="L62" s="22">
        <v>1.052630633245316E-2</v>
      </c>
      <c r="M62" s="23">
        <f t="shared" si="25"/>
        <v>63.09458527764864</v>
      </c>
      <c r="N62" s="21">
        <f t="shared" si="29"/>
        <v>1.2852224501845069</v>
      </c>
      <c r="O62" s="21">
        <f t="shared" si="30"/>
        <v>0.12262020006453694</v>
      </c>
      <c r="P62" s="21">
        <f t="shared" si="31"/>
        <v>8.5057385611135211E-2</v>
      </c>
      <c r="Q62" s="21">
        <f t="shared" si="32"/>
        <v>1.783166904422254E-2</v>
      </c>
      <c r="R62" s="22">
        <f t="shared" si="33"/>
        <v>1.9662702140763222E-3</v>
      </c>
      <c r="S62" s="21">
        <f t="shared" si="34"/>
        <v>1.0490216248078964E-2</v>
      </c>
      <c r="T62" s="21">
        <f t="shared" si="35"/>
        <v>0.25499642461256156</v>
      </c>
      <c r="U62" s="21">
        <f t="shared" si="6"/>
        <v>1.7781846159791184</v>
      </c>
      <c r="V62" s="21">
        <f t="shared" si="36"/>
        <v>0.72277222434343658</v>
      </c>
      <c r="W62" s="21">
        <f t="shared" si="37"/>
        <v>6.8958081721463338E-2</v>
      </c>
      <c r="X62" s="21">
        <f t="shared" si="38"/>
        <v>4.7833832801607176E-2</v>
      </c>
      <c r="Y62" s="24">
        <f t="shared" si="39"/>
        <v>1.0028018960451935E-2</v>
      </c>
      <c r="Z62" s="22">
        <f t="shared" si="40"/>
        <v>1.1057739429342879E-3</v>
      </c>
      <c r="AA62" s="24">
        <f t="shared" si="41"/>
        <v>5.8993965833534986E-3</v>
      </c>
      <c r="AB62" s="21">
        <f t="shared" si="42"/>
        <v>0.14340267164675327</v>
      </c>
      <c r="AC62" s="21">
        <f t="shared" si="14"/>
        <v>1</v>
      </c>
      <c r="AD62" s="21" t="str">
        <f t="shared" si="27"/>
        <v>peraluminous</v>
      </c>
      <c r="AE62" s="21">
        <f t="shared" si="43"/>
        <v>1.3203212305479384</v>
      </c>
      <c r="AF62" s="23">
        <f t="shared" si="44"/>
        <v>782.95706194377829</v>
      </c>
      <c r="AG62" s="21">
        <f t="shared" si="17"/>
        <v>9.4687369873229272</v>
      </c>
      <c r="AH62" s="21">
        <f t="shared" si="45"/>
        <v>1.455494248547649</v>
      </c>
      <c r="AI62" s="21">
        <f t="shared" si="46"/>
        <v>3.1073163150450958</v>
      </c>
      <c r="AJ62" s="21">
        <f t="shared" si="47"/>
        <v>0.21359949889878654</v>
      </c>
      <c r="AK62" s="21">
        <f t="shared" si="48"/>
        <v>0.48148627247383546</v>
      </c>
      <c r="AL62" s="23">
        <f t="shared" si="49"/>
        <v>131.04129626266194</v>
      </c>
      <c r="AM62" s="21">
        <f t="shared" si="23"/>
        <v>2.117408180485763</v>
      </c>
      <c r="AN62" s="23">
        <f t="shared" si="50"/>
        <v>782.95706194377829</v>
      </c>
      <c r="AO62" s="21">
        <f t="shared" si="28"/>
        <v>0.26756508639606846</v>
      </c>
    </row>
    <row r="63" spans="1:41" x14ac:dyDescent="0.35">
      <c r="A63" s="2" t="s">
        <v>48</v>
      </c>
      <c r="B63" s="2" t="s">
        <v>156</v>
      </c>
      <c r="C63" s="20">
        <v>3.8</v>
      </c>
      <c r="D63" s="21">
        <v>6.2785169403356655E-2</v>
      </c>
      <c r="E63" s="20">
        <v>13.000063978663901</v>
      </c>
      <c r="F63" s="20">
        <v>76.435509362442673</v>
      </c>
      <c r="G63" s="20">
        <v>4.7134675029765587</v>
      </c>
      <c r="H63" s="20">
        <v>1</v>
      </c>
      <c r="I63" s="21">
        <v>0.14517251754446034</v>
      </c>
      <c r="J63" s="20">
        <v>0.81213102532630799</v>
      </c>
      <c r="K63" s="20">
        <v>67.639643621468721</v>
      </c>
      <c r="L63" s="22">
        <v>1.052630633245316E-2</v>
      </c>
      <c r="M63" s="23">
        <f t="shared" si="25"/>
        <v>63.09458527764864</v>
      </c>
      <c r="N63" s="21">
        <f t="shared" si="29"/>
        <v>1.2720171303451933</v>
      </c>
      <c r="O63" s="21">
        <f t="shared" si="30"/>
        <v>0.12262020006453694</v>
      </c>
      <c r="P63" s="21">
        <f t="shared" si="31"/>
        <v>0.10007362002073372</v>
      </c>
      <c r="Q63" s="21">
        <f t="shared" si="32"/>
        <v>1.783166904422254E-2</v>
      </c>
      <c r="R63" s="22">
        <f t="shared" si="33"/>
        <v>1.5577513808052762E-3</v>
      </c>
      <c r="S63" s="21">
        <f t="shared" si="34"/>
        <v>1.1303145794381462E-2</v>
      </c>
      <c r="T63" s="21">
        <f t="shared" si="35"/>
        <v>0.25499321287246285</v>
      </c>
      <c r="U63" s="21">
        <f t="shared" si="6"/>
        <v>1.7803967295223362</v>
      </c>
      <c r="V63" s="21">
        <f t="shared" si="36"/>
        <v>0.71445712590500188</v>
      </c>
      <c r="W63" s="21">
        <f t="shared" si="37"/>
        <v>6.8872402443378333E-2</v>
      </c>
      <c r="X63" s="21">
        <f t="shared" si="38"/>
        <v>5.6208606970190596E-2</v>
      </c>
      <c r="Y63" s="24">
        <f t="shared" si="39"/>
        <v>1.0015559312449766E-2</v>
      </c>
      <c r="Z63" s="22">
        <f t="shared" si="40"/>
        <v>8.7494621562420321E-4</v>
      </c>
      <c r="AA63" s="24">
        <f t="shared" si="41"/>
        <v>6.3486669049397718E-3</v>
      </c>
      <c r="AB63" s="21">
        <f t="shared" si="42"/>
        <v>0.14322269224841541</v>
      </c>
      <c r="AC63" s="21">
        <f t="shared" si="14"/>
        <v>1</v>
      </c>
      <c r="AD63" s="21" t="str">
        <f t="shared" si="27"/>
        <v>metaluminous</v>
      </c>
      <c r="AE63" s="21">
        <f t="shared" si="43"/>
        <v>1.4181288936029408</v>
      </c>
      <c r="AF63" s="23">
        <f t="shared" si="44"/>
        <v>720.22576507914641</v>
      </c>
      <c r="AG63" s="21">
        <f t="shared" si="17"/>
        <v>10.066684080221403</v>
      </c>
      <c r="AH63" s="21">
        <f t="shared" si="45"/>
        <v>1.5593164651857299</v>
      </c>
      <c r="AI63" s="21">
        <f t="shared" si="46"/>
        <v>2.802979337125576</v>
      </c>
      <c r="AJ63" s="21">
        <f t="shared" si="47"/>
        <v>0.10598959961932512</v>
      </c>
      <c r="AK63" s="21">
        <f t="shared" si="48"/>
        <v>1.3696864415552616</v>
      </c>
      <c r="AL63" s="23">
        <f t="shared" si="49"/>
        <v>63.09458527764864</v>
      </c>
      <c r="AM63" s="21">
        <f t="shared" si="23"/>
        <v>1.7999920900691613</v>
      </c>
      <c r="AN63" s="23">
        <f t="shared" si="50"/>
        <v>720.22576507914641</v>
      </c>
      <c r="AO63" s="21">
        <f t="shared" si="28"/>
        <v>0.35204777745631655</v>
      </c>
    </row>
    <row r="64" spans="1:41" x14ac:dyDescent="0.35">
      <c r="A64" s="2" t="s">
        <v>49</v>
      </c>
      <c r="B64" s="2" t="s">
        <v>157</v>
      </c>
      <c r="C64" s="20">
        <v>3.8</v>
      </c>
      <c r="D64" s="21">
        <v>8.5674027476911732E-2</v>
      </c>
      <c r="E64" s="20">
        <v>13.000142059182654</v>
      </c>
      <c r="F64" s="20">
        <v>77.395536146736077</v>
      </c>
      <c r="G64" s="20">
        <v>4.0630501019140661</v>
      </c>
      <c r="H64" s="20">
        <v>1</v>
      </c>
      <c r="I64" s="21">
        <v>8.8384184852355427E-2</v>
      </c>
      <c r="J64" s="20">
        <v>0.53488074933117125</v>
      </c>
      <c r="K64" s="20">
        <v>53.634781753967026</v>
      </c>
      <c r="L64" s="22">
        <v>7.0545306607531794E-3</v>
      </c>
      <c r="M64" s="23">
        <f t="shared" si="25"/>
        <v>42.284793194399384</v>
      </c>
      <c r="N64" s="21">
        <f t="shared" si="29"/>
        <v>1.2879936120275599</v>
      </c>
      <c r="O64" s="21">
        <f t="shared" si="30"/>
        <v>0.12262020006453694</v>
      </c>
      <c r="P64" s="21">
        <f t="shared" si="31"/>
        <v>8.6264333373971672E-2</v>
      </c>
      <c r="Q64" s="21">
        <f t="shared" si="32"/>
        <v>1.783166904422254E-2</v>
      </c>
      <c r="R64" s="22">
        <f t="shared" si="33"/>
        <v>2.1256426616278806E-3</v>
      </c>
      <c r="S64" s="21">
        <f t="shared" si="34"/>
        <v>7.444408480600853E-3</v>
      </c>
      <c r="T64" s="21">
        <f t="shared" si="35"/>
        <v>0.25499474440356701</v>
      </c>
      <c r="U64" s="21">
        <f t="shared" si="6"/>
        <v>1.7792746100560868</v>
      </c>
      <c r="V64" s="21">
        <f t="shared" si="36"/>
        <v>0.72388691703241881</v>
      </c>
      <c r="W64" s="21">
        <f t="shared" si="37"/>
        <v>6.8915837595564675E-2</v>
      </c>
      <c r="X64" s="21">
        <f t="shared" si="38"/>
        <v>4.8482866493133638E-2</v>
      </c>
      <c r="Y64" s="24">
        <f t="shared" si="39"/>
        <v>1.0021875737135621E-2</v>
      </c>
      <c r="Z64" s="22">
        <f t="shared" si="40"/>
        <v>1.1946681246470861E-3</v>
      </c>
      <c r="AA64" s="24">
        <f t="shared" si="41"/>
        <v>4.1839570117657042E-3</v>
      </c>
      <c r="AB64" s="21">
        <f t="shared" si="42"/>
        <v>0.14331387800533443</v>
      </c>
      <c r="AC64" s="21">
        <f t="shared" si="14"/>
        <v>0.99999999999999989</v>
      </c>
      <c r="AD64" s="21" t="str">
        <f t="shared" si="27"/>
        <v>peraluminous</v>
      </c>
      <c r="AE64" s="21">
        <f t="shared" si="43"/>
        <v>1.3248354185287137</v>
      </c>
      <c r="AF64" s="23">
        <f t="shared" si="44"/>
        <v>708.68084020476954</v>
      </c>
      <c r="AG64" s="21">
        <f t="shared" si="17"/>
        <v>10.185053871310878</v>
      </c>
      <c r="AH64" s="21">
        <f t="shared" si="45"/>
        <v>1.4285267132530546</v>
      </c>
      <c r="AI64" s="21">
        <f t="shared" si="46"/>
        <v>2.7239662337129582</v>
      </c>
      <c r="AJ64" s="21">
        <f t="shared" si="47"/>
        <v>8.8358868988500414E-2</v>
      </c>
      <c r="AK64" s="21">
        <f t="shared" si="48"/>
        <v>1.000286511859475</v>
      </c>
      <c r="AL64" s="23">
        <f t="shared" si="49"/>
        <v>42.284793194399384</v>
      </c>
      <c r="AM64" s="21">
        <f t="shared" si="23"/>
        <v>1.6261842108939193</v>
      </c>
      <c r="AN64" s="23">
        <f t="shared" si="50"/>
        <v>708.68084020476954</v>
      </c>
      <c r="AO64" s="21">
        <f t="shared" si="28"/>
        <v>0.49043501992068866</v>
      </c>
    </row>
    <row r="65" spans="1:41" x14ac:dyDescent="0.35">
      <c r="A65" s="2" t="s">
        <v>50</v>
      </c>
      <c r="B65" s="2" t="s">
        <v>158</v>
      </c>
      <c r="C65" s="20">
        <v>3.8</v>
      </c>
      <c r="D65" s="21">
        <v>6.1541173458901886E-2</v>
      </c>
      <c r="E65" s="20">
        <v>13.000147600367463</v>
      </c>
      <c r="F65" s="20">
        <v>77.238789126831293</v>
      </c>
      <c r="G65" s="20">
        <v>4.2500731539974819</v>
      </c>
      <c r="H65" s="20">
        <v>1</v>
      </c>
      <c r="I65" s="21">
        <v>6.7715049077722356E-2</v>
      </c>
      <c r="J65" s="20">
        <v>0.54913047701484685</v>
      </c>
      <c r="K65" s="20">
        <v>71.579019316654538</v>
      </c>
      <c r="L65" s="22">
        <v>7.0545306607531794E-3</v>
      </c>
      <c r="M65" s="23">
        <f t="shared" si="25"/>
        <v>42.284793194399384</v>
      </c>
      <c r="N65" s="21">
        <f t="shared" si="29"/>
        <v>1.2853850745021016</v>
      </c>
      <c r="O65" s="21">
        <f t="shared" si="30"/>
        <v>0.12262020006453694</v>
      </c>
      <c r="P65" s="21">
        <f t="shared" si="31"/>
        <v>9.0235098810986875E-2</v>
      </c>
      <c r="Q65" s="21">
        <f t="shared" si="32"/>
        <v>1.783166904422254E-2</v>
      </c>
      <c r="R65" s="22">
        <f t="shared" si="33"/>
        <v>1.526886824436221E-3</v>
      </c>
      <c r="S65" s="21">
        <f t="shared" si="34"/>
        <v>7.6427345443959207E-3</v>
      </c>
      <c r="T65" s="21">
        <f t="shared" si="35"/>
        <v>0.25499485309261039</v>
      </c>
      <c r="U65" s="21">
        <f t="shared" ref="U65:U74" si="51">SUM(N65:T65)</f>
        <v>1.7802365168832903</v>
      </c>
      <c r="V65" s="21">
        <f t="shared" si="36"/>
        <v>0.72203050679606384</v>
      </c>
      <c r="W65" s="21">
        <f t="shared" si="37"/>
        <v>6.8878600625051523E-2</v>
      </c>
      <c r="X65" s="21">
        <f t="shared" si="38"/>
        <v>5.0687140700250308E-2</v>
      </c>
      <c r="Y65" s="24">
        <f t="shared" si="39"/>
        <v>1.0016460664137448E-2</v>
      </c>
      <c r="Z65" s="22">
        <f t="shared" si="40"/>
        <v>8.5768762181633279E-4</v>
      </c>
      <c r="AA65" s="24">
        <f t="shared" si="41"/>
        <v>4.2931006480960571E-3</v>
      </c>
      <c r="AB65" s="21">
        <f t="shared" si="42"/>
        <v>0.14323650294458457</v>
      </c>
      <c r="AC65" s="21">
        <f t="shared" ref="AC65:AC74" si="52">SUM(V65:AB65)</f>
        <v>1</v>
      </c>
      <c r="AD65" s="21" t="str">
        <f t="shared" ref="AD65:AD74" si="53">IF(AB65/(W65+X65+2*Y65)&gt;1,"peraluminous",IF(AB65/(W65+X65)&gt;1,"metaluminous","peralkaline"))</f>
        <v>peraluminous</v>
      </c>
      <c r="AE65" s="21">
        <f t="shared" si="43"/>
        <v>1.3498080097880922</v>
      </c>
      <c r="AF65" s="23">
        <f t="shared" si="44"/>
        <v>729.07649956001694</v>
      </c>
      <c r="AG65" s="21">
        <f t="shared" ref="AG65:AG74" si="54">10000/(AF65+273.15)</f>
        <v>9.977784467273672</v>
      </c>
      <c r="AH65" s="21">
        <f t="shared" si="45"/>
        <v>1.4494160594827168</v>
      </c>
      <c r="AI65" s="21">
        <f t="shared" si="46"/>
        <v>2.836512931487174</v>
      </c>
      <c r="AJ65" s="21">
        <f t="shared" si="47"/>
        <v>0.11449772193028558</v>
      </c>
      <c r="AK65" s="21">
        <f t="shared" si="48"/>
        <v>0.59140957510885794</v>
      </c>
      <c r="AL65" s="23">
        <f t="shared" si="49"/>
        <v>71.498323622197404</v>
      </c>
      <c r="AM65" s="21">
        <f t="shared" ref="AM65:AM74" si="55">LOG(AL65)</f>
        <v>1.8542958592813021</v>
      </c>
      <c r="AN65" s="23">
        <f t="shared" si="50"/>
        <v>729.07649956001694</v>
      </c>
      <c r="AO65" s="21">
        <f t="shared" si="28"/>
        <v>0.33243165407221797</v>
      </c>
    </row>
    <row r="66" spans="1:41" x14ac:dyDescent="0.35">
      <c r="A66" s="2" t="s">
        <v>51</v>
      </c>
      <c r="B66" s="2" t="s">
        <v>159</v>
      </c>
      <c r="C66" s="20">
        <v>3.8</v>
      </c>
      <c r="D66" s="21">
        <v>0.2899665646376971</v>
      </c>
      <c r="E66" s="20">
        <v>12.9996500718932</v>
      </c>
      <c r="F66" s="20">
        <v>74.966719780822316</v>
      </c>
      <c r="G66" s="20">
        <v>5.5462673474677269</v>
      </c>
      <c r="H66" s="20">
        <v>1</v>
      </c>
      <c r="I66" s="21">
        <v>0.22429571355959141</v>
      </c>
      <c r="J66" s="20">
        <v>1.1450720415302162</v>
      </c>
      <c r="K66" s="20">
        <v>91.741235920373612</v>
      </c>
      <c r="L66" s="22">
        <v>1.2372820299585042E-2</v>
      </c>
      <c r="M66" s="23">
        <f t="shared" si="25"/>
        <v>74.162573353046056</v>
      </c>
      <c r="N66" s="21">
        <f t="shared" si="29"/>
        <v>1.2475739687272809</v>
      </c>
      <c r="O66" s="21">
        <f t="shared" si="30"/>
        <v>0.12262020006453694</v>
      </c>
      <c r="P66" s="21">
        <f t="shared" si="31"/>
        <v>0.11775514538148039</v>
      </c>
      <c r="Q66" s="21">
        <f t="shared" si="32"/>
        <v>1.783166904422254E-2</v>
      </c>
      <c r="R66" s="22">
        <f t="shared" si="33"/>
        <v>7.194307521094085E-3</v>
      </c>
      <c r="S66" s="21">
        <f t="shared" si="34"/>
        <v>1.5936980397080254E-2</v>
      </c>
      <c r="T66" s="21">
        <f t="shared" si="35"/>
        <v>0.25498509418801146</v>
      </c>
      <c r="U66" s="21">
        <f t="shared" si="51"/>
        <v>1.7838973653237067</v>
      </c>
      <c r="V66" s="21">
        <f t="shared" si="36"/>
        <v>0.69935299697070608</v>
      </c>
      <c r="W66" s="21">
        <f t="shared" si="37"/>
        <v>6.8737250498873984E-2</v>
      </c>
      <c r="X66" s="21">
        <f t="shared" si="38"/>
        <v>6.6010045011817425E-2</v>
      </c>
      <c r="Y66" s="24">
        <f t="shared" si="39"/>
        <v>9.9959052526470884E-3</v>
      </c>
      <c r="Z66" s="22">
        <f t="shared" si="40"/>
        <v>4.0329156043058586E-3</v>
      </c>
      <c r="AA66" s="24">
        <f t="shared" si="41"/>
        <v>8.9337989431854583E-3</v>
      </c>
      <c r="AB66" s="21">
        <f t="shared" si="42"/>
        <v>0.142937087718464</v>
      </c>
      <c r="AC66" s="21">
        <f t="shared" si="52"/>
        <v>0.99999999999999989</v>
      </c>
      <c r="AD66" s="21" t="str">
        <f t="shared" si="53"/>
        <v>metaluminous</v>
      </c>
      <c r="AE66" s="21">
        <f t="shared" si="43"/>
        <v>1.547956363387869</v>
      </c>
      <c r="AF66" s="23">
        <f t="shared" si="44"/>
        <v>735.3244605088837</v>
      </c>
      <c r="AG66" s="21">
        <f t="shared" si="54"/>
        <v>9.915967524803678</v>
      </c>
      <c r="AH66" s="21">
        <f t="shared" si="45"/>
        <v>1.8073853960714323</v>
      </c>
      <c r="AI66" s="21">
        <f t="shared" si="46"/>
        <v>2.9136950172045064</v>
      </c>
      <c r="AJ66" s="21">
        <f t="shared" si="47"/>
        <v>0.13676624764568343</v>
      </c>
      <c r="AK66" s="21">
        <f t="shared" si="48"/>
        <v>1.6399931812172559</v>
      </c>
      <c r="AL66" s="23">
        <f t="shared" si="49"/>
        <v>74.162573353046056</v>
      </c>
      <c r="AM66" s="21">
        <f t="shared" si="55"/>
        <v>1.8701847908996296</v>
      </c>
      <c r="AN66" s="23">
        <f t="shared" si="50"/>
        <v>735.3244605088837</v>
      </c>
      <c r="AO66" s="21">
        <f t="shared" si="28"/>
        <v>0.33972281288846184</v>
      </c>
    </row>
    <row r="67" spans="1:41" x14ac:dyDescent="0.35">
      <c r="A67" s="2" t="s">
        <v>52</v>
      </c>
      <c r="B67" s="2" t="s">
        <v>160</v>
      </c>
      <c r="C67" s="20">
        <v>3.8</v>
      </c>
      <c r="D67" s="21">
        <v>0.18822170013951239</v>
      </c>
      <c r="E67" s="20">
        <v>12.999820991152468</v>
      </c>
      <c r="F67" s="20">
        <v>77.289092530999383</v>
      </c>
      <c r="G67" s="20">
        <v>3.5805075664413279</v>
      </c>
      <c r="H67" s="20">
        <v>0.85418808631544541</v>
      </c>
      <c r="I67" s="21">
        <v>0.15059353495845068</v>
      </c>
      <c r="J67" s="20">
        <v>1.123272382144852</v>
      </c>
      <c r="K67" s="20">
        <v>78.121883403821258</v>
      </c>
      <c r="L67" s="22">
        <v>1.0335960254329908E-2</v>
      </c>
      <c r="M67" s="23">
        <f t="shared" si="25"/>
        <v>61.953652601066104</v>
      </c>
      <c r="N67" s="21">
        <f t="shared" si="29"/>
        <v>1.2862222088700179</v>
      </c>
      <c r="O67" s="21">
        <f t="shared" si="30"/>
        <v>0.12262020006453694</v>
      </c>
      <c r="P67" s="21">
        <f t="shared" si="31"/>
        <v>7.6019268926567476E-2</v>
      </c>
      <c r="Q67" s="21">
        <f t="shared" si="32"/>
        <v>1.5231599256694818E-2</v>
      </c>
      <c r="R67" s="22">
        <f t="shared" si="33"/>
        <v>4.6699342547949982E-3</v>
      </c>
      <c r="S67" s="21">
        <f t="shared" si="34"/>
        <v>1.5633575256017426E-2</v>
      </c>
      <c r="T67" s="21">
        <f t="shared" si="35"/>
        <v>0.25498844672928617</v>
      </c>
      <c r="U67" s="21">
        <f t="shared" si="51"/>
        <v>1.7753852333579159</v>
      </c>
      <c r="V67" s="21">
        <f t="shared" si="36"/>
        <v>0.72447499545622096</v>
      </c>
      <c r="W67" s="21">
        <f t="shared" si="37"/>
        <v>6.9066813084063108E-2</v>
      </c>
      <c r="X67" s="21">
        <f t="shared" si="38"/>
        <v>4.2818464127239969E-2</v>
      </c>
      <c r="Y67" s="24">
        <f t="shared" si="39"/>
        <v>8.5793206851710602E-3</v>
      </c>
      <c r="Z67" s="22">
        <f t="shared" si="40"/>
        <v>2.6303779974346246E-3</v>
      </c>
      <c r="AA67" s="24">
        <f t="shared" si="41"/>
        <v>8.8057368971400669E-3</v>
      </c>
      <c r="AB67" s="21">
        <f t="shared" si="42"/>
        <v>0.14362429175273012</v>
      </c>
      <c r="AC67" s="21">
        <f t="shared" si="52"/>
        <v>1</v>
      </c>
      <c r="AD67" s="21" t="str">
        <f t="shared" si="53"/>
        <v>peraluminous</v>
      </c>
      <c r="AE67" s="21">
        <f t="shared" si="43"/>
        <v>1.2401843355315536</v>
      </c>
      <c r="AF67" s="23">
        <f t="shared" si="44"/>
        <v>743.34290232292653</v>
      </c>
      <c r="AG67" s="21">
        <f t="shared" si="54"/>
        <v>9.8377469996569946</v>
      </c>
      <c r="AH67" s="21">
        <f t="shared" si="45"/>
        <v>1.4599992746232737</v>
      </c>
      <c r="AI67" s="21">
        <f t="shared" si="46"/>
        <v>2.9121151267352503</v>
      </c>
      <c r="AJ67" s="21">
        <f t="shared" si="47"/>
        <v>0.13626961885404087</v>
      </c>
      <c r="AK67" s="21">
        <f t="shared" si="48"/>
        <v>1.1051145238745566</v>
      </c>
      <c r="AL67" s="23">
        <f t="shared" si="49"/>
        <v>61.953652601066104</v>
      </c>
      <c r="AM67" s="21">
        <f t="shared" si="55"/>
        <v>1.7920669161636531</v>
      </c>
      <c r="AN67" s="23">
        <f t="shared" si="50"/>
        <v>743.34290232292653</v>
      </c>
      <c r="AO67" s="21">
        <f t="shared" si="28"/>
        <v>0.45565770293895563</v>
      </c>
    </row>
    <row r="68" spans="1:41" x14ac:dyDescent="0.35">
      <c r="A68" s="2" t="s">
        <v>20</v>
      </c>
      <c r="B68" s="2" t="s">
        <v>161</v>
      </c>
      <c r="C68" s="20">
        <v>4.25241331923465</v>
      </c>
      <c r="D68" s="21">
        <v>3.2538630654673925E-2</v>
      </c>
      <c r="E68" s="20">
        <v>13.00015912324818</v>
      </c>
      <c r="F68" s="20">
        <v>76.938453123246717</v>
      </c>
      <c r="G68" s="20">
        <v>4.1903453977753946</v>
      </c>
      <c r="H68" s="20">
        <v>1</v>
      </c>
      <c r="I68" s="21">
        <v>4.0645867445434983E-2</v>
      </c>
      <c r="J68" s="20">
        <v>0.52380173083786774</v>
      </c>
      <c r="K68" s="20">
        <v>69.16756651772846</v>
      </c>
      <c r="L68" s="22">
        <v>3.8954261184653682E-3</v>
      </c>
      <c r="M68" s="23">
        <f t="shared" si="25"/>
        <v>23.3491490425791</v>
      </c>
      <c r="N68" s="21">
        <f t="shared" si="29"/>
        <v>1.2803869715967169</v>
      </c>
      <c r="O68" s="21">
        <f t="shared" si="30"/>
        <v>0.13721888735833013</v>
      </c>
      <c r="P68" s="21">
        <f t="shared" si="31"/>
        <v>8.8966993583341702E-2</v>
      </c>
      <c r="Q68" s="21">
        <f t="shared" si="32"/>
        <v>1.783166904422254E-2</v>
      </c>
      <c r="R68" s="22">
        <f t="shared" si="33"/>
        <v>8.0731002740786319E-4</v>
      </c>
      <c r="S68" s="21">
        <f t="shared" si="34"/>
        <v>7.2902119810420015E-3</v>
      </c>
      <c r="T68" s="21">
        <f t="shared" si="35"/>
        <v>0.25499507911121927</v>
      </c>
      <c r="U68" s="21">
        <f t="shared" si="51"/>
        <v>1.7874971227022807</v>
      </c>
      <c r="V68" s="21">
        <f t="shared" si="36"/>
        <v>0.71630155670464468</v>
      </c>
      <c r="W68" s="21">
        <f t="shared" si="37"/>
        <v>7.6765934677918271E-2</v>
      </c>
      <c r="X68" s="21">
        <f t="shared" si="38"/>
        <v>4.9771824778573219E-2</v>
      </c>
      <c r="Y68" s="24">
        <f t="shared" si="39"/>
        <v>9.975774963634736E-3</v>
      </c>
      <c r="Z68" s="22">
        <f t="shared" si="40"/>
        <v>4.5164270037391602E-4</v>
      </c>
      <c r="AA68" s="24">
        <f t="shared" si="41"/>
        <v>4.0784468340966575E-3</v>
      </c>
      <c r="AB68" s="21">
        <f t="shared" si="42"/>
        <v>0.14265481934075838</v>
      </c>
      <c r="AC68" s="21">
        <f t="shared" si="52"/>
        <v>0.99999999999999989</v>
      </c>
      <c r="AD68" s="21" t="str">
        <f t="shared" si="53"/>
        <v>metaluminous</v>
      </c>
      <c r="AE68" s="21">
        <f t="shared" si="43"/>
        <v>1.4335854629552669</v>
      </c>
      <c r="AF68" s="23">
        <f t="shared" si="44"/>
        <v>720.93000375649808</v>
      </c>
      <c r="AG68" s="21">
        <f t="shared" si="54"/>
        <v>10.059552513088796</v>
      </c>
      <c r="AH68" s="21">
        <f t="shared" si="45"/>
        <v>1.5222509161521229</v>
      </c>
      <c r="AI68" s="21">
        <f t="shared" si="46"/>
        <v>2.8021665054092573</v>
      </c>
      <c r="AJ68" s="21">
        <f t="shared" si="47"/>
        <v>0.10579141350218343</v>
      </c>
      <c r="AK68" s="21">
        <f t="shared" si="48"/>
        <v>0.38420762233785721</v>
      </c>
      <c r="AL68" s="23">
        <f t="shared" si="49"/>
        <v>60.772217116626507</v>
      </c>
      <c r="AM68" s="21">
        <f t="shared" si="55"/>
        <v>1.7837050807434378</v>
      </c>
      <c r="AN68" s="23">
        <f t="shared" si="50"/>
        <v>720.93000375649808</v>
      </c>
      <c r="AO68" s="21">
        <f t="shared" si="28"/>
        <v>0.37089176880203484</v>
      </c>
    </row>
    <row r="69" spans="1:41" x14ac:dyDescent="0.35">
      <c r="A69" s="2" t="s">
        <v>21</v>
      </c>
      <c r="B69" s="2" t="s">
        <v>162</v>
      </c>
      <c r="C69" s="20">
        <v>4.2351332594557602</v>
      </c>
      <c r="D69" s="21">
        <v>4.5085624781494971E-2</v>
      </c>
      <c r="E69" s="20">
        <v>13.000223828633239</v>
      </c>
      <c r="F69" s="20">
        <v>76.423515606881935</v>
      </c>
      <c r="G69" s="20">
        <v>4.4230066474034233</v>
      </c>
      <c r="H69" s="20">
        <v>1.1395006045948042</v>
      </c>
      <c r="I69" s="21">
        <v>7.5288639720192965E-2</v>
      </c>
      <c r="J69" s="20">
        <v>0.62603567200502719</v>
      </c>
      <c r="K69" s="20">
        <v>90.458404634383314</v>
      </c>
      <c r="L69" s="22">
        <v>6.0718898669085324E-3</v>
      </c>
      <c r="M69" s="23">
        <f t="shared" si="25"/>
        <v>36.394853133147294</v>
      </c>
      <c r="N69" s="21">
        <f t="shared" si="29"/>
        <v>1.2718175338139779</v>
      </c>
      <c r="O69" s="21">
        <f t="shared" si="30"/>
        <v>0.13666128620379994</v>
      </c>
      <c r="P69" s="21">
        <f t="shared" si="31"/>
        <v>9.390672287480728E-2</v>
      </c>
      <c r="Q69" s="21">
        <f t="shared" si="32"/>
        <v>2.0319197656826039E-2</v>
      </c>
      <c r="R69" s="22">
        <f t="shared" si="33"/>
        <v>1.1186112090682291E-3</v>
      </c>
      <c r="S69" s="21">
        <f t="shared" si="34"/>
        <v>8.7130921643010055E-3</v>
      </c>
      <c r="T69" s="21">
        <f t="shared" si="35"/>
        <v>0.25499634829220585</v>
      </c>
      <c r="U69" s="21">
        <f t="shared" si="51"/>
        <v>1.7875327922149862</v>
      </c>
      <c r="V69" s="21">
        <f t="shared" si="36"/>
        <v>0.71149326006938884</v>
      </c>
      <c r="W69" s="21">
        <f t="shared" si="37"/>
        <v>7.6452463864709747E-2</v>
      </c>
      <c r="X69" s="21">
        <f t="shared" si="38"/>
        <v>5.253426582370252E-2</v>
      </c>
      <c r="Y69" s="24">
        <f t="shared" si="39"/>
        <v>1.1367174770342481E-2</v>
      </c>
      <c r="Z69" s="22">
        <f t="shared" si="40"/>
        <v>6.2578500038711125E-4</v>
      </c>
      <c r="AA69" s="24">
        <f t="shared" si="41"/>
        <v>4.8743677331392326E-3</v>
      </c>
      <c r="AB69" s="21">
        <f t="shared" si="42"/>
        <v>0.14265268273833015</v>
      </c>
      <c r="AC69" s="21">
        <f t="shared" si="52"/>
        <v>1</v>
      </c>
      <c r="AD69" s="21" t="str">
        <f t="shared" si="53"/>
        <v>metaluminous</v>
      </c>
      <c r="AE69" s="21">
        <f t="shared" si="43"/>
        <v>1.4948416485256215</v>
      </c>
      <c r="AF69" s="23">
        <f t="shared" si="44"/>
        <v>737.77960407830676</v>
      </c>
      <c r="AG69" s="21">
        <f t="shared" si="54"/>
        <v>9.8918856067305345</v>
      </c>
      <c r="AH69" s="21">
        <f t="shared" si="45"/>
        <v>1.6032228625415372</v>
      </c>
      <c r="AI69" s="21">
        <f t="shared" si="46"/>
        <v>2.9011543205846024</v>
      </c>
      <c r="AJ69" s="21">
        <f t="shared" si="47"/>
        <v>0.13287345723122229</v>
      </c>
      <c r="AK69" s="21">
        <f t="shared" si="48"/>
        <v>0.56661910729979725</v>
      </c>
      <c r="AL69" s="23">
        <f t="shared" si="49"/>
        <v>64.231602260265532</v>
      </c>
      <c r="AM69" s="21">
        <f t="shared" si="55"/>
        <v>1.807748755645002</v>
      </c>
      <c r="AN69" s="23">
        <f t="shared" si="50"/>
        <v>737.77960407830676</v>
      </c>
      <c r="AO69" s="21">
        <f t="shared" si="28"/>
        <v>0.41374802615933487</v>
      </c>
    </row>
    <row r="70" spans="1:41" x14ac:dyDescent="0.35">
      <c r="A70" s="2" t="s">
        <v>22</v>
      </c>
      <c r="B70" s="2" t="s">
        <v>163</v>
      </c>
      <c r="C70" s="20">
        <v>4.0721997579561817</v>
      </c>
      <c r="D70" s="21">
        <v>3.5272305877668546E-2</v>
      </c>
      <c r="E70" s="20">
        <v>13.000169847264345</v>
      </c>
      <c r="F70" s="20">
        <v>77.087826402822074</v>
      </c>
      <c r="G70" s="20">
        <v>4.1635563462036123</v>
      </c>
      <c r="H70" s="20">
        <v>1</v>
      </c>
      <c r="I70" s="21">
        <v>7.0471230784033959E-2</v>
      </c>
      <c r="J70" s="20">
        <v>0.54024737977358039</v>
      </c>
      <c r="K70" s="20">
        <v>78.455204080857811</v>
      </c>
      <c r="L70" s="22">
        <v>6.0718898669085324E-3</v>
      </c>
      <c r="M70" s="23">
        <f t="shared" si="25"/>
        <v>36.394853133147294</v>
      </c>
      <c r="N70" s="21">
        <f t="shared" si="29"/>
        <v>1.282872797517425</v>
      </c>
      <c r="O70" s="21">
        <f t="shared" si="30"/>
        <v>0.13140367079561735</v>
      </c>
      <c r="P70" s="21">
        <f t="shared" si="31"/>
        <v>8.8398223910904711E-2</v>
      </c>
      <c r="Q70" s="21">
        <f t="shared" si="32"/>
        <v>1.783166904422254E-2</v>
      </c>
      <c r="R70" s="22">
        <f t="shared" si="33"/>
        <v>8.7513474451478843E-4</v>
      </c>
      <c r="S70" s="21">
        <f t="shared" si="34"/>
        <v>7.51910062315352E-3</v>
      </c>
      <c r="T70" s="21">
        <f t="shared" si="35"/>
        <v>0.25499528946028688</v>
      </c>
      <c r="U70" s="21">
        <f t="shared" si="51"/>
        <v>1.7838958860961249</v>
      </c>
      <c r="V70" s="21">
        <f t="shared" si="36"/>
        <v>0.71914107068482669</v>
      </c>
      <c r="W70" s="21">
        <f t="shared" si="37"/>
        <v>7.3661064986915215E-2</v>
      </c>
      <c r="X70" s="21">
        <f t="shared" si="38"/>
        <v>4.9553465872021966E-2</v>
      </c>
      <c r="Y70" s="24">
        <f t="shared" si="39"/>
        <v>9.9959135413700273E-3</v>
      </c>
      <c r="Z70" s="22">
        <f t="shared" si="40"/>
        <v>4.9057501131970877E-4</v>
      </c>
      <c r="AA70" s="24">
        <f t="shared" si="41"/>
        <v>4.2149884877016605E-3</v>
      </c>
      <c r="AB70" s="21">
        <f t="shared" si="42"/>
        <v>0.14294292141584461</v>
      </c>
      <c r="AC70" s="21">
        <f t="shared" si="52"/>
        <v>0.99999999999999967</v>
      </c>
      <c r="AD70" s="21" t="str">
        <f t="shared" si="53"/>
        <v>metaluminous</v>
      </c>
      <c r="AE70" s="21">
        <f t="shared" si="43"/>
        <v>1.3931104618015726</v>
      </c>
      <c r="AF70" s="23">
        <f t="shared" ref="AF70:AF74" si="56">12900/(LN(AF$5/K70)+3.8+(0.85*(AE70-1)))-273.15</f>
        <v>733.37106753835644</v>
      </c>
      <c r="AG70" s="21">
        <f t="shared" si="54"/>
        <v>9.9352118127611089</v>
      </c>
      <c r="AH70" s="21">
        <f t="shared" si="45"/>
        <v>1.4846618402931344</v>
      </c>
      <c r="AI70" s="21">
        <f t="shared" ref="AI70:AI74" si="57">7.95-5305/(AF70+273.15)+0.124*AH70</f>
        <v>2.8634682015265813</v>
      </c>
      <c r="AJ70" s="21">
        <f t="shared" ref="AJ70:AJ74" si="58">10^AI70/AJ$5</f>
        <v>0.12182940298512862</v>
      </c>
      <c r="AK70" s="21">
        <f t="shared" ref="AK70:AK74" si="59">I70/AJ70</f>
        <v>0.57844189544814717</v>
      </c>
      <c r="AL70" s="23">
        <f t="shared" ref="AL70:AL74" si="60">IF(AK70&gt;1,$M70,$M70/AK70)</f>
        <v>62.918770959614577</v>
      </c>
      <c r="AM70" s="21">
        <f t="shared" si="55"/>
        <v>1.7987802306284486</v>
      </c>
      <c r="AN70" s="23">
        <f t="shared" si="50"/>
        <v>733.37106753835644</v>
      </c>
      <c r="AO70" s="21">
        <f t="shared" si="28"/>
        <v>0.40521194635469931</v>
      </c>
    </row>
    <row r="71" spans="1:41" x14ac:dyDescent="0.35">
      <c r="A71" s="2" t="s">
        <v>23</v>
      </c>
      <c r="B71" s="2" t="s">
        <v>164</v>
      </c>
      <c r="C71" s="20">
        <v>4.3328840767823893</v>
      </c>
      <c r="D71" s="21">
        <v>4.3864227243097922E-2</v>
      </c>
      <c r="E71" s="20">
        <v>13.000274298470897</v>
      </c>
      <c r="F71" s="20">
        <v>77.22214324671954</v>
      </c>
      <c r="G71" s="20">
        <v>4.0769217865736929</v>
      </c>
      <c r="H71" s="20">
        <v>0.59530194619714172</v>
      </c>
      <c r="I71" s="21">
        <v>5.6667027884519022E-2</v>
      </c>
      <c r="J71" s="20">
        <v>0.6444048954714594</v>
      </c>
      <c r="K71" s="20">
        <v>71.176190589694599</v>
      </c>
      <c r="L71" s="22">
        <v>6.3815665300765469E-3</v>
      </c>
      <c r="M71" s="23">
        <f t="shared" si="25"/>
        <v>38.251052260899485</v>
      </c>
      <c r="N71" s="21">
        <f t="shared" si="29"/>
        <v>1.2851080586906229</v>
      </c>
      <c r="O71" s="21">
        <f t="shared" si="30"/>
        <v>0.1398155558819745</v>
      </c>
      <c r="P71" s="21">
        <f t="shared" si="31"/>
        <v>8.6558848971840616E-2</v>
      </c>
      <c r="Q71" s="21">
        <f t="shared" si="32"/>
        <v>1.0615227285969003E-2</v>
      </c>
      <c r="R71" s="22">
        <f t="shared" si="33"/>
        <v>1.0883073376280342E-3</v>
      </c>
      <c r="S71" s="21">
        <f t="shared" si="34"/>
        <v>8.9687528945227475E-3</v>
      </c>
      <c r="T71" s="21">
        <f t="shared" si="35"/>
        <v>0.25499733824626136</v>
      </c>
      <c r="U71" s="21">
        <f t="shared" si="51"/>
        <v>1.7871520893088191</v>
      </c>
      <c r="V71" s="21">
        <f t="shared" si="36"/>
        <v>0.7190815299819493</v>
      </c>
      <c r="W71" s="21">
        <f t="shared" si="37"/>
        <v>7.8233719848682909E-2</v>
      </c>
      <c r="X71" s="21">
        <f t="shared" si="38"/>
        <v>4.8433957853758959E-2</v>
      </c>
      <c r="Y71" s="24">
        <f t="shared" si="39"/>
        <v>5.9397447757646871E-3</v>
      </c>
      <c r="Z71" s="22">
        <f t="shared" si="40"/>
        <v>6.0896179129832037E-4</v>
      </c>
      <c r="AA71" s="24">
        <f t="shared" si="41"/>
        <v>5.0184609066995589E-3</v>
      </c>
      <c r="AB71" s="21">
        <f t="shared" si="42"/>
        <v>0.14268362484184632</v>
      </c>
      <c r="AC71" s="21">
        <f t="shared" si="52"/>
        <v>1</v>
      </c>
      <c r="AD71" s="21" t="str">
        <f t="shared" si="53"/>
        <v>peraluminous</v>
      </c>
      <c r="AE71" s="21">
        <f t="shared" si="43"/>
        <v>1.3503469966661068</v>
      </c>
      <c r="AF71" s="23">
        <f t="shared" si="56"/>
        <v>728.60160961731594</v>
      </c>
      <c r="AG71" s="21">
        <f t="shared" si="54"/>
        <v>9.9825145315415558</v>
      </c>
      <c r="AH71" s="21">
        <f t="shared" si="45"/>
        <v>1.4600421061342408</v>
      </c>
      <c r="AI71" s="21">
        <f t="shared" si="57"/>
        <v>2.835321262177851</v>
      </c>
      <c r="AJ71" s="21">
        <f t="shared" si="58"/>
        <v>0.11418397998081883</v>
      </c>
      <c r="AK71" s="21">
        <f t="shared" si="59"/>
        <v>0.49627826858056812</v>
      </c>
      <c r="AL71" s="23">
        <f t="shared" si="60"/>
        <v>77.075815490175202</v>
      </c>
      <c r="AM71" s="21">
        <f t="shared" si="55"/>
        <v>1.8869181284165095</v>
      </c>
      <c r="AN71" s="23">
        <f t="shared" si="50"/>
        <v>728.60160961731594</v>
      </c>
      <c r="AO71" s="21">
        <f t="shared" ref="AO71:AO74" si="61">((5.6459-0.27943*AG71-AM71)*(AF71+273.15)/660.53)^(1/0.35)/10</f>
        <v>0.3008959141950206</v>
      </c>
    </row>
    <row r="72" spans="1:41" x14ac:dyDescent="0.35">
      <c r="A72" s="2" t="s">
        <v>24</v>
      </c>
      <c r="B72" s="2" t="s">
        <v>165</v>
      </c>
      <c r="C72" s="20">
        <v>4.420684893819157</v>
      </c>
      <c r="D72" s="21">
        <v>5.2637023646734914E-2</v>
      </c>
      <c r="E72" s="20">
        <v>13.000121903891316</v>
      </c>
      <c r="F72" s="20">
        <v>76.54404726678996</v>
      </c>
      <c r="G72" s="20">
        <v>4.1795098074243038</v>
      </c>
      <c r="H72" s="20">
        <v>1</v>
      </c>
      <c r="I72" s="21">
        <v>4.9763615097991105E-2</v>
      </c>
      <c r="J72" s="20">
        <v>0.72657609336462403</v>
      </c>
      <c r="K72" s="20">
        <v>69.156682349397471</v>
      </c>
      <c r="L72" s="22">
        <v>4.1488913430667651E-3</v>
      </c>
      <c r="M72" s="23">
        <f t="shared" ref="M72:M73" si="62">L72*5993.99098647972</f>
        <v>24.86841731422593</v>
      </c>
      <c r="N72" s="21">
        <f t="shared" si="29"/>
        <v>1.2738233860341148</v>
      </c>
      <c r="O72" s="21">
        <f t="shared" si="30"/>
        <v>0.14264875423746878</v>
      </c>
      <c r="P72" s="21">
        <f t="shared" si="31"/>
        <v>8.8736938586503264E-2</v>
      </c>
      <c r="Q72" s="21">
        <f t="shared" si="32"/>
        <v>1.783166904422254E-2</v>
      </c>
      <c r="R72" s="22">
        <f t="shared" si="33"/>
        <v>1.305967588307528E-3</v>
      </c>
      <c r="S72" s="21">
        <f t="shared" si="34"/>
        <v>1.0112402134511122E-2</v>
      </c>
      <c r="T72" s="21">
        <f t="shared" si="35"/>
        <v>0.25499434906224383</v>
      </c>
      <c r="U72" s="21">
        <f t="shared" si="51"/>
        <v>1.7894534666873723</v>
      </c>
      <c r="V72" s="21">
        <f t="shared" si="36"/>
        <v>0.71185052293771611</v>
      </c>
      <c r="W72" s="21">
        <f t="shared" si="37"/>
        <v>7.9716380947049428E-2</v>
      </c>
      <c r="X72" s="21">
        <f t="shared" si="38"/>
        <v>4.9588849466296915E-2</v>
      </c>
      <c r="Y72" s="24">
        <f t="shared" si="39"/>
        <v>9.9648688139582862E-3</v>
      </c>
      <c r="Z72" s="22">
        <f t="shared" si="40"/>
        <v>7.2981366245031731E-4</v>
      </c>
      <c r="AA72" s="24">
        <f t="shared" si="41"/>
        <v>5.6511120980592766E-3</v>
      </c>
      <c r="AB72" s="21">
        <f t="shared" si="42"/>
        <v>0.14249845207446951</v>
      </c>
      <c r="AC72" s="21">
        <f t="shared" si="52"/>
        <v>0.99999999999999989</v>
      </c>
      <c r="AD72" s="21" t="str">
        <f t="shared" si="53"/>
        <v>metaluminous</v>
      </c>
      <c r="AE72" s="21">
        <f t="shared" si="43"/>
        <v>1.4711997477501577</v>
      </c>
      <c r="AF72" s="23">
        <f t="shared" si="56"/>
        <v>718.47482468818123</v>
      </c>
      <c r="AG72" s="21">
        <f t="shared" si="54"/>
        <v>10.084459112996212</v>
      </c>
      <c r="AH72" s="21">
        <f t="shared" si="45"/>
        <v>1.5970096231766537</v>
      </c>
      <c r="AI72" s="21">
        <f t="shared" si="57"/>
        <v>2.7982236338294144</v>
      </c>
      <c r="AJ72" s="21">
        <f t="shared" si="58"/>
        <v>0.10483530144150723</v>
      </c>
      <c r="AK72" s="21">
        <f t="shared" si="59"/>
        <v>0.47468376027665332</v>
      </c>
      <c r="AL72" s="23">
        <f t="shared" si="60"/>
        <v>52.389441972340101</v>
      </c>
      <c r="AM72" s="21">
        <f t="shared" si="55"/>
        <v>1.7192437725723186</v>
      </c>
      <c r="AN72" s="23">
        <f t="shared" si="50"/>
        <v>718.47482468818123</v>
      </c>
      <c r="AO72" s="21">
        <f t="shared" si="61"/>
        <v>0.42880446561493218</v>
      </c>
    </row>
    <row r="73" spans="1:41" x14ac:dyDescent="0.35">
      <c r="A73" s="2" t="s">
        <v>6</v>
      </c>
      <c r="B73" s="2" t="s">
        <v>7</v>
      </c>
      <c r="C73" s="20">
        <v>4.8150745836546385</v>
      </c>
      <c r="D73" s="21">
        <v>5.1758545542297259E-2</v>
      </c>
      <c r="E73" s="20">
        <v>13.000640446889706</v>
      </c>
      <c r="F73" s="20">
        <v>76.893996914680699</v>
      </c>
      <c r="G73" s="20">
        <v>3.7747016680786412</v>
      </c>
      <c r="H73" s="20">
        <v>0.75101852817309389</v>
      </c>
      <c r="I73" s="21">
        <v>5.6403567159902745E-2</v>
      </c>
      <c r="J73" s="20">
        <v>0.62488603578098667</v>
      </c>
      <c r="K73" s="20">
        <v>83.994487804645445</v>
      </c>
      <c r="L73" s="22">
        <v>4.8498416602258763E-3</v>
      </c>
      <c r="M73" s="23">
        <f t="shared" si="62"/>
        <v>29.069907197247744</v>
      </c>
      <c r="N73" s="21">
        <f t="shared" si="29"/>
        <v>1.2796471445278863</v>
      </c>
      <c r="O73" s="21">
        <f t="shared" si="30"/>
        <v>0.15537510757194703</v>
      </c>
      <c r="P73" s="21">
        <f t="shared" si="31"/>
        <v>8.0142285946467967E-2</v>
      </c>
      <c r="Q73" s="21">
        <f t="shared" si="32"/>
        <v>1.3391913840461732E-2</v>
      </c>
      <c r="R73" s="22">
        <f t="shared" si="33"/>
        <v>1.2841718283661398E-3</v>
      </c>
      <c r="S73" s="21">
        <f t="shared" si="34"/>
        <v>8.6970916601389944E-3</v>
      </c>
      <c r="T73" s="21">
        <f t="shared" si="35"/>
        <v>0.25500452016181607</v>
      </c>
      <c r="U73" s="21">
        <f t="shared" si="51"/>
        <v>1.793542235537084</v>
      </c>
      <c r="V73" s="21">
        <f t="shared" si="36"/>
        <v>0.71347477587818853</v>
      </c>
      <c r="W73" s="21">
        <f t="shared" si="37"/>
        <v>8.6630303147234938E-2</v>
      </c>
      <c r="X73" s="21">
        <f t="shared" si="38"/>
        <v>4.4683801896903207E-2</v>
      </c>
      <c r="Y73" s="24">
        <f t="shared" si="39"/>
        <v>7.4667401609594458E-3</v>
      </c>
      <c r="Z73" s="22">
        <f t="shared" si="40"/>
        <v>7.1599753990827478E-4</v>
      </c>
      <c r="AA73" s="24">
        <f t="shared" si="41"/>
        <v>4.8491144996842591E-3</v>
      </c>
      <c r="AB73" s="21">
        <f t="shared" si="42"/>
        <v>0.14217926687712143</v>
      </c>
      <c r="AC73" s="21">
        <f t="shared" si="52"/>
        <v>1.0000000000000002</v>
      </c>
      <c r="AD73" s="21" t="str">
        <f t="shared" si="53"/>
        <v>metaluminous</v>
      </c>
      <c r="AE73" s="21">
        <f t="shared" si="43"/>
        <v>1.4416963870812443</v>
      </c>
      <c r="AF73" s="23">
        <f t="shared" si="56"/>
        <v>735.49006451738865</v>
      </c>
      <c r="AG73" s="21">
        <f t="shared" si="54"/>
        <v>9.9143394673547629</v>
      </c>
      <c r="AH73" s="21">
        <f t="shared" si="45"/>
        <v>1.5514171992382566</v>
      </c>
      <c r="AI73" s="21">
        <f t="shared" si="57"/>
        <v>2.8828186452738422</v>
      </c>
      <c r="AJ73" s="21">
        <f t="shared" si="58"/>
        <v>0.1273803857496946</v>
      </c>
      <c r="AK73" s="21">
        <f t="shared" si="59"/>
        <v>0.44279632871215402</v>
      </c>
      <c r="AL73" s="23">
        <f t="shared" si="60"/>
        <v>65.650741237615463</v>
      </c>
      <c r="AM73" s="21">
        <f t="shared" si="55"/>
        <v>1.8172396339074304</v>
      </c>
      <c r="AN73" s="23">
        <f t="shared" si="50"/>
        <v>735.49006451738865</v>
      </c>
      <c r="AO73" s="21">
        <f t="shared" si="61"/>
        <v>0.39407088675121116</v>
      </c>
    </row>
    <row r="74" spans="1:41" ht="16" thickBot="1" x14ac:dyDescent="0.4">
      <c r="A74" s="25" t="s">
        <v>8</v>
      </c>
      <c r="B74" s="25" t="s">
        <v>9</v>
      </c>
      <c r="C74" s="26">
        <v>4.3789271359123383</v>
      </c>
      <c r="D74" s="27">
        <v>5.5445525315183375E-2</v>
      </c>
      <c r="E74" s="26">
        <v>13.001200142838202</v>
      </c>
      <c r="F74" s="26">
        <v>76.834310366125209</v>
      </c>
      <c r="G74" s="26">
        <v>4.0118173259884529</v>
      </c>
      <c r="H74" s="26">
        <v>1</v>
      </c>
      <c r="I74" s="27">
        <v>5.3850732390913834E-2</v>
      </c>
      <c r="J74" s="26">
        <v>0.63057587587994834</v>
      </c>
      <c r="K74" s="26">
        <v>70.890813404469753</v>
      </c>
      <c r="L74" s="28">
        <v>6.0528912089957507E-3</v>
      </c>
      <c r="M74" s="29">
        <f>L74*5993.99098647972</f>
        <v>36.280975348862867</v>
      </c>
      <c r="N74" s="27">
        <f t="shared" si="29"/>
        <v>1.278653858647449</v>
      </c>
      <c r="O74" s="27">
        <f t="shared" si="30"/>
        <v>0.14130129512463177</v>
      </c>
      <c r="P74" s="27">
        <f t="shared" si="31"/>
        <v>8.5176588662175215E-2</v>
      </c>
      <c r="Q74" s="27">
        <f t="shared" si="32"/>
        <v>1.783166904422254E-2</v>
      </c>
      <c r="R74" s="28">
        <f t="shared" si="33"/>
        <v>1.3756488106980121E-3</v>
      </c>
      <c r="S74" s="27">
        <f t="shared" si="34"/>
        <v>8.776282197354884E-3</v>
      </c>
      <c r="T74" s="27">
        <f t="shared" si="35"/>
        <v>0.25501549846687466</v>
      </c>
      <c r="U74" s="27">
        <f t="shared" si="51"/>
        <v>1.788130840953406</v>
      </c>
      <c r="V74" s="27">
        <f t="shared" si="36"/>
        <v>0.71507846593915292</v>
      </c>
      <c r="W74" s="27">
        <f t="shared" si="37"/>
        <v>7.9021787381784614E-2</v>
      </c>
      <c r="X74" s="27">
        <f t="shared" si="38"/>
        <v>4.7634427364812E-2</v>
      </c>
      <c r="Y74" s="30">
        <f t="shared" si="39"/>
        <v>9.9722395228723573E-3</v>
      </c>
      <c r="Z74" s="28">
        <f t="shared" si="40"/>
        <v>7.6932223257473466E-4</v>
      </c>
      <c r="AA74" s="30">
        <f t="shared" si="41"/>
        <v>4.9080760738266192E-3</v>
      </c>
      <c r="AB74" s="27">
        <f t="shared" si="42"/>
        <v>0.1426156814849768</v>
      </c>
      <c r="AC74" s="27">
        <f t="shared" si="52"/>
        <v>1.0000000000000002</v>
      </c>
      <c r="AD74" s="27" t="str">
        <f t="shared" si="53"/>
        <v>metaluminous</v>
      </c>
      <c r="AE74" s="27">
        <f t="shared" si="43"/>
        <v>1.4375238019923888</v>
      </c>
      <c r="AF74" s="29">
        <f t="shared" si="56"/>
        <v>722.56137563263792</v>
      </c>
      <c r="AG74" s="27">
        <f t="shared" si="54"/>
        <v>10.043070958837216</v>
      </c>
      <c r="AH74" s="27">
        <f t="shared" si="45"/>
        <v>1.5488656379376373</v>
      </c>
      <c r="AI74" s="27">
        <f t="shared" si="57"/>
        <v>2.8142101954411238</v>
      </c>
      <c r="AJ74" s="27">
        <f t="shared" si="58"/>
        <v>0.10876623861707795</v>
      </c>
      <c r="AK74" s="27">
        <f t="shared" si="59"/>
        <v>0.49510521900550908</v>
      </c>
      <c r="AL74" s="29">
        <f t="shared" si="60"/>
        <v>73.279323174452671</v>
      </c>
      <c r="AM74" s="27">
        <f t="shared" si="55"/>
        <v>1.8649814494294736</v>
      </c>
      <c r="AN74" s="29">
        <f t="shared" si="50"/>
        <v>722.56137563263792</v>
      </c>
      <c r="AO74" s="27">
        <f t="shared" si="61"/>
        <v>0.30013308792542043</v>
      </c>
    </row>
    <row r="75" spans="1:41" ht="7" customHeight="1" thickTop="1" x14ac:dyDescent="0.35"/>
    <row r="76" spans="1:41" x14ac:dyDescent="0.35">
      <c r="A76" s="2" t="s">
        <v>185</v>
      </c>
    </row>
    <row r="77" spans="1:41" x14ac:dyDescent="0.35">
      <c r="A77" s="2" t="s">
        <v>186</v>
      </c>
    </row>
    <row r="78" spans="1:41" x14ac:dyDescent="0.35">
      <c r="A78" s="2" t="s">
        <v>184</v>
      </c>
    </row>
  </sheetData>
  <mergeCells count="28">
    <mergeCell ref="A2:A4"/>
    <mergeCell ref="B2:B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AD2:AD4"/>
    <mergeCell ref="AE3:AE4"/>
    <mergeCell ref="Y3:Y4"/>
    <mergeCell ref="Z3:Z4"/>
    <mergeCell ref="AA3:AA4"/>
    <mergeCell ref="AB3:AB4"/>
    <mergeCell ref="AC3:AC4"/>
    <mergeCell ref="AK3:AK4"/>
    <mergeCell ref="AL3:AL4"/>
    <mergeCell ref="AM3:AM4"/>
    <mergeCell ref="AF3:AF4"/>
    <mergeCell ref="AG3:AG4"/>
    <mergeCell ref="AH3:AH4"/>
    <mergeCell ref="AI3:AI4"/>
    <mergeCell ref="AJ3:AJ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13" orientation="landscape" horizontalDpi="4294967295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qtz-hosted MI's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 Jia</dc:creator>
  <cp:lastModifiedBy>佳 昌</cp:lastModifiedBy>
  <cp:lastPrinted>2022-07-21T16:33:54Z</cp:lastPrinted>
  <dcterms:created xsi:type="dcterms:W3CDTF">2015-06-05T18:19:34Z</dcterms:created>
  <dcterms:modified xsi:type="dcterms:W3CDTF">2024-11-30T02:32:07Z</dcterms:modified>
</cp:coreProperties>
</file>