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uowa\Dropbox\1a. Candida 0503 R1 Submitted\R2 Editorial Revision\updated editorial revision\"/>
    </mc:Choice>
  </mc:AlternateContent>
  <xr:revisionPtr revIDLastSave="0" documentId="13_ncr:1_{6251C1AD-2EAB-4586-8AF1-F36D84326CDA}" xr6:coauthVersionLast="47" xr6:coauthVersionMax="47" xr10:uidLastSave="{00000000-0000-0000-0000-000000000000}"/>
  <bookViews>
    <workbookView xWindow="12195" yWindow="218" windowWidth="28680" windowHeight="15367" firstSheet="4" activeTab="13" xr2:uid="{A9F018C4-6318-46F9-9E44-A7D35EA460B5}"/>
  </bookViews>
  <sheets>
    <sheet name="Fig 3a" sheetId="2" r:id="rId1"/>
    <sheet name="Fig 3b" sheetId="10" r:id="rId2"/>
    <sheet name="Fig 3e" sheetId="9" r:id="rId3"/>
    <sheet name="Fig 4a" sheetId="15" r:id="rId4"/>
    <sheet name="Fig 4b" sheetId="16" r:id="rId5"/>
    <sheet name="Fig 4c" sheetId="17" r:id="rId6"/>
    <sheet name="Fig5d" sheetId="21" r:id="rId7"/>
    <sheet name="Fig 6a" sheetId="7" r:id="rId8"/>
    <sheet name="Fig 6b" sheetId="24" r:id="rId9"/>
    <sheet name="Fig 6d" sheetId="4" r:id="rId10"/>
    <sheet name="Fig 7c" sheetId="20" r:id="rId11"/>
    <sheet name="Supplementary Fig 3" sheetId="19" r:id="rId12"/>
    <sheet name="Supplementary Fig 4" sheetId="22" r:id="rId13"/>
    <sheet name="Supplementary Fig 13" sheetId="5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24" l="1"/>
  <c r="G10" i="24"/>
  <c r="J10" i="24"/>
  <c r="D11" i="24"/>
  <c r="G11" i="24"/>
  <c r="J11" i="24"/>
  <c r="D13" i="24"/>
  <c r="G13" i="24"/>
  <c r="J13" i="24"/>
  <c r="D14" i="24"/>
  <c r="G14" i="24"/>
  <c r="J14" i="24"/>
  <c r="D16" i="24"/>
  <c r="G16" i="24"/>
  <c r="J16" i="24"/>
  <c r="D17" i="24"/>
  <c r="G17" i="24"/>
  <c r="J17" i="24"/>
  <c r="D19" i="24"/>
  <c r="G19" i="24"/>
  <c r="J19" i="24"/>
  <c r="D20" i="24"/>
  <c r="G20" i="24"/>
  <c r="J20" i="24"/>
  <c r="AU48" i="22"/>
  <c r="AN48" i="22"/>
  <c r="AJ48" i="22"/>
  <c r="AD48" i="22"/>
  <c r="X48" i="22"/>
  <c r="Q48" i="22"/>
  <c r="K48" i="22"/>
  <c r="D48" i="22"/>
  <c r="AO22" i="22"/>
  <c r="AJ22" i="22"/>
  <c r="AD22" i="22"/>
  <c r="Y22" i="22"/>
  <c r="S22" i="22"/>
  <c r="N22" i="22"/>
  <c r="I22" i="22"/>
  <c r="D22" i="22"/>
  <c r="BF113" i="9"/>
  <c r="BF114" i="9" s="1"/>
  <c r="BA113" i="9"/>
  <c r="BA114" i="9" s="1"/>
  <c r="AU113" i="9"/>
  <c r="AU114" i="9" s="1"/>
  <c r="AO113" i="9"/>
  <c r="AO114" i="9" s="1"/>
  <c r="AI113" i="9"/>
  <c r="AI114" i="9" s="1"/>
  <c r="AD113" i="9"/>
  <c r="AD114" i="9" s="1"/>
  <c r="X113" i="9"/>
  <c r="X114" i="9" s="1"/>
  <c r="R113" i="9"/>
  <c r="R114" i="9" s="1"/>
  <c r="L113" i="9"/>
  <c r="L114" i="9" s="1"/>
  <c r="F113" i="9"/>
  <c r="F114" i="9" s="1"/>
  <c r="BF112" i="9"/>
  <c r="BA112" i="9"/>
  <c r="AU112" i="9"/>
  <c r="AO112" i="9"/>
  <c r="AI112" i="9"/>
  <c r="AD112" i="9"/>
  <c r="X112" i="9"/>
  <c r="R112" i="9"/>
  <c r="L112" i="9"/>
  <c r="F112" i="9"/>
  <c r="BF106" i="9"/>
  <c r="BF107" i="9" s="1"/>
  <c r="BA106" i="9"/>
  <c r="BA107" i="9" s="1"/>
  <c r="AU106" i="9"/>
  <c r="AU107" i="9" s="1"/>
  <c r="AO106" i="9"/>
  <c r="AO107" i="9" s="1"/>
  <c r="AI106" i="9"/>
  <c r="AI107" i="9" s="1"/>
  <c r="AD106" i="9"/>
  <c r="AD107" i="9" s="1"/>
  <c r="X106" i="9"/>
  <c r="X107" i="9" s="1"/>
  <c r="R106" i="9"/>
  <c r="R107" i="9" s="1"/>
  <c r="L106" i="9"/>
  <c r="L107" i="9" s="1"/>
  <c r="F106" i="9"/>
  <c r="F107" i="9" s="1"/>
  <c r="BF105" i="9"/>
  <c r="BA105" i="9"/>
  <c r="AU105" i="9"/>
  <c r="AO105" i="9"/>
  <c r="AI105" i="9"/>
  <c r="AD105" i="9"/>
  <c r="X105" i="9"/>
  <c r="R105" i="9"/>
  <c r="L105" i="9"/>
  <c r="F105" i="9"/>
  <c r="BA101" i="9"/>
  <c r="AO101" i="9"/>
  <c r="AD101" i="9"/>
  <c r="BZ100" i="9"/>
  <c r="BZ101" i="9" s="1"/>
  <c r="BU100" i="9"/>
  <c r="BU101" i="9" s="1"/>
  <c r="BP100" i="9"/>
  <c r="BP101" i="9" s="1"/>
  <c r="BK100" i="9"/>
  <c r="BK101" i="9" s="1"/>
  <c r="BF100" i="9"/>
  <c r="BF101" i="9" s="1"/>
  <c r="BA100" i="9"/>
  <c r="AU100" i="9"/>
  <c r="AU101" i="9" s="1"/>
  <c r="AO100" i="9"/>
  <c r="AI100" i="9"/>
  <c r="AI101" i="9" s="1"/>
  <c r="AD100" i="9"/>
  <c r="X100" i="9"/>
  <c r="X101" i="9" s="1"/>
  <c r="R100" i="9"/>
  <c r="R101" i="9" s="1"/>
  <c r="L100" i="9"/>
  <c r="L101" i="9" s="1"/>
  <c r="F100" i="9"/>
  <c r="F101" i="9" s="1"/>
  <c r="BZ99" i="9"/>
  <c r="BU99" i="9"/>
  <c r="BP99" i="9"/>
  <c r="BK99" i="9"/>
  <c r="BF99" i="9"/>
  <c r="BA99" i="9"/>
  <c r="AU99" i="9"/>
  <c r="AO99" i="9"/>
  <c r="AI99" i="9"/>
  <c r="AD99" i="9"/>
  <c r="X99" i="9"/>
  <c r="R99" i="9"/>
  <c r="L99" i="9"/>
  <c r="F99" i="9"/>
  <c r="BV95" i="9"/>
  <c r="BP95" i="9"/>
  <c r="BA95" i="9"/>
  <c r="AO95" i="9"/>
  <c r="BP94" i="9"/>
  <c r="BA94" i="9"/>
  <c r="AU94" i="9"/>
  <c r="AU95" i="9" s="1"/>
  <c r="AO94" i="9"/>
  <c r="AI94" i="9"/>
  <c r="AI95" i="9" s="1"/>
  <c r="AD94" i="9"/>
  <c r="AD95" i="9" s="1"/>
  <c r="X94" i="9"/>
  <c r="X95" i="9" s="1"/>
  <c r="R94" i="9"/>
  <c r="R95" i="9" s="1"/>
  <c r="L94" i="9"/>
  <c r="L95" i="9" s="1"/>
  <c r="F94" i="9"/>
  <c r="F95" i="9" s="1"/>
  <c r="BZ93" i="9"/>
  <c r="BZ94" i="9" s="1"/>
  <c r="BU93" i="9"/>
  <c r="BU94" i="9" s="1"/>
  <c r="BP93" i="9"/>
  <c r="BK93" i="9"/>
  <c r="BK94" i="9" s="1"/>
  <c r="BA93" i="9"/>
  <c r="AU93" i="9"/>
  <c r="AO93" i="9"/>
  <c r="AI93" i="9"/>
  <c r="AD93" i="9"/>
  <c r="X93" i="9"/>
  <c r="R93" i="9"/>
  <c r="L93" i="9"/>
  <c r="F93" i="9"/>
  <c r="BZ92" i="9"/>
  <c r="BU92" i="9"/>
  <c r="BK92" i="9"/>
  <c r="BA89" i="9"/>
  <c r="AI89" i="9"/>
  <c r="BU88" i="9"/>
  <c r="BF88" i="9"/>
  <c r="BF89" i="9" s="1"/>
  <c r="BA88" i="9"/>
  <c r="AO88" i="9"/>
  <c r="AO89" i="9" s="1"/>
  <c r="AI88" i="9"/>
  <c r="AD88" i="9"/>
  <c r="AD89" i="9" s="1"/>
  <c r="X88" i="9"/>
  <c r="X89" i="9" s="1"/>
  <c r="R88" i="9"/>
  <c r="R89" i="9" s="1"/>
  <c r="L88" i="9"/>
  <c r="L89" i="9" s="1"/>
  <c r="F88" i="9"/>
  <c r="F89" i="9" s="1"/>
  <c r="BZ87" i="9"/>
  <c r="BZ88" i="9" s="1"/>
  <c r="BU87" i="9"/>
  <c r="BP87" i="9"/>
  <c r="BP88" i="9" s="1"/>
  <c r="BF87" i="9"/>
  <c r="BA87" i="9"/>
  <c r="AU87" i="9"/>
  <c r="AO87" i="9"/>
  <c r="AI87" i="9"/>
  <c r="AD87" i="9"/>
  <c r="X87" i="9"/>
  <c r="R87" i="9"/>
  <c r="L87" i="9"/>
  <c r="F87" i="9"/>
  <c r="BZ86" i="9"/>
  <c r="BU86" i="9"/>
  <c r="BP86" i="9"/>
  <c r="BK86" i="9"/>
  <c r="BK87" i="9" s="1"/>
  <c r="BK85" i="9"/>
  <c r="BA83" i="9"/>
  <c r="AU83" i="9"/>
  <c r="AO83" i="9"/>
  <c r="AI83" i="9"/>
  <c r="R83" i="9"/>
  <c r="BA82" i="9"/>
  <c r="AU82" i="9"/>
  <c r="AO82" i="9"/>
  <c r="AI82" i="9"/>
  <c r="AD82" i="9"/>
  <c r="AD83" i="9" s="1"/>
  <c r="X82" i="9"/>
  <c r="X83" i="9" s="1"/>
  <c r="R82" i="9"/>
  <c r="L82" i="9"/>
  <c r="L83" i="9" s="1"/>
  <c r="F82" i="9"/>
  <c r="F83" i="9" s="1"/>
  <c r="BA81" i="9"/>
  <c r="AU81" i="9"/>
  <c r="AO81" i="9"/>
  <c r="AI81" i="9"/>
  <c r="AD81" i="9"/>
  <c r="X81" i="9"/>
  <c r="R81" i="9"/>
  <c r="L81" i="9"/>
  <c r="F81" i="9"/>
  <c r="BK78" i="9"/>
  <c r="BK79" i="9" s="1"/>
  <c r="BK77" i="9"/>
  <c r="BF76" i="9"/>
  <c r="BF77" i="9" s="1"/>
  <c r="BA76" i="9"/>
  <c r="BA77" i="9" s="1"/>
  <c r="AU76" i="9"/>
  <c r="AU77" i="9" s="1"/>
  <c r="AO76" i="9"/>
  <c r="AO77" i="9" s="1"/>
  <c r="AI76" i="9"/>
  <c r="AI77" i="9" s="1"/>
  <c r="AD76" i="9"/>
  <c r="AD77" i="9" s="1"/>
  <c r="X76" i="9"/>
  <c r="X77" i="9" s="1"/>
  <c r="R76" i="9"/>
  <c r="R77" i="9" s="1"/>
  <c r="L76" i="9"/>
  <c r="L77" i="9" s="1"/>
  <c r="F76" i="9"/>
  <c r="F77" i="9" s="1"/>
  <c r="BF75" i="9"/>
  <c r="BA75" i="9"/>
  <c r="AU75" i="9"/>
  <c r="AO75" i="9"/>
  <c r="AI75" i="9"/>
  <c r="AD75" i="9"/>
  <c r="X75" i="9"/>
  <c r="R75" i="9"/>
  <c r="L75" i="9"/>
  <c r="F75" i="9"/>
  <c r="BU74" i="9"/>
  <c r="BU75" i="9" s="1"/>
  <c r="BU73" i="9"/>
  <c r="BP72" i="9"/>
  <c r="BP73" i="9" s="1"/>
  <c r="BK72" i="9"/>
  <c r="BK73" i="9" s="1"/>
  <c r="BP71" i="9"/>
  <c r="BK71" i="9"/>
  <c r="BA71" i="9"/>
  <c r="AU71" i="9"/>
  <c r="F71" i="9"/>
  <c r="BZ70" i="9"/>
  <c r="BZ71" i="9" s="1"/>
  <c r="BF70" i="9"/>
  <c r="BF71" i="9" s="1"/>
  <c r="BA70" i="9"/>
  <c r="AU70" i="9"/>
  <c r="AO70" i="9"/>
  <c r="AO71" i="9" s="1"/>
  <c r="AI70" i="9"/>
  <c r="AI71" i="9" s="1"/>
  <c r="AD70" i="9"/>
  <c r="AD71" i="9" s="1"/>
  <c r="X70" i="9"/>
  <c r="X71" i="9" s="1"/>
  <c r="R70" i="9"/>
  <c r="R71" i="9" s="1"/>
  <c r="L70" i="9"/>
  <c r="L71" i="9" s="1"/>
  <c r="F70" i="9"/>
  <c r="BZ69" i="9"/>
  <c r="BF69" i="9"/>
  <c r="BA69" i="9"/>
  <c r="AU69" i="9"/>
  <c r="AO69" i="9"/>
  <c r="AI69" i="9"/>
  <c r="AD69" i="9"/>
  <c r="X69" i="9"/>
  <c r="R69" i="9"/>
  <c r="L69" i="9"/>
  <c r="F69" i="9"/>
  <c r="BU68" i="9"/>
  <c r="BU67" i="9"/>
  <c r="BU66" i="9"/>
  <c r="BF65" i="9"/>
  <c r="BA65" i="9"/>
  <c r="AU65" i="9"/>
  <c r="AO65" i="9"/>
  <c r="BF64" i="9"/>
  <c r="BA64" i="9"/>
  <c r="AU64" i="9"/>
  <c r="AO64" i="9"/>
  <c r="AI64" i="9"/>
  <c r="AI65" i="9" s="1"/>
  <c r="AD64" i="9"/>
  <c r="AD65" i="9" s="1"/>
  <c r="X64" i="9"/>
  <c r="X65" i="9" s="1"/>
  <c r="R64" i="9"/>
  <c r="R65" i="9" s="1"/>
  <c r="L64" i="9"/>
  <c r="L65" i="9" s="1"/>
  <c r="F64" i="9"/>
  <c r="F65" i="9" s="1"/>
  <c r="BF63" i="9"/>
  <c r="BA63" i="9"/>
  <c r="AU63" i="9"/>
  <c r="AO63" i="9"/>
  <c r="AI63" i="9"/>
  <c r="AD63" i="9"/>
  <c r="X63" i="9"/>
  <c r="R63" i="9"/>
  <c r="L63" i="9"/>
  <c r="F63" i="9"/>
  <c r="BP58" i="9"/>
  <c r="BK58" i="9"/>
  <c r="BF58" i="9"/>
  <c r="BA58" i="9"/>
  <c r="AO58" i="9"/>
  <c r="L58" i="9"/>
  <c r="L59" i="9" s="1"/>
  <c r="F58" i="9"/>
  <c r="F59" i="9" s="1"/>
  <c r="BZ57" i="9"/>
  <c r="BZ58" i="9" s="1"/>
  <c r="BU57" i="9"/>
  <c r="BU58" i="9" s="1"/>
  <c r="BP57" i="9"/>
  <c r="BK57" i="9"/>
  <c r="BF57" i="9"/>
  <c r="BA57" i="9"/>
  <c r="AU57" i="9"/>
  <c r="AU58" i="9" s="1"/>
  <c r="AU119" i="9" s="1"/>
  <c r="AO57" i="9"/>
  <c r="AI57" i="9"/>
  <c r="AI58" i="9" s="1"/>
  <c r="AD57" i="9"/>
  <c r="AD58" i="9" s="1"/>
  <c r="X57" i="9"/>
  <c r="X58" i="9" s="1"/>
  <c r="R57" i="9"/>
  <c r="R58" i="9" s="1"/>
  <c r="L57" i="9"/>
  <c r="F57" i="9"/>
  <c r="BZ56" i="9"/>
  <c r="BZ105" i="9" s="1"/>
  <c r="BU56" i="9"/>
  <c r="BP56" i="9"/>
  <c r="BK56" i="9"/>
  <c r="BK105" i="9" s="1"/>
  <c r="BF56" i="9"/>
  <c r="BA56" i="9"/>
  <c r="AU56" i="9"/>
  <c r="AO56" i="9"/>
  <c r="AI56" i="9"/>
  <c r="AD56" i="9"/>
  <c r="AD118" i="9" s="1"/>
  <c r="X56" i="9"/>
  <c r="X118" i="9" s="1"/>
  <c r="R56" i="9"/>
  <c r="N32" i="2"/>
  <c r="M32" i="2"/>
  <c r="L32" i="2"/>
  <c r="K32" i="2"/>
  <c r="J32" i="2"/>
  <c r="I32" i="2"/>
  <c r="H32" i="2"/>
  <c r="G32" i="2"/>
  <c r="F32" i="2"/>
  <c r="E32" i="2"/>
  <c r="D32" i="2"/>
  <c r="AU25" i="16"/>
  <c r="AN25" i="16"/>
  <c r="AJ25" i="16"/>
  <c r="AD25" i="16"/>
  <c r="S21" i="2"/>
  <c r="BU106" i="9" l="1"/>
  <c r="AD115" i="9"/>
  <c r="R59" i="9"/>
  <c r="BA119" i="9"/>
  <c r="BA73" i="9" s="1"/>
  <c r="AI84" i="9"/>
  <c r="BF119" i="9"/>
  <c r="BF116" i="9" s="1"/>
  <c r="AO118" i="9"/>
  <c r="AO90" i="9" s="1"/>
  <c r="BF115" i="9"/>
  <c r="AI118" i="9"/>
  <c r="AI59" i="9" s="1"/>
  <c r="AI60" i="9" s="1"/>
  <c r="BK95" i="9"/>
  <c r="AU118" i="9"/>
  <c r="AU72" i="9" s="1"/>
  <c r="BZ95" i="9"/>
  <c r="BA118" i="9"/>
  <c r="BA108" i="9" s="1"/>
  <c r="BF118" i="9"/>
  <c r="BF108" i="9" s="1"/>
  <c r="BF109" i="9" s="1"/>
  <c r="R96" i="9"/>
  <c r="BZ89" i="9"/>
  <c r="BP105" i="9"/>
  <c r="BP89" i="9" s="1"/>
  <c r="R90" i="9"/>
  <c r="R91" i="9" s="1"/>
  <c r="L118" i="9"/>
  <c r="L72" i="9" s="1"/>
  <c r="L60" i="9"/>
  <c r="R84" i="9"/>
  <c r="R118" i="9"/>
  <c r="R78" i="9" s="1"/>
  <c r="R79" i="9" s="1"/>
  <c r="X72" i="9"/>
  <c r="X59" i="9"/>
  <c r="X108" i="9"/>
  <c r="AI96" i="9"/>
  <c r="AI115" i="9"/>
  <c r="AI116" i="9" s="1"/>
  <c r="AI67" i="9"/>
  <c r="AD119" i="9"/>
  <c r="AD73" i="9" s="1"/>
  <c r="BU76" i="9"/>
  <c r="AD102" i="9"/>
  <c r="AD84" i="9"/>
  <c r="AD72" i="9"/>
  <c r="AD59" i="9"/>
  <c r="AD78" i="9"/>
  <c r="AD66" i="9"/>
  <c r="AI102" i="9"/>
  <c r="AI103" i="9" s="1"/>
  <c r="F119" i="9"/>
  <c r="AI66" i="9"/>
  <c r="BA72" i="9"/>
  <c r="AD96" i="9"/>
  <c r="AD108" i="9"/>
  <c r="BP106" i="9"/>
  <c r="F102" i="9"/>
  <c r="R73" i="9"/>
  <c r="AI119" i="9"/>
  <c r="R97" i="9"/>
  <c r="X78" i="9"/>
  <c r="BF102" i="9"/>
  <c r="BF90" i="9"/>
  <c r="BF91" i="9" s="1"/>
  <c r="BF66" i="9"/>
  <c r="BF67" i="9" s="1"/>
  <c r="BK74" i="9"/>
  <c r="BK59" i="9"/>
  <c r="BK88" i="9"/>
  <c r="BK89" i="9" s="1"/>
  <c r="AO72" i="9"/>
  <c r="AI78" i="9"/>
  <c r="AI79" i="9" s="1"/>
  <c r="AI97" i="9"/>
  <c r="BZ106" i="9"/>
  <c r="BZ96" i="9" s="1"/>
  <c r="BZ102" i="9"/>
  <c r="BZ72" i="9"/>
  <c r="X90" i="9"/>
  <c r="AO108" i="9"/>
  <c r="L96" i="9"/>
  <c r="L78" i="9"/>
  <c r="L90" i="9"/>
  <c r="BK80" i="9"/>
  <c r="X96" i="9"/>
  <c r="L119" i="9"/>
  <c r="BF72" i="9"/>
  <c r="BF73" i="9" s="1"/>
  <c r="AD90" i="9"/>
  <c r="AU108" i="9"/>
  <c r="R102" i="9"/>
  <c r="R72" i="9"/>
  <c r="R66" i="9"/>
  <c r="R108" i="9"/>
  <c r="BK106" i="9"/>
  <c r="BA59" i="9"/>
  <c r="BA66" i="9"/>
  <c r="AI72" i="9"/>
  <c r="AI73" i="9" s="1"/>
  <c r="X102" i="9"/>
  <c r="X66" i="9"/>
  <c r="BP74" i="9"/>
  <c r="F84" i="9"/>
  <c r="BF103" i="9"/>
  <c r="AO119" i="9"/>
  <c r="X84" i="9"/>
  <c r="BK102" i="9"/>
  <c r="X115" i="9"/>
  <c r="R115" i="9"/>
  <c r="R119" i="9"/>
  <c r="R109" i="9" s="1"/>
  <c r="BU105" i="9"/>
  <c r="BU95" i="9" s="1"/>
  <c r="X119" i="9"/>
  <c r="X73" i="9" s="1"/>
  <c r="F118" i="9"/>
  <c r="F90" i="9" s="1"/>
  <c r="BZ59" i="9"/>
  <c r="AO22" i="17"/>
  <c r="AJ22" i="17"/>
  <c r="Y22" i="17"/>
  <c r="N22" i="17"/>
  <c r="D22" i="17"/>
  <c r="I22" i="17"/>
  <c r="U22" i="2"/>
  <c r="AC22" i="2"/>
  <c r="W23" i="2"/>
  <c r="R23" i="2"/>
  <c r="D22" i="2"/>
  <c r="M26" i="2"/>
  <c r="E23" i="2"/>
  <c r="F23" i="2"/>
  <c r="G23" i="2"/>
  <c r="H23" i="2"/>
  <c r="I23" i="2"/>
  <c r="J23" i="2"/>
  <c r="K23" i="2"/>
  <c r="L23" i="2"/>
  <c r="L26" i="2" s="1"/>
  <c r="M23" i="2"/>
  <c r="N23" i="2"/>
  <c r="E24" i="2"/>
  <c r="F24" i="2"/>
  <c r="G24" i="2"/>
  <c r="H24" i="2"/>
  <c r="I24" i="2"/>
  <c r="J24" i="2"/>
  <c r="J26" i="2" s="1"/>
  <c r="K24" i="2"/>
  <c r="L24" i="2"/>
  <c r="M24" i="2"/>
  <c r="N24" i="2"/>
  <c r="D23" i="2"/>
  <c r="D24" i="2"/>
  <c r="N22" i="2"/>
  <c r="N26" i="2" s="1"/>
  <c r="E22" i="2"/>
  <c r="F22" i="2"/>
  <c r="G22" i="2"/>
  <c r="G26" i="2" s="1"/>
  <c r="H22" i="2"/>
  <c r="H26" i="2" s="1"/>
  <c r="I22" i="2"/>
  <c r="I26" i="2" s="1"/>
  <c r="J22" i="2"/>
  <c r="K22" i="2"/>
  <c r="K26" i="2" s="1"/>
  <c r="L22" i="2"/>
  <c r="M22" i="2"/>
  <c r="C23" i="2"/>
  <c r="C24" i="2"/>
  <c r="C22" i="2"/>
  <c r="C26" i="2" s="1"/>
  <c r="X25" i="16"/>
  <c r="Q25" i="16"/>
  <c r="K25" i="16"/>
  <c r="D25" i="16"/>
  <c r="K20" i="7"/>
  <c r="K19" i="7"/>
  <c r="N20" i="7"/>
  <c r="N19" i="7"/>
  <c r="N17" i="7"/>
  <c r="N16" i="7"/>
  <c r="N14" i="7"/>
  <c r="N13" i="7"/>
  <c r="K17" i="7"/>
  <c r="K16" i="7"/>
  <c r="K14" i="7"/>
  <c r="K13" i="7"/>
  <c r="N11" i="7"/>
  <c r="N10" i="7"/>
  <c r="K11" i="7"/>
  <c r="K10" i="7"/>
  <c r="B14" i="7"/>
  <c r="B13" i="7"/>
  <c r="B16" i="7"/>
  <c r="B17" i="7"/>
  <c r="B20" i="7"/>
  <c r="B19" i="7"/>
  <c r="B11" i="7"/>
  <c r="B10" i="7"/>
  <c r="E20" i="7"/>
  <c r="E19" i="7"/>
  <c r="E17" i="7"/>
  <c r="E16" i="7"/>
  <c r="E14" i="7"/>
  <c r="E13" i="7"/>
  <c r="H19" i="7"/>
  <c r="H20" i="7"/>
  <c r="H16" i="7"/>
  <c r="H17" i="7"/>
  <c r="H13" i="7"/>
  <c r="H14" i="7"/>
  <c r="H11" i="7"/>
  <c r="E11" i="7"/>
  <c r="H10" i="7"/>
  <c r="E10" i="7"/>
  <c r="AI22" i="4"/>
  <c r="AJ22" i="4"/>
  <c r="AK22" i="4"/>
  <c r="AL22" i="4"/>
  <c r="AI23" i="4"/>
  <c r="AJ23" i="4"/>
  <c r="AK23" i="4"/>
  <c r="AL23" i="4"/>
  <c r="AI24" i="4"/>
  <c r="AJ24" i="4"/>
  <c r="AK24" i="4"/>
  <c r="AL24" i="4"/>
  <c r="AI25" i="4"/>
  <c r="AJ25" i="4"/>
  <c r="AK25" i="4"/>
  <c r="AL25" i="4"/>
  <c r="AI26" i="4"/>
  <c r="AJ26" i="4"/>
  <c r="AK26" i="4"/>
  <c r="AL26" i="4"/>
  <c r="AI27" i="4"/>
  <c r="AJ27" i="4"/>
  <c r="AK27" i="4"/>
  <c r="AL27" i="4"/>
  <c r="AI28" i="4"/>
  <c r="AJ28" i="4"/>
  <c r="AK28" i="4"/>
  <c r="AL28" i="4"/>
  <c r="AI29" i="4"/>
  <c r="AJ29" i="4"/>
  <c r="AK29" i="4"/>
  <c r="AL29" i="4"/>
  <c r="AI30" i="4"/>
  <c r="AJ30" i="4"/>
  <c r="AK30" i="4"/>
  <c r="AL30" i="4"/>
  <c r="AI31" i="4"/>
  <c r="AJ31" i="4"/>
  <c r="AK31" i="4"/>
  <c r="AL31" i="4"/>
  <c r="AI32" i="4"/>
  <c r="AJ32" i="4"/>
  <c r="AK32" i="4"/>
  <c r="AL32" i="4"/>
  <c r="AK21" i="4"/>
  <c r="AJ21" i="4"/>
  <c r="AI21" i="4"/>
  <c r="AL21" i="4"/>
  <c r="AM22" i="4"/>
  <c r="AN22" i="4"/>
  <c r="AM23" i="4"/>
  <c r="AN23" i="4"/>
  <c r="AM24" i="4"/>
  <c r="AN24" i="4"/>
  <c r="AM25" i="4"/>
  <c r="AN25" i="4"/>
  <c r="AM26" i="4"/>
  <c r="AN26" i="4"/>
  <c r="AM27" i="4"/>
  <c r="AN27" i="4"/>
  <c r="AM28" i="4"/>
  <c r="AN28" i="4"/>
  <c r="AM29" i="4"/>
  <c r="AN29" i="4"/>
  <c r="AM30" i="4"/>
  <c r="AN30" i="4"/>
  <c r="AM31" i="4"/>
  <c r="AN31" i="4"/>
  <c r="AM32" i="4"/>
  <c r="AN32" i="4"/>
  <c r="AM21" i="4"/>
  <c r="AN21" i="4"/>
  <c r="W22" i="4"/>
  <c r="X22" i="4"/>
  <c r="Y22" i="4"/>
  <c r="Z22" i="4"/>
  <c r="AA22" i="4"/>
  <c r="AB22" i="4"/>
  <c r="W23" i="4"/>
  <c r="X23" i="4"/>
  <c r="Y23" i="4"/>
  <c r="Z23" i="4"/>
  <c r="AA23" i="4"/>
  <c r="AB23" i="4"/>
  <c r="W24" i="4"/>
  <c r="X24" i="4"/>
  <c r="Y24" i="4"/>
  <c r="Z24" i="4"/>
  <c r="AA24" i="4"/>
  <c r="AB24" i="4"/>
  <c r="W25" i="4"/>
  <c r="X25" i="4"/>
  <c r="Y25" i="4"/>
  <c r="Z25" i="4"/>
  <c r="AA25" i="4"/>
  <c r="AB25" i="4"/>
  <c r="W26" i="4"/>
  <c r="X26" i="4"/>
  <c r="Y26" i="4"/>
  <c r="Z26" i="4"/>
  <c r="AA26" i="4"/>
  <c r="AB26" i="4"/>
  <c r="W27" i="4"/>
  <c r="X27" i="4"/>
  <c r="Y27" i="4"/>
  <c r="Z27" i="4"/>
  <c r="AA27" i="4"/>
  <c r="AB27" i="4"/>
  <c r="W28" i="4"/>
  <c r="X28" i="4"/>
  <c r="Y28" i="4"/>
  <c r="Z28" i="4"/>
  <c r="AA28" i="4"/>
  <c r="AB28" i="4"/>
  <c r="W29" i="4"/>
  <c r="X29" i="4"/>
  <c r="Y29" i="4"/>
  <c r="Z29" i="4"/>
  <c r="AA29" i="4"/>
  <c r="AB29" i="4"/>
  <c r="W30" i="4"/>
  <c r="X30" i="4"/>
  <c r="Y30" i="4"/>
  <c r="Z30" i="4"/>
  <c r="AA30" i="4"/>
  <c r="AB30" i="4"/>
  <c r="W31" i="4"/>
  <c r="X31" i="4"/>
  <c r="Y31" i="4"/>
  <c r="Z31" i="4"/>
  <c r="AA31" i="4"/>
  <c r="AB31" i="4"/>
  <c r="W32" i="4"/>
  <c r="X32" i="4"/>
  <c r="Y32" i="4"/>
  <c r="Z32" i="4"/>
  <c r="AA32" i="4"/>
  <c r="AB32" i="4"/>
  <c r="Z21" i="4"/>
  <c r="Y21" i="4"/>
  <c r="AA21" i="4"/>
  <c r="AD21" i="4"/>
  <c r="AC21" i="4"/>
  <c r="AB21" i="4"/>
  <c r="X21" i="4"/>
  <c r="W21" i="4"/>
  <c r="AC22" i="4"/>
  <c r="AD22" i="4"/>
  <c r="AE22" i="4"/>
  <c r="AF22" i="4"/>
  <c r="AC23" i="4"/>
  <c r="AD23" i="4"/>
  <c r="AE23" i="4"/>
  <c r="AF23" i="4"/>
  <c r="AC24" i="4"/>
  <c r="AD24" i="4"/>
  <c r="AE24" i="4"/>
  <c r="AF24" i="4"/>
  <c r="AC25" i="4"/>
  <c r="AD25" i="4"/>
  <c r="AE25" i="4"/>
  <c r="AF25" i="4"/>
  <c r="AC26" i="4"/>
  <c r="AD26" i="4"/>
  <c r="AE26" i="4"/>
  <c r="AF26" i="4"/>
  <c r="AC27" i="4"/>
  <c r="AD27" i="4"/>
  <c r="AE27" i="4"/>
  <c r="AF27" i="4"/>
  <c r="AC28" i="4"/>
  <c r="AD28" i="4"/>
  <c r="AE28" i="4"/>
  <c r="AF28" i="4"/>
  <c r="AC29" i="4"/>
  <c r="AD29" i="4"/>
  <c r="AE29" i="4"/>
  <c r="AF29" i="4"/>
  <c r="AC30" i="4"/>
  <c r="AD30" i="4"/>
  <c r="AE30" i="4"/>
  <c r="AF30" i="4"/>
  <c r="AC31" i="4"/>
  <c r="AD31" i="4"/>
  <c r="AE31" i="4"/>
  <c r="AF31" i="4"/>
  <c r="AC32" i="4"/>
  <c r="AD32" i="4"/>
  <c r="AE32" i="4"/>
  <c r="AF32" i="4"/>
  <c r="AE21" i="4"/>
  <c r="AF21" i="4"/>
  <c r="O22" i="4"/>
  <c r="P22" i="4"/>
  <c r="Q22" i="4"/>
  <c r="R22" i="4"/>
  <c r="S22" i="4"/>
  <c r="T22" i="4"/>
  <c r="O23" i="4"/>
  <c r="P23" i="4"/>
  <c r="Q23" i="4"/>
  <c r="R23" i="4"/>
  <c r="S23" i="4"/>
  <c r="T23" i="4"/>
  <c r="O24" i="4"/>
  <c r="P24" i="4"/>
  <c r="Q24" i="4"/>
  <c r="R24" i="4"/>
  <c r="S24" i="4"/>
  <c r="T24" i="4"/>
  <c r="O25" i="4"/>
  <c r="P25" i="4"/>
  <c r="Q25" i="4"/>
  <c r="R25" i="4"/>
  <c r="S25" i="4"/>
  <c r="T25" i="4"/>
  <c r="O26" i="4"/>
  <c r="P26" i="4"/>
  <c r="Q26" i="4"/>
  <c r="R26" i="4"/>
  <c r="S26" i="4"/>
  <c r="T26" i="4"/>
  <c r="O27" i="4"/>
  <c r="P27" i="4"/>
  <c r="Q27" i="4"/>
  <c r="R27" i="4"/>
  <c r="S27" i="4"/>
  <c r="T27" i="4"/>
  <c r="O28" i="4"/>
  <c r="P28" i="4"/>
  <c r="Q28" i="4"/>
  <c r="R28" i="4"/>
  <c r="S28" i="4"/>
  <c r="T28" i="4"/>
  <c r="O29" i="4"/>
  <c r="P29" i="4"/>
  <c r="Q29" i="4"/>
  <c r="R29" i="4"/>
  <c r="S29" i="4"/>
  <c r="T29" i="4"/>
  <c r="O30" i="4"/>
  <c r="P30" i="4"/>
  <c r="Q30" i="4"/>
  <c r="R30" i="4"/>
  <c r="S30" i="4"/>
  <c r="T30" i="4"/>
  <c r="O31" i="4"/>
  <c r="P31" i="4"/>
  <c r="Q31" i="4"/>
  <c r="R31" i="4"/>
  <c r="S31" i="4"/>
  <c r="T31" i="4"/>
  <c r="O32" i="4"/>
  <c r="P32" i="4"/>
  <c r="Q32" i="4"/>
  <c r="R32" i="4"/>
  <c r="S32" i="4"/>
  <c r="T32" i="4"/>
  <c r="O21" i="4"/>
  <c r="T21" i="4"/>
  <c r="S21" i="4"/>
  <c r="R21" i="4"/>
  <c r="Q21" i="4"/>
  <c r="P21" i="4"/>
  <c r="C22" i="4"/>
  <c r="D22" i="4"/>
  <c r="E22" i="4"/>
  <c r="F22" i="4"/>
  <c r="C23" i="4"/>
  <c r="D23" i="4"/>
  <c r="E23" i="4"/>
  <c r="F23" i="4"/>
  <c r="C24" i="4"/>
  <c r="D24" i="4"/>
  <c r="E24" i="4"/>
  <c r="F24" i="4"/>
  <c r="C25" i="4"/>
  <c r="D25" i="4"/>
  <c r="E25" i="4"/>
  <c r="F25" i="4"/>
  <c r="C26" i="4"/>
  <c r="D26" i="4"/>
  <c r="E26" i="4"/>
  <c r="F26" i="4"/>
  <c r="C27" i="4"/>
  <c r="D27" i="4"/>
  <c r="E27" i="4"/>
  <c r="F27" i="4"/>
  <c r="C28" i="4"/>
  <c r="D28" i="4"/>
  <c r="E28" i="4"/>
  <c r="F28" i="4"/>
  <c r="C29" i="4"/>
  <c r="D29" i="4"/>
  <c r="E29" i="4"/>
  <c r="F29" i="4"/>
  <c r="C30" i="4"/>
  <c r="D30" i="4"/>
  <c r="E30" i="4"/>
  <c r="F30" i="4"/>
  <c r="C31" i="4"/>
  <c r="D31" i="4"/>
  <c r="E31" i="4"/>
  <c r="F31" i="4"/>
  <c r="C32" i="4"/>
  <c r="D32" i="4"/>
  <c r="E32" i="4"/>
  <c r="F32" i="4"/>
  <c r="D21" i="4"/>
  <c r="C21" i="4"/>
  <c r="F21" i="4"/>
  <c r="E21" i="4"/>
  <c r="G22" i="4"/>
  <c r="H22" i="4"/>
  <c r="G23" i="4"/>
  <c r="H23" i="4"/>
  <c r="G24" i="4"/>
  <c r="H24" i="4"/>
  <c r="G25" i="4"/>
  <c r="H25" i="4"/>
  <c r="G26" i="4"/>
  <c r="H26" i="4"/>
  <c r="G27" i="4"/>
  <c r="H27" i="4"/>
  <c r="G28" i="4"/>
  <c r="H28" i="4"/>
  <c r="G29" i="4"/>
  <c r="H29" i="4"/>
  <c r="G30" i="4"/>
  <c r="H30" i="4"/>
  <c r="G31" i="4"/>
  <c r="H31" i="4"/>
  <c r="G32" i="4"/>
  <c r="H32" i="4"/>
  <c r="H21" i="4"/>
  <c r="G21" i="4"/>
  <c r="I22" i="4"/>
  <c r="J22" i="4"/>
  <c r="I23" i="4"/>
  <c r="J23" i="4"/>
  <c r="I24" i="4"/>
  <c r="J24" i="4"/>
  <c r="I25" i="4"/>
  <c r="J25" i="4"/>
  <c r="I26" i="4"/>
  <c r="J26" i="4"/>
  <c r="I27" i="4"/>
  <c r="J27" i="4"/>
  <c r="I28" i="4"/>
  <c r="J28" i="4"/>
  <c r="I29" i="4"/>
  <c r="J29" i="4"/>
  <c r="I30" i="4"/>
  <c r="J30" i="4"/>
  <c r="I31" i="4"/>
  <c r="J31" i="4"/>
  <c r="I32" i="4"/>
  <c r="J32" i="4"/>
  <c r="J21" i="4"/>
  <c r="I21" i="4"/>
  <c r="L22" i="4"/>
  <c r="L23" i="4"/>
  <c r="L24" i="4"/>
  <c r="L25" i="4"/>
  <c r="L26" i="4"/>
  <c r="L27" i="4"/>
  <c r="L28" i="4"/>
  <c r="L29" i="4"/>
  <c r="L30" i="4"/>
  <c r="L31" i="4"/>
  <c r="L32" i="4"/>
  <c r="L21" i="4"/>
  <c r="K22" i="4"/>
  <c r="K23" i="4"/>
  <c r="K24" i="4"/>
  <c r="K25" i="4"/>
  <c r="K26" i="4"/>
  <c r="K27" i="4"/>
  <c r="K28" i="4"/>
  <c r="K29" i="4"/>
  <c r="K30" i="4"/>
  <c r="K31" i="4"/>
  <c r="K32" i="4"/>
  <c r="K21" i="4"/>
  <c r="AC19" i="2"/>
  <c r="AC23" i="2" s="1"/>
  <c r="AB19" i="2"/>
  <c r="AB23" i="2" s="1"/>
  <c r="AA19" i="2"/>
  <c r="AA23" i="2" s="1"/>
  <c r="Z19" i="2"/>
  <c r="Z23" i="2" s="1"/>
  <c r="Y19" i="2"/>
  <c r="Y23" i="2" s="1"/>
  <c r="X19" i="2"/>
  <c r="X23" i="2" s="1"/>
  <c r="W19" i="2"/>
  <c r="V19" i="2"/>
  <c r="V23" i="2" s="1"/>
  <c r="U19" i="2"/>
  <c r="U23" i="2" s="1"/>
  <c r="T19" i="2"/>
  <c r="T23" i="2" s="1"/>
  <c r="S19" i="2"/>
  <c r="S23" i="2" s="1"/>
  <c r="R19" i="2"/>
  <c r="AC18" i="2"/>
  <c r="AB18" i="2"/>
  <c r="AB22" i="2" s="1"/>
  <c r="AA18" i="2"/>
  <c r="AA22" i="2" s="1"/>
  <c r="Z18" i="2"/>
  <c r="Z22" i="2" s="1"/>
  <c r="Y18" i="2"/>
  <c r="Y22" i="2" s="1"/>
  <c r="X18" i="2"/>
  <c r="X22" i="2" s="1"/>
  <c r="W18" i="2"/>
  <c r="W22" i="2" s="1"/>
  <c r="V18" i="2"/>
  <c r="V22" i="2" s="1"/>
  <c r="U18" i="2"/>
  <c r="T18" i="2"/>
  <c r="T22" i="2" s="1"/>
  <c r="S18" i="2"/>
  <c r="S22" i="2" s="1"/>
  <c r="R18" i="2"/>
  <c r="R22" i="2" s="1"/>
  <c r="AC17" i="2"/>
  <c r="AC21" i="2" s="1"/>
  <c r="AC25" i="2" s="1"/>
  <c r="AB17" i="2"/>
  <c r="AB21" i="2" s="1"/>
  <c r="AB25" i="2" s="1"/>
  <c r="AA17" i="2"/>
  <c r="AA21" i="2" s="1"/>
  <c r="AA25" i="2" s="1"/>
  <c r="Z17" i="2"/>
  <c r="Z21" i="2" s="1"/>
  <c r="Z25" i="2" s="1"/>
  <c r="Y17" i="2"/>
  <c r="Y21" i="2" s="1"/>
  <c r="Y25" i="2" s="1"/>
  <c r="X17" i="2"/>
  <c r="X21" i="2" s="1"/>
  <c r="X25" i="2" s="1"/>
  <c r="W17" i="2"/>
  <c r="W21" i="2" s="1"/>
  <c r="W25" i="2" s="1"/>
  <c r="V17" i="2"/>
  <c r="V21" i="2" s="1"/>
  <c r="V25" i="2" s="1"/>
  <c r="U17" i="2"/>
  <c r="U21" i="2" s="1"/>
  <c r="U25" i="2" s="1"/>
  <c r="T17" i="2"/>
  <c r="T21" i="2" s="1"/>
  <c r="T25" i="2" s="1"/>
  <c r="S17" i="2"/>
  <c r="R17" i="2"/>
  <c r="R21" i="2" s="1"/>
  <c r="B6" i="19" a="1"/>
  <c r="B6" i="19" s="1"/>
  <c r="DZ44" i="20"/>
  <c r="DZ45" i="20" s="1"/>
  <c r="DT44" i="20"/>
  <c r="DT45" i="20" s="1"/>
  <c r="EW43" i="20"/>
  <c r="EW44" i="20" s="1"/>
  <c r="DZ43" i="20"/>
  <c r="DT43" i="20"/>
  <c r="EW42" i="20"/>
  <c r="FJ41" i="20"/>
  <c r="FJ42" i="20" s="1"/>
  <c r="FJ40" i="20"/>
  <c r="DI39" i="20"/>
  <c r="DI40" i="20" s="1"/>
  <c r="DN38" i="20"/>
  <c r="DN39" i="20" s="1"/>
  <c r="DI38" i="20"/>
  <c r="DN37" i="20"/>
  <c r="DZ35" i="20"/>
  <c r="DZ36" i="20" s="1"/>
  <c r="DT35" i="20"/>
  <c r="DT36" i="20" s="1"/>
  <c r="DZ34" i="20"/>
  <c r="DT34" i="20"/>
  <c r="DI32" i="20"/>
  <c r="DI33" i="20" s="1"/>
  <c r="DN31" i="20"/>
  <c r="DN32" i="20" s="1"/>
  <c r="DI31" i="20"/>
  <c r="DN30" i="20"/>
  <c r="DZ29" i="20"/>
  <c r="DZ30" i="20" s="1"/>
  <c r="DT29" i="20"/>
  <c r="DT30" i="20" s="1"/>
  <c r="EW28" i="20"/>
  <c r="EW29" i="20" s="1"/>
  <c r="DZ28" i="20"/>
  <c r="DT28" i="20"/>
  <c r="EW27" i="20"/>
  <c r="FJ26" i="20"/>
  <c r="FJ27" i="20" s="1"/>
  <c r="DI26" i="20"/>
  <c r="DI27" i="20" s="1"/>
  <c r="FJ25" i="20"/>
  <c r="DN25" i="20"/>
  <c r="DN26" i="20" s="1"/>
  <c r="DI25" i="20"/>
  <c r="DN24" i="20"/>
  <c r="EQ22" i="20"/>
  <c r="EQ23" i="20" s="1"/>
  <c r="EW21" i="20"/>
  <c r="EW22" i="20" s="1"/>
  <c r="EQ21" i="20"/>
  <c r="FC20" i="20"/>
  <c r="EW20" i="20"/>
  <c r="FJ19" i="20"/>
  <c r="FJ20" i="20" s="1"/>
  <c r="FJ18" i="20"/>
  <c r="DT17" i="20"/>
  <c r="DT18" i="20" s="1"/>
  <c r="DI17" i="20"/>
  <c r="DI18" i="20" s="1"/>
  <c r="DT16" i="20"/>
  <c r="DN16" i="20"/>
  <c r="DN17" i="20" s="1"/>
  <c r="DI16" i="20"/>
  <c r="DN15" i="20"/>
  <c r="DT9" i="20"/>
  <c r="DT10" i="20" s="1"/>
  <c r="DI9" i="20"/>
  <c r="DI10" i="20" s="1"/>
  <c r="DT8" i="20"/>
  <c r="DN8" i="20"/>
  <c r="DN9" i="20" s="1"/>
  <c r="DI8" i="20"/>
  <c r="FJ7" i="20"/>
  <c r="FJ8" i="20" s="1"/>
  <c r="FC7" i="20"/>
  <c r="FC8" i="20" s="1"/>
  <c r="FC27" i="20" s="1"/>
  <c r="EW7" i="20"/>
  <c r="EW8" i="20" s="1"/>
  <c r="EQ7" i="20"/>
  <c r="EQ8" i="20" s="1"/>
  <c r="DN7" i="20"/>
  <c r="FJ6" i="20"/>
  <c r="FC6" i="20"/>
  <c r="EW6" i="20"/>
  <c r="EQ6" i="20"/>
  <c r="BF63" i="20"/>
  <c r="BF64" i="20" s="1"/>
  <c r="BA63" i="20"/>
  <c r="BA64" i="20" s="1"/>
  <c r="AU63" i="20"/>
  <c r="AU64" i="20" s="1"/>
  <c r="AO63" i="20"/>
  <c r="AO64" i="20" s="1"/>
  <c r="AI63" i="20"/>
  <c r="AI64" i="20" s="1"/>
  <c r="AD63" i="20"/>
  <c r="AD64" i="20" s="1"/>
  <c r="X63" i="20"/>
  <c r="X64" i="20" s="1"/>
  <c r="R63" i="20"/>
  <c r="R64" i="20" s="1"/>
  <c r="L63" i="20"/>
  <c r="L64" i="20" s="1"/>
  <c r="F63" i="20"/>
  <c r="F64" i="20" s="1"/>
  <c r="BF62" i="20"/>
  <c r="BA62" i="20"/>
  <c r="AU62" i="20"/>
  <c r="AO62" i="20"/>
  <c r="AI62" i="20"/>
  <c r="AD62" i="20"/>
  <c r="X62" i="20"/>
  <c r="R62" i="20"/>
  <c r="L62" i="20"/>
  <c r="F62" i="20"/>
  <c r="BF56" i="20"/>
  <c r="BF57" i="20" s="1"/>
  <c r="BA56" i="20"/>
  <c r="BA57" i="20" s="1"/>
  <c r="AU56" i="20"/>
  <c r="AU57" i="20" s="1"/>
  <c r="AO56" i="20"/>
  <c r="AO57" i="20" s="1"/>
  <c r="AI56" i="20"/>
  <c r="AI57" i="20" s="1"/>
  <c r="AD56" i="20"/>
  <c r="AD57" i="20" s="1"/>
  <c r="X56" i="20"/>
  <c r="X57" i="20" s="1"/>
  <c r="R56" i="20"/>
  <c r="R57" i="20" s="1"/>
  <c r="L56" i="20"/>
  <c r="L57" i="20" s="1"/>
  <c r="F56" i="20"/>
  <c r="F57" i="20" s="1"/>
  <c r="BF55" i="20"/>
  <c r="BA55" i="20"/>
  <c r="AU55" i="20"/>
  <c r="AO55" i="20"/>
  <c r="AI55" i="20"/>
  <c r="AD55" i="20"/>
  <c r="X55" i="20"/>
  <c r="R55" i="20"/>
  <c r="L55" i="20"/>
  <c r="F55" i="20"/>
  <c r="BZ50" i="20"/>
  <c r="BZ51" i="20" s="1"/>
  <c r="BU50" i="20"/>
  <c r="BU51" i="20" s="1"/>
  <c r="BP50" i="20"/>
  <c r="BP51" i="20" s="1"/>
  <c r="BK50" i="20"/>
  <c r="BK51" i="20" s="1"/>
  <c r="BF50" i="20"/>
  <c r="BF51" i="20" s="1"/>
  <c r="BA50" i="20"/>
  <c r="BA51" i="20" s="1"/>
  <c r="AU50" i="20"/>
  <c r="AU51" i="20" s="1"/>
  <c r="AO50" i="20"/>
  <c r="AO51" i="20" s="1"/>
  <c r="AI50" i="20"/>
  <c r="AI51" i="20" s="1"/>
  <c r="AD50" i="20"/>
  <c r="AD51" i="20" s="1"/>
  <c r="X50" i="20"/>
  <c r="X51" i="20" s="1"/>
  <c r="R50" i="20"/>
  <c r="R51" i="20" s="1"/>
  <c r="L50" i="20"/>
  <c r="L51" i="20" s="1"/>
  <c r="F50" i="20"/>
  <c r="F51" i="20" s="1"/>
  <c r="BZ49" i="20"/>
  <c r="BU49" i="20"/>
  <c r="BP49" i="20"/>
  <c r="BK49" i="20"/>
  <c r="BF49" i="20"/>
  <c r="BA49" i="20"/>
  <c r="AU49" i="20"/>
  <c r="AO49" i="20"/>
  <c r="AI49" i="20"/>
  <c r="AD49" i="20"/>
  <c r="X49" i="20"/>
  <c r="R49" i="20"/>
  <c r="L49" i="20"/>
  <c r="F49" i="20"/>
  <c r="BV45" i="20"/>
  <c r="BP44" i="20"/>
  <c r="BP45" i="20" s="1"/>
  <c r="BA44" i="20"/>
  <c r="BA45" i="20" s="1"/>
  <c r="AU44" i="20"/>
  <c r="AU45" i="20" s="1"/>
  <c r="AO44" i="20"/>
  <c r="AO45" i="20" s="1"/>
  <c r="AI44" i="20"/>
  <c r="AI45" i="20" s="1"/>
  <c r="AD44" i="20"/>
  <c r="AD45" i="20" s="1"/>
  <c r="X44" i="20"/>
  <c r="X45" i="20" s="1"/>
  <c r="R44" i="20"/>
  <c r="R45" i="20" s="1"/>
  <c r="L44" i="20"/>
  <c r="L45" i="20" s="1"/>
  <c r="F44" i="20"/>
  <c r="F45" i="20" s="1"/>
  <c r="BZ43" i="20"/>
  <c r="BZ44" i="20" s="1"/>
  <c r="BU43" i="20"/>
  <c r="BU44" i="20" s="1"/>
  <c r="BP43" i="20"/>
  <c r="BK43" i="20"/>
  <c r="BK44" i="20" s="1"/>
  <c r="BA43" i="20"/>
  <c r="AU43" i="20"/>
  <c r="AO43" i="20"/>
  <c r="AI43" i="20"/>
  <c r="AD43" i="20"/>
  <c r="X43" i="20"/>
  <c r="R43" i="20"/>
  <c r="L43" i="20"/>
  <c r="F43" i="20"/>
  <c r="BZ42" i="20"/>
  <c r="BU42" i="20"/>
  <c r="BK42" i="20"/>
  <c r="BF38" i="20"/>
  <c r="BF39" i="20" s="1"/>
  <c r="BA38" i="20"/>
  <c r="BA39" i="20" s="1"/>
  <c r="AO38" i="20"/>
  <c r="AO39" i="20" s="1"/>
  <c r="AI38" i="20"/>
  <c r="AI39" i="20" s="1"/>
  <c r="AD38" i="20"/>
  <c r="AD39" i="20" s="1"/>
  <c r="X38" i="20"/>
  <c r="X39" i="20" s="1"/>
  <c r="R38" i="20"/>
  <c r="R39" i="20" s="1"/>
  <c r="L38" i="20"/>
  <c r="L39" i="20" s="1"/>
  <c r="F38" i="20"/>
  <c r="F39" i="20" s="1"/>
  <c r="BZ37" i="20"/>
  <c r="BZ38" i="20" s="1"/>
  <c r="BU37" i="20"/>
  <c r="BU38" i="20" s="1"/>
  <c r="BP37" i="20"/>
  <c r="BP38" i="20" s="1"/>
  <c r="BF37" i="20"/>
  <c r="BA37" i="20"/>
  <c r="AU37" i="20"/>
  <c r="AO37" i="20"/>
  <c r="AI37" i="20"/>
  <c r="AD37" i="20"/>
  <c r="X37" i="20"/>
  <c r="R37" i="20"/>
  <c r="L37" i="20"/>
  <c r="F37" i="20"/>
  <c r="BZ36" i="20"/>
  <c r="BU36" i="20"/>
  <c r="BP36" i="20"/>
  <c r="BK36" i="20"/>
  <c r="BK37" i="20" s="1"/>
  <c r="BK35" i="20"/>
  <c r="BA32" i="20"/>
  <c r="BA33" i="20" s="1"/>
  <c r="AU32" i="20"/>
  <c r="AU33" i="20" s="1"/>
  <c r="AO32" i="20"/>
  <c r="AO33" i="20" s="1"/>
  <c r="AI32" i="20"/>
  <c r="AI33" i="20" s="1"/>
  <c r="AD32" i="20"/>
  <c r="AD33" i="20" s="1"/>
  <c r="X32" i="20"/>
  <c r="X33" i="20" s="1"/>
  <c r="R32" i="20"/>
  <c r="R33" i="20" s="1"/>
  <c r="L32" i="20"/>
  <c r="L33" i="20" s="1"/>
  <c r="F32" i="20"/>
  <c r="F33" i="20" s="1"/>
  <c r="BA31" i="20"/>
  <c r="AU31" i="20"/>
  <c r="AO31" i="20"/>
  <c r="AI31" i="20"/>
  <c r="AD31" i="20"/>
  <c r="X31" i="20"/>
  <c r="R31" i="20"/>
  <c r="L31" i="20"/>
  <c r="F31" i="20"/>
  <c r="BK28" i="20"/>
  <c r="BK29" i="20" s="1"/>
  <c r="BK27" i="20"/>
  <c r="BF26" i="20"/>
  <c r="BF27" i="20" s="1"/>
  <c r="BA26" i="20"/>
  <c r="BA27" i="20" s="1"/>
  <c r="AU26" i="20"/>
  <c r="AU27" i="20" s="1"/>
  <c r="AO26" i="20"/>
  <c r="AO27" i="20" s="1"/>
  <c r="AI26" i="20"/>
  <c r="AI27" i="20" s="1"/>
  <c r="AD26" i="20"/>
  <c r="AD27" i="20" s="1"/>
  <c r="X26" i="20"/>
  <c r="X27" i="20" s="1"/>
  <c r="R26" i="20"/>
  <c r="R27" i="20" s="1"/>
  <c r="L26" i="20"/>
  <c r="L27" i="20" s="1"/>
  <c r="F26" i="20"/>
  <c r="F27" i="20" s="1"/>
  <c r="BF25" i="20"/>
  <c r="BA25" i="20"/>
  <c r="AU25" i="20"/>
  <c r="AO25" i="20"/>
  <c r="AI25" i="20"/>
  <c r="AD25" i="20"/>
  <c r="X25" i="20"/>
  <c r="R25" i="20"/>
  <c r="L25" i="20"/>
  <c r="F25" i="20"/>
  <c r="BU24" i="20"/>
  <c r="BU25" i="20" s="1"/>
  <c r="BU23" i="20"/>
  <c r="BP22" i="20"/>
  <c r="BP23" i="20" s="1"/>
  <c r="BK22" i="20"/>
  <c r="BK23" i="20" s="1"/>
  <c r="BP21" i="20"/>
  <c r="BK21" i="20"/>
  <c r="BZ20" i="20"/>
  <c r="BZ21" i="20" s="1"/>
  <c r="BF20" i="20"/>
  <c r="BF21" i="20" s="1"/>
  <c r="BA20" i="20"/>
  <c r="BA21" i="20" s="1"/>
  <c r="AU20" i="20"/>
  <c r="AU21" i="20" s="1"/>
  <c r="AO20" i="20"/>
  <c r="AO21" i="20" s="1"/>
  <c r="AI20" i="20"/>
  <c r="AI21" i="20" s="1"/>
  <c r="AD20" i="20"/>
  <c r="AD21" i="20" s="1"/>
  <c r="X20" i="20"/>
  <c r="X21" i="20" s="1"/>
  <c r="R20" i="20"/>
  <c r="R21" i="20" s="1"/>
  <c r="L20" i="20"/>
  <c r="L21" i="20" s="1"/>
  <c r="F20" i="20"/>
  <c r="F21" i="20" s="1"/>
  <c r="BZ19" i="20"/>
  <c r="BF19" i="20"/>
  <c r="BA19" i="20"/>
  <c r="AU19" i="20"/>
  <c r="AO19" i="20"/>
  <c r="AI19" i="20"/>
  <c r="AD19" i="20"/>
  <c r="X19" i="20"/>
  <c r="R19" i="20"/>
  <c r="L19" i="20"/>
  <c r="F19" i="20"/>
  <c r="BU17" i="20"/>
  <c r="BU18" i="20" s="1"/>
  <c r="BU16" i="20"/>
  <c r="BF14" i="20"/>
  <c r="BF15" i="20" s="1"/>
  <c r="BA14" i="20"/>
  <c r="BA15" i="20" s="1"/>
  <c r="AU14" i="20"/>
  <c r="AU15" i="20" s="1"/>
  <c r="AO14" i="20"/>
  <c r="AO15" i="20" s="1"/>
  <c r="AI14" i="20"/>
  <c r="AI15" i="20" s="1"/>
  <c r="AD14" i="20"/>
  <c r="AD15" i="20" s="1"/>
  <c r="X14" i="20"/>
  <c r="X15" i="20" s="1"/>
  <c r="R14" i="20"/>
  <c r="R15" i="20" s="1"/>
  <c r="L14" i="20"/>
  <c r="L15" i="20" s="1"/>
  <c r="F14" i="20"/>
  <c r="F15" i="20" s="1"/>
  <c r="BF13" i="20"/>
  <c r="BA13" i="20"/>
  <c r="AU13" i="20"/>
  <c r="AO13" i="20"/>
  <c r="AI13" i="20"/>
  <c r="AD13" i="20"/>
  <c r="X13" i="20"/>
  <c r="R13" i="20"/>
  <c r="L13" i="20"/>
  <c r="F13" i="20"/>
  <c r="L8" i="20"/>
  <c r="L9" i="20" s="1"/>
  <c r="F8" i="20"/>
  <c r="F9" i="20" s="1"/>
  <c r="BZ7" i="20"/>
  <c r="BZ8" i="20" s="1"/>
  <c r="BU7" i="20"/>
  <c r="BU8" i="20" s="1"/>
  <c r="BP7" i="20"/>
  <c r="BP8" i="20" s="1"/>
  <c r="BK7" i="20"/>
  <c r="BK8" i="20" s="1"/>
  <c r="BF7" i="20"/>
  <c r="BF8" i="20" s="1"/>
  <c r="BA7" i="20"/>
  <c r="BA8" i="20" s="1"/>
  <c r="AU7" i="20"/>
  <c r="AU8" i="20" s="1"/>
  <c r="AO7" i="20"/>
  <c r="AO8" i="20" s="1"/>
  <c r="AI7" i="20"/>
  <c r="AI8" i="20" s="1"/>
  <c r="AD7" i="20"/>
  <c r="AD8" i="20" s="1"/>
  <c r="X7" i="20"/>
  <c r="X8" i="20" s="1"/>
  <c r="R7" i="20"/>
  <c r="R8" i="20" s="1"/>
  <c r="L7" i="20"/>
  <c r="F7" i="20"/>
  <c r="BZ6" i="20"/>
  <c r="BU6" i="20"/>
  <c r="BP6" i="20"/>
  <c r="BK6" i="20"/>
  <c r="BF6" i="20"/>
  <c r="BA6" i="20"/>
  <c r="AU6" i="20"/>
  <c r="AO6" i="20"/>
  <c r="AI6" i="20"/>
  <c r="AD6" i="20"/>
  <c r="X6" i="20"/>
  <c r="R6" i="20"/>
  <c r="AX43" i="9"/>
  <c r="AX44" i="9" s="1"/>
  <c r="AR43" i="9"/>
  <c r="AR44" i="9" s="1"/>
  <c r="AX42" i="9"/>
  <c r="AR42" i="9"/>
  <c r="AX34" i="9"/>
  <c r="AX35" i="9" s="1"/>
  <c r="AR34" i="9"/>
  <c r="AR35" i="9" s="1"/>
  <c r="AX33" i="9"/>
  <c r="AR33" i="9"/>
  <c r="AX28" i="9"/>
  <c r="AX29" i="9" s="1"/>
  <c r="AR28" i="9"/>
  <c r="AR29" i="9" s="1"/>
  <c r="AX27" i="9"/>
  <c r="AR27" i="9"/>
  <c r="AR16" i="9"/>
  <c r="AR17" i="9" s="1"/>
  <c r="AR15" i="9"/>
  <c r="AR8" i="9"/>
  <c r="AR9" i="9" s="1"/>
  <c r="AR7" i="9"/>
  <c r="AL37" i="9"/>
  <c r="AL38" i="9" s="1"/>
  <c r="AL36" i="9"/>
  <c r="AL30" i="9"/>
  <c r="AL31" i="9" s="1"/>
  <c r="AL29" i="9"/>
  <c r="AL24" i="9"/>
  <c r="AL25" i="9" s="1"/>
  <c r="AL23" i="9"/>
  <c r="AL15" i="9"/>
  <c r="AL16" i="9" s="1"/>
  <c r="AL14" i="9"/>
  <c r="AL7" i="9"/>
  <c r="AL8" i="9" s="1"/>
  <c r="AL6" i="9"/>
  <c r="AG15" i="9"/>
  <c r="AG16" i="9"/>
  <c r="AG17" i="9" s="1"/>
  <c r="AG38" i="9"/>
  <c r="AG39" i="9" s="1"/>
  <c r="AG37" i="9"/>
  <c r="AG31" i="9"/>
  <c r="AG32" i="9" s="1"/>
  <c r="AG30" i="9"/>
  <c r="AG25" i="9"/>
  <c r="AG26" i="9" s="1"/>
  <c r="AG24" i="9"/>
  <c r="AG8" i="9"/>
  <c r="AG9" i="9" s="1"/>
  <c r="AG7" i="9"/>
  <c r="CH40" i="9"/>
  <c r="CH41" i="9" s="1"/>
  <c r="CH39" i="9"/>
  <c r="CH25" i="9"/>
  <c r="CH26" i="9" s="1"/>
  <c r="CH24" i="9"/>
  <c r="CH18" i="9"/>
  <c r="CH19" i="9" s="1"/>
  <c r="CH17" i="9"/>
  <c r="CH6" i="9"/>
  <c r="CH7" i="9" s="1"/>
  <c r="CH5" i="9"/>
  <c r="BU42" i="9"/>
  <c r="BU43" i="9" s="1"/>
  <c r="BU41" i="9"/>
  <c r="BU27" i="9"/>
  <c r="BU28" i="9" s="1"/>
  <c r="BU26" i="9"/>
  <c r="BU20" i="9"/>
  <c r="BU21" i="9" s="1"/>
  <c r="BU19" i="9"/>
  <c r="BU6" i="9"/>
  <c r="BU7" i="9" s="1"/>
  <c r="BU5" i="9"/>
  <c r="CA19" i="9"/>
  <c r="CA6" i="9"/>
  <c r="CA7" i="9" s="1"/>
  <c r="CA26" i="9" s="1"/>
  <c r="CA5" i="9"/>
  <c r="BO21" i="9"/>
  <c r="BO22" i="9" s="1"/>
  <c r="BO20" i="9"/>
  <c r="BO6" i="9"/>
  <c r="BO7" i="9" s="1"/>
  <c r="BO5" i="9"/>
  <c r="AD22" i="17"/>
  <c r="S22" i="17"/>
  <c r="AC61" i="15"/>
  <c r="AD61" i="15" s="1"/>
  <c r="Y61" i="15"/>
  <c r="Z61" i="15" s="1"/>
  <c r="AC60" i="15"/>
  <c r="AD60" i="15" s="1"/>
  <c r="AA60" i="15"/>
  <c r="AB60" i="15" s="1"/>
  <c r="Y60" i="15"/>
  <c r="Z60" i="15" s="1"/>
  <c r="AC59" i="15"/>
  <c r="AD59" i="15" s="1"/>
  <c r="AA59" i="15"/>
  <c r="AB59" i="15" s="1"/>
  <c r="Y59" i="15"/>
  <c r="Z59" i="15" s="1"/>
  <c r="AC58" i="15"/>
  <c r="AD58" i="15" s="1"/>
  <c r="AA58" i="15"/>
  <c r="AB58" i="15" s="1"/>
  <c r="Y58" i="15"/>
  <c r="Z58" i="15" s="1"/>
  <c r="AC57" i="15"/>
  <c r="AD57" i="15" s="1"/>
  <c r="AA57" i="15"/>
  <c r="AB57" i="15" s="1"/>
  <c r="Y57" i="15"/>
  <c r="Z57" i="15" s="1"/>
  <c r="AC55" i="15"/>
  <c r="AD55" i="15" s="1"/>
  <c r="AA55" i="15"/>
  <c r="AB55" i="15" s="1"/>
  <c r="Y55" i="15"/>
  <c r="Z55" i="15" s="1"/>
  <c r="AC54" i="15"/>
  <c r="AD54" i="15" s="1"/>
  <c r="AA54" i="15"/>
  <c r="Y54" i="15"/>
  <c r="Z54" i="15" s="1"/>
  <c r="W54" i="15"/>
  <c r="X54" i="15" s="1"/>
  <c r="AC52" i="15"/>
  <c r="AD52" i="15" s="1"/>
  <c r="Y52" i="15"/>
  <c r="Z52" i="15" s="1"/>
  <c r="AC51" i="15"/>
  <c r="AD51" i="15" s="1"/>
  <c r="AA51" i="15"/>
  <c r="AB51" i="15" s="1"/>
  <c r="Y51" i="15"/>
  <c r="Z51" i="15" s="1"/>
  <c r="W51" i="15"/>
  <c r="X51" i="15" s="1"/>
  <c r="AC49" i="15"/>
  <c r="AD49" i="15" s="1"/>
  <c r="AC48" i="15"/>
  <c r="AD48" i="15" s="1"/>
  <c r="Y48" i="15"/>
  <c r="Z48" i="15" s="1"/>
  <c r="W48" i="15"/>
  <c r="X48" i="15" s="1"/>
  <c r="AC47" i="15"/>
  <c r="AD47" i="15" s="1"/>
  <c r="Y47" i="15"/>
  <c r="Z47" i="15" s="1"/>
  <c r="AC45" i="15"/>
  <c r="AD45" i="15" s="1"/>
  <c r="AA45" i="15"/>
  <c r="AB45" i="15" s="1"/>
  <c r="Y45" i="15"/>
  <c r="Z45" i="15" s="1"/>
  <c r="AC44" i="15"/>
  <c r="AD44" i="15" s="1"/>
  <c r="AA44" i="15"/>
  <c r="AB44" i="15" s="1"/>
  <c r="Y44" i="15"/>
  <c r="Z44" i="15" s="1"/>
  <c r="AC43" i="15"/>
  <c r="AD43" i="15" s="1"/>
  <c r="AA43" i="15"/>
  <c r="AB43" i="15" s="1"/>
  <c r="Y43" i="15"/>
  <c r="Z43" i="15" s="1"/>
  <c r="W43" i="15"/>
  <c r="X43" i="15" s="1"/>
  <c r="AC39" i="15"/>
  <c r="AD39" i="15" s="1"/>
  <c r="AA39" i="15"/>
  <c r="AB39" i="15" s="1"/>
  <c r="Y39" i="15"/>
  <c r="Z39" i="15" s="1"/>
  <c r="W39" i="15"/>
  <c r="X39" i="15" s="1"/>
  <c r="AC38" i="15"/>
  <c r="AD38" i="15" s="1"/>
  <c r="AA38" i="15"/>
  <c r="AB38" i="15" s="1"/>
  <c r="Y38" i="15"/>
  <c r="Z38" i="15" s="1"/>
  <c r="W38" i="15"/>
  <c r="X38" i="15" s="1"/>
  <c r="AC37" i="15"/>
  <c r="AD37" i="15" s="1"/>
  <c r="AA37" i="15"/>
  <c r="AB37" i="15" s="1"/>
  <c r="Y37" i="15"/>
  <c r="Z37" i="15" s="1"/>
  <c r="W37" i="15"/>
  <c r="X37" i="15" s="1"/>
  <c r="AC36" i="15"/>
  <c r="AD36" i="15" s="1"/>
  <c r="AA36" i="15"/>
  <c r="AB36" i="15" s="1"/>
  <c r="Y36" i="15"/>
  <c r="Z36" i="15" s="1"/>
  <c r="W36" i="15"/>
  <c r="X36" i="15" s="1"/>
  <c r="AC35" i="15"/>
  <c r="AD35" i="15" s="1"/>
  <c r="AA35" i="15"/>
  <c r="AB35" i="15" s="1"/>
  <c r="Y35" i="15"/>
  <c r="Z35" i="15" s="1"/>
  <c r="W35" i="15"/>
  <c r="X35" i="15" s="1"/>
  <c r="AC33" i="15"/>
  <c r="AD33" i="15" s="1"/>
  <c r="AA33" i="15"/>
  <c r="AB33" i="15" s="1"/>
  <c r="Y33" i="15"/>
  <c r="Z33" i="15" s="1"/>
  <c r="W33" i="15"/>
  <c r="X33" i="15" s="1"/>
  <c r="AC32" i="15"/>
  <c r="AD32" i="15" s="1"/>
  <c r="AA32" i="15"/>
  <c r="AB32" i="15" s="1"/>
  <c r="Y32" i="15"/>
  <c r="Z32" i="15" s="1"/>
  <c r="W32" i="15"/>
  <c r="X32" i="15" s="1"/>
  <c r="AC31" i="15"/>
  <c r="AD31" i="15" s="1"/>
  <c r="AA31" i="15"/>
  <c r="AB31" i="15" s="1"/>
  <c r="Y31" i="15"/>
  <c r="Z31" i="15" s="1"/>
  <c r="W31" i="15"/>
  <c r="X31" i="15" s="1"/>
  <c r="AC30" i="15"/>
  <c r="AD30" i="15" s="1"/>
  <c r="AA30" i="15"/>
  <c r="AB30" i="15" s="1"/>
  <c r="W30" i="15"/>
  <c r="X30" i="15" s="1"/>
  <c r="AC29" i="15"/>
  <c r="AD29" i="15" s="1"/>
  <c r="AA29" i="15"/>
  <c r="AB29" i="15" s="1"/>
  <c r="Y29" i="15"/>
  <c r="Z29" i="15" s="1"/>
  <c r="W29" i="15"/>
  <c r="X29" i="15" s="1"/>
  <c r="AC27" i="15"/>
  <c r="AD27" i="15" s="1"/>
  <c r="AA27" i="15"/>
  <c r="AB27" i="15" s="1"/>
  <c r="Y27" i="15"/>
  <c r="Z27" i="15" s="1"/>
  <c r="W27" i="15"/>
  <c r="X27" i="15" s="1"/>
  <c r="AC26" i="15"/>
  <c r="AD26" i="15" s="1"/>
  <c r="AA26" i="15"/>
  <c r="AB26" i="15" s="1"/>
  <c r="Y26" i="15"/>
  <c r="Z26" i="15" s="1"/>
  <c r="W26" i="15"/>
  <c r="X26" i="15" s="1"/>
  <c r="AC25" i="15"/>
  <c r="AD25" i="15" s="1"/>
  <c r="AA25" i="15"/>
  <c r="AB25" i="15" s="1"/>
  <c r="Y25" i="15"/>
  <c r="Z25" i="15" s="1"/>
  <c r="W25" i="15"/>
  <c r="X25" i="15" s="1"/>
  <c r="AC24" i="15"/>
  <c r="AD24" i="15" s="1"/>
  <c r="AA24" i="15"/>
  <c r="AB24" i="15" s="1"/>
  <c r="Y24" i="15"/>
  <c r="Z24" i="15" s="1"/>
  <c r="W24" i="15"/>
  <c r="X24" i="15" s="1"/>
  <c r="AC23" i="15"/>
  <c r="AD23" i="15" s="1"/>
  <c r="AA23" i="15"/>
  <c r="AB23" i="15" s="1"/>
  <c r="Y23" i="15"/>
  <c r="Z23" i="15" s="1"/>
  <c r="W23" i="15"/>
  <c r="X23" i="15" s="1"/>
  <c r="AC21" i="15"/>
  <c r="AD21" i="15" s="1"/>
  <c r="AA21" i="15"/>
  <c r="AB21" i="15" s="1"/>
  <c r="Y21" i="15"/>
  <c r="Z21" i="15" s="1"/>
  <c r="W21" i="15"/>
  <c r="X21" i="15" s="1"/>
  <c r="AC20" i="15"/>
  <c r="AD20" i="15" s="1"/>
  <c r="AA20" i="15"/>
  <c r="AB20" i="15" s="1"/>
  <c r="Y20" i="15"/>
  <c r="Z20" i="15" s="1"/>
  <c r="W20" i="15"/>
  <c r="X20" i="15" s="1"/>
  <c r="AC19" i="15"/>
  <c r="AD19" i="15" s="1"/>
  <c r="AA19" i="15"/>
  <c r="AB19" i="15" s="1"/>
  <c r="Y19" i="15"/>
  <c r="Z19" i="15" s="1"/>
  <c r="W19" i="15"/>
  <c r="X19" i="15" s="1"/>
  <c r="AC18" i="15"/>
  <c r="AD18" i="15" s="1"/>
  <c r="AA18" i="15"/>
  <c r="AB18" i="15" s="1"/>
  <c r="Y18" i="15"/>
  <c r="Z18" i="15" s="1"/>
  <c r="W18" i="15"/>
  <c r="X18" i="15" s="1"/>
  <c r="AC17" i="15"/>
  <c r="AD17" i="15" s="1"/>
  <c r="AA17" i="15"/>
  <c r="AB17" i="15" s="1"/>
  <c r="W17" i="15"/>
  <c r="X17" i="15" s="1"/>
  <c r="AC15" i="15"/>
  <c r="AD15" i="15" s="1"/>
  <c r="AA15" i="15"/>
  <c r="AB15" i="15" s="1"/>
  <c r="Y15" i="15"/>
  <c r="Z15" i="15" s="1"/>
  <c r="W15" i="15"/>
  <c r="X15" i="15" s="1"/>
  <c r="AC14" i="15"/>
  <c r="AD14" i="15" s="1"/>
  <c r="AA14" i="15"/>
  <c r="AB14" i="15" s="1"/>
  <c r="Y14" i="15"/>
  <c r="Z14" i="15" s="1"/>
  <c r="W14" i="15"/>
  <c r="X14" i="15" s="1"/>
  <c r="AC13" i="15"/>
  <c r="AD13" i="15" s="1"/>
  <c r="AA13" i="15"/>
  <c r="AB13" i="15" s="1"/>
  <c r="Y13" i="15"/>
  <c r="Z13" i="15" s="1"/>
  <c r="W13" i="15"/>
  <c r="X13" i="15" s="1"/>
  <c r="AC12" i="15"/>
  <c r="AD12" i="15" s="1"/>
  <c r="AA12" i="15"/>
  <c r="AB12" i="15" s="1"/>
  <c r="Y12" i="15"/>
  <c r="W12" i="15"/>
  <c r="AC11" i="15"/>
  <c r="AA11" i="15"/>
  <c r="AB11" i="15" s="1"/>
  <c r="X11" i="15"/>
  <c r="W11" i="15"/>
  <c r="J159" i="10"/>
  <c r="I159" i="10"/>
  <c r="J158" i="10"/>
  <c r="I158" i="10"/>
  <c r="C109" i="10"/>
  <c r="F108" i="10"/>
  <c r="E108" i="10"/>
  <c r="D108" i="10"/>
  <c r="C108" i="10"/>
  <c r="F107" i="10"/>
  <c r="E107" i="10"/>
  <c r="D107" i="10"/>
  <c r="C107" i="10"/>
  <c r="X85" i="9" l="1"/>
  <c r="BZ90" i="9"/>
  <c r="BA96" i="9"/>
  <c r="BA97" i="9" s="1"/>
  <c r="F115" i="9"/>
  <c r="F116" i="9" s="1"/>
  <c r="G116" i="9" s="1"/>
  <c r="L66" i="9"/>
  <c r="AU66" i="9"/>
  <c r="AU67" i="9" s="1"/>
  <c r="L84" i="9"/>
  <c r="BA67" i="9"/>
  <c r="AU96" i="9"/>
  <c r="AU97" i="9" s="1"/>
  <c r="L85" i="9"/>
  <c r="BA102" i="9"/>
  <c r="R103" i="9"/>
  <c r="AD116" i="9"/>
  <c r="BA115" i="9"/>
  <c r="AU73" i="9"/>
  <c r="AO96" i="9"/>
  <c r="AO102" i="9"/>
  <c r="AI108" i="9"/>
  <c r="AI109" i="9" s="1"/>
  <c r="AO115" i="9"/>
  <c r="AO116" i="9" s="1"/>
  <c r="AO73" i="9"/>
  <c r="AU78" i="9"/>
  <c r="AU79" i="9" s="1"/>
  <c r="L115" i="9"/>
  <c r="AO66" i="9"/>
  <c r="AO67" i="9" s="1"/>
  <c r="AO91" i="9"/>
  <c r="AU109" i="9"/>
  <c r="AO84" i="9"/>
  <c r="AO85" i="9" s="1"/>
  <c r="AO78" i="9"/>
  <c r="AO79" i="9" s="1"/>
  <c r="BA90" i="9"/>
  <c r="BA91" i="9" s="1"/>
  <c r="BU59" i="9"/>
  <c r="BU60" i="9" s="1"/>
  <c r="AU115" i="9"/>
  <c r="BA103" i="9"/>
  <c r="CA25" i="9"/>
  <c r="CA22" i="9" s="1"/>
  <c r="AI85" i="9"/>
  <c r="BA109" i="9"/>
  <c r="X91" i="9"/>
  <c r="AD97" i="9"/>
  <c r="AD67" i="9"/>
  <c r="AI90" i="9"/>
  <c r="AI91" i="9" s="1"/>
  <c r="AU59" i="9"/>
  <c r="AU60" i="9" s="1"/>
  <c r="BA60" i="9"/>
  <c r="AD109" i="9"/>
  <c r="AO59" i="9"/>
  <c r="AO60" i="9" s="1"/>
  <c r="BP59" i="9"/>
  <c r="BP60" i="9" s="1"/>
  <c r="BA116" i="9"/>
  <c r="BU77" i="9"/>
  <c r="F60" i="9"/>
  <c r="F61" i="9" s="1"/>
  <c r="L97" i="9"/>
  <c r="AU84" i="9"/>
  <c r="AU102" i="9"/>
  <c r="AU103" i="9" s="1"/>
  <c r="BP96" i="9"/>
  <c r="BA84" i="9"/>
  <c r="BP102" i="9"/>
  <c r="BP103" i="9" s="1"/>
  <c r="BA78" i="9"/>
  <c r="BA79" i="9" s="1"/>
  <c r="BF59" i="9"/>
  <c r="BF60" i="9" s="1"/>
  <c r="X109" i="9"/>
  <c r="X67" i="9"/>
  <c r="AU116" i="9"/>
  <c r="BZ73" i="9"/>
  <c r="BF78" i="9"/>
  <c r="BF79" i="9" s="1"/>
  <c r="BA85" i="9"/>
  <c r="L102" i="9"/>
  <c r="AD85" i="9"/>
  <c r="R60" i="9"/>
  <c r="X116" i="9"/>
  <c r="R116" i="9"/>
  <c r="L108" i="9"/>
  <c r="L109" i="9" s="1"/>
  <c r="BZ103" i="9"/>
  <c r="X79" i="9"/>
  <c r="AU85" i="9"/>
  <c r="X103" i="9"/>
  <c r="L61" i="9"/>
  <c r="BP75" i="9"/>
  <c r="L116" i="9"/>
  <c r="BP90" i="9"/>
  <c r="L79" i="9"/>
  <c r="L67" i="9"/>
  <c r="AO97" i="9"/>
  <c r="G115" i="9"/>
  <c r="AO103" i="9"/>
  <c r="BP97" i="9"/>
  <c r="L73" i="9"/>
  <c r="L91" i="9"/>
  <c r="F103" i="9"/>
  <c r="G101" i="9" s="1"/>
  <c r="G102" i="9"/>
  <c r="G103" i="9"/>
  <c r="G104" i="9"/>
  <c r="F108" i="9"/>
  <c r="F109" i="9" s="1"/>
  <c r="F72" i="9"/>
  <c r="D119" i="9" s="1"/>
  <c r="F66" i="9"/>
  <c r="F125" i="9" s="1"/>
  <c r="F127" i="9" s="1"/>
  <c r="F78" i="9"/>
  <c r="F79" i="9" s="1"/>
  <c r="X97" i="9"/>
  <c r="AD79" i="9"/>
  <c r="BU89" i="9"/>
  <c r="BU102" i="9"/>
  <c r="BU103" i="9" s="1"/>
  <c r="BU96" i="9"/>
  <c r="F85" i="9"/>
  <c r="AD91" i="9"/>
  <c r="AO109" i="9"/>
  <c r="AD60" i="9"/>
  <c r="R67" i="9"/>
  <c r="R85" i="9"/>
  <c r="BK60" i="9"/>
  <c r="F91" i="9"/>
  <c r="L103" i="9"/>
  <c r="BK81" i="9"/>
  <c r="F96" i="9"/>
  <c r="F97" i="9" s="1"/>
  <c r="BK75" i="9"/>
  <c r="BU90" i="9"/>
  <c r="AD103" i="9"/>
  <c r="X60" i="9"/>
  <c r="BK96" i="9"/>
  <c r="BZ60" i="9"/>
  <c r="BK103" i="9"/>
  <c r="BU69" i="9"/>
  <c r="BU70" i="9" s="1"/>
  <c r="R25" i="2"/>
  <c r="S25" i="2"/>
  <c r="EW39" i="20"/>
  <c r="EW30" i="20" s="1"/>
  <c r="EQ27" i="20"/>
  <c r="EQ24" i="20" s="1"/>
  <c r="FJ37" i="20"/>
  <c r="FJ28" i="20" s="1"/>
  <c r="BZ55" i="20"/>
  <c r="BZ39" i="20" s="1"/>
  <c r="BP55" i="20"/>
  <c r="BP52" i="20" s="1"/>
  <c r="DI44" i="20"/>
  <c r="DI28" i="20" s="1"/>
  <c r="DZ49" i="20"/>
  <c r="DZ37" i="20" s="1"/>
  <c r="BF68" i="20"/>
  <c r="BF65" i="20" s="1"/>
  <c r="AO68" i="20"/>
  <c r="AO46" i="20" s="1"/>
  <c r="DN43" i="20"/>
  <c r="DN33" i="20" s="1"/>
  <c r="R69" i="20"/>
  <c r="F68" i="20"/>
  <c r="F28" i="20" s="1"/>
  <c r="DT49" i="20"/>
  <c r="DT46" i="20" s="1"/>
  <c r="X68" i="20"/>
  <c r="X9" i="20" s="1"/>
  <c r="FC26" i="20"/>
  <c r="FC23" i="20" s="1"/>
  <c r="F26" i="2"/>
  <c r="D26" i="2"/>
  <c r="E26" i="2"/>
  <c r="AC8" i="15"/>
  <c r="W8" i="15"/>
  <c r="Y8" i="15"/>
  <c r="Y42" i="15"/>
  <c r="AA42" i="15"/>
  <c r="DI45" i="20"/>
  <c r="DI19" i="20"/>
  <c r="DI41" i="20"/>
  <c r="DT50" i="20"/>
  <c r="DZ46" i="20"/>
  <c r="EQ28" i="20"/>
  <c r="DZ50" i="20"/>
  <c r="FJ38" i="20"/>
  <c r="EW40" i="20"/>
  <c r="DN44" i="20"/>
  <c r="BA69" i="20"/>
  <c r="BF69" i="20"/>
  <c r="BK56" i="20"/>
  <c r="BZ56" i="20"/>
  <c r="AD69" i="20"/>
  <c r="AI69" i="20"/>
  <c r="AO69" i="20"/>
  <c r="L69" i="20"/>
  <c r="AU69" i="20"/>
  <c r="BU56" i="20"/>
  <c r="F69" i="20"/>
  <c r="X69" i="20"/>
  <c r="AD68" i="20"/>
  <c r="AD16" i="20" s="1"/>
  <c r="AI68" i="20"/>
  <c r="AI9" i="20" s="1"/>
  <c r="BU55" i="20"/>
  <c r="BU26" i="20" s="1"/>
  <c r="BP56" i="20"/>
  <c r="AU68" i="20"/>
  <c r="BA68" i="20"/>
  <c r="BA28" i="20" s="1"/>
  <c r="L68" i="20"/>
  <c r="L65" i="20" s="1"/>
  <c r="BK55" i="20"/>
  <c r="BK52" i="20" s="1"/>
  <c r="R68" i="20"/>
  <c r="R52" i="20" s="1"/>
  <c r="BU38" i="9"/>
  <c r="BU29" i="9" s="1"/>
  <c r="CH36" i="9"/>
  <c r="CH8" i="9" s="1"/>
  <c r="BO26" i="9"/>
  <c r="BO23" i="9" s="1"/>
  <c r="AR49" i="9"/>
  <c r="AX49" i="9"/>
  <c r="AR48" i="9"/>
  <c r="AX48" i="9"/>
  <c r="AX36" i="9" s="1"/>
  <c r="AL43" i="9"/>
  <c r="AL42" i="9"/>
  <c r="AG43" i="9"/>
  <c r="AG27" i="9" s="1"/>
  <c r="AG44" i="9"/>
  <c r="AG40" i="9"/>
  <c r="CH37" i="9"/>
  <c r="BU39" i="9"/>
  <c r="CA8" i="9"/>
  <c r="BO27" i="9"/>
  <c r="X12" i="15"/>
  <c r="AB54" i="15"/>
  <c r="Z12" i="15"/>
  <c r="W42" i="15"/>
  <c r="AD11" i="15"/>
  <c r="AC42" i="15"/>
  <c r="AA8" i="15"/>
  <c r="CH27" i="9" l="1"/>
  <c r="CH9" i="9"/>
  <c r="F121" i="9"/>
  <c r="F67" i="9"/>
  <c r="F123" i="9"/>
  <c r="F73" i="9"/>
  <c r="BZ22" i="20"/>
  <c r="BZ23" i="20" s="1"/>
  <c r="BP39" i="20"/>
  <c r="BP9" i="20"/>
  <c r="BP10" i="20" s="1"/>
  <c r="R65" i="20"/>
  <c r="R66" i="20" s="1"/>
  <c r="BF22" i="20"/>
  <c r="BF23" i="20" s="1"/>
  <c r="F65" i="20"/>
  <c r="F66" i="20" s="1"/>
  <c r="G66" i="20" s="1"/>
  <c r="BF40" i="20"/>
  <c r="BF41" i="20" s="1"/>
  <c r="AD28" i="20"/>
  <c r="AD29" i="20" s="1"/>
  <c r="X28" i="20"/>
  <c r="FJ43" i="20"/>
  <c r="AD9" i="20"/>
  <c r="AD10" i="20" s="1"/>
  <c r="DT47" i="20"/>
  <c r="BA34" i="20"/>
  <c r="BA35" i="20" s="1"/>
  <c r="EW9" i="20"/>
  <c r="EW10" i="20" s="1"/>
  <c r="DI11" i="20"/>
  <c r="DI12" i="20" s="1"/>
  <c r="BF52" i="20"/>
  <c r="BF53" i="20" s="1"/>
  <c r="DI20" i="20"/>
  <c r="DZ31" i="20"/>
  <c r="DZ32" i="20" s="1"/>
  <c r="BZ52" i="20"/>
  <c r="F46" i="20"/>
  <c r="F47" i="20" s="1"/>
  <c r="BF9" i="20"/>
  <c r="BF10" i="20" s="1"/>
  <c r="BK53" i="20"/>
  <c r="EQ25" i="20"/>
  <c r="BZ9" i="20"/>
  <c r="BZ10" i="20" s="1"/>
  <c r="FJ29" i="20"/>
  <c r="FJ21" i="20"/>
  <c r="FJ22" i="20" s="1"/>
  <c r="X40" i="20"/>
  <c r="X41" i="20" s="1"/>
  <c r="F10" i="20"/>
  <c r="F11" i="20" s="1"/>
  <c r="BF58" i="20"/>
  <c r="BF59" i="20" s="1"/>
  <c r="DT37" i="20"/>
  <c r="DT38" i="20" s="1"/>
  <c r="X52" i="20"/>
  <c r="X53" i="20" s="1"/>
  <c r="DI29" i="20"/>
  <c r="BK9" i="20"/>
  <c r="BK10" i="20" s="1"/>
  <c r="BK38" i="20"/>
  <c r="BK39" i="20" s="1"/>
  <c r="F40" i="20"/>
  <c r="F41" i="20" s="1"/>
  <c r="F34" i="20"/>
  <c r="F35" i="20" s="1"/>
  <c r="X34" i="20"/>
  <c r="X35" i="20" s="1"/>
  <c r="DT19" i="20"/>
  <c r="DT20" i="20" s="1"/>
  <c r="F58" i="20"/>
  <c r="F59" i="20" s="1"/>
  <c r="AD46" i="20"/>
  <c r="AD47" i="20" s="1"/>
  <c r="DN34" i="20"/>
  <c r="X46" i="20"/>
  <c r="X47" i="20" s="1"/>
  <c r="BZ45" i="20"/>
  <c r="BZ46" i="20" s="1"/>
  <c r="DI42" i="20"/>
  <c r="FJ9" i="20"/>
  <c r="FJ10" i="20" s="1"/>
  <c r="BU45" i="20"/>
  <c r="BU46" i="20" s="1"/>
  <c r="BU52" i="20"/>
  <c r="BU53" i="20" s="1"/>
  <c r="EW31" i="20"/>
  <c r="X58" i="20"/>
  <c r="X59" i="20" s="1"/>
  <c r="DI34" i="20"/>
  <c r="DI35" i="20" s="1"/>
  <c r="X16" i="20"/>
  <c r="X17" i="20" s="1"/>
  <c r="EW23" i="20"/>
  <c r="EW24" i="20" s="1"/>
  <c r="X65" i="20"/>
  <c r="X66" i="20" s="1"/>
  <c r="X22" i="20"/>
  <c r="X23" i="20" s="1"/>
  <c r="EQ9" i="20"/>
  <c r="EQ10" i="20" s="1"/>
  <c r="EW45" i="20"/>
  <c r="F52" i="20"/>
  <c r="G54" i="20" s="1"/>
  <c r="DT11" i="20"/>
  <c r="DT12" i="20" s="1"/>
  <c r="DT31" i="20"/>
  <c r="DT32" i="20" s="1"/>
  <c r="BU27" i="20"/>
  <c r="F22" i="20"/>
  <c r="D69" i="20" s="1"/>
  <c r="BZ40" i="20"/>
  <c r="AO28" i="20"/>
  <c r="AO29" i="20" s="1"/>
  <c r="BP46" i="20"/>
  <c r="BP47" i="20" s="1"/>
  <c r="AO52" i="20"/>
  <c r="AO53" i="20" s="1"/>
  <c r="AO16" i="20"/>
  <c r="AO17" i="20" s="1"/>
  <c r="AO65" i="20"/>
  <c r="AO66" i="20" s="1"/>
  <c r="BF16" i="20"/>
  <c r="BF17" i="20" s="1"/>
  <c r="BP24" i="20"/>
  <c r="BP25" i="20" s="1"/>
  <c r="BA16" i="20"/>
  <c r="BA17" i="20" s="1"/>
  <c r="AO40" i="20"/>
  <c r="AO41" i="20" s="1"/>
  <c r="L40" i="20"/>
  <c r="L41" i="20" s="1"/>
  <c r="AO58" i="20"/>
  <c r="AO59" i="20" s="1"/>
  <c r="BA9" i="20"/>
  <c r="BA10" i="20" s="1"/>
  <c r="BP53" i="20"/>
  <c r="AD40" i="20"/>
  <c r="AD41" i="20" s="1"/>
  <c r="L58" i="20"/>
  <c r="L59" i="20" s="1"/>
  <c r="AO22" i="20"/>
  <c r="AO23" i="20" s="1"/>
  <c r="DN10" i="20"/>
  <c r="DN11" i="20" s="1"/>
  <c r="DZ47" i="20"/>
  <c r="AO34" i="20"/>
  <c r="AO35" i="20" s="1"/>
  <c r="BA29" i="20"/>
  <c r="L46" i="20"/>
  <c r="L47" i="20" s="1"/>
  <c r="FC9" i="20"/>
  <c r="BK30" i="20"/>
  <c r="BK31" i="20" s="1"/>
  <c r="BF28" i="20"/>
  <c r="BF29" i="20" s="1"/>
  <c r="DN27" i="20"/>
  <c r="DN28" i="20" s="1"/>
  <c r="AO9" i="20"/>
  <c r="AO10" i="20" s="1"/>
  <c r="F16" i="20"/>
  <c r="F17" i="20" s="1"/>
  <c r="CH42" i="9"/>
  <c r="CH28" i="9"/>
  <c r="BO8" i="9"/>
  <c r="BO9" i="9" s="1"/>
  <c r="CH20" i="9"/>
  <c r="CH21" i="9" s="1"/>
  <c r="DZ38" i="20"/>
  <c r="X29" i="20"/>
  <c r="AU28" i="20"/>
  <c r="AU29" i="20" s="1"/>
  <c r="AU16" i="20"/>
  <c r="AU17" i="20" s="1"/>
  <c r="R28" i="20"/>
  <c r="R29" i="20" s="1"/>
  <c r="R58" i="20"/>
  <c r="R59" i="20" s="1"/>
  <c r="R16" i="20"/>
  <c r="R17" i="20" s="1"/>
  <c r="R22" i="20"/>
  <c r="R23" i="20" s="1"/>
  <c r="R34" i="20"/>
  <c r="R35" i="20" s="1"/>
  <c r="R9" i="20"/>
  <c r="R10" i="20" s="1"/>
  <c r="AI22" i="20"/>
  <c r="AI23" i="20" s="1"/>
  <c r="AI58" i="20"/>
  <c r="AI59" i="20" s="1"/>
  <c r="AI34" i="20"/>
  <c r="AI35" i="20" s="1"/>
  <c r="AI65" i="20"/>
  <c r="AI66" i="20" s="1"/>
  <c r="AI52" i="20"/>
  <c r="AI53" i="20" s="1"/>
  <c r="F29" i="20"/>
  <c r="BF66" i="20"/>
  <c r="AU34" i="20"/>
  <c r="AU35" i="20" s="1"/>
  <c r="X10" i="20"/>
  <c r="AU46" i="20"/>
  <c r="AU47" i="20" s="1"/>
  <c r="AI16" i="20"/>
  <c r="AI17" i="20" s="1"/>
  <c r="L66" i="20"/>
  <c r="AD22" i="20"/>
  <c r="AD23" i="20" s="1"/>
  <c r="AD58" i="20"/>
  <c r="AD59" i="20" s="1"/>
  <c r="AD65" i="20"/>
  <c r="AD66" i="20" s="1"/>
  <c r="AD34" i="20"/>
  <c r="AD35" i="20" s="1"/>
  <c r="AD52" i="20"/>
  <c r="AD53" i="20" s="1"/>
  <c r="BP40" i="20"/>
  <c r="L28" i="20"/>
  <c r="L29" i="20" s="1"/>
  <c r="L22" i="20"/>
  <c r="L23" i="20" s="1"/>
  <c r="L16" i="20"/>
  <c r="L17" i="20" s="1"/>
  <c r="L34" i="20"/>
  <c r="L35" i="20" s="1"/>
  <c r="L10" i="20"/>
  <c r="L11" i="20" s="1"/>
  <c r="L52" i="20"/>
  <c r="L53" i="20" s="1"/>
  <c r="AI46" i="20"/>
  <c r="AI47" i="20" s="1"/>
  <c r="AU58" i="20"/>
  <c r="AU59" i="20" s="1"/>
  <c r="AU22" i="20"/>
  <c r="AU23" i="20" s="1"/>
  <c r="AU52" i="20"/>
  <c r="AU53" i="20" s="1"/>
  <c r="AU65" i="20"/>
  <c r="AU66" i="20" s="1"/>
  <c r="AI10" i="20"/>
  <c r="R46" i="20"/>
  <c r="R47" i="20" s="1"/>
  <c r="BK45" i="20"/>
  <c r="BK46" i="20" s="1"/>
  <c r="AI28" i="20"/>
  <c r="AI29" i="20" s="1"/>
  <c r="R40" i="20"/>
  <c r="R41" i="20" s="1"/>
  <c r="AI40" i="20"/>
  <c r="AI41" i="20" s="1"/>
  <c r="R53" i="20"/>
  <c r="BZ53" i="20"/>
  <c r="AU9" i="20"/>
  <c r="AU10" i="20" s="1"/>
  <c r="BA22" i="20"/>
  <c r="BA23" i="20" s="1"/>
  <c r="BA40" i="20"/>
  <c r="BA41" i="20" s="1"/>
  <c r="BA58" i="20"/>
  <c r="BA59" i="20" s="1"/>
  <c r="BA52" i="20"/>
  <c r="BA53" i="20" s="1"/>
  <c r="BA65" i="20"/>
  <c r="BA66" i="20" s="1"/>
  <c r="BU9" i="20"/>
  <c r="BU10" i="20" s="1"/>
  <c r="BU39" i="20"/>
  <c r="BU40" i="20" s="1"/>
  <c r="BA46" i="20"/>
  <c r="BA47" i="20" s="1"/>
  <c r="BK24" i="20"/>
  <c r="BK25" i="20" s="1"/>
  <c r="BU19" i="20"/>
  <c r="BU20" i="20" s="1"/>
  <c r="AO47" i="20"/>
  <c r="AD17" i="20"/>
  <c r="BU22" i="9"/>
  <c r="BU23" i="9" s="1"/>
  <c r="BU8" i="9"/>
  <c r="BU9" i="9" s="1"/>
  <c r="BO24" i="9"/>
  <c r="BU44" i="9"/>
  <c r="AG41" i="9"/>
  <c r="BU30" i="9"/>
  <c r="AX45" i="9"/>
  <c r="AX46" i="9" s="1"/>
  <c r="AR45" i="9"/>
  <c r="AR46" i="9" s="1"/>
  <c r="AX37" i="9"/>
  <c r="AR18" i="9"/>
  <c r="AR19" i="9" s="1"/>
  <c r="AR36" i="9"/>
  <c r="AR37" i="9" s="1"/>
  <c r="AX30" i="9"/>
  <c r="AX31" i="9" s="1"/>
  <c r="AR30" i="9"/>
  <c r="AR31" i="9" s="1"/>
  <c r="AR10" i="9"/>
  <c r="AR11" i="9" s="1"/>
  <c r="AL32" i="9"/>
  <c r="AL33" i="9"/>
  <c r="AL26" i="9"/>
  <c r="AL27" i="9" s="1"/>
  <c r="AL9" i="9"/>
  <c r="AL10" i="9" s="1"/>
  <c r="AG28" i="9"/>
  <c r="AG33" i="9"/>
  <c r="AG10" i="9"/>
  <c r="AG11" i="9" s="1"/>
  <c r="AG18" i="9"/>
  <c r="AG19" i="9" s="1"/>
  <c r="AG34" i="9"/>
  <c r="G65" i="20" l="1"/>
  <c r="F71" i="20"/>
  <c r="G52" i="20"/>
  <c r="G53" i="20"/>
  <c r="F53" i="20"/>
  <c r="G51" i="20" s="1"/>
  <c r="F73" i="20"/>
  <c r="F75" i="20"/>
  <c r="F77" i="20" s="1"/>
  <c r="F23" i="20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<sst xmlns="http://schemas.openxmlformats.org/spreadsheetml/2006/main" count="3162" uniqueCount="265">
  <si>
    <t>User: USER</t>
  </si>
  <si>
    <t>Path: C:\Program Files (x86)\BMG\Omega\User\Data</t>
  </si>
  <si>
    <t>Absorbance</t>
  </si>
  <si>
    <t>Absorbance values are displayed as OD</t>
  </si>
  <si>
    <t>Caspofungin</t>
  </si>
  <si>
    <t>AR386</t>
  </si>
  <si>
    <t>KRE6a</t>
  </si>
  <si>
    <t>KRE6b</t>
  </si>
  <si>
    <t>Test ID: 8444</t>
  </si>
  <si>
    <t>Test Name: OD 600</t>
  </si>
  <si>
    <t>Date: 22.08.2024</t>
  </si>
  <si>
    <t>Time: 14:02:19</t>
  </si>
  <si>
    <t xml:space="preserve">Blank corrected </t>
  </si>
  <si>
    <t>caspofungin</t>
  </si>
  <si>
    <t>SC1</t>
  </si>
  <si>
    <t>SC2</t>
  </si>
  <si>
    <t>SC3</t>
  </si>
  <si>
    <t>Micafungin</t>
  </si>
  <si>
    <t>Actin</t>
  </si>
  <si>
    <t>biological triplicats</t>
  </si>
  <si>
    <t xml:space="preserve">Strains </t>
  </si>
  <si>
    <t>CT1</t>
  </si>
  <si>
    <t>CT 2</t>
  </si>
  <si>
    <t>CT 3</t>
  </si>
  <si>
    <t>Ct average</t>
  </si>
  <si>
    <t>Ct 1</t>
  </si>
  <si>
    <t>Ct 2</t>
  </si>
  <si>
    <t>△Ct</t>
  </si>
  <si>
    <t>△△Ct</t>
  </si>
  <si>
    <t>RQ</t>
  </si>
  <si>
    <t>26 WT</t>
  </si>
  <si>
    <r>
      <t>P</t>
    </r>
    <r>
      <rPr>
        <i/>
        <vertAlign val="subscript"/>
        <sz val="11"/>
        <color theme="1"/>
        <rFont val="Aptos Narrow"/>
        <family val="2"/>
        <scheme val="minor"/>
      </rPr>
      <t>ADH1</t>
    </r>
    <r>
      <rPr>
        <sz val="11"/>
        <color theme="1"/>
        <rFont val="Aptos Narrow"/>
        <family val="2"/>
        <scheme val="minor"/>
      </rPr>
      <t>_</t>
    </r>
    <r>
      <rPr>
        <i/>
        <sz val="11"/>
        <color theme="1"/>
        <rFont val="Aptos Narrow"/>
        <family val="2"/>
        <scheme val="minor"/>
      </rPr>
      <t>KRE6a</t>
    </r>
  </si>
  <si>
    <r>
      <t>P</t>
    </r>
    <r>
      <rPr>
        <i/>
        <vertAlign val="subscript"/>
        <sz val="11"/>
        <color theme="1"/>
        <rFont val="Aptos Narrow"/>
        <family val="2"/>
        <scheme val="minor"/>
      </rPr>
      <t>ADH1</t>
    </r>
    <r>
      <rPr>
        <sz val="11"/>
        <color theme="1"/>
        <rFont val="Aptos Narrow"/>
        <family val="2"/>
        <scheme val="minor"/>
      </rPr>
      <t>_</t>
    </r>
    <r>
      <rPr>
        <i/>
        <sz val="11"/>
        <color theme="1"/>
        <rFont val="Aptos Narrow"/>
        <family val="2"/>
        <scheme val="minor"/>
      </rPr>
      <t>KRE6b</t>
    </r>
  </si>
  <si>
    <t>act1</t>
  </si>
  <si>
    <t>kre6a</t>
  </si>
  <si>
    <t>△△Ct(17)</t>
  </si>
  <si>
    <t>kre6b</t>
  </si>
  <si>
    <t>PADH1_KRE6a</t>
  </si>
  <si>
    <t>PADH1_KRE6b</t>
  </si>
  <si>
    <t>kre6a∆</t>
  </si>
  <si>
    <t>kre6b∆</t>
  </si>
  <si>
    <t>FKS1</t>
  </si>
  <si>
    <t>CHS1</t>
  </si>
  <si>
    <t>SC5314</t>
  </si>
  <si>
    <t>AR836</t>
  </si>
  <si>
    <t>I.3 clade I</t>
  </si>
  <si>
    <t>c. albicans apo</t>
  </si>
  <si>
    <t>c. albicans Drug</t>
  </si>
  <si>
    <t>Candida auris</t>
  </si>
  <si>
    <t>Candida auris + drug</t>
  </si>
  <si>
    <t>Apo</t>
  </si>
  <si>
    <t>Drug (0.25ug/ml)</t>
  </si>
  <si>
    <t>f2(spin)</t>
  </si>
  <si>
    <t>Mn1,2 (a)</t>
  </si>
  <si>
    <t>avg</t>
  </si>
  <si>
    <t>sd</t>
  </si>
  <si>
    <t>se</t>
  </si>
  <si>
    <t>%</t>
  </si>
  <si>
    <t>err</t>
  </si>
  <si>
    <t>Mn1,2 (b)</t>
  </si>
  <si>
    <t>Mn1,6</t>
  </si>
  <si>
    <t>gal (a)</t>
  </si>
  <si>
    <t>gal (b)</t>
  </si>
  <si>
    <t>gal (c)</t>
  </si>
  <si>
    <t>gal (d)</t>
  </si>
  <si>
    <t>b16</t>
  </si>
  <si>
    <t>76/76</t>
  </si>
  <si>
    <t>71/69</t>
  </si>
  <si>
    <t>total</t>
  </si>
  <si>
    <t>B-Br</t>
  </si>
  <si>
    <t>b-br (2)</t>
  </si>
  <si>
    <t>b1,3</t>
  </si>
  <si>
    <t>avg sum</t>
  </si>
  <si>
    <t>sum se</t>
  </si>
  <si>
    <t>b-br+b1,3</t>
  </si>
  <si>
    <t>b1,6</t>
  </si>
  <si>
    <t>gal</t>
  </si>
  <si>
    <t>mn1,6</t>
  </si>
  <si>
    <t>mn1,2</t>
  </si>
  <si>
    <t>mn12+16</t>
  </si>
  <si>
    <t>Candida albicans</t>
  </si>
  <si>
    <t>Candida albicans + drug</t>
  </si>
  <si>
    <t>F1</t>
  </si>
  <si>
    <t>F2</t>
  </si>
  <si>
    <t>intensity</t>
  </si>
  <si>
    <t>b-glucan(a)</t>
  </si>
  <si>
    <t>error</t>
  </si>
  <si>
    <t>b-glucan©</t>
  </si>
  <si>
    <t>b-glucan(minor)</t>
  </si>
  <si>
    <t>b-16glucan</t>
  </si>
  <si>
    <t>76.6/75.7</t>
  </si>
  <si>
    <t>chitin</t>
  </si>
  <si>
    <t>mannan</t>
  </si>
  <si>
    <t>sum_average</t>
  </si>
  <si>
    <t>sum_error</t>
  </si>
  <si>
    <t>mn</t>
  </si>
  <si>
    <t>klade1.3</t>
  </si>
  <si>
    <t>f1</t>
  </si>
  <si>
    <t>f2</t>
  </si>
  <si>
    <t>b glu</t>
  </si>
  <si>
    <t>b glu@-br</t>
  </si>
  <si>
    <t>b1-6</t>
  </si>
  <si>
    <t>b-br</t>
  </si>
  <si>
    <t>sum evg</t>
  </si>
  <si>
    <t>sum avg</t>
  </si>
  <si>
    <t>sumerror</t>
  </si>
  <si>
    <t>Klade1.3</t>
  </si>
  <si>
    <t>apo</t>
  </si>
  <si>
    <t>drug</t>
  </si>
  <si>
    <t>cell 1</t>
  </si>
  <si>
    <t>cell 2</t>
  </si>
  <si>
    <t>cell 3</t>
  </si>
  <si>
    <t>cell 4</t>
  </si>
  <si>
    <t>cell 5</t>
  </si>
  <si>
    <t>cell 6</t>
  </si>
  <si>
    <t>cell 7</t>
  </si>
  <si>
    <t>cell  8</t>
  </si>
  <si>
    <t>cell 9</t>
  </si>
  <si>
    <t>cell 10</t>
  </si>
  <si>
    <t xml:space="preserve">   </t>
  </si>
  <si>
    <t>c. auris apo</t>
  </si>
  <si>
    <t>mixing=3ms</t>
  </si>
  <si>
    <t>c. auris drug</t>
  </si>
  <si>
    <t>mixing =5ms</t>
  </si>
  <si>
    <t>bglucan</t>
  </si>
  <si>
    <t>Time(ms)</t>
  </si>
  <si>
    <t>C1/103.6</t>
  </si>
  <si>
    <t>C2/74.4</t>
  </si>
  <si>
    <t>c3/86.4</t>
  </si>
  <si>
    <t>C4/68.7</t>
  </si>
  <si>
    <t>C5/77</t>
  </si>
  <si>
    <t>C1/103</t>
  </si>
  <si>
    <t>C2/55</t>
  </si>
  <si>
    <t>C3/73</t>
  </si>
  <si>
    <t>C4/83</t>
  </si>
  <si>
    <t>C5/76</t>
  </si>
  <si>
    <t>c. al</t>
  </si>
  <si>
    <t>c.a l+drug</t>
  </si>
  <si>
    <t>c.auris</t>
  </si>
  <si>
    <t>c.auris+drug</t>
  </si>
  <si>
    <t>control</t>
  </si>
  <si>
    <t>water edt</t>
  </si>
  <si>
    <t>water edt/control</t>
  </si>
  <si>
    <t>file no.</t>
  </si>
  <si>
    <t>NS</t>
  </si>
  <si>
    <t>S/N</t>
  </si>
  <si>
    <t>MIXING</t>
  </si>
  <si>
    <t xml:space="preserve">3 MS </t>
  </si>
  <si>
    <t>5ms</t>
  </si>
  <si>
    <t>Avg</t>
  </si>
  <si>
    <t>b-1,3-glucan</t>
  </si>
  <si>
    <t>c.auris (AR386)</t>
  </si>
  <si>
    <t>c.auris (AR386) +drug</t>
  </si>
  <si>
    <t>b-1.3-glucan</t>
  </si>
  <si>
    <t>c.albicans (SC5314)</t>
  </si>
  <si>
    <t>c.albicans (SC5314) +drug</t>
  </si>
  <si>
    <t>r-square (COD)</t>
  </si>
  <si>
    <t>kre6adelta</t>
  </si>
  <si>
    <t>kre6bdelta</t>
  </si>
  <si>
    <t>gald</t>
  </si>
  <si>
    <t>galb</t>
  </si>
  <si>
    <t>b,1-6</t>
  </si>
  <si>
    <t>se sum</t>
  </si>
  <si>
    <t>b,13</t>
  </si>
  <si>
    <t xml:space="preserve"> drug</t>
  </si>
  <si>
    <t>KRE6adelta</t>
  </si>
  <si>
    <t>KRE6bdelta</t>
  </si>
  <si>
    <t>Mn</t>
  </si>
  <si>
    <t>Test ID: 8443</t>
  </si>
  <si>
    <t>Time: 13:59:31</t>
  </si>
  <si>
    <t>Blank corrected</t>
  </si>
  <si>
    <t>I.3_1</t>
  </si>
  <si>
    <t>I.3_2</t>
  </si>
  <si>
    <t>I.3_3</t>
  </si>
  <si>
    <t>Mobile</t>
  </si>
  <si>
    <t>kre6a∆::KRE6a</t>
  </si>
  <si>
    <t>kre6b∆::KRE6b</t>
  </si>
  <si>
    <t>average</t>
  </si>
  <si>
    <t>rep 1</t>
  </si>
  <si>
    <t>rep 2</t>
  </si>
  <si>
    <t>Figure 6b</t>
  </si>
  <si>
    <t>Figure 6a</t>
  </si>
  <si>
    <t>rigid</t>
  </si>
  <si>
    <t>t-Test: Two-Sample Assuming Unequal Variances</t>
  </si>
  <si>
    <t>Mean</t>
  </si>
  <si>
    <t>Variance</t>
  </si>
  <si>
    <t>Observations</t>
  </si>
  <si>
    <t>Hypothesized Mean Difference</t>
  </si>
  <si>
    <t>df</t>
  </si>
  <si>
    <t>t Stat</t>
  </si>
  <si>
    <t>P(T&lt;=t) one-tail</t>
  </si>
  <si>
    <t>t Critical one-tail</t>
  </si>
  <si>
    <t>P(T&lt;=t) two-tail</t>
  </si>
  <si>
    <t>t Critical two-tail</t>
  </si>
  <si>
    <t>Variable 1</t>
  </si>
  <si>
    <t>Variable 2</t>
  </si>
  <si>
    <t>AR386 apo vs drug</t>
  </si>
  <si>
    <t>Klade 1.3 apo vs drug</t>
  </si>
  <si>
    <t>t-Test: Paired Two Sample for Means</t>
  </si>
  <si>
    <t>Pearson Correlation</t>
  </si>
  <si>
    <t>AR383 vs Kre6ad for Kre6b</t>
  </si>
  <si>
    <t>AR383 vs kre6a∆::KRE6a for Kre6b</t>
  </si>
  <si>
    <t>AR383 vs kre6a∆::KRE6b for Kre6b</t>
  </si>
  <si>
    <t>t-Test: Two-Sample Assuming Equal Variances</t>
  </si>
  <si>
    <t>Pooled Variance</t>
  </si>
  <si>
    <t>AR383 vs PADH1_KRE6b for Kre6b</t>
  </si>
  <si>
    <t>AR383 vs PADH1_KRE6a for Kre6a</t>
  </si>
  <si>
    <t>AR383 vs PADH1_KRE6a for fsk1</t>
  </si>
  <si>
    <t>AR383 vs PADH1_KRE6b for fsk1</t>
  </si>
  <si>
    <t>AR383 vs Kre6a for fks1</t>
  </si>
  <si>
    <t>T1-rho-1H</t>
  </si>
  <si>
    <t>Ar386 1</t>
  </si>
  <si>
    <t>ar386 2</t>
  </si>
  <si>
    <t>ar386 3</t>
  </si>
  <si>
    <t>20 ms</t>
  </si>
  <si>
    <t>5 ms</t>
  </si>
  <si>
    <t>C. auris (AR386)</t>
  </si>
  <si>
    <t>interaction</t>
  </si>
  <si>
    <t>ChMe-Bb3</t>
  </si>
  <si>
    <t>ChMe-Ch4</t>
  </si>
  <si>
    <t>Ch2-Ch4</t>
  </si>
  <si>
    <t>B4-B3</t>
  </si>
  <si>
    <t>x</t>
  </si>
  <si>
    <t>ChMe-B3</t>
  </si>
  <si>
    <t>Ch2-Bb3</t>
  </si>
  <si>
    <t>Ch6-Mn1</t>
  </si>
  <si>
    <t>Mn1-Ch1/B1</t>
  </si>
  <si>
    <t>Ch1/B1-Mn1</t>
  </si>
  <si>
    <t>B1/Ch1-Mn4</t>
  </si>
  <si>
    <t>Mn4-B2</t>
  </si>
  <si>
    <t>Mn4-B4</t>
  </si>
  <si>
    <t>B5-Ch6</t>
  </si>
  <si>
    <t>Ch6-Mn3</t>
  </si>
  <si>
    <t>CH6-Mn4</t>
  </si>
  <si>
    <t>Mn6-Ch6</t>
  </si>
  <si>
    <t>Ch6-Mn6/B6</t>
  </si>
  <si>
    <t>Ch6-Mn4</t>
  </si>
  <si>
    <t>Ch6-B5</t>
  </si>
  <si>
    <t>B6-Mn4</t>
  </si>
  <si>
    <t>B4-Mn4</t>
  </si>
  <si>
    <t>B2-Mn4</t>
  </si>
  <si>
    <t>Bb3-Ch2</t>
  </si>
  <si>
    <t>F1(ppm)</t>
  </si>
  <si>
    <t>F2(ppm)</t>
  </si>
  <si>
    <t>102.5/103</t>
  </si>
  <si>
    <t>62.5/61.6</t>
  </si>
  <si>
    <t>B3-ChMe</t>
  </si>
  <si>
    <t>Drug</t>
  </si>
  <si>
    <t>Ch2-B3</t>
  </si>
  <si>
    <t>Ch/B1-Mn1</t>
  </si>
  <si>
    <t>Mn1-Ch6</t>
  </si>
  <si>
    <t>Mn4-Ch1/B1</t>
  </si>
  <si>
    <t>Mn4-B6</t>
  </si>
  <si>
    <t>Mn2-Ch6</t>
  </si>
  <si>
    <t>B6/Mn6-Ch6</t>
  </si>
  <si>
    <t>Ch6-Mn2</t>
  </si>
  <si>
    <t>103/102.5</t>
  </si>
  <si>
    <t>61.6/101.4</t>
  </si>
  <si>
    <r>
      <t>ChMe-B</t>
    </r>
    <r>
      <rPr>
        <vertAlign val="superscript"/>
        <sz val="11"/>
        <color theme="1"/>
        <rFont val="Aptos Narrow"/>
        <family val="2"/>
        <scheme val="minor"/>
      </rPr>
      <t>b</t>
    </r>
    <r>
      <rPr>
        <sz val="11"/>
        <color theme="1"/>
        <rFont val="Aptos Narrow"/>
        <family val="2"/>
        <scheme val="minor"/>
      </rPr>
      <t>3</t>
    </r>
  </si>
  <si>
    <r>
      <t>B</t>
    </r>
    <r>
      <rPr>
        <vertAlign val="superscript"/>
        <sz val="11"/>
        <color theme="1"/>
        <rFont val="Aptos Narrow"/>
        <family val="2"/>
        <scheme val="minor"/>
      </rPr>
      <t>b</t>
    </r>
    <r>
      <rPr>
        <sz val="11"/>
        <color theme="1"/>
        <rFont val="Aptos Narrow"/>
        <family val="2"/>
        <scheme val="minor"/>
      </rPr>
      <t>3-Ch2</t>
    </r>
  </si>
  <si>
    <r>
      <t>Ch2-B</t>
    </r>
    <r>
      <rPr>
        <vertAlign val="superscript"/>
        <sz val="11"/>
        <color theme="1"/>
        <rFont val="Aptos Narrow"/>
        <family val="2"/>
        <scheme val="minor"/>
      </rPr>
      <t>b</t>
    </r>
    <r>
      <rPr>
        <sz val="11"/>
        <color theme="1"/>
        <rFont val="Aptos Narrow"/>
        <family val="2"/>
        <scheme val="minor"/>
      </rPr>
      <t>3</t>
    </r>
  </si>
  <si>
    <r>
      <t>B</t>
    </r>
    <r>
      <rPr>
        <vertAlign val="superscript"/>
        <sz val="11"/>
        <color theme="1"/>
        <rFont val="Aptos Narrow"/>
        <family val="2"/>
        <scheme val="minor"/>
      </rPr>
      <t>b</t>
    </r>
    <r>
      <rPr>
        <sz val="11"/>
        <color theme="1"/>
        <rFont val="Aptos Narrow"/>
        <family val="2"/>
        <scheme val="minor"/>
      </rPr>
      <t>4-B</t>
    </r>
    <r>
      <rPr>
        <vertAlign val="superscript"/>
        <sz val="11"/>
        <color theme="1"/>
        <rFont val="Aptos Narrow"/>
        <family val="2"/>
        <scheme val="minor"/>
      </rPr>
      <t>b</t>
    </r>
    <r>
      <rPr>
        <sz val="11"/>
        <color theme="1"/>
        <rFont val="Aptos Narrow"/>
        <family val="2"/>
        <scheme val="minor"/>
      </rPr>
      <t>3</t>
    </r>
  </si>
  <si>
    <t>Rigid Portion</t>
  </si>
  <si>
    <t>Mobile portion</t>
  </si>
  <si>
    <t>biological triplicates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</si>
</sst>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"/>
  </numFmts>
  <fonts count="3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2"/>
      <color rgb="FFFF0000"/>
      <name val="Calibri (Body)"/>
    </font>
    <font>
      <b/>
      <sz val="12"/>
      <color rgb="FFFF0000"/>
      <name val="Aptos Narrow"/>
      <family val="2"/>
      <scheme val="minor"/>
    </font>
    <font>
      <i/>
      <vertAlign val="subscript"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1"/>
      <color rgb="FF0070C0"/>
      <name val="Aptos Narrow"/>
      <family val="2"/>
      <scheme val="minor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7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i/>
      <sz val="12"/>
      <name val="Calibri (Body)"/>
    </font>
    <font>
      <sz val="10"/>
      <name val="Arial"/>
      <family val="2"/>
    </font>
    <font>
      <b/>
      <i/>
      <sz val="10"/>
      <name val="Arial"/>
    </font>
    <font>
      <b/>
      <i/>
      <sz val="11"/>
      <color theme="1"/>
      <name val="Aptos Narrow"/>
      <family val="2"/>
      <scheme val="minor"/>
    </font>
    <font>
      <sz val="11"/>
      <color theme="1"/>
      <name val="Apotos"/>
    </font>
    <font>
      <b/>
      <sz val="11"/>
      <color theme="1"/>
      <name val="Apotos"/>
    </font>
    <font>
      <sz val="10"/>
      <color theme="1"/>
      <name val="Apotos"/>
    </font>
    <font>
      <sz val="11"/>
      <color theme="1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sz val="10"/>
      <color theme="1"/>
      <name val="Aptos Display"/>
      <family val="2"/>
      <scheme val="major"/>
    </font>
    <font>
      <vertAlign val="superscript"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4">
    <xf numFmtId="0" fontId="0" fillId="0" borderId="0" xfId="0"/>
    <xf numFmtId="0" fontId="0" fillId="0" borderId="2" xfId="0" applyBorder="1"/>
    <xf numFmtId="0" fontId="0" fillId="2" borderId="0" xfId="0" applyFill="1"/>
    <xf numFmtId="0" fontId="0" fillId="0" borderId="0" xfId="0" applyAlignment="1">
      <alignment horizontal="center"/>
    </xf>
    <xf numFmtId="0" fontId="8" fillId="0" borderId="0" xfId="0" applyFont="1"/>
    <xf numFmtId="0" fontId="10" fillId="0" borderId="0" xfId="0" applyFont="1"/>
    <xf numFmtId="0" fontId="0" fillId="0" borderId="6" xfId="0" applyBorder="1"/>
    <xf numFmtId="0" fontId="0" fillId="0" borderId="4" xfId="0" applyBorder="1"/>
    <xf numFmtId="0" fontId="0" fillId="0" borderId="3" xfId="0" applyBorder="1"/>
    <xf numFmtId="0" fontId="0" fillId="0" borderId="10" xfId="0" applyBorder="1"/>
    <xf numFmtId="0" fontId="0" fillId="0" borderId="9" xfId="0" applyBorder="1"/>
    <xf numFmtId="0" fontId="11" fillId="0" borderId="0" xfId="0" applyFont="1"/>
    <xf numFmtId="0" fontId="0" fillId="0" borderId="7" xfId="0" applyBorder="1"/>
    <xf numFmtId="0" fontId="0" fillId="0" borderId="5" xfId="0" applyBorder="1"/>
    <xf numFmtId="0" fontId="0" fillId="0" borderId="11" xfId="0" applyBorder="1"/>
    <xf numFmtId="0" fontId="0" fillId="3" borderId="0" xfId="0" applyFill="1"/>
    <xf numFmtId="0" fontId="0" fillId="4" borderId="0" xfId="0" applyFill="1"/>
    <xf numFmtId="0" fontId="12" fillId="0" borderId="0" xfId="0" applyFont="1" applyAlignment="1">
      <alignment horizontal="center"/>
    </xf>
    <xf numFmtId="0" fontId="13" fillId="0" borderId="6" xfId="0" applyFont="1" applyBorder="1"/>
    <xf numFmtId="0" fontId="13" fillId="0" borderId="2" xfId="0" applyFont="1" applyBorder="1"/>
    <xf numFmtId="0" fontId="13" fillId="0" borderId="0" xfId="0" applyFont="1"/>
    <xf numFmtId="0" fontId="13" fillId="0" borderId="7" xfId="0" applyFont="1" applyBorder="1"/>
    <xf numFmtId="0" fontId="2" fillId="0" borderId="0" xfId="0" applyFont="1"/>
    <xf numFmtId="11" fontId="0" fillId="0" borderId="0" xfId="0" applyNumberFormat="1"/>
    <xf numFmtId="1" fontId="13" fillId="0" borderId="6" xfId="0" applyNumberFormat="1" applyFont="1" applyBorder="1"/>
    <xf numFmtId="1" fontId="13" fillId="0" borderId="7" xfId="0" applyNumberFormat="1" applyFont="1" applyBorder="1"/>
    <xf numFmtId="0" fontId="13" fillId="0" borderId="9" xfId="0" applyFont="1" applyBorder="1"/>
    <xf numFmtId="1" fontId="13" fillId="0" borderId="9" xfId="0" applyNumberFormat="1" applyFont="1" applyBorder="1"/>
    <xf numFmtId="1" fontId="13" fillId="0" borderId="11" xfId="0" applyNumberFormat="1" applyFont="1" applyBorder="1"/>
    <xf numFmtId="1" fontId="0" fillId="0" borderId="0" xfId="0" applyNumberFormat="1"/>
    <xf numFmtId="0" fontId="14" fillId="0" borderId="2" xfId="0" applyFont="1" applyBorder="1"/>
    <xf numFmtId="0" fontId="14" fillId="0" borderId="0" xfId="0" applyFont="1"/>
    <xf numFmtId="0" fontId="14" fillId="0" borderId="7" xfId="0" applyFont="1" applyBorder="1"/>
    <xf numFmtId="1" fontId="0" fillId="0" borderId="7" xfId="0" applyNumberFormat="1" applyBorder="1"/>
    <xf numFmtId="0" fontId="13" fillId="0" borderId="8" xfId="0" applyFont="1" applyBorder="1"/>
    <xf numFmtId="1" fontId="0" fillId="0" borderId="10" xfId="0" applyNumberFormat="1" applyBorder="1"/>
    <xf numFmtId="1" fontId="0" fillId="0" borderId="11" xfId="0" applyNumberFormat="1" applyBorder="1"/>
    <xf numFmtId="0" fontId="15" fillId="0" borderId="6" xfId="0" applyFont="1" applyBorder="1"/>
    <xf numFmtId="0" fontId="15" fillId="0" borderId="0" xfId="0" applyFont="1"/>
    <xf numFmtId="0" fontId="15" fillId="0" borderId="13" xfId="0" applyFont="1" applyBorder="1"/>
    <xf numFmtId="0" fontId="15" fillId="0" borderId="4" xfId="0" applyFont="1" applyBorder="1"/>
    <xf numFmtId="0" fontId="15" fillId="0" borderId="7" xfId="0" applyFont="1" applyBorder="1"/>
    <xf numFmtId="0" fontId="3" fillId="0" borderId="0" xfId="0" applyFont="1"/>
    <xf numFmtId="0" fontId="15" fillId="0" borderId="9" xfId="0" applyFont="1" applyBorder="1"/>
    <xf numFmtId="0" fontId="15" fillId="0" borderId="11" xfId="0" applyFont="1" applyBorder="1"/>
    <xf numFmtId="0" fontId="15" fillId="0" borderId="10" xfId="0" applyFont="1" applyBorder="1"/>
    <xf numFmtId="0" fontId="15" fillId="0" borderId="3" xfId="0" applyFont="1" applyBorder="1"/>
    <xf numFmtId="0" fontId="15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0" fillId="0" borderId="12" xfId="0" applyBorder="1"/>
    <xf numFmtId="0" fontId="0" fillId="0" borderId="14" xfId="0" applyBorder="1"/>
    <xf numFmtId="0" fontId="3" fillId="0" borderId="13" xfId="0" applyFont="1" applyBorder="1"/>
    <xf numFmtId="2" fontId="17" fillId="0" borderId="13" xfId="0" applyNumberFormat="1" applyFont="1" applyBorder="1"/>
    <xf numFmtId="0" fontId="0" fillId="0" borderId="13" xfId="0" applyBorder="1"/>
    <xf numFmtId="2" fontId="17" fillId="0" borderId="0" xfId="0" applyNumberFormat="1" applyFont="1"/>
    <xf numFmtId="164" fontId="15" fillId="0" borderId="3" xfId="0" applyNumberFormat="1" applyFont="1" applyBorder="1"/>
    <xf numFmtId="164" fontId="15" fillId="0" borderId="5" xfId="0" applyNumberFormat="1" applyFont="1" applyBorder="1"/>
    <xf numFmtId="2" fontId="15" fillId="0" borderId="3" xfId="0" applyNumberFormat="1" applyFont="1" applyBorder="1"/>
    <xf numFmtId="2" fontId="15" fillId="0" borderId="5" xfId="0" applyNumberFormat="1" applyFont="1" applyBorder="1"/>
    <xf numFmtId="164" fontId="15" fillId="0" borderId="6" xfId="0" applyNumberFormat="1" applyFont="1" applyBorder="1"/>
    <xf numFmtId="164" fontId="15" fillId="0" borderId="7" xfId="0" applyNumberFormat="1" applyFont="1" applyBorder="1"/>
    <xf numFmtId="2" fontId="15" fillId="0" borderId="6" xfId="0" applyNumberFormat="1" applyFont="1" applyBorder="1"/>
    <xf numFmtId="2" fontId="15" fillId="0" borderId="7" xfId="0" applyNumberFormat="1" applyFont="1" applyBorder="1"/>
    <xf numFmtId="2" fontId="15" fillId="0" borderId="9" xfId="0" applyNumberFormat="1" applyFont="1" applyBorder="1"/>
    <xf numFmtId="2" fontId="15" fillId="0" borderId="11" xfId="0" applyNumberFormat="1" applyFont="1" applyBorder="1"/>
    <xf numFmtId="164" fontId="15" fillId="0" borderId="9" xfId="0" applyNumberFormat="1" applyFont="1" applyBorder="1"/>
    <xf numFmtId="164" fontId="15" fillId="0" borderId="11" xfId="0" applyNumberFormat="1" applyFont="1" applyBorder="1"/>
    <xf numFmtId="164" fontId="15" fillId="0" borderId="0" xfId="0" applyNumberFormat="1" applyFont="1"/>
    <xf numFmtId="0" fontId="3" fillId="0" borderId="6" xfId="0" applyFont="1" applyBorder="1"/>
    <xf numFmtId="2" fontId="15" fillId="0" borderId="0" xfId="0" applyNumberFormat="1" applyFont="1"/>
    <xf numFmtId="164" fontId="0" fillId="0" borderId="0" xfId="0" applyNumberFormat="1"/>
    <xf numFmtId="164" fontId="0" fillId="0" borderId="7" xfId="0" applyNumberFormat="1" applyBorder="1"/>
    <xf numFmtId="164" fontId="0" fillId="0" borderId="10" xfId="0" applyNumberFormat="1" applyBorder="1"/>
    <xf numFmtId="2" fontId="0" fillId="0" borderId="0" xfId="0" applyNumberFormat="1"/>
    <xf numFmtId="165" fontId="15" fillId="0" borderId="0" xfId="0" applyNumberFormat="1" applyFont="1"/>
    <xf numFmtId="2" fontId="15" fillId="0" borderId="10" xfId="0" applyNumberFormat="1" applyFont="1" applyBorder="1"/>
    <xf numFmtId="2" fontId="0" fillId="0" borderId="10" xfId="0" applyNumberFormat="1" applyBorder="1"/>
    <xf numFmtId="0" fontId="0" fillId="0" borderId="0" xfId="1" applyNumberFormat="1" applyFont="1"/>
    <xf numFmtId="0" fontId="9" fillId="0" borderId="0" xfId="0" applyFont="1"/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1" fillId="0" borderId="6" xfId="0" applyFont="1" applyBorder="1"/>
    <xf numFmtId="0" fontId="21" fillId="0" borderId="0" xfId="0" applyFont="1"/>
    <xf numFmtId="0" fontId="21" fillId="0" borderId="7" xfId="0" applyFont="1" applyBorder="1"/>
    <xf numFmtId="0" fontId="0" fillId="0" borderId="1" xfId="0" applyBorder="1"/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8" xfId="0" applyBorder="1"/>
    <xf numFmtId="0" fontId="15" fillId="0" borderId="12" xfId="0" applyFont="1" applyBorder="1"/>
    <xf numFmtId="0" fontId="15" fillId="0" borderId="14" xfId="0" applyFont="1" applyBorder="1"/>
    <xf numFmtId="0" fontId="3" fillId="0" borderId="6" xfId="0" applyFont="1" applyBorder="1" applyAlignment="1">
      <alignment horizontal="center"/>
    </xf>
    <xf numFmtId="0" fontId="22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23" fillId="0" borderId="0" xfId="0" applyFont="1"/>
    <xf numFmtId="0" fontId="18" fillId="0" borderId="0" xfId="0" applyFont="1"/>
    <xf numFmtId="0" fontId="19" fillId="0" borderId="0" xfId="0" applyFont="1"/>
    <xf numFmtId="0" fontId="24" fillId="0" borderId="0" xfId="0" applyFont="1"/>
    <xf numFmtId="0" fontId="24" fillId="0" borderId="3" xfId="0" applyFont="1" applyBorder="1"/>
    <xf numFmtId="0" fontId="26" fillId="0" borderId="6" xfId="0" applyFont="1" applyBorder="1"/>
    <xf numFmtId="0" fontId="26" fillId="0" borderId="12" xfId="0" applyFont="1" applyBorder="1"/>
    <xf numFmtId="0" fontId="26" fillId="0" borderId="14" xfId="0" applyFont="1" applyBorder="1"/>
    <xf numFmtId="0" fontId="26" fillId="0" borderId="7" xfId="0" applyFont="1" applyBorder="1"/>
    <xf numFmtId="0" fontId="27" fillId="0" borderId="1" xfId="0" applyFont="1" applyBorder="1"/>
    <xf numFmtId="0" fontId="29" fillId="0" borderId="2" xfId="0" applyFont="1" applyBorder="1"/>
    <xf numFmtId="0" fontId="29" fillId="0" borderId="13" xfId="0" applyFont="1" applyBorder="1"/>
    <xf numFmtId="0" fontId="29" fillId="0" borderId="14" xfId="0" applyFont="1" applyBorder="1"/>
    <xf numFmtId="0" fontId="29" fillId="0" borderId="0" xfId="0" applyFont="1"/>
    <xf numFmtId="0" fontId="29" fillId="0" borderId="7" xfId="0" applyFont="1" applyBorder="1"/>
    <xf numFmtId="0" fontId="0" fillId="0" borderId="7" xfId="1" applyNumberFormat="1" applyFont="1" applyBorder="1"/>
    <xf numFmtId="10" fontId="0" fillId="0" borderId="0" xfId="0" applyNumberFormat="1"/>
    <xf numFmtId="0" fontId="16" fillId="0" borderId="3" xfId="0" applyFont="1" applyBorder="1"/>
    <xf numFmtId="0" fontId="16" fillId="0" borderId="6" xfId="0" applyFont="1" applyBorder="1"/>
    <xf numFmtId="0" fontId="16" fillId="0" borderId="9" xfId="0" applyFont="1" applyBorder="1"/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0" fillId="0" borderId="6" xfId="0" applyFont="1" applyBorder="1"/>
    <xf numFmtId="0" fontId="10" fillId="0" borderId="9" xfId="0" applyFont="1" applyBorder="1"/>
    <xf numFmtId="0" fontId="10" fillId="0" borderId="7" xfId="0" applyFont="1" applyBorder="1"/>
    <xf numFmtId="0" fontId="1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0" fillId="0" borderId="15" xfId="0" applyBorder="1"/>
    <xf numFmtId="0" fontId="7" fillId="0" borderId="16" xfId="0" applyFont="1" applyBorder="1" applyAlignment="1">
      <alignment horizontal="center"/>
    </xf>
    <xf numFmtId="0" fontId="12" fillId="0" borderId="0" xfId="0" applyFont="1"/>
    <xf numFmtId="49" fontId="0" fillId="0" borderId="0" xfId="0" applyNumberFormat="1"/>
    <xf numFmtId="0" fontId="20" fillId="0" borderId="3" xfId="0" applyFont="1" applyBorder="1"/>
    <xf numFmtId="0" fontId="4" fillId="0" borderId="4" xfId="0" applyFont="1" applyBorder="1"/>
    <xf numFmtId="0" fontId="5" fillId="0" borderId="4" xfId="0" applyFont="1" applyBorder="1"/>
    <xf numFmtId="49" fontId="20" fillId="0" borderId="4" xfId="0" applyNumberFormat="1" applyFont="1" applyBorder="1"/>
    <xf numFmtId="0" fontId="4" fillId="0" borderId="6" xfId="0" applyFont="1" applyBorder="1"/>
    <xf numFmtId="49" fontId="0" fillId="0" borderId="6" xfId="0" applyNumberFormat="1" applyBorder="1"/>
    <xf numFmtId="49" fontId="0" fillId="0" borderId="9" xfId="0" applyNumberFormat="1" applyBorder="1"/>
    <xf numFmtId="164" fontId="0" fillId="0" borderId="6" xfId="0" applyNumberFormat="1" applyBorder="1"/>
    <xf numFmtId="164" fontId="0" fillId="0" borderId="0" xfId="0" applyNumberFormat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12" fillId="0" borderId="0" xfId="0" applyFont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8" fillId="0" borderId="13" xfId="0" applyFont="1" applyBorder="1" applyAlignment="1">
      <alignment horizontal="center"/>
    </xf>
    <xf numFmtId="0" fontId="28" fillId="0" borderId="1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2" fontId="15" fillId="0" borderId="10" xfId="0" applyNumberFormat="1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164" fontId="15" fillId="0" borderId="10" xfId="0" applyNumberFormat="1" applyFont="1" applyBorder="1" applyAlignment="1">
      <alignment horizontal="center"/>
    </xf>
    <xf numFmtId="164" fontId="15" fillId="0" borderId="11" xfId="0" applyNumberFormat="1" applyFon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7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5382D-EF8C-42E7-AA65-3982901669CD}">
  <dimension ref="B2:AC33"/>
  <sheetViews>
    <sheetView zoomScale="80" zoomScaleNormal="80" workbookViewId="0">
      <selection activeCell="S34" sqref="S34"/>
    </sheetView>
  </sheetViews>
  <sheetFormatPr defaultRowHeight="14.25"/>
  <sheetData>
    <row r="2" spans="2:29">
      <c r="B2" t="s">
        <v>0</v>
      </c>
      <c r="Q2" t="s">
        <v>0</v>
      </c>
    </row>
    <row r="3" spans="2:29">
      <c r="B3" t="s">
        <v>1</v>
      </c>
      <c r="Q3" t="s">
        <v>1</v>
      </c>
    </row>
    <row r="4" spans="2:29">
      <c r="B4" t="s">
        <v>8</v>
      </c>
      <c r="Q4" t="s">
        <v>168</v>
      </c>
    </row>
    <row r="5" spans="2:29">
      <c r="B5" t="s">
        <v>9</v>
      </c>
      <c r="Q5" t="s">
        <v>9</v>
      </c>
    </row>
    <row r="6" spans="2:29">
      <c r="B6" t="s">
        <v>10</v>
      </c>
      <c r="Q6" t="s">
        <v>10</v>
      </c>
    </row>
    <row r="7" spans="2:29">
      <c r="B7" t="s">
        <v>11</v>
      </c>
      <c r="Q7" t="s">
        <v>169</v>
      </c>
    </row>
    <row r="8" spans="2:29">
      <c r="B8" t="s">
        <v>2</v>
      </c>
      <c r="E8" t="s">
        <v>3</v>
      </c>
      <c r="Q8" t="s">
        <v>2</v>
      </c>
      <c r="T8" t="s">
        <v>3</v>
      </c>
    </row>
    <row r="10" spans="2:29">
      <c r="B10" s="8"/>
      <c r="C10" s="143" t="s">
        <v>13</v>
      </c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4"/>
      <c r="Q10" s="8"/>
      <c r="R10" s="143" t="s">
        <v>13</v>
      </c>
      <c r="S10" s="143"/>
      <c r="T10" s="143"/>
      <c r="U10" s="143"/>
      <c r="V10" s="143"/>
      <c r="W10" s="143"/>
      <c r="X10" s="143"/>
      <c r="Y10" s="143"/>
      <c r="Z10" s="143"/>
      <c r="AA10" s="143"/>
      <c r="AB10" s="143"/>
      <c r="AC10" s="144"/>
    </row>
    <row r="11" spans="2:29">
      <c r="B11" s="6"/>
      <c r="C11">
        <v>0</v>
      </c>
      <c r="D11">
        <v>8.0000000000000002E-3</v>
      </c>
      <c r="E11">
        <v>1.4999999999999999E-2</v>
      </c>
      <c r="F11">
        <v>0.03</v>
      </c>
      <c r="G11">
        <v>0.06</v>
      </c>
      <c r="H11">
        <v>0.125</v>
      </c>
      <c r="I11">
        <v>0.25</v>
      </c>
      <c r="J11">
        <v>0.5</v>
      </c>
      <c r="K11">
        <v>1</v>
      </c>
      <c r="L11">
        <v>2</v>
      </c>
      <c r="M11">
        <v>4</v>
      </c>
      <c r="N11" s="12">
        <v>8</v>
      </c>
      <c r="Q11" s="6"/>
      <c r="R11">
        <v>0</v>
      </c>
      <c r="S11">
        <v>0.5</v>
      </c>
      <c r="T11">
        <v>1</v>
      </c>
      <c r="U11">
        <v>2</v>
      </c>
      <c r="V11">
        <v>4</v>
      </c>
      <c r="W11">
        <v>8</v>
      </c>
      <c r="X11">
        <v>16</v>
      </c>
      <c r="Y11">
        <v>32</v>
      </c>
      <c r="Z11">
        <v>64</v>
      </c>
      <c r="AA11">
        <v>128</v>
      </c>
      <c r="AB11">
        <v>256</v>
      </c>
      <c r="AC11" s="12">
        <v>512</v>
      </c>
    </row>
    <row r="12" spans="2:29">
      <c r="B12" s="98" t="s">
        <v>14</v>
      </c>
      <c r="C12" s="90">
        <v>0.61</v>
      </c>
      <c r="D12" s="91">
        <v>0.63200000000000001</v>
      </c>
      <c r="E12" s="91">
        <v>0.59899999999999998</v>
      </c>
      <c r="F12" s="91">
        <v>0.57599999999999996</v>
      </c>
      <c r="G12" s="91">
        <v>0.52500000000000002</v>
      </c>
      <c r="H12" s="91">
        <v>0.39</v>
      </c>
      <c r="I12" s="91">
        <v>0.115</v>
      </c>
      <c r="J12" s="91">
        <v>0.124</v>
      </c>
      <c r="K12" s="91">
        <v>0.11700000000000001</v>
      </c>
      <c r="L12" s="91">
        <v>0.124</v>
      </c>
      <c r="M12" s="91">
        <v>0.121</v>
      </c>
      <c r="N12" s="92">
        <v>0.14499999999999999</v>
      </c>
      <c r="Q12" s="6" t="s">
        <v>171</v>
      </c>
      <c r="R12" s="93">
        <v>0.57999999999999996</v>
      </c>
      <c r="S12" s="85">
        <v>0.53700000000000003</v>
      </c>
      <c r="T12" s="85">
        <v>0.52300000000000002</v>
      </c>
      <c r="U12" s="85">
        <v>0.46</v>
      </c>
      <c r="V12" s="85">
        <v>0.47</v>
      </c>
      <c r="W12" s="85">
        <v>0.48199999999999998</v>
      </c>
      <c r="X12" s="85">
        <v>0.39400000000000002</v>
      </c>
      <c r="Y12" s="85">
        <v>0.35099999999999998</v>
      </c>
      <c r="Z12" s="85">
        <v>0.24299999999999999</v>
      </c>
      <c r="AA12" s="85">
        <v>0.126</v>
      </c>
      <c r="AB12" s="85">
        <v>0.106</v>
      </c>
      <c r="AC12" s="94">
        <v>0.22500000000000001</v>
      </c>
    </row>
    <row r="13" spans="2:29">
      <c r="B13" s="98" t="s">
        <v>15</v>
      </c>
      <c r="C13" s="93">
        <v>0.51900000000000002</v>
      </c>
      <c r="D13" s="85">
        <v>0.496</v>
      </c>
      <c r="E13" s="85">
        <v>0.47799999999999998</v>
      </c>
      <c r="F13" s="85">
        <v>0.45900000000000002</v>
      </c>
      <c r="G13" s="85">
        <v>0.436</v>
      </c>
      <c r="H13" s="85">
        <v>0.34200000000000003</v>
      </c>
      <c r="I13" s="85">
        <v>0.12</v>
      </c>
      <c r="J13" s="85">
        <v>0.112</v>
      </c>
      <c r="K13" s="85">
        <v>0.112</v>
      </c>
      <c r="L13" s="85">
        <v>0.11600000000000001</v>
      </c>
      <c r="M13" s="85">
        <v>0.13200000000000001</v>
      </c>
      <c r="N13" s="94">
        <v>0.14299999999999999</v>
      </c>
      <c r="Q13" s="6" t="s">
        <v>172</v>
      </c>
      <c r="R13" s="93">
        <v>0.71799999999999997</v>
      </c>
      <c r="S13" s="85">
        <v>0.55200000000000005</v>
      </c>
      <c r="T13" s="85">
        <v>0.49099999999999999</v>
      </c>
      <c r="U13" s="85">
        <v>0.443</v>
      </c>
      <c r="V13" s="85">
        <v>0.42199999999999999</v>
      </c>
      <c r="W13" s="85">
        <v>0.42599999999999999</v>
      </c>
      <c r="X13" s="85">
        <v>0.42099999999999999</v>
      </c>
      <c r="Y13" s="85">
        <v>0.39600000000000002</v>
      </c>
      <c r="Z13" s="85">
        <v>0.312</v>
      </c>
      <c r="AA13" s="85">
        <v>0.157</v>
      </c>
      <c r="AB13" s="85">
        <v>0.111</v>
      </c>
      <c r="AC13" s="94">
        <v>0.122</v>
      </c>
    </row>
    <row r="14" spans="2:29">
      <c r="B14" s="98" t="s">
        <v>16</v>
      </c>
      <c r="C14" s="93">
        <v>0.53100000000000003</v>
      </c>
      <c r="D14" s="85">
        <v>0.503</v>
      </c>
      <c r="E14" s="85">
        <v>0.47299999999999998</v>
      </c>
      <c r="F14" s="85">
        <v>0.44700000000000001</v>
      </c>
      <c r="G14" s="85">
        <v>0.42699999999999999</v>
      </c>
      <c r="H14" s="85">
        <v>0.23300000000000001</v>
      </c>
      <c r="I14" s="85">
        <v>0.111</v>
      </c>
      <c r="J14" s="85">
        <v>0.115</v>
      </c>
      <c r="K14" s="85">
        <v>0.11</v>
      </c>
      <c r="L14" s="85">
        <v>0.11899999999999999</v>
      </c>
      <c r="M14" s="85">
        <v>0.122</v>
      </c>
      <c r="N14" s="94">
        <v>0.13400000000000001</v>
      </c>
      <c r="Q14" s="6" t="s">
        <v>173</v>
      </c>
      <c r="R14" s="93">
        <v>0.61399999999999999</v>
      </c>
      <c r="S14" s="85">
        <v>0.60799999999999998</v>
      </c>
      <c r="T14" s="85">
        <v>0.55300000000000005</v>
      </c>
      <c r="U14" s="85">
        <v>0.496</v>
      </c>
      <c r="V14" s="85">
        <v>0.46700000000000003</v>
      </c>
      <c r="W14" s="85">
        <v>0.45900000000000002</v>
      </c>
      <c r="X14" s="85">
        <v>0.47099999999999997</v>
      </c>
      <c r="Y14" s="85">
        <v>0.436</v>
      </c>
      <c r="Z14" s="85">
        <v>0.34399999999999997</v>
      </c>
      <c r="AA14" s="85">
        <v>0.17699999999999999</v>
      </c>
      <c r="AB14" s="85">
        <v>0.111</v>
      </c>
      <c r="AC14" s="94">
        <v>0.11799999999999999</v>
      </c>
    </row>
    <row r="15" spans="2:29">
      <c r="B15" s="98"/>
      <c r="C15" s="93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94"/>
      <c r="Q15" s="6"/>
      <c r="AC15" s="12"/>
    </row>
    <row r="16" spans="2:29">
      <c r="B16" s="98"/>
      <c r="C16" s="145" t="s">
        <v>12</v>
      </c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7"/>
      <c r="Q16" s="6"/>
      <c r="R16" s="146" t="s">
        <v>170</v>
      </c>
      <c r="S16" s="146"/>
      <c r="T16" s="146"/>
      <c r="U16" s="146"/>
      <c r="V16" s="146"/>
      <c r="W16" s="146"/>
      <c r="X16" s="146"/>
      <c r="Y16" s="146"/>
      <c r="Z16" s="146"/>
      <c r="AA16" s="146"/>
      <c r="AB16" s="146"/>
      <c r="AC16" s="147"/>
    </row>
    <row r="17" spans="2:29">
      <c r="B17" s="98" t="s">
        <v>14</v>
      </c>
      <c r="C17">
        <v>0.48899999999999999</v>
      </c>
      <c r="D17">
        <v>0.51100000000000001</v>
      </c>
      <c r="E17">
        <v>0.47799999999999998</v>
      </c>
      <c r="F17">
        <v>0.45499999999999996</v>
      </c>
      <c r="G17">
        <v>0.40400000000000003</v>
      </c>
      <c r="H17">
        <v>0.26900000000000002</v>
      </c>
      <c r="I17" s="2">
        <v>-5.9999999999999915E-3</v>
      </c>
      <c r="J17">
        <v>3.0000000000000027E-3</v>
      </c>
      <c r="K17">
        <v>-3.9999999999999897E-3</v>
      </c>
      <c r="L17">
        <v>3.0000000000000027E-3</v>
      </c>
      <c r="M17">
        <v>0</v>
      </c>
      <c r="N17" s="12">
        <v>2.4E-2</v>
      </c>
      <c r="Q17" s="6" t="s">
        <v>171</v>
      </c>
      <c r="R17">
        <f t="shared" ref="R17:AC17" si="0">R12-0.121</f>
        <v>0.45899999999999996</v>
      </c>
      <c r="S17">
        <f t="shared" si="0"/>
        <v>0.41600000000000004</v>
      </c>
      <c r="T17">
        <f t="shared" si="0"/>
        <v>0.40200000000000002</v>
      </c>
      <c r="U17">
        <f t="shared" si="0"/>
        <v>0.33900000000000002</v>
      </c>
      <c r="V17">
        <f t="shared" si="0"/>
        <v>0.34899999999999998</v>
      </c>
      <c r="W17">
        <f t="shared" si="0"/>
        <v>0.36099999999999999</v>
      </c>
      <c r="X17">
        <f t="shared" si="0"/>
        <v>0.27300000000000002</v>
      </c>
      <c r="Y17">
        <f t="shared" si="0"/>
        <v>0.22999999999999998</v>
      </c>
      <c r="Z17">
        <f t="shared" si="0"/>
        <v>0.122</v>
      </c>
      <c r="AA17">
        <f t="shared" si="0"/>
        <v>5.0000000000000044E-3</v>
      </c>
      <c r="AB17">
        <f t="shared" si="0"/>
        <v>-1.4999999999999999E-2</v>
      </c>
      <c r="AC17" s="12">
        <f t="shared" si="0"/>
        <v>0.10400000000000001</v>
      </c>
    </row>
    <row r="18" spans="2:29">
      <c r="B18" s="98" t="s">
        <v>15</v>
      </c>
      <c r="C18">
        <v>0.39800000000000002</v>
      </c>
      <c r="D18">
        <v>0.375</v>
      </c>
      <c r="E18">
        <v>0.35699999999999998</v>
      </c>
      <c r="F18">
        <v>0.33800000000000002</v>
      </c>
      <c r="G18">
        <v>0.315</v>
      </c>
      <c r="H18">
        <v>0.22100000000000003</v>
      </c>
      <c r="I18" s="2">
        <v>-1.0000000000000009E-3</v>
      </c>
      <c r="J18">
        <v>-8.9999999999999941E-3</v>
      </c>
      <c r="K18">
        <v>-8.9999999999999941E-3</v>
      </c>
      <c r="L18">
        <v>-4.9999999999999906E-3</v>
      </c>
      <c r="M18">
        <v>1.100000000000001E-2</v>
      </c>
      <c r="N18" s="12">
        <v>2.1999999999999992E-2</v>
      </c>
      <c r="Q18" s="6" t="s">
        <v>172</v>
      </c>
      <c r="R18">
        <f t="shared" ref="R18:AC18" si="1">R13-0.121</f>
        <v>0.59699999999999998</v>
      </c>
      <c r="S18">
        <f t="shared" si="1"/>
        <v>0.43100000000000005</v>
      </c>
      <c r="T18">
        <f t="shared" si="1"/>
        <v>0.37</v>
      </c>
      <c r="U18">
        <f t="shared" si="1"/>
        <v>0.32200000000000001</v>
      </c>
      <c r="V18">
        <f t="shared" si="1"/>
        <v>0.30099999999999999</v>
      </c>
      <c r="W18">
        <f t="shared" si="1"/>
        <v>0.30499999999999999</v>
      </c>
      <c r="X18">
        <f t="shared" si="1"/>
        <v>0.3</v>
      </c>
      <c r="Y18">
        <f t="shared" si="1"/>
        <v>0.27500000000000002</v>
      </c>
      <c r="Z18">
        <f t="shared" si="1"/>
        <v>0.191</v>
      </c>
      <c r="AA18">
        <f t="shared" si="1"/>
        <v>3.6000000000000004E-2</v>
      </c>
      <c r="AB18">
        <f t="shared" si="1"/>
        <v>-9.999999999999995E-3</v>
      </c>
      <c r="AC18" s="12">
        <f t="shared" si="1"/>
        <v>1.0000000000000009E-3</v>
      </c>
    </row>
    <row r="19" spans="2:29">
      <c r="B19" s="98" t="s">
        <v>16</v>
      </c>
      <c r="C19">
        <v>0.41000000000000003</v>
      </c>
      <c r="D19">
        <v>0.38200000000000001</v>
      </c>
      <c r="E19">
        <v>0.35199999999999998</v>
      </c>
      <c r="F19">
        <v>0.32600000000000001</v>
      </c>
      <c r="G19">
        <v>0.30599999999999999</v>
      </c>
      <c r="H19" s="2">
        <v>0.11200000000000002</v>
      </c>
      <c r="I19">
        <v>-9.999999999999995E-3</v>
      </c>
      <c r="J19">
        <v>-5.9999999999999915E-3</v>
      </c>
      <c r="K19">
        <v>-1.0999999999999996E-2</v>
      </c>
      <c r="L19">
        <v>-2.0000000000000018E-3</v>
      </c>
      <c r="M19">
        <v>1.0000000000000009E-3</v>
      </c>
      <c r="N19" s="12">
        <v>1.3000000000000012E-2</v>
      </c>
      <c r="Q19" s="6" t="s">
        <v>173</v>
      </c>
      <c r="R19">
        <f t="shared" ref="R19:AC19" si="2">R14-0.121</f>
        <v>0.49299999999999999</v>
      </c>
      <c r="S19">
        <f t="shared" si="2"/>
        <v>0.48699999999999999</v>
      </c>
      <c r="T19">
        <f t="shared" si="2"/>
        <v>0.43200000000000005</v>
      </c>
      <c r="U19">
        <f t="shared" si="2"/>
        <v>0.375</v>
      </c>
      <c r="V19">
        <f t="shared" si="2"/>
        <v>0.34600000000000003</v>
      </c>
      <c r="W19">
        <f t="shared" si="2"/>
        <v>0.33800000000000002</v>
      </c>
      <c r="X19">
        <f t="shared" si="2"/>
        <v>0.35</v>
      </c>
      <c r="Y19">
        <f t="shared" si="2"/>
        <v>0.315</v>
      </c>
      <c r="Z19">
        <f t="shared" si="2"/>
        <v>0.22299999999999998</v>
      </c>
      <c r="AA19">
        <f t="shared" si="2"/>
        <v>5.5999999999999994E-2</v>
      </c>
      <c r="AB19">
        <f t="shared" si="2"/>
        <v>-9.999999999999995E-3</v>
      </c>
      <c r="AC19" s="12">
        <f t="shared" si="2"/>
        <v>-3.0000000000000027E-3</v>
      </c>
    </row>
    <row r="20" spans="2:29">
      <c r="B20" s="6"/>
      <c r="N20" s="12"/>
      <c r="Q20" s="6"/>
      <c r="AC20" s="12"/>
    </row>
    <row r="21" spans="2:29">
      <c r="B21" s="98"/>
      <c r="N21" s="12"/>
      <c r="Q21" s="6" t="s">
        <v>171</v>
      </c>
      <c r="R21">
        <f>R17/R17*100</f>
        <v>100</v>
      </c>
      <c r="S21">
        <f t="shared" ref="S21:AC21" si="3">S17/$R17*100</f>
        <v>90.631808278867126</v>
      </c>
      <c r="T21">
        <f t="shared" si="3"/>
        <v>87.581699346405244</v>
      </c>
      <c r="U21">
        <f t="shared" si="3"/>
        <v>73.856209150326819</v>
      </c>
      <c r="V21">
        <f t="shared" si="3"/>
        <v>76.034858387799559</v>
      </c>
      <c r="W21">
        <f t="shared" si="3"/>
        <v>78.649237472766885</v>
      </c>
      <c r="X21">
        <f t="shared" si="3"/>
        <v>59.477124183006545</v>
      </c>
      <c r="Y21">
        <f t="shared" si="3"/>
        <v>50.108932461873636</v>
      </c>
      <c r="Z21">
        <f t="shared" si="3"/>
        <v>26.579520697167759</v>
      </c>
      <c r="AA21">
        <f t="shared" si="3"/>
        <v>1.0893246187363845</v>
      </c>
      <c r="AB21">
        <f t="shared" si="3"/>
        <v>-3.2679738562091507</v>
      </c>
      <c r="AC21" s="12">
        <f t="shared" si="3"/>
        <v>22.657952069716782</v>
      </c>
    </row>
    <row r="22" spans="2:29">
      <c r="B22" s="98" t="s">
        <v>14</v>
      </c>
      <c r="C22">
        <f>C17/C17*100</f>
        <v>100</v>
      </c>
      <c r="D22">
        <f t="shared" ref="D22:N22" si="4">D17/$C17*100</f>
        <v>104.49897750511248</v>
      </c>
      <c r="E22">
        <f t="shared" si="4"/>
        <v>97.750511247443768</v>
      </c>
      <c r="F22">
        <f t="shared" si="4"/>
        <v>93.047034764826165</v>
      </c>
      <c r="G22">
        <f t="shared" si="4"/>
        <v>82.617586912065448</v>
      </c>
      <c r="H22">
        <f t="shared" si="4"/>
        <v>55.010224948875262</v>
      </c>
      <c r="I22">
        <f t="shared" si="4"/>
        <v>-1.2269938650306731</v>
      </c>
      <c r="J22">
        <f t="shared" si="4"/>
        <v>0.61349693251533799</v>
      </c>
      <c r="K22">
        <f t="shared" si="4"/>
        <v>-0.81799591002044769</v>
      </c>
      <c r="L22">
        <f t="shared" si="4"/>
        <v>0.61349693251533799</v>
      </c>
      <c r="M22">
        <f t="shared" si="4"/>
        <v>0</v>
      </c>
      <c r="N22" s="12">
        <f t="shared" si="4"/>
        <v>4.9079754601226995</v>
      </c>
      <c r="Q22" s="6" t="s">
        <v>172</v>
      </c>
      <c r="R22">
        <f>R18/R18*100</f>
        <v>100</v>
      </c>
      <c r="S22">
        <f t="shared" ref="S22:AC22" si="5">S18/$R18*100</f>
        <v>72.194304857621447</v>
      </c>
      <c r="T22">
        <f t="shared" si="5"/>
        <v>61.976549413735349</v>
      </c>
      <c r="U22">
        <f t="shared" si="5"/>
        <v>53.936348408710224</v>
      </c>
      <c r="V22">
        <f t="shared" si="5"/>
        <v>50.418760469011723</v>
      </c>
      <c r="W22">
        <f t="shared" si="5"/>
        <v>51.088777219430483</v>
      </c>
      <c r="X22">
        <f t="shared" si="5"/>
        <v>50.251256281407031</v>
      </c>
      <c r="Y22">
        <f t="shared" si="5"/>
        <v>46.063651591289791</v>
      </c>
      <c r="Z22">
        <f t="shared" si="5"/>
        <v>31.993299832495815</v>
      </c>
      <c r="AA22">
        <f t="shared" si="5"/>
        <v>6.0301507537688455</v>
      </c>
      <c r="AB22">
        <f t="shared" si="5"/>
        <v>-1.6750418760469004</v>
      </c>
      <c r="AC22" s="12">
        <f t="shared" si="5"/>
        <v>0.16750418760469027</v>
      </c>
    </row>
    <row r="23" spans="2:29">
      <c r="B23" s="98" t="s">
        <v>15</v>
      </c>
      <c r="C23">
        <f t="shared" ref="C23:C24" si="6">C18/C18*100</f>
        <v>100</v>
      </c>
      <c r="D23">
        <f t="shared" ref="D23:N24" si="7">D18/$C18*100</f>
        <v>94.221105527638187</v>
      </c>
      <c r="E23">
        <f t="shared" si="7"/>
        <v>89.698492462311549</v>
      </c>
      <c r="F23">
        <f t="shared" si="7"/>
        <v>84.924623115577887</v>
      </c>
      <c r="G23">
        <f t="shared" si="7"/>
        <v>79.145728643216074</v>
      </c>
      <c r="H23">
        <f t="shared" si="7"/>
        <v>55.527638190954775</v>
      </c>
      <c r="I23">
        <f t="shared" si="7"/>
        <v>-0.25125628140703538</v>
      </c>
      <c r="J23">
        <f t="shared" si="7"/>
        <v>-2.261306532663315</v>
      </c>
      <c r="K23">
        <f t="shared" si="7"/>
        <v>-2.261306532663315</v>
      </c>
      <c r="L23">
        <f t="shared" si="7"/>
        <v>-1.2562814070351735</v>
      </c>
      <c r="M23">
        <f t="shared" si="7"/>
        <v>2.7638190954773894</v>
      </c>
      <c r="N23" s="12">
        <f t="shared" si="7"/>
        <v>5.5276381909547716</v>
      </c>
      <c r="Q23" s="6" t="s">
        <v>173</v>
      </c>
      <c r="R23">
        <f>R19/R19*100</f>
        <v>100</v>
      </c>
      <c r="S23">
        <f t="shared" ref="S23:AC23" si="8">S19/$R19*100</f>
        <v>98.782961460446245</v>
      </c>
      <c r="T23">
        <f t="shared" si="8"/>
        <v>87.626774847870195</v>
      </c>
      <c r="U23">
        <f t="shared" si="8"/>
        <v>76.064908722109536</v>
      </c>
      <c r="V23">
        <f t="shared" si="8"/>
        <v>70.182555780933058</v>
      </c>
      <c r="W23">
        <f t="shared" si="8"/>
        <v>68.559837728194722</v>
      </c>
      <c r="X23">
        <f t="shared" si="8"/>
        <v>70.993914807302232</v>
      </c>
      <c r="Y23">
        <f t="shared" si="8"/>
        <v>63.894523326572006</v>
      </c>
      <c r="Z23">
        <f t="shared" si="8"/>
        <v>45.233265720081135</v>
      </c>
      <c r="AA23">
        <f t="shared" si="8"/>
        <v>11.359026369168355</v>
      </c>
      <c r="AB23">
        <f t="shared" si="8"/>
        <v>-2.0283975659229196</v>
      </c>
      <c r="AC23" s="12">
        <f t="shared" si="8"/>
        <v>-0.60851926977687676</v>
      </c>
    </row>
    <row r="24" spans="2:29">
      <c r="B24" s="98" t="s">
        <v>16</v>
      </c>
      <c r="C24">
        <f t="shared" si="6"/>
        <v>100</v>
      </c>
      <c r="D24">
        <f t="shared" si="7"/>
        <v>93.17073170731706</v>
      </c>
      <c r="E24">
        <f t="shared" si="7"/>
        <v>85.853658536585357</v>
      </c>
      <c r="F24">
        <f t="shared" si="7"/>
        <v>79.512195121951208</v>
      </c>
      <c r="G24">
        <f t="shared" si="7"/>
        <v>74.634146341463406</v>
      </c>
      <c r="H24">
        <f t="shared" si="7"/>
        <v>27.31707317073171</v>
      </c>
      <c r="I24">
        <f t="shared" si="7"/>
        <v>-2.4390243902439011</v>
      </c>
      <c r="J24">
        <f t="shared" si="7"/>
        <v>-1.4634146341463392</v>
      </c>
      <c r="K24">
        <f t="shared" si="7"/>
        <v>-2.6829268292682915</v>
      </c>
      <c r="L24">
        <f t="shared" si="7"/>
        <v>-0.48780487804878092</v>
      </c>
      <c r="M24">
        <f t="shared" si="7"/>
        <v>0.24390243902439046</v>
      </c>
      <c r="N24" s="12">
        <f t="shared" si="7"/>
        <v>3.170731707317076</v>
      </c>
      <c r="Q24" s="6"/>
      <c r="AC24" s="12"/>
    </row>
    <row r="25" spans="2:29">
      <c r="B25" s="6"/>
      <c r="N25" s="12"/>
      <c r="Q25" s="10" t="s">
        <v>54</v>
      </c>
      <c r="R25" s="9">
        <f>AVERAGE(R21:R23)</f>
        <v>100</v>
      </c>
      <c r="S25" s="9">
        <f t="shared" ref="S25:AC25" si="9">AVERAGE(S21:S23)</f>
        <v>87.203024865644934</v>
      </c>
      <c r="T25" s="9">
        <f t="shared" si="9"/>
        <v>79.061674536003594</v>
      </c>
      <c r="U25" s="9">
        <f t="shared" si="9"/>
        <v>67.952488760382195</v>
      </c>
      <c r="V25" s="9">
        <f t="shared" si="9"/>
        <v>65.545391545914782</v>
      </c>
      <c r="W25" s="9">
        <f t="shared" si="9"/>
        <v>66.099284140130692</v>
      </c>
      <c r="X25" s="9">
        <f t="shared" si="9"/>
        <v>60.240765090571934</v>
      </c>
      <c r="Y25" s="9">
        <f t="shared" si="9"/>
        <v>53.355702459911811</v>
      </c>
      <c r="Z25" s="9">
        <f t="shared" si="9"/>
        <v>34.602028749914901</v>
      </c>
      <c r="AA25" s="9">
        <f t="shared" si="9"/>
        <v>6.1595005805578609</v>
      </c>
      <c r="AB25" s="9">
        <f t="shared" si="9"/>
        <v>-2.3238044327263236</v>
      </c>
      <c r="AC25" s="14">
        <f t="shared" si="9"/>
        <v>7.405645662514865</v>
      </c>
    </row>
    <row r="26" spans="2:29">
      <c r="B26" s="10" t="s">
        <v>54</v>
      </c>
      <c r="C26" s="9">
        <f>AVERAGE(C22:C24)</f>
        <v>100</v>
      </c>
      <c r="D26" s="9">
        <f t="shared" ref="D26:N26" si="10">AVERAGE(D22:D24)</f>
        <v>97.296938246689251</v>
      </c>
      <c r="E26" s="9">
        <f t="shared" si="10"/>
        <v>91.100887415446891</v>
      </c>
      <c r="F26" s="9">
        <f t="shared" si="10"/>
        <v>85.827951000785092</v>
      </c>
      <c r="G26" s="9">
        <f t="shared" si="10"/>
        <v>78.799153965581638</v>
      </c>
      <c r="H26" s="9">
        <f t="shared" si="10"/>
        <v>45.951645436853916</v>
      </c>
      <c r="I26" s="9">
        <f t="shared" si="10"/>
        <v>-1.3057581788938697</v>
      </c>
      <c r="J26" s="9">
        <f t="shared" si="10"/>
        <v>-1.0370747447647721</v>
      </c>
      <c r="K26" s="9">
        <f t="shared" si="10"/>
        <v>-1.9207430906506848</v>
      </c>
      <c r="L26" s="9">
        <f t="shared" si="10"/>
        <v>-0.37686311752287222</v>
      </c>
      <c r="M26" s="9">
        <f t="shared" si="10"/>
        <v>1.0025738448339265</v>
      </c>
      <c r="N26" s="14">
        <f t="shared" si="10"/>
        <v>4.5354484527981827</v>
      </c>
      <c r="Q26" s="42"/>
    </row>
    <row r="27" spans="2:29">
      <c r="B27" s="84"/>
    </row>
    <row r="28" spans="2:29">
      <c r="B28" s="98" t="s">
        <v>211</v>
      </c>
      <c r="C28">
        <v>100</v>
      </c>
      <c r="D28">
        <v>95.2</v>
      </c>
      <c r="E28">
        <v>97</v>
      </c>
      <c r="F28">
        <v>96.4</v>
      </c>
      <c r="G28">
        <v>98.6</v>
      </c>
      <c r="H28">
        <v>97.2</v>
      </c>
      <c r="I28">
        <v>85.1</v>
      </c>
      <c r="J28">
        <v>75.3</v>
      </c>
      <c r="K28">
        <v>65.2</v>
      </c>
      <c r="L28">
        <v>61.6</v>
      </c>
      <c r="M28">
        <v>71.2</v>
      </c>
      <c r="N28" s="12">
        <v>68.3</v>
      </c>
    </row>
    <row r="29" spans="2:29">
      <c r="B29" s="98" t="s">
        <v>212</v>
      </c>
      <c r="C29">
        <v>100</v>
      </c>
      <c r="D29">
        <v>81.2</v>
      </c>
      <c r="E29">
        <v>86.2</v>
      </c>
      <c r="F29">
        <v>88.7</v>
      </c>
      <c r="G29">
        <v>93.6</v>
      </c>
      <c r="H29">
        <v>89.1</v>
      </c>
      <c r="I29">
        <v>83.2</v>
      </c>
      <c r="J29">
        <v>60.2</v>
      </c>
      <c r="K29">
        <v>53.12</v>
      </c>
      <c r="L29">
        <v>58.7</v>
      </c>
      <c r="M29">
        <v>54.2</v>
      </c>
      <c r="N29" s="12">
        <v>59.3</v>
      </c>
    </row>
    <row r="30" spans="2:29">
      <c r="B30" s="98" t="s">
        <v>213</v>
      </c>
      <c r="C30">
        <v>100</v>
      </c>
      <c r="D30">
        <v>71.5</v>
      </c>
      <c r="E30">
        <v>78.8</v>
      </c>
      <c r="F30">
        <v>78.900000000000006</v>
      </c>
      <c r="G30">
        <v>87.8</v>
      </c>
      <c r="H30">
        <v>80.400000000000006</v>
      </c>
      <c r="I30">
        <v>82.4</v>
      </c>
      <c r="J30">
        <v>56.1</v>
      </c>
      <c r="K30">
        <v>50.6</v>
      </c>
      <c r="L30">
        <v>56.4</v>
      </c>
      <c r="M30">
        <v>50.3</v>
      </c>
      <c r="N30" s="12">
        <v>58.3</v>
      </c>
    </row>
    <row r="31" spans="2:29">
      <c r="B31" s="6"/>
      <c r="N31" s="12"/>
    </row>
    <row r="32" spans="2:29">
      <c r="B32" s="141" t="s">
        <v>54</v>
      </c>
      <c r="C32" s="9">
        <v>100</v>
      </c>
      <c r="D32" s="9">
        <f>AVERAGE(D28:D30)</f>
        <v>82.63333333333334</v>
      </c>
      <c r="E32" s="9">
        <f>AVERAGE(E28:E30)</f>
        <v>87.333333333333329</v>
      </c>
      <c r="F32" s="9">
        <f>AVERAGE(F28:F30)</f>
        <v>88</v>
      </c>
      <c r="G32" s="9">
        <f>AVERAGE(G28:H30)</f>
        <v>91.116666666666674</v>
      </c>
      <c r="H32" s="9">
        <f t="shared" ref="H32:N32" si="11">AVERAGE(H28:H30)</f>
        <v>88.90000000000002</v>
      </c>
      <c r="I32" s="9">
        <f t="shared" si="11"/>
        <v>83.566666666666677</v>
      </c>
      <c r="J32" s="9">
        <f t="shared" si="11"/>
        <v>63.866666666666667</v>
      </c>
      <c r="K32" s="9">
        <f t="shared" si="11"/>
        <v>56.306666666666665</v>
      </c>
      <c r="L32" s="9">
        <f t="shared" si="11"/>
        <v>58.900000000000006</v>
      </c>
      <c r="M32" s="9">
        <f t="shared" si="11"/>
        <v>58.566666666666663</v>
      </c>
      <c r="N32" s="14">
        <f t="shared" si="11"/>
        <v>61.966666666666661</v>
      </c>
    </row>
    <row r="33" spans="2:2">
      <c r="B33" s="84"/>
    </row>
  </sheetData>
  <mergeCells count="4">
    <mergeCell ref="C10:N10"/>
    <mergeCell ref="C16:N16"/>
    <mergeCell ref="R10:AC10"/>
    <mergeCell ref="R16:AC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7B445-F1DC-4704-A173-64F149616995}">
  <dimension ref="B2:AE161"/>
  <sheetViews>
    <sheetView topLeftCell="B1" zoomScale="80" zoomScaleNormal="80" workbookViewId="0">
      <selection activeCell="O28" sqref="O28"/>
    </sheetView>
  </sheetViews>
  <sheetFormatPr defaultRowHeight="14.25"/>
  <sheetData>
    <row r="2" spans="2:20">
      <c r="B2" s="104"/>
      <c r="C2" s="104"/>
      <c r="D2" s="104"/>
      <c r="E2" s="104"/>
      <c r="F2" s="104"/>
    </row>
    <row r="3" spans="2:20">
      <c r="B3" s="105"/>
      <c r="C3" s="149" t="s">
        <v>43</v>
      </c>
      <c r="D3" s="150"/>
      <c r="E3" s="149" t="s">
        <v>5</v>
      </c>
      <c r="F3" s="150"/>
      <c r="H3" s="110"/>
      <c r="I3" s="151" t="s">
        <v>106</v>
      </c>
      <c r="J3" s="152"/>
      <c r="K3" s="17"/>
      <c r="L3" t="s">
        <v>196</v>
      </c>
      <c r="M3" s="130"/>
      <c r="N3" s="130"/>
      <c r="P3" s="148"/>
      <c r="Q3" s="148"/>
    </row>
    <row r="4" spans="2:20">
      <c r="B4" s="106"/>
      <c r="C4" s="107" t="s">
        <v>107</v>
      </c>
      <c r="D4" s="108" t="s">
        <v>108</v>
      </c>
      <c r="E4" s="107" t="s">
        <v>107</v>
      </c>
      <c r="F4" s="108" t="s">
        <v>108</v>
      </c>
      <c r="H4" s="111"/>
      <c r="I4" s="112" t="s">
        <v>107</v>
      </c>
      <c r="J4" s="113" t="s">
        <v>108</v>
      </c>
      <c r="K4" s="20"/>
      <c r="L4" t="s">
        <v>183</v>
      </c>
    </row>
    <row r="5" spans="2:20" ht="14.65" thickBot="1">
      <c r="B5" s="106" t="s">
        <v>109</v>
      </c>
      <c r="C5" s="106">
        <v>122.218</v>
      </c>
      <c r="D5" s="109">
        <v>215.05199999999999</v>
      </c>
      <c r="E5" s="106">
        <v>160.297</v>
      </c>
      <c r="F5" s="109">
        <v>160.655</v>
      </c>
      <c r="H5" s="111" t="s">
        <v>109</v>
      </c>
      <c r="I5" s="114">
        <v>60.402999999999999</v>
      </c>
      <c r="J5" s="115">
        <v>91.161000000000001</v>
      </c>
      <c r="K5" s="20"/>
      <c r="T5" s="20"/>
    </row>
    <row r="6" spans="2:20">
      <c r="B6" s="106"/>
      <c r="C6" s="106">
        <v>139.774</v>
      </c>
      <c r="D6" s="109">
        <v>208.20500000000001</v>
      </c>
      <c r="E6" s="106">
        <v>156.61000000000001</v>
      </c>
      <c r="F6" s="109">
        <v>174.43899999999999</v>
      </c>
      <c r="H6" s="111"/>
      <c r="I6" s="114">
        <v>45.656999999999996</v>
      </c>
      <c r="J6" s="115">
        <v>89.283000000000001</v>
      </c>
      <c r="K6" s="20"/>
      <c r="L6" s="129"/>
      <c r="M6" s="129" t="s">
        <v>194</v>
      </c>
      <c r="N6" s="129" t="s">
        <v>195</v>
      </c>
    </row>
    <row r="7" spans="2:20">
      <c r="B7" s="106"/>
      <c r="C7" s="106">
        <v>142.70599999999999</v>
      </c>
      <c r="D7" s="109">
        <v>184.86099999999999</v>
      </c>
      <c r="E7" s="106">
        <v>155.04300000000001</v>
      </c>
      <c r="F7" s="109">
        <v>156.18600000000001</v>
      </c>
      <c r="H7" s="111"/>
      <c r="I7" s="114">
        <v>49.808999999999997</v>
      </c>
      <c r="J7" s="115">
        <v>111.626</v>
      </c>
      <c r="K7" s="20"/>
      <c r="L7" t="s">
        <v>184</v>
      </c>
      <c r="M7">
        <v>158.37880999999996</v>
      </c>
      <c r="N7">
        <v>161.84185245901634</v>
      </c>
    </row>
    <row r="8" spans="2:20">
      <c r="B8" s="106"/>
      <c r="C8" s="106">
        <v>149.58699999999999</v>
      </c>
      <c r="D8" s="109">
        <v>181.21100000000001</v>
      </c>
      <c r="E8" s="106">
        <v>168.22300000000001</v>
      </c>
      <c r="F8" s="109">
        <v>157.196</v>
      </c>
      <c r="H8" s="111"/>
      <c r="I8" s="114">
        <v>62.613999999999997</v>
      </c>
      <c r="J8" s="115">
        <v>102.562</v>
      </c>
      <c r="K8" s="20"/>
      <c r="L8" t="s">
        <v>185</v>
      </c>
      <c r="M8">
        <v>121.63935247868685</v>
      </c>
      <c r="N8">
        <v>174.72260022786892</v>
      </c>
    </row>
    <row r="9" spans="2:20">
      <c r="B9" s="106"/>
      <c r="C9" s="106">
        <v>140.828</v>
      </c>
      <c r="D9" s="109">
        <v>198.268</v>
      </c>
      <c r="E9" s="106">
        <v>166.98699999999999</v>
      </c>
      <c r="F9" s="109">
        <v>154.47</v>
      </c>
      <c r="H9" s="111"/>
      <c r="I9" s="114">
        <v>68.350999999999999</v>
      </c>
      <c r="J9" s="115">
        <v>91.667000000000002</v>
      </c>
      <c r="K9" s="20"/>
      <c r="L9" t="s">
        <v>186</v>
      </c>
      <c r="M9">
        <v>100</v>
      </c>
      <c r="N9">
        <v>61</v>
      </c>
    </row>
    <row r="10" spans="2:20">
      <c r="B10" s="106"/>
      <c r="C10" s="106">
        <v>148.376</v>
      </c>
      <c r="D10" s="109">
        <v>181.22300000000001</v>
      </c>
      <c r="E10" s="106">
        <v>149.358</v>
      </c>
      <c r="F10" s="109">
        <v>158.76400000000001</v>
      </c>
      <c r="H10" s="111"/>
      <c r="I10" s="114">
        <v>44.377000000000002</v>
      </c>
      <c r="J10" s="115">
        <v>74.754000000000005</v>
      </c>
      <c r="K10" s="20"/>
      <c r="L10" t="s">
        <v>187</v>
      </c>
      <c r="M10">
        <v>0</v>
      </c>
    </row>
    <row r="11" spans="2:20">
      <c r="B11" s="106"/>
      <c r="C11" s="106">
        <v>136.292</v>
      </c>
      <c r="D11" s="109">
        <v>181.64099999999999</v>
      </c>
      <c r="E11" s="106">
        <v>151.52099999999999</v>
      </c>
      <c r="F11" s="109">
        <v>171.62299999999999</v>
      </c>
      <c r="H11" s="111"/>
      <c r="I11" s="114">
        <v>44.152999999999999</v>
      </c>
      <c r="J11" s="115">
        <v>84.858999999999995</v>
      </c>
      <c r="K11" s="20"/>
      <c r="L11" t="s">
        <v>188</v>
      </c>
      <c r="M11">
        <v>110</v>
      </c>
    </row>
    <row r="12" spans="2:20">
      <c r="B12" s="106"/>
      <c r="C12" s="106">
        <v>158.56200000000001</v>
      </c>
      <c r="D12" s="109">
        <v>167.88900000000001</v>
      </c>
      <c r="E12" s="106">
        <v>177.29900000000001</v>
      </c>
      <c r="F12" s="109">
        <v>149.482</v>
      </c>
      <c r="H12" s="111"/>
      <c r="I12" s="114">
        <v>51.639000000000003</v>
      </c>
      <c r="J12" s="115">
        <v>90.254999999999995</v>
      </c>
      <c r="K12" s="20"/>
      <c r="L12" t="s">
        <v>189</v>
      </c>
      <c r="M12">
        <v>-1.7143147623328387</v>
      </c>
    </row>
    <row r="13" spans="2:20">
      <c r="B13" s="106"/>
      <c r="C13" s="106">
        <v>128.01</v>
      </c>
      <c r="D13" s="109">
        <v>149.649</v>
      </c>
      <c r="E13" s="106">
        <v>165.56299999999999</v>
      </c>
      <c r="F13" s="109">
        <v>156.18600000000001</v>
      </c>
      <c r="H13" s="111"/>
      <c r="I13" s="114">
        <v>70.069000000000003</v>
      </c>
      <c r="J13" s="115">
        <v>90.653000000000006</v>
      </c>
      <c r="K13" s="20"/>
      <c r="L13" t="s">
        <v>190</v>
      </c>
      <c r="M13">
        <v>4.4643611977299276E-2</v>
      </c>
    </row>
    <row r="14" spans="2:20">
      <c r="B14" s="106"/>
      <c r="C14" s="106">
        <v>145.934</v>
      </c>
      <c r="D14" s="109">
        <v>194.256</v>
      </c>
      <c r="E14" s="106">
        <v>175.15799999999999</v>
      </c>
      <c r="F14" s="109">
        <v>153.184</v>
      </c>
      <c r="H14" s="111"/>
      <c r="I14" s="114">
        <v>43.329000000000001</v>
      </c>
      <c r="J14" s="115">
        <v>107.69199999999999</v>
      </c>
      <c r="K14" s="20"/>
      <c r="L14" t="s">
        <v>191</v>
      </c>
      <c r="M14">
        <v>1.6588241874140928</v>
      </c>
    </row>
    <row r="15" spans="2:20">
      <c r="B15" s="106"/>
      <c r="C15" s="106">
        <v>127.315</v>
      </c>
      <c r="D15" s="109">
        <v>168.25</v>
      </c>
      <c r="E15" s="106">
        <v>152.154</v>
      </c>
      <c r="F15" s="109">
        <v>136.613</v>
      </c>
      <c r="H15" s="111"/>
      <c r="I15" s="114">
        <v>44.316000000000003</v>
      </c>
      <c r="J15" s="115">
        <v>121.624</v>
      </c>
      <c r="K15" s="20"/>
      <c r="L15" t="s">
        <v>192</v>
      </c>
      <c r="M15">
        <v>8.9287223954598552E-2</v>
      </c>
    </row>
    <row r="16" spans="2:20" ht="14.65" thickBot="1">
      <c r="B16" s="106"/>
      <c r="C16" s="106">
        <v>153.828</v>
      </c>
      <c r="D16" s="109">
        <v>189.714</v>
      </c>
      <c r="E16" s="106">
        <v>166.499</v>
      </c>
      <c r="F16" s="109">
        <v>153.64500000000001</v>
      </c>
      <c r="H16" s="111"/>
      <c r="I16" s="114">
        <v>42.149000000000001</v>
      </c>
      <c r="J16" s="115">
        <v>119.66500000000001</v>
      </c>
      <c r="K16" s="20"/>
      <c r="L16" s="128" t="s">
        <v>193</v>
      </c>
      <c r="M16" s="128">
        <v>1.9817652821323735</v>
      </c>
      <c r="N16" s="128"/>
    </row>
    <row r="17" spans="2:20">
      <c r="B17" s="106"/>
      <c r="C17" s="106">
        <v>148.68600000000001</v>
      </c>
      <c r="D17" s="109">
        <v>192.75399999999999</v>
      </c>
      <c r="E17" s="106">
        <v>169.274</v>
      </c>
      <c r="F17" s="109">
        <v>138.595</v>
      </c>
      <c r="H17" s="111"/>
      <c r="I17" s="114">
        <v>42.127000000000002</v>
      </c>
      <c r="J17" s="115">
        <v>81.902000000000001</v>
      </c>
      <c r="K17" s="20"/>
    </row>
    <row r="18" spans="2:20">
      <c r="B18" s="106"/>
      <c r="C18" s="106">
        <v>150.048</v>
      </c>
      <c r="D18" s="109">
        <v>209.751</v>
      </c>
      <c r="E18" s="106">
        <v>160.113</v>
      </c>
      <c r="F18" s="109">
        <v>160.75899999999999</v>
      </c>
      <c r="H18" s="111"/>
      <c r="I18" s="114">
        <v>62.671999999999997</v>
      </c>
      <c r="J18" s="115">
        <v>90.709000000000003</v>
      </c>
      <c r="K18" s="20"/>
    </row>
    <row r="19" spans="2:20">
      <c r="B19" s="106"/>
      <c r="C19" s="106">
        <v>149.601</v>
      </c>
      <c r="D19" s="109">
        <v>164.916</v>
      </c>
      <c r="E19" s="106">
        <v>166.054</v>
      </c>
      <c r="F19" s="109">
        <v>170.869</v>
      </c>
      <c r="H19" s="111"/>
      <c r="I19" s="114">
        <v>80.816000000000003</v>
      </c>
      <c r="J19" s="115">
        <v>89.799000000000007</v>
      </c>
      <c r="K19" s="20"/>
    </row>
    <row r="20" spans="2:20">
      <c r="B20" s="106"/>
      <c r="C20" s="106">
        <v>162.25</v>
      </c>
      <c r="D20" s="109">
        <v>198.95599999999999</v>
      </c>
      <c r="E20" s="106">
        <v>167.69399999999999</v>
      </c>
      <c r="F20" s="109">
        <v>167.94300000000001</v>
      </c>
      <c r="H20" s="111" t="s">
        <v>110</v>
      </c>
      <c r="I20" s="114">
        <v>91.438000000000002</v>
      </c>
      <c r="J20" s="115">
        <v>107.78100000000001</v>
      </c>
      <c r="K20" s="20"/>
      <c r="L20" t="s">
        <v>197</v>
      </c>
      <c r="T20" s="20"/>
    </row>
    <row r="21" spans="2:20">
      <c r="B21" s="106"/>
      <c r="C21" s="106">
        <v>154.02000000000001</v>
      </c>
      <c r="D21" s="109">
        <v>188.751</v>
      </c>
      <c r="E21" s="106">
        <v>162.315</v>
      </c>
      <c r="F21" s="109">
        <v>156.98400000000001</v>
      </c>
      <c r="H21" s="111"/>
      <c r="I21" s="114">
        <v>74.025999999999996</v>
      </c>
      <c r="J21" s="115">
        <v>136.333</v>
      </c>
      <c r="K21" s="20"/>
      <c r="L21" t="s">
        <v>183</v>
      </c>
    </row>
    <row r="22" spans="2:20" ht="14.65" thickBot="1">
      <c r="B22" s="106"/>
      <c r="C22" s="106">
        <v>141.19499999999999</v>
      </c>
      <c r="D22" s="109">
        <v>195.25800000000001</v>
      </c>
      <c r="E22" s="106">
        <v>157.69200000000001</v>
      </c>
      <c r="F22" s="109">
        <v>145.142</v>
      </c>
      <c r="H22" s="111"/>
      <c r="I22" s="114">
        <v>86.632000000000005</v>
      </c>
      <c r="J22" s="115">
        <v>88.832999999999998</v>
      </c>
      <c r="K22" s="20"/>
    </row>
    <row r="23" spans="2:20">
      <c r="B23" s="106"/>
      <c r="C23" s="106">
        <v>122.4</v>
      </c>
      <c r="D23" s="109">
        <v>188.52099999999999</v>
      </c>
      <c r="E23" s="106">
        <v>163.26900000000001</v>
      </c>
      <c r="F23" s="109">
        <v>148.86799999999999</v>
      </c>
      <c r="H23" s="111"/>
      <c r="I23" s="114">
        <v>94.132999999999996</v>
      </c>
      <c r="J23" s="115">
        <v>85.15</v>
      </c>
      <c r="K23" s="20"/>
      <c r="L23" s="129"/>
      <c r="M23" s="129" t="s">
        <v>194</v>
      </c>
      <c r="N23" s="129" t="s">
        <v>195</v>
      </c>
    </row>
    <row r="24" spans="2:20">
      <c r="B24" s="106"/>
      <c r="C24" s="106">
        <v>136.4</v>
      </c>
      <c r="D24" s="109">
        <v>182.59399999999999</v>
      </c>
      <c r="E24" s="106">
        <v>163.26900000000001</v>
      </c>
      <c r="F24" s="109">
        <v>171.732</v>
      </c>
      <c r="H24" s="111"/>
      <c r="I24" s="114">
        <v>115.47799999999999</v>
      </c>
      <c r="J24" s="115">
        <v>71.605999999999995</v>
      </c>
      <c r="K24" s="20"/>
      <c r="L24" t="s">
        <v>184</v>
      </c>
      <c r="M24">
        <v>69.574419999999961</v>
      </c>
      <c r="N24">
        <v>75.186213333333328</v>
      </c>
    </row>
    <row r="25" spans="2:20">
      <c r="B25" s="106" t="s">
        <v>110</v>
      </c>
      <c r="C25" s="106">
        <v>145.19900000000001</v>
      </c>
      <c r="D25" s="109">
        <v>191.02099999999999</v>
      </c>
      <c r="E25" s="106">
        <v>152.83799999999999</v>
      </c>
      <c r="F25" s="109">
        <v>172.047</v>
      </c>
      <c r="H25" s="111"/>
      <c r="I25" s="114">
        <v>73.412999999999997</v>
      </c>
      <c r="J25" s="115">
        <v>101.315</v>
      </c>
      <c r="K25" s="20"/>
      <c r="L25" t="s">
        <v>185</v>
      </c>
      <c r="M25">
        <v>305.68578648684786</v>
      </c>
      <c r="N25">
        <v>303.90434626291193</v>
      </c>
    </row>
    <row r="26" spans="2:20">
      <c r="B26" s="106"/>
      <c r="C26" s="106">
        <v>148.07499999999999</v>
      </c>
      <c r="D26" s="109">
        <v>184.39099999999999</v>
      </c>
      <c r="E26" s="106">
        <v>148.268</v>
      </c>
      <c r="F26" s="109">
        <v>149.584</v>
      </c>
      <c r="H26" s="111"/>
      <c r="I26" s="114">
        <v>108.673</v>
      </c>
      <c r="J26" s="115">
        <v>90.619</v>
      </c>
      <c r="K26" s="20"/>
      <c r="L26" t="s">
        <v>186</v>
      </c>
      <c r="M26">
        <v>150</v>
      </c>
      <c r="N26">
        <v>150</v>
      </c>
    </row>
    <row r="27" spans="2:20">
      <c r="B27" s="106"/>
      <c r="C27" s="106">
        <v>136.518</v>
      </c>
      <c r="D27" s="109">
        <v>182.36099999999999</v>
      </c>
      <c r="E27" s="106">
        <v>152.34899999999999</v>
      </c>
      <c r="F27" s="109">
        <v>160</v>
      </c>
      <c r="H27" s="111"/>
      <c r="I27" s="114">
        <v>56.497</v>
      </c>
      <c r="J27" s="115">
        <v>83.546999999999997</v>
      </c>
      <c r="K27" s="20"/>
      <c r="L27" t="s">
        <v>187</v>
      </c>
      <c r="M27">
        <v>0</v>
      </c>
    </row>
    <row r="28" spans="2:20">
      <c r="B28" s="106"/>
      <c r="C28" s="106">
        <v>143.446</v>
      </c>
      <c r="D28" s="109">
        <v>195.16399999999999</v>
      </c>
      <c r="E28" s="106">
        <v>165.17099999999999</v>
      </c>
      <c r="F28" s="109">
        <v>188.59800000000001</v>
      </c>
      <c r="H28" s="111"/>
      <c r="I28" s="114">
        <v>71.343999999999994</v>
      </c>
      <c r="J28" s="115">
        <v>97.486999999999995</v>
      </c>
      <c r="K28" s="20"/>
      <c r="L28" t="s">
        <v>188</v>
      </c>
      <c r="M28">
        <v>298</v>
      </c>
    </row>
    <row r="29" spans="2:20">
      <c r="B29" s="106"/>
      <c r="C29" s="106">
        <v>150.61600000000001</v>
      </c>
      <c r="D29" s="109">
        <v>194.36500000000001</v>
      </c>
      <c r="E29" s="106">
        <v>151.38900000000001</v>
      </c>
      <c r="F29" s="109">
        <v>168.39500000000001</v>
      </c>
      <c r="H29" s="111"/>
      <c r="I29" s="114">
        <v>71.936000000000007</v>
      </c>
      <c r="J29" s="115">
        <v>86.084999999999994</v>
      </c>
      <c r="K29" s="20"/>
      <c r="L29" t="s">
        <v>189</v>
      </c>
      <c r="M29">
        <v>-2.7837378469194958</v>
      </c>
    </row>
    <row r="30" spans="2:20">
      <c r="B30" s="106"/>
      <c r="C30" s="106">
        <v>133.709</v>
      </c>
      <c r="D30" s="109">
        <v>182.36099999999999</v>
      </c>
      <c r="E30" s="106">
        <v>151.708</v>
      </c>
      <c r="F30" s="109">
        <v>157.90899999999999</v>
      </c>
      <c r="H30" s="111"/>
      <c r="I30" s="114">
        <v>87.039000000000001</v>
      </c>
      <c r="J30" s="115">
        <v>79.304000000000002</v>
      </c>
      <c r="K30" s="20"/>
      <c r="L30" t="s">
        <v>190</v>
      </c>
      <c r="M30">
        <v>2.8585813456235808E-3</v>
      </c>
    </row>
    <row r="31" spans="2:20">
      <c r="B31" s="106"/>
      <c r="C31" s="106">
        <v>145.19900000000001</v>
      </c>
      <c r="D31" s="109">
        <v>185.71199999999999</v>
      </c>
      <c r="E31" s="106">
        <v>150.82</v>
      </c>
      <c r="F31" s="109">
        <v>168.97900000000001</v>
      </c>
      <c r="H31" s="111"/>
      <c r="I31" s="114">
        <v>91.838999999999999</v>
      </c>
      <c r="J31" s="115">
        <v>96.453999999999994</v>
      </c>
      <c r="K31" s="20"/>
      <c r="L31" t="s">
        <v>191</v>
      </c>
      <c r="M31">
        <v>1.6499829759956088</v>
      </c>
    </row>
    <row r="32" spans="2:20">
      <c r="B32" s="106"/>
      <c r="C32" s="106">
        <v>133.709</v>
      </c>
      <c r="D32" s="109">
        <v>191.28200000000001</v>
      </c>
      <c r="E32" s="106">
        <v>160.95699999999999</v>
      </c>
      <c r="F32" s="109">
        <v>189.44499999999999</v>
      </c>
      <c r="H32" s="111"/>
      <c r="I32" s="114">
        <v>92.62</v>
      </c>
      <c r="J32" s="115">
        <v>87.527000000000001</v>
      </c>
      <c r="K32" s="20"/>
      <c r="L32" t="s">
        <v>192</v>
      </c>
      <c r="M32">
        <v>5.7171626912471615E-3</v>
      </c>
    </row>
    <row r="33" spans="2:20" ht="14.65" thickBot="1">
      <c r="B33" s="106"/>
      <c r="C33" s="106">
        <v>133.86699999999999</v>
      </c>
      <c r="D33" s="109">
        <v>184.90199999999999</v>
      </c>
      <c r="E33" s="106">
        <v>145.59700000000001</v>
      </c>
      <c r="F33" s="109">
        <v>163.65100000000001</v>
      </c>
      <c r="H33" s="111"/>
      <c r="I33" s="114">
        <v>112.806</v>
      </c>
      <c r="J33" s="115">
        <v>79.367000000000004</v>
      </c>
      <c r="K33" s="20"/>
      <c r="L33" s="128" t="s">
        <v>193</v>
      </c>
      <c r="M33" s="128">
        <v>1.9679565064968181</v>
      </c>
      <c r="N33" s="128"/>
      <c r="Q33" s="22"/>
    </row>
    <row r="34" spans="2:20">
      <c r="B34" s="106"/>
      <c r="C34" s="106">
        <v>139.874</v>
      </c>
      <c r="D34" s="109">
        <v>188.709</v>
      </c>
      <c r="E34" s="106">
        <v>146.517</v>
      </c>
      <c r="F34" s="109">
        <v>162.32900000000001</v>
      </c>
      <c r="H34" s="111"/>
      <c r="I34" s="114">
        <v>107.063</v>
      </c>
      <c r="J34" s="115">
        <v>75.486000000000004</v>
      </c>
      <c r="K34" s="20"/>
      <c r="L34" s="20"/>
      <c r="T34" s="20"/>
    </row>
    <row r="35" spans="2:20">
      <c r="B35" s="106"/>
      <c r="C35" s="106">
        <v>145.19900000000001</v>
      </c>
      <c r="D35" s="109">
        <v>174.642</v>
      </c>
      <c r="E35" s="106">
        <v>165.01300000000001</v>
      </c>
      <c r="F35" s="109">
        <v>168.541</v>
      </c>
      <c r="H35" s="111" t="s">
        <v>111</v>
      </c>
      <c r="I35" s="114">
        <v>68.430999999999997</v>
      </c>
      <c r="J35" s="115">
        <v>46.423999999999999</v>
      </c>
      <c r="K35" s="20"/>
    </row>
    <row r="36" spans="2:20">
      <c r="B36" s="106"/>
      <c r="C36" s="106">
        <v>129.87</v>
      </c>
      <c r="D36" s="109">
        <v>186.786</v>
      </c>
      <c r="E36" s="106">
        <v>158.22900000000001</v>
      </c>
      <c r="F36" s="109">
        <v>161.53100000000001</v>
      </c>
      <c r="H36" s="111"/>
      <c r="I36" s="114">
        <v>68.069999999999993</v>
      </c>
      <c r="J36" s="115">
        <v>45.82</v>
      </c>
      <c r="K36" s="20"/>
    </row>
    <row r="37" spans="2:20">
      <c r="B37" s="106"/>
      <c r="C37" s="106">
        <v>149.351</v>
      </c>
      <c r="D37" s="109">
        <v>168.98400000000001</v>
      </c>
      <c r="E37" s="106">
        <v>157.548</v>
      </c>
      <c r="F37" s="109">
        <v>179.846</v>
      </c>
      <c r="H37" s="111"/>
      <c r="I37" s="114">
        <v>60.619</v>
      </c>
      <c r="J37" s="115">
        <v>56.939</v>
      </c>
      <c r="K37" s="20"/>
    </row>
    <row r="38" spans="2:20">
      <c r="B38" s="106"/>
      <c r="C38" s="106">
        <v>143.446</v>
      </c>
      <c r="D38" s="109">
        <v>189.18</v>
      </c>
      <c r="E38" s="106">
        <v>170.49199999999999</v>
      </c>
      <c r="F38" s="109">
        <v>167.99299999999999</v>
      </c>
      <c r="H38" s="111"/>
      <c r="I38" s="114">
        <v>67.828999999999994</v>
      </c>
      <c r="J38" s="115">
        <v>60.69</v>
      </c>
      <c r="K38" s="20"/>
    </row>
    <row r="39" spans="2:20">
      <c r="B39" s="106"/>
      <c r="C39" s="106">
        <v>131.483</v>
      </c>
      <c r="D39" s="109">
        <v>200.69300000000001</v>
      </c>
      <c r="E39" s="106">
        <v>167.17099999999999</v>
      </c>
      <c r="F39" s="109">
        <v>151.78899999999999</v>
      </c>
      <c r="H39" s="111"/>
      <c r="I39" s="114">
        <v>81.328000000000003</v>
      </c>
      <c r="J39" s="115">
        <v>45.82</v>
      </c>
      <c r="K39" s="20"/>
    </row>
    <row r="40" spans="2:20">
      <c r="B40" s="106"/>
      <c r="C40" s="106">
        <v>135.12100000000001</v>
      </c>
      <c r="D40" s="109">
        <v>178.29400000000001</v>
      </c>
      <c r="E40" s="106">
        <v>173.15100000000001</v>
      </c>
      <c r="F40" s="109">
        <v>176.18199999999999</v>
      </c>
      <c r="H40" s="111"/>
      <c r="I40" s="114">
        <v>84.879000000000005</v>
      </c>
      <c r="J40" s="115">
        <v>49.616</v>
      </c>
      <c r="K40" s="20"/>
    </row>
    <row r="41" spans="2:20">
      <c r="B41" s="106"/>
      <c r="C41" s="106">
        <v>151.59200000000001</v>
      </c>
      <c r="D41" s="109">
        <v>198.018</v>
      </c>
      <c r="E41" s="106">
        <v>155.52199999999999</v>
      </c>
      <c r="F41" s="109">
        <v>163.53800000000001</v>
      </c>
      <c r="H41" s="111"/>
      <c r="I41" s="114">
        <v>81.781000000000006</v>
      </c>
      <c r="J41" s="115">
        <v>60.957000000000001</v>
      </c>
      <c r="K41" s="20"/>
    </row>
    <row r="42" spans="2:20">
      <c r="B42" s="106"/>
      <c r="C42" s="106">
        <v>141.82</v>
      </c>
      <c r="D42" s="109">
        <v>188.119</v>
      </c>
      <c r="E42" s="106">
        <v>167.85499999999999</v>
      </c>
      <c r="F42" s="109">
        <v>177.29599999999999</v>
      </c>
      <c r="H42" s="111"/>
      <c r="I42" s="114">
        <v>71.534000000000006</v>
      </c>
      <c r="J42" s="115">
        <v>58.03</v>
      </c>
      <c r="K42" s="20"/>
    </row>
    <row r="43" spans="2:20">
      <c r="B43" s="106"/>
      <c r="C43" s="106">
        <v>136.98099999999999</v>
      </c>
      <c r="D43" s="109">
        <v>181.965</v>
      </c>
      <c r="E43" s="106">
        <v>164.458</v>
      </c>
      <c r="F43" s="109">
        <v>182.023</v>
      </c>
      <c r="H43" s="111"/>
      <c r="I43" s="114">
        <v>76.319999999999993</v>
      </c>
      <c r="J43" s="115">
        <v>60.728000000000002</v>
      </c>
      <c r="K43" s="20"/>
    </row>
    <row r="44" spans="2:20">
      <c r="B44" s="106"/>
      <c r="C44" s="106">
        <v>124.905</v>
      </c>
      <c r="D44" s="109">
        <v>182.08699999999999</v>
      </c>
      <c r="E44" s="106">
        <v>165.53299999999999</v>
      </c>
      <c r="F44" s="109">
        <v>187.124</v>
      </c>
      <c r="H44" s="111"/>
      <c r="I44" s="114">
        <v>60.619</v>
      </c>
      <c r="J44" s="115">
        <v>58.23</v>
      </c>
      <c r="K44" s="20"/>
    </row>
    <row r="45" spans="2:20">
      <c r="B45" s="106" t="s">
        <v>111</v>
      </c>
      <c r="C45" s="106">
        <v>134.90799999999999</v>
      </c>
      <c r="D45" s="109">
        <v>205.27799999999999</v>
      </c>
      <c r="E45" s="106">
        <v>144.262</v>
      </c>
      <c r="F45" s="109">
        <v>166.779</v>
      </c>
      <c r="H45" s="111"/>
      <c r="I45" s="114">
        <v>56.100999999999999</v>
      </c>
      <c r="J45" s="115">
        <v>53.878999999999998</v>
      </c>
      <c r="K45" s="20"/>
    </row>
    <row r="46" spans="2:20">
      <c r="B46" s="106"/>
      <c r="C46" s="106">
        <v>146.43100000000001</v>
      </c>
      <c r="D46" s="109">
        <v>205.40899999999999</v>
      </c>
      <c r="E46" s="106">
        <v>154.87200000000001</v>
      </c>
      <c r="F46" s="109">
        <v>150.82</v>
      </c>
      <c r="H46" s="111"/>
      <c r="I46" s="114">
        <v>59.182000000000002</v>
      </c>
      <c r="J46" s="115">
        <v>70.596000000000004</v>
      </c>
      <c r="K46" s="20"/>
    </row>
    <row r="47" spans="2:20">
      <c r="B47" s="106"/>
      <c r="C47" s="106">
        <v>154.73099999999999</v>
      </c>
      <c r="D47" s="109">
        <v>183.167</v>
      </c>
      <c r="E47" s="106">
        <v>173.715</v>
      </c>
      <c r="F47" s="109">
        <v>168.36600000000001</v>
      </c>
      <c r="H47" s="111"/>
      <c r="I47" s="114">
        <v>64.186999999999998</v>
      </c>
      <c r="J47" s="115">
        <v>61.033999999999999</v>
      </c>
      <c r="K47" s="20"/>
    </row>
    <row r="48" spans="2:20">
      <c r="B48" s="106"/>
      <c r="C48" s="106">
        <v>125.146</v>
      </c>
      <c r="D48" s="109">
        <v>182.196</v>
      </c>
      <c r="E48" s="106">
        <v>173.98400000000001</v>
      </c>
      <c r="F48" s="109">
        <v>177.47399999999999</v>
      </c>
      <c r="H48" s="111"/>
      <c r="I48" s="114">
        <v>78.403999999999996</v>
      </c>
      <c r="J48" s="115">
        <v>64.691000000000003</v>
      </c>
      <c r="K48" s="20"/>
      <c r="L48" s="20"/>
    </row>
    <row r="49" spans="2:20">
      <c r="B49" s="106"/>
      <c r="C49" s="106">
        <v>143.739</v>
      </c>
      <c r="D49" s="109">
        <v>212.38200000000001</v>
      </c>
      <c r="E49" s="106">
        <v>167.30699999999999</v>
      </c>
      <c r="F49" s="109">
        <v>187.11500000000001</v>
      </c>
      <c r="H49" s="111"/>
      <c r="I49" s="114">
        <v>75.978999999999999</v>
      </c>
      <c r="J49" s="115">
        <v>74.968000000000004</v>
      </c>
      <c r="K49" s="20"/>
      <c r="T49" s="20"/>
    </row>
    <row r="50" spans="2:20">
      <c r="B50" s="106"/>
      <c r="C50" s="106">
        <v>138.762</v>
      </c>
      <c r="D50" s="109">
        <v>191.179</v>
      </c>
      <c r="E50" s="106">
        <v>169.99100000000001</v>
      </c>
      <c r="F50" s="109">
        <v>165.40299999999999</v>
      </c>
      <c r="H50" s="111" t="s">
        <v>112</v>
      </c>
      <c r="I50" s="114">
        <v>67.75</v>
      </c>
      <c r="J50" s="115">
        <v>58.271999999999998</v>
      </c>
      <c r="K50" s="20"/>
    </row>
    <row r="51" spans="2:20">
      <c r="B51" s="106"/>
      <c r="C51" s="106">
        <v>153.71799999999999</v>
      </c>
      <c r="D51" s="109">
        <v>154.41200000000001</v>
      </c>
      <c r="E51" s="106">
        <v>169.13200000000001</v>
      </c>
      <c r="F51" s="109">
        <v>146.517</v>
      </c>
      <c r="H51" s="111"/>
      <c r="I51" s="114">
        <v>60.527999999999999</v>
      </c>
      <c r="J51" s="115">
        <v>62.392000000000003</v>
      </c>
      <c r="K51" s="20"/>
    </row>
    <row r="52" spans="2:20">
      <c r="B52" s="106"/>
      <c r="C52" s="106">
        <v>142.511</v>
      </c>
      <c r="D52" s="109">
        <v>149.02699999999999</v>
      </c>
      <c r="E52" s="106">
        <v>150.822</v>
      </c>
      <c r="F52" s="109">
        <v>132.005</v>
      </c>
      <c r="H52" s="111"/>
      <c r="I52" s="114">
        <v>73.95</v>
      </c>
      <c r="J52" s="115">
        <v>72.153000000000006</v>
      </c>
      <c r="K52" s="20"/>
    </row>
    <row r="53" spans="2:20">
      <c r="B53" s="106"/>
      <c r="C53" s="106">
        <v>127.46599999999999</v>
      </c>
      <c r="D53" s="109">
        <v>159.17699999999999</v>
      </c>
      <c r="E53" s="106">
        <v>154.87200000000001</v>
      </c>
      <c r="F53" s="109">
        <v>155.34899999999999</v>
      </c>
      <c r="H53" s="111"/>
      <c r="I53" s="114">
        <v>78.777000000000001</v>
      </c>
      <c r="J53" s="115">
        <v>72.983999999999995</v>
      </c>
      <c r="K53" s="20"/>
    </row>
    <row r="54" spans="2:20">
      <c r="B54" s="106"/>
      <c r="C54" s="106">
        <v>149.988</v>
      </c>
      <c r="D54" s="109">
        <v>167.18100000000001</v>
      </c>
      <c r="E54" s="106">
        <v>177.155</v>
      </c>
      <c r="F54" s="109">
        <v>150.42699999999999</v>
      </c>
      <c r="H54" s="111"/>
      <c r="I54" s="114">
        <v>63.087000000000003</v>
      </c>
      <c r="J54" s="115">
        <v>79.811000000000007</v>
      </c>
      <c r="K54" s="20"/>
      <c r="Q54" s="22"/>
    </row>
    <row r="55" spans="2:20">
      <c r="B55" s="106"/>
      <c r="C55" s="106">
        <v>134.619</v>
      </c>
      <c r="D55" s="109">
        <v>153.50399999999999</v>
      </c>
      <c r="E55" s="106">
        <v>168.85499999999999</v>
      </c>
      <c r="F55" s="109">
        <v>156.59</v>
      </c>
      <c r="H55" s="111"/>
      <c r="I55" s="114">
        <v>66.231999999999999</v>
      </c>
      <c r="J55" s="115">
        <v>65.888999999999996</v>
      </c>
      <c r="K55" s="20"/>
      <c r="Q55" s="22"/>
    </row>
    <row r="56" spans="2:20">
      <c r="B56" s="106"/>
      <c r="C56" s="106">
        <v>150.50800000000001</v>
      </c>
      <c r="D56" s="109">
        <v>185.702</v>
      </c>
      <c r="E56" s="106">
        <v>156.34299999999999</v>
      </c>
      <c r="F56" s="109">
        <v>161.95500000000001</v>
      </c>
      <c r="H56" s="111"/>
      <c r="I56" s="114">
        <v>78.759</v>
      </c>
      <c r="J56" s="115">
        <v>88.632999999999996</v>
      </c>
      <c r="K56" s="20"/>
    </row>
    <row r="57" spans="2:20">
      <c r="B57" s="106"/>
      <c r="C57" s="106">
        <v>145.89599999999999</v>
      </c>
      <c r="D57" s="109">
        <v>208.86</v>
      </c>
      <c r="E57" s="106">
        <v>168.392</v>
      </c>
      <c r="F57" s="109">
        <v>169.00399999999999</v>
      </c>
      <c r="H57" s="111"/>
      <c r="I57" s="114">
        <v>79.491</v>
      </c>
      <c r="J57" s="115">
        <v>85.614999999999995</v>
      </c>
      <c r="K57" s="20"/>
    </row>
    <row r="58" spans="2:20">
      <c r="B58" s="106"/>
      <c r="C58" s="106">
        <v>155.23500000000001</v>
      </c>
      <c r="D58" s="109">
        <v>191.179</v>
      </c>
      <c r="E58" s="106">
        <v>168.51599999999999</v>
      </c>
      <c r="F58" s="109">
        <v>158.602</v>
      </c>
      <c r="H58" s="111"/>
      <c r="I58" s="114">
        <v>77.11</v>
      </c>
      <c r="J58" s="115">
        <v>69.091999999999999</v>
      </c>
      <c r="K58" s="20"/>
    </row>
    <row r="59" spans="2:20">
      <c r="B59" s="106"/>
      <c r="C59" s="106">
        <v>152.18600000000001</v>
      </c>
      <c r="D59" s="109">
        <v>184.803</v>
      </c>
      <c r="E59" s="106">
        <v>150.476</v>
      </c>
      <c r="F59" s="109">
        <v>130.16</v>
      </c>
      <c r="H59" s="111"/>
      <c r="I59" s="114">
        <v>60.9</v>
      </c>
      <c r="J59" s="115">
        <v>59.978000000000002</v>
      </c>
      <c r="K59" s="20"/>
    </row>
    <row r="60" spans="2:20">
      <c r="B60" s="106"/>
      <c r="C60" s="106">
        <v>139.74299999999999</v>
      </c>
      <c r="D60" s="109">
        <v>160.65600000000001</v>
      </c>
      <c r="E60" s="106">
        <v>183.41800000000001</v>
      </c>
      <c r="F60" s="109">
        <v>163.934</v>
      </c>
      <c r="H60" s="111"/>
      <c r="I60" s="114">
        <v>58.631</v>
      </c>
      <c r="J60" s="115">
        <v>69.287000000000006</v>
      </c>
      <c r="K60" s="20"/>
    </row>
    <row r="61" spans="2:20">
      <c r="B61" s="106"/>
      <c r="C61" s="106">
        <v>137.489</v>
      </c>
      <c r="D61" s="109">
        <v>183.43100000000001</v>
      </c>
      <c r="E61" s="106">
        <v>168.392</v>
      </c>
      <c r="F61" s="109">
        <v>142.839</v>
      </c>
      <c r="H61" s="111"/>
      <c r="I61" s="114">
        <v>65.739999999999995</v>
      </c>
      <c r="J61" s="115">
        <v>61.738999999999997</v>
      </c>
      <c r="K61" s="20"/>
    </row>
    <row r="62" spans="2:20">
      <c r="B62" s="106"/>
      <c r="C62" s="106">
        <v>134.18299999999999</v>
      </c>
      <c r="D62" s="109">
        <v>204.07</v>
      </c>
      <c r="E62" s="106">
        <v>163.214</v>
      </c>
      <c r="F62" s="109">
        <v>153.679</v>
      </c>
      <c r="H62" s="111"/>
      <c r="I62" s="114">
        <v>61.66</v>
      </c>
      <c r="J62" s="115">
        <v>65.16</v>
      </c>
      <c r="K62" s="20"/>
      <c r="L62" s="20"/>
    </row>
    <row r="63" spans="2:20">
      <c r="B63" s="106"/>
      <c r="C63" s="106">
        <v>127.46599999999999</v>
      </c>
      <c r="D63" s="109">
        <v>172.12299999999999</v>
      </c>
      <c r="E63" s="106">
        <v>166.059</v>
      </c>
      <c r="F63" s="109">
        <v>157.65</v>
      </c>
      <c r="H63" s="111"/>
      <c r="I63" s="114">
        <v>63.154000000000003</v>
      </c>
      <c r="J63" s="115">
        <v>47.433999999999997</v>
      </c>
      <c r="K63" s="20"/>
    </row>
    <row r="64" spans="2:20">
      <c r="B64" s="106"/>
      <c r="C64" s="106">
        <v>125.146</v>
      </c>
      <c r="D64" s="109">
        <v>155.453</v>
      </c>
      <c r="E64" s="106">
        <v>157.50399999999999</v>
      </c>
      <c r="F64" s="109">
        <v>173.61600000000001</v>
      </c>
      <c r="H64" s="111"/>
      <c r="I64" s="114">
        <v>54.2</v>
      </c>
      <c r="J64" s="115">
        <v>49.222999999999999</v>
      </c>
      <c r="K64" s="20"/>
      <c r="T64" s="20"/>
    </row>
    <row r="65" spans="2:20">
      <c r="B65" s="106" t="s">
        <v>112</v>
      </c>
      <c r="C65" s="106">
        <v>128.02600000000001</v>
      </c>
      <c r="D65" s="109">
        <v>181.506</v>
      </c>
      <c r="E65" s="106">
        <v>164.19200000000001</v>
      </c>
      <c r="F65" s="109">
        <v>163.934</v>
      </c>
      <c r="H65" s="111" t="s">
        <v>113</v>
      </c>
      <c r="I65" s="114">
        <v>50.634</v>
      </c>
      <c r="J65" s="115">
        <v>96.429000000000002</v>
      </c>
      <c r="K65" s="20"/>
    </row>
    <row r="66" spans="2:20">
      <c r="B66" s="106"/>
      <c r="C66" s="106">
        <v>152.68799999999999</v>
      </c>
      <c r="D66" s="109">
        <v>194.87899999999999</v>
      </c>
      <c r="E66" s="106">
        <v>154.34200000000001</v>
      </c>
      <c r="F66" s="109"/>
      <c r="H66" s="111"/>
      <c r="I66" s="114">
        <v>72.816999999999993</v>
      </c>
      <c r="J66" s="115">
        <v>74.513999999999996</v>
      </c>
      <c r="K66" s="20"/>
    </row>
    <row r="67" spans="2:20">
      <c r="B67" s="106"/>
      <c r="C67" s="106">
        <v>155.23400000000001</v>
      </c>
      <c r="D67" s="109">
        <v>207.9</v>
      </c>
      <c r="E67" s="106">
        <v>160.97499999999999</v>
      </c>
      <c r="F67" s="109"/>
      <c r="H67" s="111"/>
      <c r="I67" s="114">
        <v>85.498000000000005</v>
      </c>
      <c r="J67" s="115">
        <v>81.671999999999997</v>
      </c>
      <c r="K67" s="20"/>
    </row>
    <row r="68" spans="2:20">
      <c r="B68" s="106"/>
      <c r="C68" s="106">
        <v>159</v>
      </c>
      <c r="D68" s="109">
        <v>165.59700000000001</v>
      </c>
      <c r="E68" s="106">
        <v>145.57400000000001</v>
      </c>
      <c r="F68" s="109"/>
      <c r="H68" s="111"/>
      <c r="I68" s="114">
        <v>58.213999999999999</v>
      </c>
      <c r="J68" s="115">
        <v>63.765999999999998</v>
      </c>
      <c r="K68" s="20"/>
    </row>
    <row r="69" spans="2:20">
      <c r="B69" s="106"/>
      <c r="C69" s="106">
        <v>138.67500000000001</v>
      </c>
      <c r="D69" s="109">
        <v>180.12299999999999</v>
      </c>
      <c r="E69" s="106">
        <v>164.893</v>
      </c>
      <c r="F69" s="109"/>
      <c r="H69" s="111"/>
      <c r="I69" s="114">
        <v>55.472000000000001</v>
      </c>
      <c r="J69" s="115">
        <v>77.882000000000005</v>
      </c>
      <c r="K69" s="20"/>
    </row>
    <row r="70" spans="2:20">
      <c r="B70" s="106"/>
      <c r="C70" s="106">
        <v>143.70400000000001</v>
      </c>
      <c r="D70" s="109">
        <v>176.91800000000001</v>
      </c>
      <c r="E70" s="106">
        <v>153.142</v>
      </c>
      <c r="F70" s="109"/>
      <c r="H70" s="111"/>
      <c r="I70" s="114">
        <v>48.215000000000003</v>
      </c>
      <c r="J70" s="115">
        <v>99.123000000000005</v>
      </c>
      <c r="K70" s="20"/>
    </row>
    <row r="71" spans="2:20">
      <c r="B71" s="106"/>
      <c r="C71" s="106">
        <v>151.76499999999999</v>
      </c>
      <c r="D71" s="109">
        <v>172.88399999999999</v>
      </c>
      <c r="E71" s="106">
        <v>164.893</v>
      </c>
      <c r="F71" s="109"/>
      <c r="H71" s="111"/>
      <c r="I71" s="114">
        <v>48.686</v>
      </c>
      <c r="J71" s="115">
        <v>86.155000000000001</v>
      </c>
      <c r="K71" s="20"/>
    </row>
    <row r="72" spans="2:20">
      <c r="B72" s="106"/>
      <c r="C72" s="106">
        <v>150.78700000000001</v>
      </c>
      <c r="D72" s="109">
        <v>152.352</v>
      </c>
      <c r="E72" s="106">
        <v>145.94300000000001</v>
      </c>
      <c r="F72" s="109"/>
      <c r="H72" s="111"/>
      <c r="I72" s="114">
        <v>43.030999999999999</v>
      </c>
      <c r="J72" s="115">
        <v>84.613</v>
      </c>
      <c r="K72" s="20"/>
    </row>
    <row r="73" spans="2:20">
      <c r="B73" s="106"/>
      <c r="C73" s="106">
        <v>129.00399999999999</v>
      </c>
      <c r="D73" s="109">
        <v>172.46600000000001</v>
      </c>
      <c r="E73" s="106">
        <v>167.529</v>
      </c>
      <c r="F73" s="109"/>
      <c r="H73" s="111"/>
      <c r="I73" s="114">
        <v>50.82</v>
      </c>
      <c r="J73" s="115">
        <v>72.206000000000003</v>
      </c>
      <c r="K73" s="20"/>
    </row>
    <row r="74" spans="2:20">
      <c r="B74" s="106"/>
      <c r="C74" s="106">
        <v>125.22199999999999</v>
      </c>
      <c r="D74" s="109">
        <v>202.67699999999999</v>
      </c>
      <c r="E74" s="106">
        <v>160.97499999999999</v>
      </c>
      <c r="F74" s="109"/>
      <c r="H74" s="111"/>
      <c r="I74" s="114">
        <v>48.686</v>
      </c>
      <c r="J74" s="115">
        <v>81.11</v>
      </c>
      <c r="K74" s="20"/>
    </row>
    <row r="75" spans="2:20">
      <c r="B75" s="106"/>
      <c r="C75" s="106">
        <v>134.83500000000001</v>
      </c>
      <c r="D75" s="109">
        <v>168.98400000000001</v>
      </c>
      <c r="E75" s="106">
        <v>154.691</v>
      </c>
      <c r="F75" s="109"/>
      <c r="H75" s="111"/>
      <c r="I75" s="114">
        <v>39.103999999999999</v>
      </c>
      <c r="J75" s="115">
        <v>84.39</v>
      </c>
      <c r="K75" s="20"/>
    </row>
    <row r="76" spans="2:20">
      <c r="B76" s="106"/>
      <c r="C76" s="106">
        <v>120.465</v>
      </c>
      <c r="D76" s="109">
        <v>200.11099999999999</v>
      </c>
      <c r="E76" s="106">
        <v>166.60900000000001</v>
      </c>
      <c r="F76" s="109"/>
      <c r="H76" s="111"/>
      <c r="I76" s="114">
        <v>50.046999999999997</v>
      </c>
      <c r="J76" s="115">
        <v>62.981999999999999</v>
      </c>
      <c r="K76" s="20"/>
    </row>
    <row r="77" spans="2:20">
      <c r="B77" s="106"/>
      <c r="C77" s="106">
        <v>128.947</v>
      </c>
      <c r="D77" s="109">
        <v>202.67699999999999</v>
      </c>
      <c r="E77" s="106">
        <v>158.083</v>
      </c>
      <c r="F77" s="109"/>
      <c r="H77" s="111"/>
      <c r="I77" s="114">
        <v>51.057000000000002</v>
      </c>
      <c r="J77" s="115">
        <v>68.322999999999993</v>
      </c>
      <c r="K77" s="20"/>
    </row>
    <row r="78" spans="2:20">
      <c r="B78" s="106"/>
      <c r="C78" s="106">
        <v>134.17500000000001</v>
      </c>
      <c r="D78" s="109">
        <v>196.864</v>
      </c>
      <c r="E78" s="106">
        <v>141.666</v>
      </c>
      <c r="F78" s="109"/>
      <c r="H78" s="111"/>
      <c r="I78" s="114">
        <v>59.220999999999997</v>
      </c>
      <c r="J78" s="115">
        <v>87.869</v>
      </c>
      <c r="K78" s="20"/>
      <c r="L78" s="20"/>
    </row>
    <row r="79" spans="2:20">
      <c r="B79" s="106"/>
      <c r="C79" s="106">
        <v>121.626</v>
      </c>
      <c r="D79" s="109">
        <v>203.96100000000001</v>
      </c>
      <c r="E79" s="106">
        <v>154.542</v>
      </c>
      <c r="F79" s="109"/>
      <c r="H79" s="111"/>
      <c r="I79" s="114">
        <v>58.375</v>
      </c>
      <c r="J79" s="115">
        <v>88.584999999999994</v>
      </c>
      <c r="K79" s="20"/>
      <c r="T79" s="20"/>
    </row>
    <row r="80" spans="2:20">
      <c r="B80" s="106"/>
      <c r="C80" s="106">
        <v>144.01300000000001</v>
      </c>
      <c r="D80" s="109">
        <v>189.50200000000001</v>
      </c>
      <c r="E80" s="106">
        <v>166.19300000000001</v>
      </c>
      <c r="F80" s="109"/>
      <c r="H80" s="111" t="s">
        <v>114</v>
      </c>
      <c r="I80" s="114">
        <v>75.233999999999995</v>
      </c>
      <c r="J80" s="115">
        <v>60.023000000000003</v>
      </c>
      <c r="K80" s="20"/>
    </row>
    <row r="81" spans="2:20">
      <c r="B81" s="106"/>
      <c r="C81" s="106">
        <v>136.958</v>
      </c>
      <c r="D81" s="109">
        <v>198.04599999999999</v>
      </c>
      <c r="E81" s="106">
        <v>164.61199999999999</v>
      </c>
      <c r="F81" s="109"/>
      <c r="H81" s="111"/>
      <c r="I81" s="114">
        <v>88.400999999999996</v>
      </c>
      <c r="J81" s="115">
        <v>59.488999999999997</v>
      </c>
      <c r="K81" s="20"/>
    </row>
    <row r="82" spans="2:20">
      <c r="B82" s="106"/>
      <c r="C82" s="106">
        <v>155.61500000000001</v>
      </c>
      <c r="D82" s="109">
        <v>151.62100000000001</v>
      </c>
      <c r="E82" s="106">
        <v>135.39400000000001</v>
      </c>
      <c r="F82" s="109"/>
      <c r="H82" s="111"/>
      <c r="I82" s="114">
        <v>77.12</v>
      </c>
      <c r="J82" s="115">
        <v>68.900000000000006</v>
      </c>
      <c r="K82" s="20"/>
    </row>
    <row r="83" spans="2:20">
      <c r="B83" s="106"/>
      <c r="C83" s="106">
        <v>129.29</v>
      </c>
      <c r="D83" s="109">
        <v>195.64699999999999</v>
      </c>
      <c r="E83" s="106">
        <v>172.59399999999999</v>
      </c>
      <c r="F83" s="109"/>
      <c r="H83" s="111"/>
      <c r="I83" s="114">
        <v>66.897000000000006</v>
      </c>
      <c r="J83" s="115">
        <v>60.023000000000003</v>
      </c>
      <c r="K83" s="20"/>
    </row>
    <row r="84" spans="2:20">
      <c r="B84" s="106"/>
      <c r="C84" s="106">
        <v>148.01400000000001</v>
      </c>
      <c r="D84" s="109">
        <v>205.07499999999999</v>
      </c>
      <c r="E84" s="106">
        <v>141.39400000000001</v>
      </c>
      <c r="F84" s="109"/>
      <c r="H84" s="111"/>
      <c r="I84" s="114">
        <v>88.704999999999998</v>
      </c>
      <c r="J84" s="115">
        <v>51.017000000000003</v>
      </c>
      <c r="K84" s="20"/>
    </row>
    <row r="85" spans="2:20">
      <c r="B85" s="106" t="s">
        <v>113</v>
      </c>
      <c r="C85" s="106">
        <v>157.69200000000001</v>
      </c>
      <c r="D85" s="109">
        <v>171.089</v>
      </c>
      <c r="E85" s="106">
        <v>180.66499999999999</v>
      </c>
      <c r="F85" s="109"/>
      <c r="H85" s="111"/>
      <c r="I85" s="114">
        <v>81.835999999999999</v>
      </c>
      <c r="J85" s="115">
        <v>69.361999999999995</v>
      </c>
      <c r="K85" s="20"/>
    </row>
    <row r="86" spans="2:20">
      <c r="B86" s="106"/>
      <c r="C86" s="106">
        <v>143.601</v>
      </c>
      <c r="D86" s="109">
        <v>168.85499999999999</v>
      </c>
      <c r="E86" s="106">
        <v>162.32599999999999</v>
      </c>
      <c r="F86" s="109"/>
      <c r="H86" s="111"/>
      <c r="I86" s="114">
        <v>86.424000000000007</v>
      </c>
      <c r="J86" s="115">
        <v>72.438000000000002</v>
      </c>
      <c r="K86" s="20"/>
    </row>
    <row r="87" spans="2:20">
      <c r="B87" s="106"/>
      <c r="C87" s="106">
        <v>163.631</v>
      </c>
      <c r="D87" s="109">
        <v>183.61600000000001</v>
      </c>
      <c r="E87" s="106">
        <v>162.10599999999999</v>
      </c>
      <c r="F87" s="109"/>
      <c r="H87" s="111"/>
      <c r="I87" s="114">
        <v>80.088999999999999</v>
      </c>
      <c r="J87" s="115">
        <v>81.938000000000002</v>
      </c>
      <c r="K87" s="20"/>
    </row>
    <row r="88" spans="2:20">
      <c r="B88" s="106"/>
      <c r="C88" s="106">
        <v>155.61500000000001</v>
      </c>
      <c r="D88" s="109">
        <v>181.62200000000001</v>
      </c>
      <c r="E88" s="106">
        <v>150.62299999999999</v>
      </c>
      <c r="F88" s="109"/>
      <c r="H88" s="111"/>
      <c r="I88" s="114">
        <v>64.679000000000002</v>
      </c>
      <c r="J88" s="115">
        <v>76.322000000000003</v>
      </c>
      <c r="K88" s="20"/>
    </row>
    <row r="89" spans="2:20">
      <c r="B89" s="106"/>
      <c r="C89" s="106">
        <v>136.417</v>
      </c>
      <c r="D89" s="109">
        <v>185.33699999999999</v>
      </c>
      <c r="E89" s="106">
        <v>139.72999999999999</v>
      </c>
      <c r="F89" s="109"/>
      <c r="H89" s="111"/>
      <c r="I89" s="114">
        <v>74.153000000000006</v>
      </c>
      <c r="J89" s="115">
        <v>64.828999999999994</v>
      </c>
      <c r="K89" s="20"/>
    </row>
    <row r="90" spans="2:20">
      <c r="B90" s="106"/>
      <c r="C90" s="106">
        <v>140.845</v>
      </c>
      <c r="D90" s="109">
        <v>159.14699999999999</v>
      </c>
      <c r="E90" s="106">
        <v>162.399</v>
      </c>
      <c r="F90" s="109"/>
      <c r="H90" s="111"/>
      <c r="I90" s="114">
        <v>84.347999999999999</v>
      </c>
      <c r="J90" s="115">
        <v>57.854999999999997</v>
      </c>
      <c r="K90" s="20"/>
    </row>
    <row r="91" spans="2:20">
      <c r="B91" s="106"/>
      <c r="C91" s="106">
        <v>148.464</v>
      </c>
      <c r="D91" s="109">
        <v>158.721</v>
      </c>
      <c r="E91" s="106">
        <v>143.715</v>
      </c>
      <c r="F91" s="109"/>
      <c r="H91" s="111"/>
      <c r="I91" s="114">
        <v>97.55</v>
      </c>
      <c r="J91" s="115">
        <v>55.176000000000002</v>
      </c>
      <c r="K91" s="20"/>
    </row>
    <row r="92" spans="2:20">
      <c r="B92" s="106"/>
      <c r="C92" s="106">
        <v>120.19199999999999</v>
      </c>
      <c r="D92" s="109">
        <v>172.30199999999999</v>
      </c>
      <c r="E92" s="106">
        <v>146.339</v>
      </c>
      <c r="F92" s="109"/>
      <c r="H92" s="111"/>
      <c r="I92" s="114">
        <v>105.188</v>
      </c>
      <c r="J92" s="115">
        <v>55.100999999999999</v>
      </c>
      <c r="K92" s="20"/>
      <c r="L92" s="20"/>
    </row>
    <row r="93" spans="2:20">
      <c r="B93" s="106"/>
      <c r="C93" s="106">
        <v>133.51599999999999</v>
      </c>
      <c r="D93" s="109">
        <v>192.524</v>
      </c>
      <c r="E93" s="106">
        <v>136.54499999999999</v>
      </c>
      <c r="F93" s="109"/>
      <c r="H93" s="111"/>
      <c r="I93" s="114">
        <v>128.244</v>
      </c>
      <c r="J93" s="115">
        <v>56.223999999999997</v>
      </c>
      <c r="K93" s="20"/>
    </row>
    <row r="94" spans="2:20">
      <c r="B94" s="106"/>
      <c r="C94" s="106">
        <v>121.07599999999999</v>
      </c>
      <c r="D94" s="109">
        <v>206.477</v>
      </c>
      <c r="E94" s="106">
        <v>135.18799999999999</v>
      </c>
      <c r="F94" s="109"/>
      <c r="H94" s="111"/>
      <c r="I94" s="114">
        <v>121.43</v>
      </c>
      <c r="J94" s="115">
        <v>65.680000000000007</v>
      </c>
      <c r="K94" s="20"/>
      <c r="T94" s="20"/>
    </row>
    <row r="95" spans="2:20">
      <c r="B95" s="106"/>
      <c r="C95" s="106">
        <v>112.98099999999999</v>
      </c>
      <c r="D95" s="109">
        <v>211.678</v>
      </c>
      <c r="E95" s="106">
        <v>159.964</v>
      </c>
      <c r="F95" s="109"/>
      <c r="H95" s="111" t="s">
        <v>115</v>
      </c>
      <c r="I95" s="114">
        <v>68.686999999999998</v>
      </c>
      <c r="J95" s="115">
        <v>75.403999999999996</v>
      </c>
      <c r="K95" s="20"/>
    </row>
    <row r="96" spans="2:20">
      <c r="B96" s="106"/>
      <c r="C96" s="106">
        <v>132.27699999999999</v>
      </c>
      <c r="D96" s="109">
        <v>167.649</v>
      </c>
      <c r="E96" s="106">
        <v>149.87100000000001</v>
      </c>
      <c r="F96" s="109"/>
      <c r="H96" s="111"/>
      <c r="I96" s="114">
        <v>83.54</v>
      </c>
      <c r="J96" s="115">
        <v>79.864999999999995</v>
      </c>
      <c r="K96" s="20"/>
    </row>
    <row r="97" spans="2:20">
      <c r="B97" s="106"/>
      <c r="C97" s="106">
        <v>105.386</v>
      </c>
      <c r="D97" s="109">
        <v>198.774</v>
      </c>
      <c r="E97" s="106">
        <v>155.21100000000001</v>
      </c>
      <c r="F97" s="109"/>
      <c r="H97" s="111"/>
      <c r="I97" s="114">
        <v>75.478999999999999</v>
      </c>
      <c r="J97" s="115">
        <v>102.21599999999999</v>
      </c>
      <c r="K97" s="20"/>
    </row>
    <row r="98" spans="2:20">
      <c r="B98" s="106"/>
      <c r="C98" s="106">
        <v>130.29599999999999</v>
      </c>
      <c r="D98" s="109">
        <v>209.35499999999999</v>
      </c>
      <c r="E98" s="106">
        <v>132.65799999999999</v>
      </c>
      <c r="F98" s="109"/>
      <c r="H98" s="111"/>
      <c r="I98" s="114">
        <v>66.043999999999997</v>
      </c>
      <c r="J98" s="115">
        <v>82.100999999999999</v>
      </c>
      <c r="K98" s="20"/>
    </row>
    <row r="99" spans="2:20">
      <c r="B99" s="106"/>
      <c r="C99" s="106">
        <v>134.48699999999999</v>
      </c>
      <c r="D99" s="109">
        <v>168.392</v>
      </c>
      <c r="E99" s="106">
        <v>146.62299999999999</v>
      </c>
      <c r="F99" s="109"/>
      <c r="H99" s="111"/>
      <c r="I99" s="114">
        <v>72.593000000000004</v>
      </c>
      <c r="J99" s="115">
        <v>79.864999999999995</v>
      </c>
      <c r="K99" s="20"/>
    </row>
    <row r="100" spans="2:20">
      <c r="B100" s="106"/>
      <c r="C100" s="106">
        <v>124.72199999999999</v>
      </c>
      <c r="D100" s="109">
        <v>191.95599999999999</v>
      </c>
      <c r="E100" s="106">
        <v>134.56800000000001</v>
      </c>
      <c r="F100" s="109"/>
      <c r="H100" s="111"/>
      <c r="I100" s="114">
        <v>53.786999999999999</v>
      </c>
      <c r="J100" s="115">
        <v>78.981999999999999</v>
      </c>
      <c r="K100" s="20"/>
    </row>
    <row r="101" spans="2:20">
      <c r="B101" s="106"/>
      <c r="C101" s="106">
        <v>130.78299999999999</v>
      </c>
      <c r="D101" s="109">
        <v>157.50399999999999</v>
      </c>
      <c r="E101" s="106">
        <v>146.13499999999999</v>
      </c>
      <c r="F101" s="109"/>
      <c r="H101" s="111"/>
      <c r="I101" s="114">
        <v>40.963000000000001</v>
      </c>
      <c r="J101" s="115">
        <v>78.953000000000003</v>
      </c>
      <c r="K101" s="20"/>
    </row>
    <row r="102" spans="2:20">
      <c r="B102" s="106"/>
      <c r="C102" s="106">
        <v>137.417</v>
      </c>
      <c r="D102" s="109">
        <v>203.71199999999999</v>
      </c>
      <c r="E102" s="106">
        <v>134.483</v>
      </c>
      <c r="F102" s="109"/>
      <c r="H102" s="111"/>
      <c r="I102" s="114">
        <v>47.41</v>
      </c>
      <c r="J102" s="115">
        <v>76.27</v>
      </c>
      <c r="K102" s="20"/>
    </row>
    <row r="103" spans="2:20">
      <c r="B103" s="106"/>
      <c r="C103" s="106">
        <v>144.845</v>
      </c>
      <c r="D103" s="109">
        <v>207.68299999999999</v>
      </c>
      <c r="E103" s="106">
        <v>156.35599999999999</v>
      </c>
      <c r="F103" s="109"/>
      <c r="H103" s="111"/>
      <c r="I103" s="114">
        <v>52.106000000000002</v>
      </c>
      <c r="J103" s="115">
        <v>74.710999999999999</v>
      </c>
      <c r="K103" s="20"/>
    </row>
    <row r="104" spans="2:20">
      <c r="B104" s="106"/>
      <c r="C104" s="106">
        <v>146.464</v>
      </c>
      <c r="D104" s="109">
        <v>181.10499999999999</v>
      </c>
      <c r="E104" s="106">
        <v>151.881</v>
      </c>
      <c r="F104" s="109"/>
      <c r="H104" s="111"/>
      <c r="I104" s="114">
        <v>56.765999999999998</v>
      </c>
      <c r="J104" s="115">
        <v>114.38</v>
      </c>
      <c r="K104" s="20"/>
      <c r="R104" s="23"/>
    </row>
    <row r="105" spans="2:20">
      <c r="B105" s="18"/>
      <c r="C105" s="18"/>
      <c r="D105" s="21"/>
      <c r="E105" s="18"/>
      <c r="F105" s="21"/>
      <c r="H105" s="111"/>
      <c r="I105" s="114">
        <v>54.771000000000001</v>
      </c>
      <c r="J105" s="115">
        <v>70.180999999999997</v>
      </c>
      <c r="K105" s="20"/>
    </row>
    <row r="106" spans="2:20">
      <c r="B106" s="18"/>
      <c r="C106" s="18"/>
      <c r="D106" s="21"/>
      <c r="E106" s="18"/>
      <c r="F106" s="21"/>
      <c r="H106" s="111"/>
      <c r="I106" s="114">
        <v>97.617999999999995</v>
      </c>
      <c r="J106" s="115">
        <v>103.907</v>
      </c>
      <c r="K106" s="20"/>
      <c r="L106" s="20"/>
    </row>
    <row r="107" spans="2:20">
      <c r="B107" s="18" t="s">
        <v>54</v>
      </c>
      <c r="C107" s="24">
        <f>AVERAGE(C5:C104)</f>
        <v>139.86630999999991</v>
      </c>
      <c r="D107" s="25">
        <f>AVERAGE(D5:D104)</f>
        <v>184.77233000000001</v>
      </c>
      <c r="E107" s="24">
        <f>AVERAGE(E5:E104)</f>
        <v>158.37880999999996</v>
      </c>
      <c r="F107" s="25">
        <f>AVERAGE(F5:F65)</f>
        <v>161.84185245901634</v>
      </c>
      <c r="H107" s="111"/>
      <c r="I107" s="114">
        <v>63.326000000000001</v>
      </c>
      <c r="J107" s="115">
        <v>69.792000000000002</v>
      </c>
      <c r="K107" s="20"/>
    </row>
    <row r="108" spans="2:20">
      <c r="B108" s="26" t="s">
        <v>55</v>
      </c>
      <c r="C108" s="27">
        <f>STDEV(C5:C104)</f>
        <v>11.477330159483866</v>
      </c>
      <c r="D108" s="28">
        <f t="shared" ref="D108:E108" si="0">STDEV(D5:D104)</f>
        <v>16.440949474938325</v>
      </c>
      <c r="E108" s="27">
        <f t="shared" si="0"/>
        <v>11.02902318787511</v>
      </c>
      <c r="F108" s="28">
        <f>STDEV(F5:F65)</f>
        <v>13.218267671214292</v>
      </c>
      <c r="H108" s="111"/>
      <c r="I108" s="114">
        <v>77.802000000000007</v>
      </c>
      <c r="J108" s="115">
        <v>108.69799999999999</v>
      </c>
      <c r="K108" s="20"/>
    </row>
    <row r="109" spans="2:20">
      <c r="C109">
        <f>AVERAGE(C5:C104)</f>
        <v>139.86630999999991</v>
      </c>
      <c r="H109" s="111"/>
      <c r="I109" s="114">
        <v>66.212000000000003</v>
      </c>
      <c r="J109" s="115">
        <v>78.117000000000004</v>
      </c>
      <c r="K109" s="20"/>
      <c r="T109" s="20"/>
    </row>
    <row r="110" spans="2:20">
      <c r="H110" s="111" t="s">
        <v>116</v>
      </c>
      <c r="I110" s="114">
        <v>50.213999999999999</v>
      </c>
      <c r="J110" s="115">
        <v>81.412000000000006</v>
      </c>
      <c r="K110" s="20"/>
    </row>
    <row r="111" spans="2:20">
      <c r="H111" s="111"/>
      <c r="I111" s="114">
        <v>51.417000000000002</v>
      </c>
      <c r="J111" s="115">
        <v>45.716999999999999</v>
      </c>
      <c r="K111" s="20"/>
    </row>
    <row r="112" spans="2:20">
      <c r="H112" s="111"/>
      <c r="I112" s="114">
        <v>46.027999999999999</v>
      </c>
      <c r="J112" s="115">
        <v>51.052999999999997</v>
      </c>
      <c r="K112" s="20"/>
    </row>
    <row r="113" spans="8:27">
      <c r="H113" s="111"/>
      <c r="I113" s="114">
        <v>67.617000000000004</v>
      </c>
      <c r="J113" s="115">
        <v>62.043999999999997</v>
      </c>
      <c r="K113" s="20"/>
    </row>
    <row r="114" spans="8:27">
      <c r="H114" s="111"/>
      <c r="I114" s="114">
        <v>67.617000000000004</v>
      </c>
      <c r="J114" s="115">
        <v>88.287000000000006</v>
      </c>
      <c r="K114" s="20"/>
    </row>
    <row r="115" spans="8:27">
      <c r="H115" s="111"/>
      <c r="I115" s="114">
        <v>50.213999999999999</v>
      </c>
      <c r="J115" s="115">
        <v>62.896999999999998</v>
      </c>
      <c r="K115" s="20"/>
    </row>
    <row r="116" spans="8:27">
      <c r="H116" s="111"/>
      <c r="I116" s="114">
        <v>49.12</v>
      </c>
      <c r="J116" s="115">
        <v>60.956000000000003</v>
      </c>
      <c r="K116" s="20"/>
    </row>
    <row r="117" spans="8:27">
      <c r="H117" s="111"/>
      <c r="I117" s="114">
        <v>63.008000000000003</v>
      </c>
      <c r="J117" s="115">
        <v>43.637999999999998</v>
      </c>
      <c r="K117" s="20"/>
    </row>
    <row r="118" spans="8:27">
      <c r="H118" s="111"/>
      <c r="I118" s="114">
        <v>60.515999999999998</v>
      </c>
      <c r="J118" s="115">
        <v>53.966000000000001</v>
      </c>
      <c r="K118" s="20"/>
    </row>
    <row r="119" spans="8:27">
      <c r="H119" s="111"/>
      <c r="I119" s="114">
        <v>58.073</v>
      </c>
      <c r="J119" s="115">
        <v>50.595999999999997</v>
      </c>
      <c r="K119" s="20"/>
      <c r="P119" s="22"/>
    </row>
    <row r="120" spans="8:27">
      <c r="H120" s="111"/>
      <c r="I120" s="114">
        <v>61.406999999999996</v>
      </c>
      <c r="J120" s="115">
        <v>38.728999999999999</v>
      </c>
      <c r="K120" s="20"/>
      <c r="L120" s="20"/>
      <c r="P120" s="20"/>
      <c r="W120" s="22"/>
    </row>
    <row r="121" spans="8:27">
      <c r="H121" s="111"/>
      <c r="I121" s="114">
        <v>49.35</v>
      </c>
      <c r="J121" s="115">
        <v>46.31</v>
      </c>
      <c r="K121" s="20"/>
    </row>
    <row r="122" spans="8:27">
      <c r="H122" s="111"/>
      <c r="I122" s="114">
        <v>51.460999999999999</v>
      </c>
      <c r="J122" s="115">
        <v>44.351999999999997</v>
      </c>
      <c r="K122" s="20"/>
      <c r="W122" s="22"/>
    </row>
    <row r="123" spans="8:27">
      <c r="H123" s="111"/>
      <c r="I123" s="114">
        <v>57.878</v>
      </c>
      <c r="J123" s="115">
        <v>84.701999999999998</v>
      </c>
      <c r="K123" s="20"/>
    </row>
    <row r="124" spans="8:27">
      <c r="H124" s="111"/>
      <c r="I124" s="114">
        <v>57.878</v>
      </c>
      <c r="J124" s="115">
        <v>62.94</v>
      </c>
      <c r="K124" s="20"/>
      <c r="AA124" s="20"/>
    </row>
    <row r="125" spans="8:27">
      <c r="H125" s="111" t="s">
        <v>117</v>
      </c>
      <c r="I125" s="114">
        <v>73.272000000000006</v>
      </c>
      <c r="J125" s="115">
        <v>74.786000000000001</v>
      </c>
      <c r="K125" s="20"/>
    </row>
    <row r="126" spans="8:27">
      <c r="H126" s="111"/>
      <c r="I126" s="114">
        <v>76.712999999999994</v>
      </c>
      <c r="J126" s="115">
        <v>75.546000000000006</v>
      </c>
      <c r="K126" s="20"/>
    </row>
    <row r="127" spans="8:27">
      <c r="H127" s="111"/>
      <c r="I127" s="114">
        <v>55.969000000000001</v>
      </c>
      <c r="J127" s="115">
        <v>85.47</v>
      </c>
      <c r="K127" s="20"/>
    </row>
    <row r="128" spans="8:27">
      <c r="H128" s="111"/>
      <c r="I128" s="114">
        <v>79.948999999999998</v>
      </c>
      <c r="J128" s="115">
        <v>78.566999999999993</v>
      </c>
      <c r="K128" s="20"/>
    </row>
    <row r="129" spans="8:27">
      <c r="H129" s="111"/>
      <c r="I129" s="114">
        <v>69.042000000000002</v>
      </c>
      <c r="J129" s="115">
        <v>84.611000000000004</v>
      </c>
      <c r="K129" s="20"/>
    </row>
    <row r="130" spans="8:27">
      <c r="H130" s="111"/>
      <c r="I130" s="114">
        <v>67.885000000000005</v>
      </c>
      <c r="J130" s="115">
        <v>89.744</v>
      </c>
      <c r="K130" s="20"/>
    </row>
    <row r="131" spans="8:27">
      <c r="H131" s="111"/>
      <c r="I131" s="114">
        <v>66.775000000000006</v>
      </c>
      <c r="J131" s="115">
        <v>87.632999999999996</v>
      </c>
      <c r="K131" s="20"/>
    </row>
    <row r="132" spans="8:27">
      <c r="H132" s="111"/>
      <c r="I132" s="114">
        <v>69.042000000000002</v>
      </c>
      <c r="J132" s="115">
        <v>108.786</v>
      </c>
      <c r="K132" s="20"/>
    </row>
    <row r="133" spans="8:27">
      <c r="H133" s="111"/>
      <c r="I133" s="114">
        <v>78.722999999999999</v>
      </c>
      <c r="J133" s="115">
        <v>79.06</v>
      </c>
      <c r="K133" s="20"/>
    </row>
    <row r="134" spans="8:27">
      <c r="H134" s="111"/>
      <c r="I134" s="114">
        <v>71.363</v>
      </c>
      <c r="J134" s="115">
        <v>81.588999999999999</v>
      </c>
      <c r="K134" s="20"/>
      <c r="L134" s="20"/>
      <c r="P134" s="20"/>
      <c r="Q134" t="s">
        <v>119</v>
      </c>
    </row>
    <row r="135" spans="8:27">
      <c r="H135" s="111"/>
      <c r="I135" s="114">
        <v>74.314999999999998</v>
      </c>
      <c r="J135" s="115">
        <v>69.763999999999996</v>
      </c>
      <c r="K135" s="20"/>
    </row>
    <row r="136" spans="8:27">
      <c r="H136" s="111"/>
      <c r="I136" s="114">
        <v>84.465000000000003</v>
      </c>
      <c r="J136" s="115">
        <v>82.975999999999999</v>
      </c>
      <c r="K136" s="20"/>
    </row>
    <row r="137" spans="8:27">
      <c r="H137" s="111"/>
      <c r="I137" s="114">
        <v>87.724999999999994</v>
      </c>
      <c r="J137" s="115">
        <v>90.655000000000001</v>
      </c>
      <c r="K137" s="20"/>
    </row>
    <row r="138" spans="8:27">
      <c r="H138" s="111"/>
      <c r="I138" s="114">
        <v>78.980999999999995</v>
      </c>
      <c r="J138" s="115">
        <v>72.587000000000003</v>
      </c>
      <c r="K138" s="20"/>
    </row>
    <row r="139" spans="8:27">
      <c r="H139" s="111"/>
      <c r="I139" s="114">
        <v>70.501999999999995</v>
      </c>
      <c r="J139" s="115">
        <v>77.218999999999994</v>
      </c>
      <c r="K139" s="20"/>
      <c r="AA139" s="20"/>
    </row>
    <row r="140" spans="8:27">
      <c r="H140" s="111" t="s">
        <v>118</v>
      </c>
      <c r="I140" s="114">
        <v>63.670999999999999</v>
      </c>
      <c r="J140" s="115">
        <v>68.239999999999995</v>
      </c>
      <c r="K140" s="20"/>
      <c r="X140" s="22"/>
    </row>
    <row r="141" spans="8:27">
      <c r="H141" s="111"/>
      <c r="I141" s="114">
        <v>78.382000000000005</v>
      </c>
      <c r="J141" s="115">
        <v>69.933999999999997</v>
      </c>
      <c r="K141" s="20"/>
    </row>
    <row r="142" spans="8:27">
      <c r="H142" s="111"/>
      <c r="I142" s="114">
        <v>79.921000000000006</v>
      </c>
      <c r="J142" s="115">
        <v>65.933999999999997</v>
      </c>
      <c r="K142" s="20"/>
    </row>
    <row r="143" spans="8:27">
      <c r="H143" s="111"/>
      <c r="I143" s="114">
        <v>100.212</v>
      </c>
      <c r="J143" s="115">
        <v>71.429000000000002</v>
      </c>
      <c r="K143" s="20"/>
    </row>
    <row r="144" spans="8:27">
      <c r="H144" s="111"/>
      <c r="I144" s="114">
        <v>67.989000000000004</v>
      </c>
      <c r="J144" s="115">
        <v>66.900000000000006</v>
      </c>
      <c r="K144" s="20"/>
    </row>
    <row r="145" spans="8:31">
      <c r="H145" s="111"/>
      <c r="I145" s="114">
        <v>65.274000000000001</v>
      </c>
      <c r="J145" s="115">
        <v>74.984999999999999</v>
      </c>
      <c r="K145" s="20"/>
    </row>
    <row r="146" spans="8:31">
      <c r="H146" s="111"/>
      <c r="I146" s="114">
        <v>67.989000000000004</v>
      </c>
      <c r="J146" s="115">
        <v>67.852000000000004</v>
      </c>
      <c r="K146" s="20"/>
    </row>
    <row r="147" spans="8:31">
      <c r="H147" s="111"/>
      <c r="I147" s="114">
        <v>59.658999999999999</v>
      </c>
      <c r="J147" s="115">
        <v>85.209000000000003</v>
      </c>
      <c r="K147" s="20"/>
    </row>
    <row r="148" spans="8:31">
      <c r="H148" s="111"/>
      <c r="I148" s="114">
        <v>59.597000000000001</v>
      </c>
      <c r="J148" s="115">
        <v>51.835000000000001</v>
      </c>
      <c r="K148" s="20"/>
      <c r="X148" s="22"/>
    </row>
    <row r="149" spans="8:31">
      <c r="H149" s="111"/>
      <c r="I149" s="114">
        <v>101.45699999999999</v>
      </c>
      <c r="J149" s="115">
        <v>77.703999999999994</v>
      </c>
      <c r="K149" s="20"/>
      <c r="W149" s="22"/>
    </row>
    <row r="150" spans="8:31">
      <c r="H150" s="111"/>
      <c r="I150" s="114">
        <v>116.087</v>
      </c>
      <c r="J150" s="115">
        <v>68.680999999999997</v>
      </c>
      <c r="K150" s="20"/>
      <c r="L150" s="20"/>
      <c r="M150" s="29"/>
      <c r="N150" s="29"/>
      <c r="X150" s="22"/>
      <c r="AA150" s="20"/>
    </row>
    <row r="151" spans="8:31">
      <c r="H151" s="111"/>
      <c r="I151" s="114">
        <v>77.813999999999993</v>
      </c>
      <c r="J151" s="115">
        <v>72.53</v>
      </c>
      <c r="K151" s="20"/>
      <c r="L151" s="20"/>
      <c r="M151" s="29"/>
      <c r="N151" s="29"/>
    </row>
    <row r="152" spans="8:31">
      <c r="H152" s="111"/>
      <c r="I152" s="114">
        <v>76.522000000000006</v>
      </c>
      <c r="J152" s="115">
        <v>66.447000000000003</v>
      </c>
      <c r="K152" s="20"/>
    </row>
    <row r="153" spans="8:31">
      <c r="H153" s="111"/>
      <c r="I153" s="114">
        <v>81.703000000000003</v>
      </c>
      <c r="J153" s="115">
        <v>70.897999999999996</v>
      </c>
      <c r="K153" s="20"/>
    </row>
    <row r="154" spans="8:31">
      <c r="H154" s="111"/>
      <c r="I154" s="114">
        <v>63.438000000000002</v>
      </c>
      <c r="J154" s="115">
        <v>64.135000000000005</v>
      </c>
      <c r="K154" s="20"/>
    </row>
    <row r="155" spans="8:31">
      <c r="H155" s="30"/>
      <c r="I155" s="31"/>
      <c r="J155" s="32"/>
      <c r="K155" s="31"/>
      <c r="AE155" s="12"/>
    </row>
    <row r="156" spans="8:31">
      <c r="H156" s="1"/>
      <c r="J156" s="12"/>
      <c r="AA156" s="20"/>
      <c r="AB156" s="29"/>
      <c r="AC156" s="29"/>
    </row>
    <row r="157" spans="8:31">
      <c r="H157" s="1"/>
      <c r="J157" s="12"/>
    </row>
    <row r="158" spans="8:31">
      <c r="H158" s="19" t="s">
        <v>54</v>
      </c>
      <c r="I158" s="29">
        <f>AVERAGE(I5:I154)</f>
        <v>69.574419999999961</v>
      </c>
      <c r="J158" s="33">
        <f>AVERAGE(J5:J154)</f>
        <v>75.186213333333328</v>
      </c>
      <c r="K158" s="29"/>
    </row>
    <row r="159" spans="8:31">
      <c r="H159" s="34" t="s">
        <v>55</v>
      </c>
      <c r="I159" s="35">
        <f>STDEV(I5:I154)</f>
        <v>17.483872182295542</v>
      </c>
      <c r="J159" s="36">
        <f>STDEV(J5:J154)</f>
        <v>17.432852499316109</v>
      </c>
      <c r="K159" s="29"/>
      <c r="AC159" s="29"/>
    </row>
    <row r="160" spans="8:31">
      <c r="AC160" s="29"/>
    </row>
    <row r="161" spans="27:28">
      <c r="AA161" s="29"/>
      <c r="AB161" s="29"/>
    </row>
  </sheetData>
  <mergeCells count="4">
    <mergeCell ref="P3:Q3"/>
    <mergeCell ref="C3:D3"/>
    <mergeCell ref="E3:F3"/>
    <mergeCell ref="I3:J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4EAE4-A504-4871-ABE8-7331D28427BF}">
  <dimension ref="A1:CH146"/>
  <sheetViews>
    <sheetView topLeftCell="A36" zoomScale="80" zoomScaleNormal="80" workbookViewId="0">
      <selection activeCell="L140" sqref="L140"/>
    </sheetView>
  </sheetViews>
  <sheetFormatPr defaultRowHeight="14.25"/>
  <sheetData>
    <row r="1" spans="1:86" ht="18">
      <c r="A1" s="103" t="s">
        <v>262</v>
      </c>
    </row>
    <row r="2" spans="1:86" ht="18">
      <c r="Q2" s="103"/>
    </row>
    <row r="3" spans="1:86">
      <c r="B3" s="8"/>
      <c r="C3" s="7"/>
      <c r="D3" s="156" t="s">
        <v>43</v>
      </c>
      <c r="E3" s="157"/>
      <c r="F3" s="157"/>
      <c r="G3" s="157"/>
      <c r="H3" s="157"/>
      <c r="I3" s="157"/>
      <c r="J3" s="157"/>
      <c r="K3" s="157"/>
      <c r="L3" s="157"/>
      <c r="M3" s="157"/>
      <c r="N3" s="158"/>
      <c r="P3" s="156" t="s">
        <v>44</v>
      </c>
      <c r="Q3" s="157"/>
      <c r="R3" s="157"/>
      <c r="S3" s="157"/>
      <c r="T3" s="157"/>
      <c r="U3" s="157"/>
      <c r="V3" s="157"/>
      <c r="W3" s="157"/>
      <c r="X3" s="157"/>
      <c r="Y3" s="157"/>
      <c r="Z3" s="158"/>
      <c r="AB3" s="156" t="s">
        <v>96</v>
      </c>
      <c r="AC3" s="157"/>
      <c r="AD3" s="157"/>
      <c r="AE3" s="157"/>
      <c r="AF3" s="157"/>
      <c r="AG3" s="157"/>
      <c r="AH3" s="157"/>
      <c r="AI3" s="157"/>
      <c r="AJ3" s="157"/>
      <c r="AK3" s="157"/>
      <c r="AL3" s="158"/>
      <c r="AN3" s="156"/>
      <c r="AO3" s="157"/>
      <c r="AP3" s="157"/>
      <c r="AQ3" s="157"/>
      <c r="AR3" s="157"/>
      <c r="AS3" s="157"/>
      <c r="AT3" s="157"/>
      <c r="AU3" s="157"/>
      <c r="AV3" s="157"/>
      <c r="AW3" s="157"/>
      <c r="AX3" s="158"/>
      <c r="AZ3" s="156"/>
      <c r="BA3" s="157"/>
      <c r="BB3" s="157"/>
      <c r="BC3" s="157"/>
      <c r="BD3" s="157"/>
      <c r="BE3" s="157"/>
      <c r="BF3" s="157"/>
      <c r="BG3" s="157"/>
      <c r="BH3" s="157"/>
      <c r="BI3" s="157"/>
      <c r="BJ3" s="158"/>
      <c r="BL3" s="156" t="s">
        <v>165</v>
      </c>
      <c r="BM3" s="157"/>
      <c r="BN3" s="157"/>
      <c r="BO3" s="157"/>
      <c r="BP3" s="157"/>
      <c r="BQ3" s="157"/>
      <c r="BR3" s="157"/>
      <c r="BS3" s="157"/>
      <c r="BT3" s="157"/>
      <c r="BU3" s="157"/>
      <c r="BV3" s="158"/>
      <c r="BX3" s="156" t="s">
        <v>166</v>
      </c>
      <c r="BY3" s="157"/>
      <c r="BZ3" s="157"/>
      <c r="CA3" s="157"/>
      <c r="CB3" s="157"/>
      <c r="CC3" s="157"/>
      <c r="CD3" s="157"/>
      <c r="CE3" s="157"/>
      <c r="CF3" s="157"/>
      <c r="CG3" s="157"/>
      <c r="CH3" s="158"/>
    </row>
    <row r="4" spans="1:86">
      <c r="B4" s="6"/>
      <c r="D4" s="153" t="s">
        <v>80</v>
      </c>
      <c r="E4" s="154"/>
      <c r="F4" s="154"/>
      <c r="G4" s="154"/>
      <c r="H4" s="155"/>
      <c r="J4" s="153" t="s">
        <v>81</v>
      </c>
      <c r="K4" s="154"/>
      <c r="L4" s="154"/>
      <c r="M4" s="154"/>
      <c r="N4" s="155"/>
      <c r="P4" s="153" t="s">
        <v>48</v>
      </c>
      <c r="Q4" s="154"/>
      <c r="R4" s="154"/>
      <c r="S4" s="154"/>
      <c r="T4" s="155"/>
      <c r="V4" s="153" t="s">
        <v>49</v>
      </c>
      <c r="W4" s="154"/>
      <c r="X4" s="154"/>
      <c r="Y4" s="154"/>
      <c r="Z4" s="155"/>
      <c r="AB4" s="153" t="s">
        <v>48</v>
      </c>
      <c r="AC4" s="154"/>
      <c r="AD4" s="154"/>
      <c r="AE4" s="154"/>
      <c r="AF4" s="155"/>
      <c r="AH4" s="153" t="s">
        <v>49</v>
      </c>
      <c r="AI4" s="154"/>
      <c r="AJ4" s="154"/>
      <c r="AK4" s="154"/>
      <c r="AL4" s="155"/>
      <c r="AN4" s="156" t="s">
        <v>6</v>
      </c>
      <c r="AO4" s="157"/>
      <c r="AP4" s="157"/>
      <c r="AQ4" s="157"/>
      <c r="AR4" s="157"/>
      <c r="AS4" s="157"/>
      <c r="AT4" s="157"/>
      <c r="AU4" s="157"/>
      <c r="AV4" s="157"/>
      <c r="AW4" s="157"/>
      <c r="AX4" s="158"/>
      <c r="AZ4" s="156" t="s">
        <v>7</v>
      </c>
      <c r="BA4" s="157"/>
      <c r="BB4" s="157"/>
      <c r="BC4" s="157"/>
      <c r="BD4" s="157"/>
      <c r="BE4" s="157"/>
      <c r="BF4" s="157"/>
      <c r="BG4" s="157"/>
      <c r="BH4" s="157"/>
      <c r="BI4" s="157"/>
      <c r="BJ4" s="158"/>
      <c r="BL4" s="153" t="s">
        <v>50</v>
      </c>
      <c r="BM4" s="154"/>
      <c r="BN4" s="154"/>
      <c r="BO4" s="154"/>
      <c r="BP4" s="155"/>
      <c r="BR4" s="153" t="s">
        <v>164</v>
      </c>
      <c r="BS4" s="154"/>
      <c r="BT4" s="154"/>
      <c r="BU4" s="154"/>
      <c r="BV4" s="155"/>
      <c r="BX4" s="153" t="s">
        <v>50</v>
      </c>
      <c r="BY4" s="154"/>
      <c r="BZ4" s="154"/>
      <c r="CA4" s="154"/>
      <c r="CB4" s="155"/>
      <c r="CD4" s="153" t="s">
        <v>108</v>
      </c>
      <c r="CE4" s="154"/>
      <c r="CF4" s="154"/>
      <c r="CG4" s="154"/>
      <c r="CH4" s="155"/>
    </row>
    <row r="5" spans="1:86">
      <c r="B5" s="6"/>
      <c r="D5" s="6" t="s">
        <v>82</v>
      </c>
      <c r="E5" t="s">
        <v>83</v>
      </c>
      <c r="F5" t="s">
        <v>84</v>
      </c>
      <c r="J5" t="s">
        <v>82</v>
      </c>
      <c r="K5" t="s">
        <v>83</v>
      </c>
      <c r="L5" t="s">
        <v>84</v>
      </c>
      <c r="N5" s="12"/>
      <c r="P5" s="6" t="s">
        <v>82</v>
      </c>
      <c r="Q5" t="s">
        <v>83</v>
      </c>
      <c r="R5" t="s">
        <v>84</v>
      </c>
      <c r="V5" t="s">
        <v>82</v>
      </c>
      <c r="W5" t="s">
        <v>83</v>
      </c>
      <c r="X5" t="s">
        <v>84</v>
      </c>
      <c r="Z5" s="12"/>
      <c r="AB5" s="6" t="s">
        <v>82</v>
      </c>
      <c r="AC5" t="s">
        <v>83</v>
      </c>
      <c r="AD5" t="s">
        <v>84</v>
      </c>
      <c r="AH5" t="s">
        <v>82</v>
      </c>
      <c r="AI5" t="s">
        <v>83</v>
      </c>
      <c r="AJ5" t="s">
        <v>84</v>
      </c>
      <c r="AL5" s="12"/>
      <c r="AN5" s="153" t="s">
        <v>48</v>
      </c>
      <c r="AO5" s="154"/>
      <c r="AP5" s="154"/>
      <c r="AQ5" s="154"/>
      <c r="AR5" s="155"/>
      <c r="AT5" s="153" t="s">
        <v>49</v>
      </c>
      <c r="AU5" s="154"/>
      <c r="AV5" s="154"/>
      <c r="AW5" s="154"/>
      <c r="AX5" s="155"/>
      <c r="AZ5" s="153" t="s">
        <v>48</v>
      </c>
      <c r="BA5" s="154"/>
      <c r="BB5" s="154"/>
      <c r="BC5" s="154"/>
      <c r="BD5" s="155"/>
      <c r="BF5" s="153" t="s">
        <v>49</v>
      </c>
      <c r="BG5" s="154"/>
      <c r="BH5" s="154"/>
      <c r="BI5" s="154"/>
      <c r="BJ5" s="155"/>
      <c r="BL5" s="6" t="s">
        <v>71</v>
      </c>
      <c r="BM5">
        <v>1188400000000</v>
      </c>
      <c r="BN5" s="7" t="s">
        <v>54</v>
      </c>
      <c r="BO5">
        <f>AVERAGE(BM5:BM14)</f>
        <v>1297813000000</v>
      </c>
      <c r="BR5" t="s">
        <v>71</v>
      </c>
      <c r="BS5">
        <v>111930000000</v>
      </c>
      <c r="BT5" s="7" t="s">
        <v>54</v>
      </c>
      <c r="BU5">
        <f>AVERAGE(BS5:BS14)</f>
        <v>159974900000</v>
      </c>
      <c r="BV5" s="13"/>
      <c r="BX5" s="6" t="s">
        <v>71</v>
      </c>
      <c r="BY5">
        <v>440970000000</v>
      </c>
      <c r="BZ5" s="7" t="s">
        <v>54</v>
      </c>
      <c r="CA5">
        <f>AVERAGE(BY5:BY14)</f>
        <v>391340000000</v>
      </c>
      <c r="CE5" t="s">
        <v>71</v>
      </c>
      <c r="CF5">
        <v>171790000000</v>
      </c>
      <c r="CG5" s="7" t="s">
        <v>54</v>
      </c>
      <c r="CH5" s="12">
        <f>AVERAGE(CF5:CF14)</f>
        <v>232617000000</v>
      </c>
    </row>
    <row r="6" spans="1:86">
      <c r="B6" s="8" t="s">
        <v>85</v>
      </c>
      <c r="C6" s="7"/>
      <c r="D6" s="8">
        <v>103</v>
      </c>
      <c r="E6" s="7">
        <v>86</v>
      </c>
      <c r="F6" s="7">
        <v>61103000</v>
      </c>
      <c r="G6" s="7" t="s">
        <v>54</v>
      </c>
      <c r="H6" s="7">
        <v>49955500</v>
      </c>
      <c r="I6" s="7"/>
      <c r="J6" s="7">
        <v>103</v>
      </c>
      <c r="K6" s="7">
        <v>86</v>
      </c>
      <c r="L6" s="7">
        <v>21533000</v>
      </c>
      <c r="M6" s="7" t="s">
        <v>54</v>
      </c>
      <c r="N6" s="13">
        <v>16222142.857142856</v>
      </c>
      <c r="P6" s="8">
        <v>103</v>
      </c>
      <c r="Q6" s="7">
        <v>86</v>
      </c>
      <c r="R6" s="7">
        <v>41245000</v>
      </c>
      <c r="S6" s="7" t="s">
        <v>54</v>
      </c>
      <c r="T6" s="7">
        <v>38820500</v>
      </c>
      <c r="U6" s="7"/>
      <c r="V6" s="7">
        <v>103</v>
      </c>
      <c r="W6" s="7">
        <v>86</v>
      </c>
      <c r="X6" s="7">
        <v>34349000</v>
      </c>
      <c r="Y6" s="7" t="s">
        <v>54</v>
      </c>
      <c r="Z6" s="13">
        <v>27733571.428571429</v>
      </c>
      <c r="AB6" s="6"/>
      <c r="AC6" t="s">
        <v>97</v>
      </c>
      <c r="AD6" t="s">
        <v>98</v>
      </c>
      <c r="AH6" s="7">
        <v>103</v>
      </c>
      <c r="AI6" s="7">
        <v>86</v>
      </c>
      <c r="AJ6" s="7">
        <v>132770000</v>
      </c>
      <c r="AK6" s="7" t="s">
        <v>54</v>
      </c>
      <c r="AL6" s="12">
        <f>AVERAGE(AJ6:AJ11)</f>
        <v>108760500</v>
      </c>
      <c r="AN6" s="6" t="s">
        <v>82</v>
      </c>
      <c r="AO6" t="s">
        <v>83</v>
      </c>
      <c r="AP6" t="s">
        <v>84</v>
      </c>
      <c r="AT6" t="s">
        <v>82</v>
      </c>
      <c r="AU6" t="s">
        <v>83</v>
      </c>
      <c r="AV6" t="s">
        <v>84</v>
      </c>
      <c r="AX6" s="12"/>
      <c r="AZ6" s="6" t="s">
        <v>82</v>
      </c>
      <c r="BA6" t="s">
        <v>83</v>
      </c>
      <c r="BB6" t="s">
        <v>84</v>
      </c>
      <c r="BF6" t="s">
        <v>82</v>
      </c>
      <c r="BG6" t="s">
        <v>83</v>
      </c>
      <c r="BH6" t="s">
        <v>84</v>
      </c>
      <c r="BJ6" s="12"/>
      <c r="BL6" s="6"/>
      <c r="BM6">
        <v>1015900000000</v>
      </c>
      <c r="BN6" t="s">
        <v>55</v>
      </c>
      <c r="BO6">
        <f>STDEV(BM5:BM14)</f>
        <v>387755959164.75317</v>
      </c>
      <c r="BS6">
        <v>86208000000</v>
      </c>
      <c r="BT6" t="s">
        <v>55</v>
      </c>
      <c r="BU6">
        <f>STDEV(BS5:BS14)</f>
        <v>80011199719.442093</v>
      </c>
      <c r="BV6" s="12"/>
      <c r="BX6" s="6"/>
      <c r="BY6">
        <v>328210000000</v>
      </c>
      <c r="BZ6" t="s">
        <v>55</v>
      </c>
      <c r="CA6">
        <f>STDEV(BY5:BY14)</f>
        <v>85791904694.505447</v>
      </c>
      <c r="CF6">
        <v>167850000000</v>
      </c>
      <c r="CG6" t="s">
        <v>55</v>
      </c>
      <c r="CH6" s="12">
        <f>STDEV(CF5:CF14)</f>
        <v>88289825895.550812</v>
      </c>
    </row>
    <row r="7" spans="1:86">
      <c r="B7" s="6"/>
      <c r="D7" s="6">
        <v>103</v>
      </c>
      <c r="E7">
        <v>77</v>
      </c>
      <c r="F7">
        <v>36536000</v>
      </c>
      <c r="G7" t="s">
        <v>55</v>
      </c>
      <c r="H7">
        <v>11857662.261171045</v>
      </c>
      <c r="J7">
        <v>103</v>
      </c>
      <c r="K7">
        <v>77</v>
      </c>
      <c r="L7">
        <v>13216000</v>
      </c>
      <c r="M7" t="s">
        <v>55</v>
      </c>
      <c r="N7" s="12">
        <v>3994900.1835077754</v>
      </c>
      <c r="P7" s="6">
        <v>103</v>
      </c>
      <c r="Q7">
        <v>77</v>
      </c>
      <c r="R7">
        <v>31166000</v>
      </c>
      <c r="S7" t="s">
        <v>55</v>
      </c>
      <c r="T7">
        <v>7361812.0255817454</v>
      </c>
      <c r="V7">
        <v>103</v>
      </c>
      <c r="W7">
        <v>77</v>
      </c>
      <c r="X7">
        <v>21899000</v>
      </c>
      <c r="Y7" t="s">
        <v>55</v>
      </c>
      <c r="Z7" s="12">
        <v>8187577.7829820337</v>
      </c>
      <c r="AB7" s="6" t="s">
        <v>99</v>
      </c>
      <c r="AC7" s="8">
        <v>103</v>
      </c>
      <c r="AD7" s="7">
        <v>86</v>
      </c>
      <c r="AE7" s="7">
        <v>283470000</v>
      </c>
      <c r="AF7" s="7" t="s">
        <v>54</v>
      </c>
      <c r="AG7">
        <f>AVERAGE(AE7:AE12)</f>
        <v>229971666.66666666</v>
      </c>
      <c r="AH7">
        <v>103</v>
      </c>
      <c r="AI7">
        <v>77</v>
      </c>
      <c r="AJ7">
        <v>66274000</v>
      </c>
      <c r="AK7" t="s">
        <v>55</v>
      </c>
      <c r="AL7" s="12">
        <f>STDEV(AJ6:AJ11)</f>
        <v>31142134.915576998</v>
      </c>
      <c r="AN7" s="8">
        <v>103</v>
      </c>
      <c r="AO7" s="7">
        <v>86</v>
      </c>
      <c r="AP7" s="7">
        <v>262910000</v>
      </c>
      <c r="AQ7" s="7" t="s">
        <v>54</v>
      </c>
      <c r="AR7" s="7">
        <f>AVERAGE(AP7:AP12)</f>
        <v>221116666.66666666</v>
      </c>
      <c r="AS7" s="7"/>
      <c r="AT7" s="7"/>
      <c r="AU7" s="7"/>
      <c r="AV7" s="7"/>
      <c r="AW7" s="7"/>
      <c r="AX7" s="13"/>
      <c r="AZ7" s="8">
        <v>103</v>
      </c>
      <c r="BA7" s="7">
        <v>86</v>
      </c>
      <c r="BB7" s="7">
        <v>804040000000</v>
      </c>
      <c r="BC7" s="7" t="s">
        <v>54</v>
      </c>
      <c r="BD7" s="7">
        <v>653730000000</v>
      </c>
      <c r="BE7" s="7"/>
      <c r="BF7" s="7"/>
      <c r="BG7" s="7"/>
      <c r="BH7" s="7"/>
      <c r="BI7" s="7"/>
      <c r="BJ7" s="13"/>
      <c r="BL7" s="6"/>
      <c r="BM7">
        <v>1625300000000</v>
      </c>
      <c r="BN7" t="s">
        <v>56</v>
      </c>
      <c r="BO7">
        <f>BO6/COUNT(BM5:BM14)^0.5</f>
        <v>122619200726.38612</v>
      </c>
      <c r="BS7">
        <v>189860000000</v>
      </c>
      <c r="BT7" t="s">
        <v>56</v>
      </c>
      <c r="BU7">
        <f>BU6/COUNT(BS5:BS14)^0.5</f>
        <v>25301762943.60622</v>
      </c>
      <c r="BV7" s="12"/>
      <c r="BX7" s="6"/>
      <c r="BY7">
        <v>349930000000</v>
      </c>
      <c r="BZ7" t="s">
        <v>56</v>
      </c>
      <c r="CA7">
        <f>CA6/COUNT(BY5:BY14)^0.5</f>
        <v>27129782363.872929</v>
      </c>
      <c r="CF7">
        <v>237890000000</v>
      </c>
      <c r="CG7" t="s">
        <v>56</v>
      </c>
      <c r="CH7" s="12">
        <f>CH6/COUNT(CF5:CF14)^0.5</f>
        <v>27919694404.965599</v>
      </c>
    </row>
    <row r="8" spans="1:86">
      <c r="B8" s="6"/>
      <c r="D8" s="6">
        <v>103</v>
      </c>
      <c r="E8">
        <v>74</v>
      </c>
      <c r="F8">
        <v>91725000</v>
      </c>
      <c r="G8" t="s">
        <v>56</v>
      </c>
      <c r="H8">
        <v>4840870.3470209436</v>
      </c>
      <c r="J8">
        <v>103</v>
      </c>
      <c r="K8">
        <v>74</v>
      </c>
      <c r="L8">
        <v>19217000</v>
      </c>
      <c r="M8" t="s">
        <v>56</v>
      </c>
      <c r="N8" s="12">
        <v>1509930.3425839813</v>
      </c>
      <c r="P8" s="6">
        <v>103</v>
      </c>
      <c r="Q8">
        <v>68</v>
      </c>
      <c r="R8">
        <v>46491000</v>
      </c>
      <c r="S8" t="s">
        <v>56</v>
      </c>
      <c r="T8">
        <v>3005447.1741600563</v>
      </c>
      <c r="V8">
        <v>103</v>
      </c>
      <c r="W8">
        <v>68</v>
      </c>
      <c r="X8">
        <v>32733000</v>
      </c>
      <c r="Y8" t="s">
        <v>56</v>
      </c>
      <c r="Z8" s="12">
        <v>3094613.5219668611</v>
      </c>
      <c r="AB8" s="6"/>
      <c r="AC8" s="6">
        <v>103</v>
      </c>
      <c r="AD8">
        <v>77</v>
      </c>
      <c r="AE8">
        <v>155650000</v>
      </c>
      <c r="AF8" t="s">
        <v>55</v>
      </c>
      <c r="AG8">
        <f>STDEV(AE7:AE12)</f>
        <v>54609862.631823771</v>
      </c>
      <c r="AH8">
        <v>103</v>
      </c>
      <c r="AI8">
        <v>68</v>
      </c>
      <c r="AJ8">
        <v>115970000</v>
      </c>
      <c r="AK8" t="s">
        <v>56</v>
      </c>
      <c r="AL8" s="12">
        <f>(AL7)/COUNT(AJ6:AJ11)^0.5</f>
        <v>12713723.34067929</v>
      </c>
      <c r="AN8" s="6">
        <v>103</v>
      </c>
      <c r="AO8">
        <v>77</v>
      </c>
      <c r="AP8">
        <v>150980000</v>
      </c>
      <c r="AQ8" t="s">
        <v>55</v>
      </c>
      <c r="AR8">
        <f>STDEV(AP7:AP12)</f>
        <v>51568436.341105618</v>
      </c>
      <c r="AX8" s="12"/>
      <c r="AZ8" s="6">
        <v>103</v>
      </c>
      <c r="BA8">
        <v>77</v>
      </c>
      <c r="BB8">
        <v>456380000000</v>
      </c>
      <c r="BC8" t="s">
        <v>55</v>
      </c>
      <c r="BD8">
        <v>154892408852.08005</v>
      </c>
      <c r="BJ8" s="12"/>
      <c r="BL8" s="6"/>
      <c r="BM8">
        <v>1401700000000</v>
      </c>
      <c r="BN8" t="s">
        <v>57</v>
      </c>
      <c r="BO8">
        <f>BO5/BO26*100</f>
        <v>94.608920180263979</v>
      </c>
      <c r="BS8">
        <v>170850000000</v>
      </c>
      <c r="BT8" t="s">
        <v>57</v>
      </c>
      <c r="BU8">
        <f>BU5/BU38*100</f>
        <v>12.393097283879664</v>
      </c>
      <c r="BV8" s="12"/>
      <c r="BX8" s="6"/>
      <c r="BY8">
        <v>372660000000</v>
      </c>
      <c r="BZ8" t="s">
        <v>57</v>
      </c>
      <c r="CA8">
        <f>CA5/CA25*100</f>
        <v>99.316025399767682</v>
      </c>
      <c r="CF8">
        <v>271110000000</v>
      </c>
      <c r="CG8" t="s">
        <v>57</v>
      </c>
      <c r="CH8" s="12">
        <f>CH5/CH36*100</f>
        <v>38.35831906429911</v>
      </c>
    </row>
    <row r="9" spans="1:86">
      <c r="B9" s="6"/>
      <c r="D9" s="6">
        <v>103</v>
      </c>
      <c r="E9">
        <v>68</v>
      </c>
      <c r="F9">
        <v>56978000</v>
      </c>
      <c r="G9" t="s">
        <v>57</v>
      </c>
      <c r="H9">
        <v>86.523920898188578</v>
      </c>
      <c r="J9">
        <v>86</v>
      </c>
      <c r="K9">
        <v>77</v>
      </c>
      <c r="L9">
        <v>12773000</v>
      </c>
      <c r="M9" t="s">
        <v>57</v>
      </c>
      <c r="N9" s="12">
        <v>45.624309747579233</v>
      </c>
      <c r="P9" s="6">
        <v>86</v>
      </c>
      <c r="Q9">
        <v>77</v>
      </c>
      <c r="R9">
        <v>28320000</v>
      </c>
      <c r="S9" t="s">
        <v>57</v>
      </c>
      <c r="T9">
        <v>62.659405564880913</v>
      </c>
      <c r="V9">
        <v>86</v>
      </c>
      <c r="W9">
        <v>77</v>
      </c>
      <c r="X9">
        <v>20588000</v>
      </c>
      <c r="Y9" t="s">
        <v>57</v>
      </c>
      <c r="Z9" s="12">
        <v>37.489855207717007</v>
      </c>
      <c r="AB9" s="6"/>
      <c r="AC9" s="6">
        <v>103</v>
      </c>
      <c r="AD9">
        <v>68</v>
      </c>
      <c r="AE9">
        <v>243260000</v>
      </c>
      <c r="AF9" t="s">
        <v>56</v>
      </c>
      <c r="AG9">
        <f>AG8/COUNT(AE7:AE12)^0.5</f>
        <v>22294383.06190845</v>
      </c>
      <c r="AH9">
        <v>86</v>
      </c>
      <c r="AI9">
        <v>77</v>
      </c>
      <c r="AJ9">
        <v>72789000</v>
      </c>
      <c r="AK9" t="s">
        <v>57</v>
      </c>
      <c r="AL9" s="12">
        <f>AL6/AL42*100</f>
        <v>66.595499534060195</v>
      </c>
      <c r="AN9" s="6">
        <v>103</v>
      </c>
      <c r="AO9">
        <v>68</v>
      </c>
      <c r="AP9">
        <v>218970000</v>
      </c>
      <c r="AQ9" t="s">
        <v>56</v>
      </c>
      <c r="AR9">
        <f>AR8/COUNT(AP7:AP12)^0.5</f>
        <v>21052725.978150919</v>
      </c>
      <c r="AX9" s="12"/>
      <c r="AZ9" s="6">
        <v>103</v>
      </c>
      <c r="BA9">
        <v>68</v>
      </c>
      <c r="BB9">
        <v>683560000000</v>
      </c>
      <c r="BC9" t="s">
        <v>56</v>
      </c>
      <c r="BD9">
        <v>63234561119.691406</v>
      </c>
      <c r="BJ9" s="12"/>
      <c r="BL9" s="6"/>
      <c r="BM9">
        <v>1676200000000</v>
      </c>
      <c r="BN9" s="9" t="s">
        <v>58</v>
      </c>
      <c r="BO9">
        <f>((BO7/BO5)^2+(BO27/BO26)^2)^0.5*BO8</f>
        <v>12.869361092817995</v>
      </c>
      <c r="BS9">
        <v>148110000000</v>
      </c>
      <c r="BT9" s="9" t="s">
        <v>58</v>
      </c>
      <c r="BU9">
        <f>((BU7/BU5)^2+(BU39/BU38)^2)^0.5*BU8</f>
        <v>2.3621220869527026</v>
      </c>
      <c r="BV9" s="12"/>
      <c r="BX9" s="6"/>
      <c r="BY9">
        <v>472850000000</v>
      </c>
      <c r="BZ9" s="9" t="s">
        <v>58</v>
      </c>
      <c r="CA9">
        <v>9.6999999999999993</v>
      </c>
      <c r="CF9">
        <v>247910000000</v>
      </c>
      <c r="CG9" s="9" t="s">
        <v>58</v>
      </c>
      <c r="CH9" s="12">
        <f>((CH7/CH5)^2+(CH37/CH36)^2)^0.5*CH8</f>
        <v>6.1704668166720884</v>
      </c>
    </row>
    <row r="10" spans="1:86">
      <c r="B10" s="6"/>
      <c r="D10" s="6">
        <v>86</v>
      </c>
      <c r="E10">
        <v>77</v>
      </c>
      <c r="F10">
        <v>33326000</v>
      </c>
      <c r="G10" t="s">
        <v>86</v>
      </c>
      <c r="H10">
        <v>11.199672968942995</v>
      </c>
      <c r="J10">
        <v>86</v>
      </c>
      <c r="K10">
        <v>74</v>
      </c>
      <c r="L10">
        <v>18156000</v>
      </c>
      <c r="M10" t="s">
        <v>86</v>
      </c>
      <c r="N10" s="12">
        <v>5.6000501512365481</v>
      </c>
      <c r="P10" s="6">
        <v>86</v>
      </c>
      <c r="Q10">
        <v>74</v>
      </c>
      <c r="R10">
        <v>44421000</v>
      </c>
      <c r="S10" t="s">
        <v>86</v>
      </c>
      <c r="T10">
        <v>6.4912853336641385</v>
      </c>
      <c r="V10">
        <v>86</v>
      </c>
      <c r="W10">
        <v>74</v>
      </c>
      <c r="X10">
        <v>35221000</v>
      </c>
      <c r="Y10" t="s">
        <v>86</v>
      </c>
      <c r="Z10" s="12">
        <v>5.0584960843469</v>
      </c>
      <c r="AB10" s="6"/>
      <c r="AC10" s="6">
        <v>86</v>
      </c>
      <c r="AD10">
        <v>77</v>
      </c>
      <c r="AE10">
        <v>171300000</v>
      </c>
      <c r="AF10" t="s">
        <v>57</v>
      </c>
      <c r="AG10">
        <f>AG7/(AG43)*100</f>
        <v>77.263137949785829</v>
      </c>
      <c r="AH10">
        <v>86</v>
      </c>
      <c r="AI10">
        <v>74</v>
      </c>
      <c r="AJ10">
        <v>134100000</v>
      </c>
      <c r="AK10" t="s">
        <v>86</v>
      </c>
      <c r="AL10" s="12">
        <f>((AL8/AL6)^2+(AL43/AL42)^2)^0.5*AL9</f>
        <v>9.6213672114827862</v>
      </c>
      <c r="AN10" s="6">
        <v>86</v>
      </c>
      <c r="AO10">
        <v>77</v>
      </c>
      <c r="AP10">
        <v>167640000</v>
      </c>
      <c r="AQ10" t="s">
        <v>57</v>
      </c>
      <c r="AR10">
        <f>AR7/AR48*100</f>
        <v>82.492772788713992</v>
      </c>
      <c r="AX10" s="12"/>
      <c r="AZ10" s="6">
        <v>86</v>
      </c>
      <c r="BA10">
        <v>77</v>
      </c>
      <c r="BB10">
        <v>464930000000</v>
      </c>
      <c r="BC10" t="s">
        <v>57</v>
      </c>
      <c r="BD10">
        <v>84.161831513608391</v>
      </c>
      <c r="BJ10" s="12"/>
      <c r="BL10" s="6"/>
      <c r="BM10">
        <v>902470000000</v>
      </c>
      <c r="BS10">
        <v>70981000000</v>
      </c>
      <c r="BV10" s="12"/>
      <c r="BX10" s="6"/>
      <c r="BY10">
        <v>312840000000</v>
      </c>
      <c r="CF10">
        <v>109180000000</v>
      </c>
      <c r="CH10" s="12"/>
    </row>
    <row r="11" spans="1:86">
      <c r="B11" s="6"/>
      <c r="D11" s="6">
        <v>86</v>
      </c>
      <c r="E11">
        <v>74</v>
      </c>
      <c r="F11">
        <v>56958000</v>
      </c>
      <c r="J11">
        <v>86</v>
      </c>
      <c r="K11">
        <v>68</v>
      </c>
      <c r="L11">
        <v>17987000</v>
      </c>
      <c r="N11" s="12"/>
      <c r="P11" s="6">
        <v>86</v>
      </c>
      <c r="Q11">
        <v>68</v>
      </c>
      <c r="R11">
        <v>41280000</v>
      </c>
      <c r="V11">
        <v>86</v>
      </c>
      <c r="W11">
        <v>68</v>
      </c>
      <c r="X11">
        <v>33988000</v>
      </c>
      <c r="Z11" s="12"/>
      <c r="AB11" s="6"/>
      <c r="AC11" s="6">
        <v>86</v>
      </c>
      <c r="AD11">
        <v>74</v>
      </c>
      <c r="AE11">
        <v>281980000</v>
      </c>
      <c r="AF11" t="s">
        <v>86</v>
      </c>
      <c r="AG11">
        <f>((AG9/AG7)^2+(AG44/AG43)^2)^0.5*AG10</f>
        <v>9.8449519686765434</v>
      </c>
      <c r="AH11">
        <v>86</v>
      </c>
      <c r="AI11">
        <v>68</v>
      </c>
      <c r="AJ11">
        <v>130660000</v>
      </c>
      <c r="AL11" s="12"/>
      <c r="AN11" s="6">
        <v>86</v>
      </c>
      <c r="AO11">
        <v>74</v>
      </c>
      <c r="AP11">
        <v>274080000</v>
      </c>
      <c r="AQ11" t="s">
        <v>86</v>
      </c>
      <c r="AR11">
        <f>((AR9/AR7)^2+(AR49/AR48)^2)^0.5*AR10</f>
        <v>10.346930148795344</v>
      </c>
      <c r="AX11" s="12"/>
      <c r="AZ11" s="6">
        <v>86</v>
      </c>
      <c r="BA11">
        <v>74</v>
      </c>
      <c r="BB11">
        <v>774940000000</v>
      </c>
      <c r="BC11" t="s">
        <v>86</v>
      </c>
      <c r="BD11">
        <v>10.761515504408555</v>
      </c>
      <c r="BJ11" s="12"/>
      <c r="BL11" s="6"/>
      <c r="BM11">
        <v>724560000000</v>
      </c>
      <c r="BS11">
        <v>350450000000</v>
      </c>
      <c r="BV11" s="12"/>
      <c r="BX11" s="6"/>
      <c r="BY11">
        <v>565130000000</v>
      </c>
      <c r="CF11">
        <v>409970000000</v>
      </c>
      <c r="CH11" s="12"/>
    </row>
    <row r="12" spans="1:86">
      <c r="B12" s="6"/>
      <c r="D12" s="6">
        <v>86</v>
      </c>
      <c r="E12">
        <v>68</v>
      </c>
      <c r="F12">
        <v>54832000</v>
      </c>
      <c r="J12">
        <v>86</v>
      </c>
      <c r="K12">
        <v>61</v>
      </c>
      <c r="L12">
        <v>10673000</v>
      </c>
      <c r="N12" s="12"/>
      <c r="P12" s="6"/>
      <c r="V12">
        <v>86</v>
      </c>
      <c r="W12">
        <v>61</v>
      </c>
      <c r="X12">
        <v>15357000</v>
      </c>
      <c r="Z12" s="12"/>
      <c r="AB12" s="6"/>
      <c r="AC12" s="6">
        <v>86</v>
      </c>
      <c r="AD12">
        <v>68</v>
      </c>
      <c r="AE12">
        <v>244170000</v>
      </c>
      <c r="AL12" s="12"/>
      <c r="AN12" s="6">
        <v>86</v>
      </c>
      <c r="AO12">
        <v>68</v>
      </c>
      <c r="AP12">
        <v>252120000</v>
      </c>
      <c r="AX12" s="12"/>
      <c r="AZ12" s="6">
        <v>86</v>
      </c>
      <c r="BA12">
        <v>68</v>
      </c>
      <c r="BB12">
        <v>738530000000</v>
      </c>
      <c r="BJ12" s="12"/>
      <c r="BL12" s="6"/>
      <c r="BM12">
        <v>1402200000000</v>
      </c>
      <c r="BS12">
        <v>206180000000</v>
      </c>
      <c r="BV12" s="12"/>
      <c r="BX12" s="6"/>
      <c r="BY12">
        <v>396870000000</v>
      </c>
      <c r="CF12">
        <v>306660000000</v>
      </c>
      <c r="CH12" s="12"/>
    </row>
    <row r="13" spans="1:86">
      <c r="B13" s="6"/>
      <c r="D13" s="6"/>
      <c r="N13" s="12"/>
      <c r="P13" s="6"/>
      <c r="Z13" s="12"/>
      <c r="AB13" s="6"/>
      <c r="AC13" s="6"/>
      <c r="AL13" s="12"/>
      <c r="AN13" s="6"/>
      <c r="AX13" s="12"/>
      <c r="AZ13" s="6"/>
      <c r="BJ13" s="12"/>
      <c r="BL13" s="6"/>
      <c r="BM13">
        <v>1970900000000</v>
      </c>
      <c r="BS13">
        <v>111630000000</v>
      </c>
      <c r="BV13" s="12"/>
      <c r="BX13" s="6"/>
      <c r="BY13">
        <v>270720000000</v>
      </c>
      <c r="CF13">
        <v>145080000000</v>
      </c>
      <c r="CH13" s="12"/>
    </row>
    <row r="14" spans="1:86">
      <c r="B14" s="6" t="s">
        <v>87</v>
      </c>
      <c r="D14" s="6">
        <v>85</v>
      </c>
      <c r="E14">
        <v>78</v>
      </c>
      <c r="F14">
        <v>3781300</v>
      </c>
      <c r="G14" t="s">
        <v>54</v>
      </c>
      <c r="H14">
        <v>3262666.6666666665</v>
      </c>
      <c r="J14">
        <v>85</v>
      </c>
      <c r="K14">
        <v>78</v>
      </c>
      <c r="L14">
        <v>-145830</v>
      </c>
      <c r="M14" t="s">
        <v>54</v>
      </c>
      <c r="N14" s="12">
        <v>25514</v>
      </c>
      <c r="P14" s="6">
        <v>85</v>
      </c>
      <c r="Q14">
        <v>78</v>
      </c>
      <c r="R14">
        <v>6157500</v>
      </c>
      <c r="S14" t="s">
        <v>54</v>
      </c>
      <c r="T14">
        <v>7020925</v>
      </c>
      <c r="V14">
        <v>85</v>
      </c>
      <c r="W14">
        <v>78</v>
      </c>
      <c r="X14">
        <v>1244800</v>
      </c>
      <c r="Y14" t="s">
        <v>54</v>
      </c>
      <c r="Z14" s="12">
        <v>2230566.6666666665</v>
      </c>
      <c r="AB14" s="6"/>
      <c r="AC14" s="6"/>
      <c r="AH14">
        <v>85</v>
      </c>
      <c r="AI14">
        <v>74</v>
      </c>
      <c r="AJ14">
        <v>17032000</v>
      </c>
      <c r="AK14" t="s">
        <v>54</v>
      </c>
      <c r="AL14" s="12">
        <f>AVERAGE(AJ14:AJ15)</f>
        <v>14820000</v>
      </c>
      <c r="AN14" s="6"/>
      <c r="AX14" s="12"/>
      <c r="AZ14" s="6"/>
      <c r="BJ14" s="12"/>
      <c r="BL14" s="6"/>
      <c r="BM14">
        <v>1070500000000</v>
      </c>
      <c r="BS14">
        <v>153550000000</v>
      </c>
      <c r="BV14" s="12"/>
      <c r="BX14" s="6"/>
      <c r="BY14">
        <v>403220000000</v>
      </c>
      <c r="CF14">
        <v>258730000000</v>
      </c>
      <c r="CH14" s="12"/>
    </row>
    <row r="15" spans="1:86">
      <c r="B15" s="6"/>
      <c r="D15" s="6">
        <v>85</v>
      </c>
      <c r="E15">
        <v>74</v>
      </c>
      <c r="F15">
        <v>2124400</v>
      </c>
      <c r="G15" t="s">
        <v>55</v>
      </c>
      <c r="H15">
        <v>987060.53681288159</v>
      </c>
      <c r="J15">
        <v>85</v>
      </c>
      <c r="K15">
        <v>74</v>
      </c>
      <c r="L15">
        <v>25514</v>
      </c>
      <c r="M15" t="s">
        <v>55</v>
      </c>
      <c r="N15" s="12">
        <v>0</v>
      </c>
      <c r="P15" s="6">
        <v>85</v>
      </c>
      <c r="Q15">
        <v>74</v>
      </c>
      <c r="R15">
        <v>10559000</v>
      </c>
      <c r="S15" t="s">
        <v>55</v>
      </c>
      <c r="T15">
        <v>3604420.9071407481</v>
      </c>
      <c r="V15">
        <v>85</v>
      </c>
      <c r="W15">
        <v>74</v>
      </c>
      <c r="X15">
        <v>2142000</v>
      </c>
      <c r="Y15" t="s">
        <v>55</v>
      </c>
      <c r="Z15" s="12">
        <v>1032901.7588005807</v>
      </c>
      <c r="AB15" s="6" t="s">
        <v>100</v>
      </c>
      <c r="AC15" s="6"/>
      <c r="AE15">
        <v>-3097600</v>
      </c>
      <c r="AF15" s="7" t="s">
        <v>54</v>
      </c>
      <c r="AG15">
        <f>AVERAGE(AE15:AE17)</f>
        <v>9298466.666666666</v>
      </c>
      <c r="AH15">
        <v>85</v>
      </c>
      <c r="AI15">
        <v>68</v>
      </c>
      <c r="AJ15">
        <v>12608000</v>
      </c>
      <c r="AK15" t="s">
        <v>55</v>
      </c>
      <c r="AL15" s="12">
        <f>STDEV(AJ14:AJ15)</f>
        <v>3128240.3999692863</v>
      </c>
      <c r="AN15" s="6">
        <v>85</v>
      </c>
      <c r="AO15">
        <v>78</v>
      </c>
      <c r="AP15">
        <v>1898000</v>
      </c>
      <c r="AQ15" t="s">
        <v>54</v>
      </c>
      <c r="AR15">
        <f>AVERAGE(AP15:AP17)</f>
        <v>4282566.666666667</v>
      </c>
      <c r="AX15" s="12"/>
      <c r="AZ15" s="6"/>
      <c r="BJ15" s="12"/>
      <c r="BL15" s="6"/>
      <c r="BV15" s="12"/>
      <c r="BX15" s="6"/>
      <c r="CH15" s="12"/>
    </row>
    <row r="16" spans="1:86">
      <c r="B16" s="6"/>
      <c r="D16" s="6">
        <v>85</v>
      </c>
      <c r="E16">
        <v>68</v>
      </c>
      <c r="F16">
        <v>3882300</v>
      </c>
      <c r="G16" t="s">
        <v>56</v>
      </c>
      <c r="H16">
        <v>569879.66663537372</v>
      </c>
      <c r="J16">
        <v>85</v>
      </c>
      <c r="K16">
        <v>68</v>
      </c>
      <c r="L16">
        <v>1347500</v>
      </c>
      <c r="M16" t="s">
        <v>56</v>
      </c>
      <c r="N16" s="12">
        <v>0</v>
      </c>
      <c r="P16" s="6">
        <v>85</v>
      </c>
      <c r="Q16">
        <v>68</v>
      </c>
      <c r="R16">
        <v>9010400</v>
      </c>
      <c r="S16" t="s">
        <v>56</v>
      </c>
      <c r="T16">
        <v>1802210.4535703741</v>
      </c>
      <c r="V16">
        <v>85</v>
      </c>
      <c r="W16">
        <v>68</v>
      </c>
      <c r="X16">
        <v>3304900</v>
      </c>
      <c r="Y16" t="s">
        <v>56</v>
      </c>
      <c r="Z16" s="12">
        <v>596346.10848995321</v>
      </c>
      <c r="AB16" s="6"/>
      <c r="AC16" s="6"/>
      <c r="AE16">
        <v>14230000</v>
      </c>
      <c r="AF16" t="s">
        <v>55</v>
      </c>
      <c r="AG16">
        <f>STDEV(AE15:AE17)</f>
        <v>10809758.269884361</v>
      </c>
      <c r="AK16" t="s">
        <v>56</v>
      </c>
      <c r="AL16" s="12">
        <f>(AL15)/COUNT(AJ14:AJ15)^0.5</f>
        <v>2212000</v>
      </c>
      <c r="AN16" s="6">
        <v>85</v>
      </c>
      <c r="AO16">
        <v>74</v>
      </c>
      <c r="AP16">
        <v>1313400</v>
      </c>
      <c r="AQ16" t="s">
        <v>55</v>
      </c>
      <c r="AR16">
        <f>STDEV(AP15:AP17)</f>
        <v>4645673.766347927</v>
      </c>
      <c r="AX16" s="12"/>
      <c r="AZ16" s="6"/>
      <c r="BJ16" s="12"/>
      <c r="BL16" s="6"/>
      <c r="BV16" s="12"/>
      <c r="BX16" s="6"/>
      <c r="CH16" s="12"/>
    </row>
    <row r="17" spans="2:86">
      <c r="B17" s="6"/>
      <c r="D17" s="6"/>
      <c r="G17" t="s">
        <v>57</v>
      </c>
      <c r="H17">
        <v>5.6510036449204444</v>
      </c>
      <c r="M17" t="s">
        <v>57</v>
      </c>
      <c r="N17" s="12">
        <v>7.1757390447784397E-2</v>
      </c>
      <c r="P17" s="6">
        <v>85</v>
      </c>
      <c r="Q17">
        <v>61</v>
      </c>
      <c r="R17">
        <v>2356800</v>
      </c>
      <c r="S17" t="s">
        <v>57</v>
      </c>
      <c r="T17">
        <v>11.33233696154381</v>
      </c>
      <c r="Y17" t="s">
        <v>57</v>
      </c>
      <c r="Z17" s="12">
        <v>3.0152489224068462</v>
      </c>
      <c r="AB17" s="6"/>
      <c r="AC17" s="6"/>
      <c r="AE17">
        <v>16763000</v>
      </c>
      <c r="AF17" t="s">
        <v>56</v>
      </c>
      <c r="AG17">
        <f>AG16/COUNT(AE15:AE17)^0.5</f>
        <v>6241016.8469925197</v>
      </c>
      <c r="AK17" t="s">
        <v>57</v>
      </c>
      <c r="AL17" s="12">
        <v>5.3</v>
      </c>
      <c r="AN17" s="6">
        <v>85</v>
      </c>
      <c r="AO17">
        <v>68</v>
      </c>
      <c r="AP17">
        <v>9636300</v>
      </c>
      <c r="AQ17" t="s">
        <v>56</v>
      </c>
      <c r="AR17">
        <f>AR16/COUNT(AP15:AP17)^0.5</f>
        <v>2682180.9995681583</v>
      </c>
      <c r="AX17" s="12"/>
      <c r="AZ17" s="6"/>
      <c r="BJ17" s="12"/>
      <c r="BL17" s="6"/>
      <c r="BV17" s="12"/>
      <c r="BX17" s="6"/>
      <c r="CF17">
        <v>23709000000</v>
      </c>
      <c r="CG17" s="7" t="s">
        <v>54</v>
      </c>
      <c r="CH17" s="12">
        <f>AVERAGE(CF17:CF18)</f>
        <v>47177000000</v>
      </c>
    </row>
    <row r="18" spans="2:86">
      <c r="B18" s="6"/>
      <c r="D18" s="6"/>
      <c r="G18" t="s">
        <v>86</v>
      </c>
      <c r="H18">
        <v>1.0997403329180331</v>
      </c>
      <c r="M18" t="s">
        <v>86</v>
      </c>
      <c r="N18" s="12">
        <v>5.7415716247624848E-3</v>
      </c>
      <c r="P18" s="6"/>
      <c r="S18" t="s">
        <v>86</v>
      </c>
      <c r="T18">
        <v>3.0116934215870272</v>
      </c>
      <c r="Y18" t="s">
        <v>86</v>
      </c>
      <c r="Z18" s="12">
        <v>0.83795783481199648</v>
      </c>
      <c r="AB18" s="6"/>
      <c r="AF18" t="s">
        <v>57</v>
      </c>
      <c r="AG18">
        <f>AG15/(AG43)*100</f>
        <v>3.1239879381727542</v>
      </c>
      <c r="AK18" t="s">
        <v>86</v>
      </c>
      <c r="AL18" s="12">
        <v>2.2999999999999998</v>
      </c>
      <c r="AN18" s="6">
        <v>85</v>
      </c>
      <c r="AO18">
        <v>61</v>
      </c>
      <c r="AQ18" t="s">
        <v>57</v>
      </c>
      <c r="AR18">
        <f>AR15/AR48*100</f>
        <v>1.5977122136994961</v>
      </c>
      <c r="AX18" s="12"/>
      <c r="AZ18" s="6"/>
      <c r="BJ18" s="12"/>
      <c r="BL18" s="6"/>
      <c r="BV18" s="12"/>
      <c r="BX18" s="6"/>
      <c r="CE18" t="s">
        <v>75</v>
      </c>
      <c r="CF18">
        <v>70645000000</v>
      </c>
      <c r="CG18" t="s">
        <v>55</v>
      </c>
      <c r="CH18" s="12">
        <f>STDEV(CF17:CF18)</f>
        <v>33188763881.771786</v>
      </c>
    </row>
    <row r="19" spans="2:86">
      <c r="B19" s="6"/>
      <c r="D19" s="6"/>
      <c r="N19" s="12"/>
      <c r="P19" s="6"/>
      <c r="Z19" s="12"/>
      <c r="AB19" s="6"/>
      <c r="AF19" t="s">
        <v>86</v>
      </c>
      <c r="AG19">
        <f>((AG17/AG15)^2+(AG44/AG43)^2)^0.5*AG18</f>
        <v>2.1126358901966431</v>
      </c>
      <c r="AL19" s="12"/>
      <c r="AN19" s="6"/>
      <c r="AQ19" t="s">
        <v>86</v>
      </c>
      <c r="AR19">
        <f>((AR17/AR15)^2+(AR49/AR48)^2)^0.5*AR18</f>
        <v>1.0091188898179144</v>
      </c>
      <c r="AX19" s="12"/>
      <c r="AZ19" s="6"/>
      <c r="BJ19" s="12"/>
      <c r="BL19" s="6"/>
      <c r="BR19" t="s">
        <v>75</v>
      </c>
      <c r="BS19">
        <v>67195000000</v>
      </c>
      <c r="BT19" s="7" t="s">
        <v>54</v>
      </c>
      <c r="BU19">
        <f>AVERAGE(BS19:BS20)</f>
        <v>48175000000</v>
      </c>
      <c r="BV19" s="12"/>
      <c r="BX19" s="6" t="s">
        <v>75</v>
      </c>
      <c r="BY19">
        <v>2695100000</v>
      </c>
      <c r="BZ19" s="7" t="s">
        <v>54</v>
      </c>
      <c r="CA19">
        <f>AVERAGE(BY19)</f>
        <v>2695100000</v>
      </c>
      <c r="CG19" t="s">
        <v>56</v>
      </c>
      <c r="CH19" s="12">
        <f>CH18/COUNT(CF17:CF18)^0.5</f>
        <v>23467999999.999992</v>
      </c>
    </row>
    <row r="20" spans="2:86">
      <c r="B20" s="6" t="s">
        <v>88</v>
      </c>
      <c r="D20" s="6">
        <v>103.1</v>
      </c>
      <c r="E20">
        <v>79.7</v>
      </c>
      <c r="F20">
        <v>853380</v>
      </c>
      <c r="G20" t="s">
        <v>54</v>
      </c>
      <c r="H20">
        <v>610160</v>
      </c>
      <c r="J20">
        <v>103.1</v>
      </c>
      <c r="K20">
        <v>79.7</v>
      </c>
      <c r="L20">
        <v>224340</v>
      </c>
      <c r="M20" t="s">
        <v>54</v>
      </c>
      <c r="N20" s="12">
        <v>141306</v>
      </c>
      <c r="P20" s="6">
        <v>103.1</v>
      </c>
      <c r="Q20">
        <v>79.7</v>
      </c>
      <c r="R20">
        <v>1586000</v>
      </c>
      <c r="S20" t="s">
        <v>54</v>
      </c>
      <c r="T20">
        <v>3473750</v>
      </c>
      <c r="V20">
        <v>103.1</v>
      </c>
      <c r="W20">
        <v>79.7</v>
      </c>
      <c r="X20">
        <v>243030</v>
      </c>
      <c r="Y20" t="s">
        <v>54</v>
      </c>
      <c r="Z20" s="12">
        <v>731665</v>
      </c>
      <c r="AB20" s="6"/>
      <c r="AL20" s="12"/>
      <c r="AN20" s="6"/>
      <c r="AX20" s="12"/>
      <c r="AZ20" s="6"/>
      <c r="BJ20" s="12"/>
      <c r="BL20" s="6" t="s">
        <v>75</v>
      </c>
      <c r="BM20">
        <v>128590000000</v>
      </c>
      <c r="BN20" s="7" t="s">
        <v>54</v>
      </c>
      <c r="BO20">
        <f>AVERAGE(BM20:BM21)</f>
        <v>73953000000</v>
      </c>
      <c r="BS20">
        <v>29155000000</v>
      </c>
      <c r="BT20" t="s">
        <v>55</v>
      </c>
      <c r="BU20">
        <f>STDEV(BS19:BS20)</f>
        <v>26898341956.336266</v>
      </c>
      <c r="BV20" s="12"/>
      <c r="BX20" s="6"/>
      <c r="BZ20" t="s">
        <v>55</v>
      </c>
      <c r="CA20">
        <v>420799245</v>
      </c>
      <c r="CG20" t="s">
        <v>57</v>
      </c>
      <c r="CH20" s="12">
        <f>CH17/CH36*100</f>
        <v>7.7794418228093356</v>
      </c>
    </row>
    <row r="21" spans="2:86">
      <c r="B21" s="6"/>
      <c r="D21" s="6">
        <v>74.599999999999994</v>
      </c>
      <c r="E21">
        <v>79.7</v>
      </c>
      <c r="F21">
        <v>-380330</v>
      </c>
      <c r="G21" t="s">
        <v>55</v>
      </c>
      <c r="H21">
        <v>214748.05051501631</v>
      </c>
      <c r="J21">
        <v>74.599999999999994</v>
      </c>
      <c r="K21">
        <v>79.7</v>
      </c>
      <c r="L21">
        <v>-89043</v>
      </c>
      <c r="M21" t="s">
        <v>55</v>
      </c>
      <c r="N21" s="12">
        <v>117427.80893808758</v>
      </c>
      <c r="P21" s="6">
        <v>74.599999999999994</v>
      </c>
      <c r="Q21">
        <v>79.7</v>
      </c>
      <c r="R21">
        <v>1570300</v>
      </c>
      <c r="S21" t="s">
        <v>55</v>
      </c>
      <c r="T21">
        <v>2222449.9161960883</v>
      </c>
      <c r="V21">
        <v>74.599999999999994</v>
      </c>
      <c r="W21">
        <v>79.7</v>
      </c>
      <c r="X21">
        <v>842950</v>
      </c>
      <c r="Y21" t="s">
        <v>55</v>
      </c>
      <c r="Z21" s="12">
        <v>449645.3079558005</v>
      </c>
      <c r="AB21" s="6"/>
      <c r="AL21" s="12"/>
      <c r="AN21" s="6"/>
      <c r="AX21" s="12"/>
      <c r="AZ21" s="6"/>
      <c r="BJ21" s="12"/>
      <c r="BL21" s="6"/>
      <c r="BM21">
        <v>19316000000</v>
      </c>
      <c r="BN21" t="s">
        <v>55</v>
      </c>
      <c r="BO21">
        <f>STDEV(BM20:BM21)</f>
        <v>77268386407.378799</v>
      </c>
      <c r="BT21" t="s">
        <v>56</v>
      </c>
      <c r="BU21">
        <f>BU20/COUNT(BS19:BS20)^0.5</f>
        <v>19019999999.999996</v>
      </c>
      <c r="BV21" s="12"/>
      <c r="BX21" s="6"/>
      <c r="BZ21" t="s">
        <v>56</v>
      </c>
      <c r="CA21">
        <v>297550000</v>
      </c>
      <c r="CG21" s="9" t="s">
        <v>58</v>
      </c>
      <c r="CH21" s="12">
        <f>((CH19/CH17)^2+(CH37/CH36)^2)*CH20</f>
        <v>2.0142815220131789</v>
      </c>
    </row>
    <row r="22" spans="2:86">
      <c r="B22" s="6"/>
      <c r="D22" s="6">
        <v>68.2</v>
      </c>
      <c r="E22">
        <v>79.7</v>
      </c>
      <c r="F22">
        <v>530380</v>
      </c>
      <c r="G22" t="s">
        <v>56</v>
      </c>
      <c r="H22">
        <v>123984.84477279203</v>
      </c>
      <c r="J22">
        <v>68.2</v>
      </c>
      <c r="K22">
        <v>79.7</v>
      </c>
      <c r="L22">
        <v>-218530</v>
      </c>
      <c r="M22" t="s">
        <v>56</v>
      </c>
      <c r="N22" s="12">
        <v>83034</v>
      </c>
      <c r="P22" s="6">
        <v>68.2</v>
      </c>
      <c r="Q22">
        <v>79.7</v>
      </c>
      <c r="R22">
        <v>4897900</v>
      </c>
      <c r="S22" t="s">
        <v>56</v>
      </c>
      <c r="T22">
        <v>1111224.9580980442</v>
      </c>
      <c r="V22">
        <v>68.2</v>
      </c>
      <c r="W22">
        <v>79.7</v>
      </c>
      <c r="X22">
        <v>1297300</v>
      </c>
      <c r="Y22" t="s">
        <v>56</v>
      </c>
      <c r="Z22" s="12">
        <v>224822.65397790025</v>
      </c>
      <c r="AB22" s="6"/>
      <c r="AL22" s="12"/>
      <c r="AN22" s="6"/>
      <c r="AX22" s="12"/>
      <c r="AZ22" s="6"/>
      <c r="BJ22" s="12"/>
      <c r="BL22" s="6"/>
      <c r="BN22" t="s">
        <v>56</v>
      </c>
      <c r="BO22">
        <f>BO21/COUNT(BM20:BM21)^0.5</f>
        <v>54637000000</v>
      </c>
      <c r="BP22" s="7"/>
      <c r="BT22" t="s">
        <v>57</v>
      </c>
      <c r="BU22">
        <f>BU19/BU38*100</f>
        <v>3.7320696037372287</v>
      </c>
      <c r="BV22" s="13"/>
      <c r="BX22" s="6"/>
      <c r="BZ22" t="s">
        <v>57</v>
      </c>
      <c r="CA22">
        <f>CA19/CA25*100</f>
        <v>0.68397460023231438</v>
      </c>
      <c r="CH22" s="12"/>
    </row>
    <row r="23" spans="2:86">
      <c r="B23" s="6"/>
      <c r="D23" s="6">
        <v>62.3</v>
      </c>
      <c r="E23">
        <v>79.7</v>
      </c>
      <c r="F23">
        <v>446720</v>
      </c>
      <c r="G23" t="s">
        <v>57</v>
      </c>
      <c r="H23">
        <v>1.0568092717566382</v>
      </c>
      <c r="J23">
        <v>62.3</v>
      </c>
      <c r="K23">
        <v>79.7</v>
      </c>
      <c r="L23">
        <v>58272</v>
      </c>
      <c r="M23" t="s">
        <v>57</v>
      </c>
      <c r="N23" s="12">
        <v>0.39741905677724471</v>
      </c>
      <c r="P23" s="6">
        <v>62.3</v>
      </c>
      <c r="Q23">
        <v>79.7</v>
      </c>
      <c r="R23">
        <v>5840800</v>
      </c>
      <c r="S23" t="s">
        <v>57</v>
      </c>
      <c r="T23">
        <v>5.6069115565488605</v>
      </c>
      <c r="V23">
        <v>62.3</v>
      </c>
      <c r="W23">
        <v>79.7</v>
      </c>
      <c r="X23">
        <v>543380</v>
      </c>
      <c r="Y23" t="s">
        <v>57</v>
      </c>
      <c r="Z23" s="12">
        <v>0.9890545464438657</v>
      </c>
      <c r="AB23" s="6"/>
      <c r="AH23" s="7">
        <v>103</v>
      </c>
      <c r="AI23" s="7">
        <v>83</v>
      </c>
      <c r="AJ23" s="7">
        <v>11160000</v>
      </c>
      <c r="AK23" s="7" t="s">
        <v>54</v>
      </c>
      <c r="AL23" s="12">
        <f>AVERAGE(AJ23:AJ27)</f>
        <v>18344440</v>
      </c>
      <c r="AN23" s="6"/>
      <c r="AX23" s="12"/>
      <c r="AZ23" s="6"/>
      <c r="BJ23" s="12"/>
      <c r="BL23" s="6"/>
      <c r="BN23" t="s">
        <v>57</v>
      </c>
      <c r="BO23">
        <f>BO20/BO26*100</f>
        <v>5.391079819736019</v>
      </c>
      <c r="BT23" s="9" t="s">
        <v>58</v>
      </c>
      <c r="BU23">
        <f>((BU21/BU19)^2+(BU39/BU38)^2)^0.5*BU22</f>
        <v>1.5259959437997852</v>
      </c>
      <c r="BV23" s="12"/>
      <c r="BX23" s="6"/>
      <c r="BZ23" s="9" t="s">
        <v>58</v>
      </c>
      <c r="CA23">
        <v>0.48</v>
      </c>
      <c r="CH23" s="12"/>
    </row>
    <row r="24" spans="2:86">
      <c r="B24" s="10"/>
      <c r="C24" s="9"/>
      <c r="D24" s="10"/>
      <c r="E24" s="9"/>
      <c r="F24" s="9"/>
      <c r="G24" s="9" t="s">
        <v>86</v>
      </c>
      <c r="H24" s="9">
        <v>0.23310948247499555</v>
      </c>
      <c r="I24" s="9"/>
      <c r="J24" s="9"/>
      <c r="K24" s="9"/>
      <c r="L24" s="9"/>
      <c r="M24" s="9" t="s">
        <v>86</v>
      </c>
      <c r="N24" s="14">
        <v>0.23568575990403398</v>
      </c>
      <c r="P24" s="10"/>
      <c r="Q24" s="9"/>
      <c r="R24" s="9"/>
      <c r="S24" s="9" t="s">
        <v>86</v>
      </c>
      <c r="T24" s="9">
        <v>1.8346634019412398</v>
      </c>
      <c r="U24" s="9"/>
      <c r="V24" s="9"/>
      <c r="W24" s="9"/>
      <c r="X24" s="9"/>
      <c r="Y24" s="9" t="s">
        <v>86</v>
      </c>
      <c r="Z24" s="14">
        <v>0.31303738637209227</v>
      </c>
      <c r="AB24" s="6" t="s">
        <v>91</v>
      </c>
      <c r="AC24" s="8">
        <v>103</v>
      </c>
      <c r="AD24" s="7">
        <v>55</v>
      </c>
      <c r="AE24" s="7">
        <v>23687000</v>
      </c>
      <c r="AF24" s="7" t="s">
        <v>54</v>
      </c>
      <c r="AG24" s="7">
        <f>AVERAGE(AE24:AE28)</f>
        <v>15927196</v>
      </c>
      <c r="AH24">
        <v>103</v>
      </c>
      <c r="AI24">
        <v>55</v>
      </c>
      <c r="AJ24">
        <v>22471000</v>
      </c>
      <c r="AK24" t="s">
        <v>55</v>
      </c>
      <c r="AL24" s="12">
        <f>STDEV(AJ23:AJ27)</f>
        <v>8442533.9127539191</v>
      </c>
      <c r="AN24" s="6"/>
      <c r="AX24" s="12"/>
      <c r="AZ24" s="6"/>
      <c r="BJ24" s="12"/>
      <c r="BL24" s="6"/>
      <c r="BN24" s="9" t="s">
        <v>58</v>
      </c>
      <c r="BO24" s="102">
        <f>((BO22/BO20)^2+(BO27/BO26)^2)^0.5*BO23</f>
        <v>4.0177562316165618</v>
      </c>
      <c r="BV24" s="12"/>
      <c r="BX24" s="6"/>
      <c r="CE24" t="s">
        <v>91</v>
      </c>
      <c r="CF24">
        <v>520740000000</v>
      </c>
      <c r="CG24" s="7" t="s">
        <v>54</v>
      </c>
      <c r="CH24" s="12">
        <f>AVERAGE(CF24:CF35)</f>
        <v>297885833333.33331</v>
      </c>
    </row>
    <row r="25" spans="2:86">
      <c r="B25" s="6"/>
      <c r="D25" s="6"/>
      <c r="N25" s="12"/>
      <c r="P25" s="6"/>
      <c r="Z25" s="12"/>
      <c r="AB25" s="6"/>
      <c r="AC25" s="6">
        <v>83</v>
      </c>
      <c r="AD25">
        <v>75</v>
      </c>
      <c r="AE25">
        <v>8666000</v>
      </c>
      <c r="AF25" t="s">
        <v>55</v>
      </c>
      <c r="AG25">
        <f>STDEV(AE24:AE28)</f>
        <v>11191079.469027106</v>
      </c>
      <c r="AH25">
        <v>83</v>
      </c>
      <c r="AI25">
        <v>73</v>
      </c>
      <c r="AJ25">
        <v>28089000</v>
      </c>
      <c r="AK25" t="s">
        <v>56</v>
      </c>
      <c r="AL25" s="12">
        <f>AL24/COUNT(AJ23:AJ27)^0.5</f>
        <v>3775615.9462530082</v>
      </c>
      <c r="AN25" s="10"/>
      <c r="AO25" s="9"/>
      <c r="AP25" s="9"/>
      <c r="AQ25" s="9"/>
      <c r="AR25" s="9"/>
      <c r="AS25" s="9"/>
      <c r="AT25" s="9"/>
      <c r="AU25" s="9"/>
      <c r="AV25" s="9"/>
      <c r="AW25" s="9"/>
      <c r="AX25" s="14"/>
      <c r="AZ25" s="10"/>
      <c r="BA25" s="9"/>
      <c r="BB25" s="9"/>
      <c r="BC25" s="9"/>
      <c r="BD25" s="9"/>
      <c r="BE25" s="9"/>
      <c r="BF25" s="9"/>
      <c r="BG25" s="9"/>
      <c r="BH25" s="9"/>
      <c r="BI25" s="9"/>
      <c r="BJ25" s="14"/>
      <c r="BL25" s="6"/>
      <c r="BV25" s="12"/>
      <c r="BX25" s="6"/>
      <c r="BZ25" t="s">
        <v>104</v>
      </c>
      <c r="CA25">
        <f>(CA5+CA19)</f>
        <v>394035100000</v>
      </c>
      <c r="CF25">
        <v>484710000000</v>
      </c>
      <c r="CG25" t="s">
        <v>55</v>
      </c>
      <c r="CH25" s="12">
        <f>STDEV(CF24:CF35)</f>
        <v>170026491275.93634</v>
      </c>
    </row>
    <row r="26" spans="2:86">
      <c r="B26" s="8" t="s">
        <v>89</v>
      </c>
      <c r="C26" s="7"/>
      <c r="D26" s="8" t="s">
        <v>90</v>
      </c>
      <c r="E26" s="7">
        <v>70.599999999999994</v>
      </c>
      <c r="F26" s="7">
        <v>1241400</v>
      </c>
      <c r="G26" s="7" t="s">
        <v>54</v>
      </c>
      <c r="H26" s="7">
        <v>620700</v>
      </c>
      <c r="I26" s="7"/>
      <c r="J26" s="7" t="s">
        <v>90</v>
      </c>
      <c r="K26" s="7">
        <v>70.599999999999994</v>
      </c>
      <c r="L26" s="7">
        <v>1796400</v>
      </c>
      <c r="M26" s="7" t="s">
        <v>54</v>
      </c>
      <c r="N26" s="13">
        <v>928206.66666666663</v>
      </c>
      <c r="P26" s="8" t="s">
        <v>90</v>
      </c>
      <c r="Q26" s="7">
        <v>70.599999999999994</v>
      </c>
      <c r="R26" s="7">
        <v>1630700</v>
      </c>
      <c r="S26" s="7" t="s">
        <v>54</v>
      </c>
      <c r="T26" s="7">
        <v>824920</v>
      </c>
      <c r="U26" s="7"/>
      <c r="V26" s="7" t="s">
        <v>90</v>
      </c>
      <c r="W26" s="7">
        <v>70.599999999999994</v>
      </c>
      <c r="X26" s="7">
        <v>7075500</v>
      </c>
      <c r="Y26" s="7" t="s">
        <v>54</v>
      </c>
      <c r="Z26" s="13">
        <v>3712000</v>
      </c>
      <c r="AB26" s="6"/>
      <c r="AC26" s="6">
        <v>83</v>
      </c>
      <c r="AD26">
        <v>73</v>
      </c>
      <c r="AE26">
        <v>20306000</v>
      </c>
      <c r="AF26" t="s">
        <v>56</v>
      </c>
      <c r="AG26">
        <f>AG25/COUNT(AE24:AE28)^0.5</f>
        <v>5004802.8868693719</v>
      </c>
      <c r="AH26">
        <v>83</v>
      </c>
      <c r="AI26">
        <v>55</v>
      </c>
      <c r="AJ26">
        <v>7960200</v>
      </c>
      <c r="AK26" t="s">
        <v>57</v>
      </c>
      <c r="AL26" s="12">
        <f>AL23/AL42*100</f>
        <v>11.23254440235743</v>
      </c>
      <c r="AN26" s="6"/>
      <c r="AX26" s="12"/>
      <c r="AZ26" s="6"/>
      <c r="BJ26" s="12"/>
      <c r="BL26" s="6"/>
      <c r="BN26" t="s">
        <v>104</v>
      </c>
      <c r="BO26">
        <f>(BO5+BO20)</f>
        <v>1371766000000</v>
      </c>
      <c r="BR26" t="s">
        <v>91</v>
      </c>
      <c r="BS26">
        <v>1045300000000</v>
      </c>
      <c r="BT26" s="7" t="s">
        <v>54</v>
      </c>
      <c r="BU26">
        <f>AVERAGE(BS26:BS37)</f>
        <v>1012073333333.3334</v>
      </c>
      <c r="BV26" s="12"/>
      <c r="BX26" s="6"/>
      <c r="BZ26" t="s">
        <v>73</v>
      </c>
      <c r="CA26">
        <f>((CA7)^2+(CC22)^2)^0.5</f>
        <v>27129782363.872929</v>
      </c>
      <c r="CF26">
        <v>324690000000</v>
      </c>
      <c r="CG26" t="s">
        <v>56</v>
      </c>
      <c r="CH26" s="12">
        <f>CH25/COUNT(CF24:CF35)^0.5</f>
        <v>49082420253.764702</v>
      </c>
    </row>
    <row r="27" spans="2:86">
      <c r="B27" s="6"/>
      <c r="D27" s="6">
        <v>75.7</v>
      </c>
      <c r="E27">
        <v>69.599999999999994</v>
      </c>
      <c r="F27">
        <v>-24467</v>
      </c>
      <c r="G27" t="s">
        <v>55</v>
      </c>
      <c r="H27">
        <v>0</v>
      </c>
      <c r="J27">
        <v>75.7</v>
      </c>
      <c r="K27">
        <v>69.599999999999994</v>
      </c>
      <c r="L27">
        <v>988220</v>
      </c>
      <c r="M27" t="s">
        <v>55</v>
      </c>
      <c r="N27" s="12">
        <v>51973.071232450115</v>
      </c>
      <c r="P27" s="6">
        <v>75.7</v>
      </c>
      <c r="Q27">
        <v>69.599999999999994</v>
      </c>
      <c r="R27">
        <v>844060</v>
      </c>
      <c r="S27" t="s">
        <v>55</v>
      </c>
      <c r="T27">
        <v>16575.726228434156</v>
      </c>
      <c r="V27">
        <v>75.7</v>
      </c>
      <c r="W27">
        <v>69.599999999999994</v>
      </c>
      <c r="X27">
        <v>4060500</v>
      </c>
      <c r="Y27" t="s">
        <v>55</v>
      </c>
      <c r="Z27" s="12">
        <v>301809.85321887687</v>
      </c>
      <c r="AB27" s="6"/>
      <c r="AC27" s="6">
        <v>83</v>
      </c>
      <c r="AD27">
        <v>55</v>
      </c>
      <c r="AE27">
        <v>128980</v>
      </c>
      <c r="AF27" t="s">
        <v>57</v>
      </c>
      <c r="AG27">
        <f>AG24/(AG43)*100</f>
        <v>5.3510293660868822</v>
      </c>
      <c r="AH27">
        <v>73</v>
      </c>
      <c r="AI27">
        <v>55</v>
      </c>
      <c r="AJ27">
        <v>22042000</v>
      </c>
      <c r="AK27" t="s">
        <v>86</v>
      </c>
      <c r="AL27" s="12">
        <f>((AL25/AL23)^2+(AL43/AL42)^2)^0.5*AL26</f>
        <v>2.5008296707481232</v>
      </c>
      <c r="AN27" s="8" t="s">
        <v>90</v>
      </c>
      <c r="AO27" s="7">
        <v>70.599999999999994</v>
      </c>
      <c r="AP27" s="7">
        <v>23166000</v>
      </c>
      <c r="AQ27" s="7" t="s">
        <v>54</v>
      </c>
      <c r="AR27" s="7">
        <f>AVERAGE(AP27:AP28)</f>
        <v>20129000</v>
      </c>
      <c r="AS27" s="7"/>
      <c r="AT27" s="7" t="s">
        <v>90</v>
      </c>
      <c r="AU27" s="7">
        <v>70.599999999999994</v>
      </c>
      <c r="AV27" s="7">
        <v>17155000</v>
      </c>
      <c r="AW27" s="7" t="s">
        <v>54</v>
      </c>
      <c r="AX27" s="13">
        <f>AVERAGE(AV27:AV28)</f>
        <v>14024500</v>
      </c>
      <c r="AZ27" s="8" t="s">
        <v>90</v>
      </c>
      <c r="BA27" s="7">
        <v>70.599999999999994</v>
      </c>
      <c r="BB27" s="7">
        <v>70077000000</v>
      </c>
      <c r="BC27" s="7" t="s">
        <v>54</v>
      </c>
      <c r="BD27" s="7">
        <v>32114333333.333332</v>
      </c>
      <c r="BE27" s="7"/>
      <c r="BF27" s="7" t="s">
        <v>90</v>
      </c>
      <c r="BG27" s="7">
        <v>70.599999999999994</v>
      </c>
      <c r="BH27" s="7">
        <v>153320000000</v>
      </c>
      <c r="BI27" s="7" t="s">
        <v>54</v>
      </c>
      <c r="BJ27" s="13">
        <v>76241666666.666672</v>
      </c>
      <c r="BL27" s="6"/>
      <c r="BN27" t="s">
        <v>73</v>
      </c>
      <c r="BO27">
        <f>((BO7)^2+(BO22)^2)^0.5</f>
        <v>134241089669.95825</v>
      </c>
      <c r="BS27">
        <v>1434700000000</v>
      </c>
      <c r="BT27" t="s">
        <v>55</v>
      </c>
      <c r="BU27">
        <f>STDEV(BS26:BS37)</f>
        <v>471034123302.28424</v>
      </c>
      <c r="BV27" s="12"/>
      <c r="BX27" s="6"/>
      <c r="CF27">
        <v>186580000000</v>
      </c>
      <c r="CG27" t="s">
        <v>57</v>
      </c>
      <c r="CH27" s="12">
        <f>CH24/CH36*100</f>
        <v>49.121086763798985</v>
      </c>
    </row>
    <row r="28" spans="2:86">
      <c r="B28" s="6"/>
      <c r="D28" s="6"/>
      <c r="G28" t="s">
        <v>56</v>
      </c>
      <c r="H28">
        <v>0</v>
      </c>
      <c r="M28" t="s">
        <v>56</v>
      </c>
      <c r="N28" s="12">
        <v>30006.666666666672</v>
      </c>
      <c r="P28" s="6"/>
      <c r="S28" t="s">
        <v>56</v>
      </c>
      <c r="T28">
        <v>9570</v>
      </c>
      <c r="Y28" t="s">
        <v>56</v>
      </c>
      <c r="Z28" s="12">
        <v>174250</v>
      </c>
      <c r="AB28" s="6"/>
      <c r="AC28" s="6">
        <v>73</v>
      </c>
      <c r="AD28">
        <v>55</v>
      </c>
      <c r="AE28">
        <v>26848000</v>
      </c>
      <c r="AF28" t="s">
        <v>86</v>
      </c>
      <c r="AG28">
        <f>((AG26/AG24)^2+(AG44/AG43)^2)^0.5*AG27</f>
        <v>1.7387015236432579</v>
      </c>
      <c r="AL28" s="12"/>
      <c r="AN28" s="6">
        <v>75.7</v>
      </c>
      <c r="AO28">
        <v>69.599999999999994</v>
      </c>
      <c r="AP28">
        <v>17092000</v>
      </c>
      <c r="AQ28" t="s">
        <v>55</v>
      </c>
      <c r="AR28">
        <f>STDEV(AP27:AP28)</f>
        <v>4294966.5889270892</v>
      </c>
      <c r="AT28">
        <v>75.7</v>
      </c>
      <c r="AU28">
        <v>69.599999999999994</v>
      </c>
      <c r="AV28">
        <v>10894000</v>
      </c>
      <c r="AW28" t="s">
        <v>55</v>
      </c>
      <c r="AX28" s="12">
        <f>STDEV(AV27:AV28)</f>
        <v>4427195.5570089743</v>
      </c>
      <c r="AZ28" s="6">
        <v>75.7</v>
      </c>
      <c r="BA28">
        <v>69.599999999999994</v>
      </c>
      <c r="BB28">
        <v>26266000000</v>
      </c>
      <c r="BC28" t="s">
        <v>55</v>
      </c>
      <c r="BD28">
        <v>5064805236.4659948</v>
      </c>
      <c r="BF28">
        <v>75.7</v>
      </c>
      <c r="BG28">
        <v>69.599999999999994</v>
      </c>
      <c r="BH28">
        <v>75405000000</v>
      </c>
      <c r="BI28" t="s">
        <v>55</v>
      </c>
      <c r="BJ28" s="12">
        <v>724574587.83298039</v>
      </c>
      <c r="BL28" s="8"/>
      <c r="BM28" s="7"/>
      <c r="BN28" s="7"/>
      <c r="BO28" s="7"/>
      <c r="BS28">
        <v>725450000000</v>
      </c>
      <c r="BT28" t="s">
        <v>56</v>
      </c>
      <c r="BU28">
        <f>BU27/COUNT(BS26:BS37)^0.5</f>
        <v>135975838943.03659</v>
      </c>
      <c r="BV28" s="13"/>
      <c r="BX28" s="6"/>
      <c r="CA28" t="s">
        <v>57</v>
      </c>
      <c r="CB28" t="s">
        <v>86</v>
      </c>
      <c r="CF28">
        <v>147260000000</v>
      </c>
      <c r="CG28" s="9" t="s">
        <v>58</v>
      </c>
      <c r="CH28" s="12">
        <f>((CH26/CH24)^2+(CH37/CH36)^2)^0.5*CH27</f>
        <v>9.6532925833675698</v>
      </c>
    </row>
    <row r="29" spans="2:86">
      <c r="B29" s="6"/>
      <c r="D29" s="6"/>
      <c r="G29" t="s">
        <v>57</v>
      </c>
      <c r="H29">
        <v>1.0750647616679976</v>
      </c>
      <c r="M29" t="s">
        <v>57</v>
      </c>
      <c r="N29" s="12">
        <v>2.6105545267788846</v>
      </c>
      <c r="P29" s="6"/>
      <c r="S29" t="s">
        <v>57</v>
      </c>
      <c r="T29">
        <v>1.3314871482485171</v>
      </c>
      <c r="Y29" t="s">
        <v>57</v>
      </c>
      <c r="Z29" s="12">
        <v>5.0178298489057553</v>
      </c>
      <c r="AB29" s="6"/>
      <c r="AH29" s="7">
        <v>70</v>
      </c>
      <c r="AI29" s="7">
        <v>67</v>
      </c>
      <c r="AJ29" s="7">
        <v>22309000</v>
      </c>
      <c r="AK29" s="7" t="s">
        <v>54</v>
      </c>
      <c r="AL29" s="12">
        <f>AVERAGE(AJ29:AJ30)</f>
        <v>18959500</v>
      </c>
      <c r="AN29" s="6"/>
      <c r="AQ29" t="s">
        <v>56</v>
      </c>
      <c r="AR29">
        <f>AR28/COUNT(AP27:AP28)^0.5</f>
        <v>3036999.9999999995</v>
      </c>
      <c r="AW29" t="s">
        <v>56</v>
      </c>
      <c r="AX29" s="12">
        <f>AX28/COUNT(AV27:AV28)^0.5</f>
        <v>3130500</v>
      </c>
      <c r="AZ29" s="6"/>
      <c r="BC29" t="s">
        <v>56</v>
      </c>
      <c r="BD29">
        <v>2924166666.6666684</v>
      </c>
      <c r="BI29" t="s">
        <v>56</v>
      </c>
      <c r="BJ29" s="12">
        <v>418333333.33333337</v>
      </c>
      <c r="BL29" s="37"/>
      <c r="BM29" s="38" t="s">
        <v>57</v>
      </c>
      <c r="BN29" s="38" t="s">
        <v>86</v>
      </c>
      <c r="BS29">
        <v>908340000000</v>
      </c>
      <c r="BT29" t="s">
        <v>57</v>
      </c>
      <c r="BU29">
        <f>BU26/BU38*100</f>
        <v>78.404320167853641</v>
      </c>
      <c r="BV29" s="12"/>
      <c r="BX29" s="6"/>
      <c r="BZ29" t="s">
        <v>71</v>
      </c>
      <c r="CA29">
        <v>99.3</v>
      </c>
      <c r="CB29">
        <v>9.6999999999999993</v>
      </c>
      <c r="CF29">
        <v>285580000000</v>
      </c>
      <c r="CH29" s="12"/>
    </row>
    <row r="30" spans="2:86">
      <c r="B30" s="10"/>
      <c r="C30" s="9"/>
      <c r="D30" s="10"/>
      <c r="E30" s="9"/>
      <c r="F30" s="9"/>
      <c r="G30" s="9" t="s">
        <v>86</v>
      </c>
      <c r="H30" s="9">
        <v>9.2258133041354051E-2</v>
      </c>
      <c r="I30" s="9"/>
      <c r="J30" s="9"/>
      <c r="K30" s="9"/>
      <c r="L30" s="9"/>
      <c r="M30" s="9" t="s">
        <v>86</v>
      </c>
      <c r="N30" s="14">
        <v>0.22528432197803433</v>
      </c>
      <c r="P30" s="10"/>
      <c r="Q30" s="9"/>
      <c r="R30" s="9"/>
      <c r="S30" s="9" t="s">
        <v>86</v>
      </c>
      <c r="T30" s="9">
        <v>9.2947679115775464E-2</v>
      </c>
      <c r="U30" s="9"/>
      <c r="V30" s="9"/>
      <c r="W30" s="9"/>
      <c r="X30" s="9"/>
      <c r="Y30" s="9" t="s">
        <v>86</v>
      </c>
      <c r="Z30" s="14">
        <v>0.44764842678510552</v>
      </c>
      <c r="AB30" s="6" t="s">
        <v>95</v>
      </c>
      <c r="AC30" s="8">
        <v>70</v>
      </c>
      <c r="AD30" s="7">
        <v>67</v>
      </c>
      <c r="AE30" s="7">
        <v>23327000</v>
      </c>
      <c r="AF30" s="7" t="s">
        <v>54</v>
      </c>
      <c r="AG30">
        <f>AVERAGE(AE30:AE31)</f>
        <v>16675500</v>
      </c>
      <c r="AH30">
        <v>70</v>
      </c>
      <c r="AI30">
        <v>64</v>
      </c>
      <c r="AJ30">
        <v>15610000</v>
      </c>
      <c r="AK30" t="s">
        <v>55</v>
      </c>
      <c r="AL30" s="12">
        <f>STDEV(AJ29:AJ30)</f>
        <v>4736908.3271686817</v>
      </c>
      <c r="AN30" s="6"/>
      <c r="AQ30" t="s">
        <v>57</v>
      </c>
      <c r="AR30">
        <f>AR27/AR48*100</f>
        <v>7.5095968499164414</v>
      </c>
      <c r="AW30" t="s">
        <v>57</v>
      </c>
      <c r="AX30" s="12">
        <f>AX27/AX48*100</f>
        <v>11.54150250757168</v>
      </c>
      <c r="AZ30" s="6"/>
      <c r="BC30" t="s">
        <v>57</v>
      </c>
      <c r="BD30">
        <v>4.1344302864666718</v>
      </c>
      <c r="BI30" t="s">
        <v>57</v>
      </c>
      <c r="BJ30" s="12">
        <v>9.8566779343143835</v>
      </c>
      <c r="BL30" s="37" t="s">
        <v>71</v>
      </c>
      <c r="BM30" s="38">
        <v>95</v>
      </c>
      <c r="BN30" s="38">
        <v>13</v>
      </c>
      <c r="BS30">
        <v>481660000000</v>
      </c>
      <c r="BT30" s="9" t="s">
        <v>58</v>
      </c>
      <c r="BU30">
        <f>((BU28/BU26)^2+(BU39/BU38)^2)^0.5*BU29</f>
        <v>13.43539192989185</v>
      </c>
      <c r="BV30" s="12"/>
      <c r="BX30" s="6"/>
      <c r="BZ30" t="s">
        <v>75</v>
      </c>
      <c r="CA30">
        <v>0.7</v>
      </c>
      <c r="CB30">
        <v>0.4</v>
      </c>
      <c r="CF30">
        <v>120130000000</v>
      </c>
      <c r="CH30" s="12"/>
    </row>
    <row r="31" spans="2:86">
      <c r="B31" s="6"/>
      <c r="D31" s="6"/>
      <c r="N31" s="12"/>
      <c r="P31" s="6"/>
      <c r="Z31" s="12"/>
      <c r="AB31" s="6"/>
      <c r="AC31" s="6">
        <v>70</v>
      </c>
      <c r="AD31">
        <v>64</v>
      </c>
      <c r="AE31">
        <v>10024000</v>
      </c>
      <c r="AF31" t="s">
        <v>55</v>
      </c>
      <c r="AG31">
        <f>STDEV(AE30:AE31)</f>
        <v>9406641.5101246424</v>
      </c>
      <c r="AK31" t="s">
        <v>56</v>
      </c>
      <c r="AL31" s="12">
        <f>AL30/COUNT(AJ29:AJ30)^0.5</f>
        <v>3349499.9999999995</v>
      </c>
      <c r="AN31" s="10"/>
      <c r="AO31" s="9"/>
      <c r="AP31" s="9"/>
      <c r="AQ31" s="9" t="s">
        <v>86</v>
      </c>
      <c r="AR31" s="9">
        <f>((AR29/AR27)^2+(AR49/AR48)^2)^0.5*AR30</f>
        <v>1.2883054949619011</v>
      </c>
      <c r="AS31" s="9"/>
      <c r="AT31" s="9"/>
      <c r="AU31" s="9"/>
      <c r="AV31" s="9"/>
      <c r="AW31" s="9" t="s">
        <v>86</v>
      </c>
      <c r="AX31" s="14">
        <f>((AX29/AX27)^2+(AX49/AX48)^2)^0.5*AX30</f>
        <v>2.8746249210359065</v>
      </c>
      <c r="AZ31" s="10"/>
      <c r="BA31" s="9"/>
      <c r="BB31" s="9"/>
      <c r="BC31" s="9" t="s">
        <v>86</v>
      </c>
      <c r="BD31" s="9">
        <v>0.51114118100089989</v>
      </c>
      <c r="BE31" s="9"/>
      <c r="BF31" s="9"/>
      <c r="BG31" s="9"/>
      <c r="BH31" s="9"/>
      <c r="BI31" s="9" t="s">
        <v>86</v>
      </c>
      <c r="BJ31" s="14">
        <v>1.2308290848332677</v>
      </c>
      <c r="BL31" s="37" t="s">
        <v>75</v>
      </c>
      <c r="BM31" s="38">
        <v>5</v>
      </c>
      <c r="BN31" s="38">
        <v>2</v>
      </c>
      <c r="BS31">
        <v>1435300000000</v>
      </c>
      <c r="BV31" s="12"/>
      <c r="BX31" s="6"/>
      <c r="CF31">
        <v>116850000000</v>
      </c>
      <c r="CH31" s="12"/>
    </row>
    <row r="32" spans="2:86">
      <c r="B32" s="8" t="s">
        <v>91</v>
      </c>
      <c r="C32" s="7"/>
      <c r="D32" s="8">
        <v>103</v>
      </c>
      <c r="E32" s="7">
        <v>55</v>
      </c>
      <c r="F32" s="7">
        <v>3391500</v>
      </c>
      <c r="G32" s="7" t="s">
        <v>54</v>
      </c>
      <c r="H32" s="7">
        <v>3076700</v>
      </c>
      <c r="I32" s="7"/>
      <c r="J32" s="7">
        <v>103</v>
      </c>
      <c r="K32" s="7">
        <v>83</v>
      </c>
      <c r="L32" s="7">
        <v>14395000</v>
      </c>
      <c r="M32" s="7" t="s">
        <v>54</v>
      </c>
      <c r="N32" s="13">
        <v>15584900</v>
      </c>
      <c r="P32" s="8">
        <v>103</v>
      </c>
      <c r="Q32" s="7">
        <v>55</v>
      </c>
      <c r="R32" s="7">
        <v>16039000</v>
      </c>
      <c r="S32" s="7" t="s">
        <v>54</v>
      </c>
      <c r="T32" s="7">
        <v>11106020</v>
      </c>
      <c r="U32" s="7"/>
      <c r="V32" s="7">
        <v>103</v>
      </c>
      <c r="W32" s="7">
        <v>83</v>
      </c>
      <c r="X32" s="7">
        <v>35134000</v>
      </c>
      <c r="Y32" s="7" t="s">
        <v>54</v>
      </c>
      <c r="Z32" s="13">
        <v>35536250</v>
      </c>
      <c r="AB32" s="6"/>
      <c r="AF32" t="s">
        <v>56</v>
      </c>
      <c r="AG32">
        <f>AG31/COUNT(AE30:AE31)^0.5</f>
        <v>6651500</v>
      </c>
      <c r="AK32" t="s">
        <v>57</v>
      </c>
      <c r="AL32" s="12">
        <f>AL29/AL42*100</f>
        <v>11.609153814261743</v>
      </c>
      <c r="AN32" s="6"/>
      <c r="AX32" s="12"/>
      <c r="AZ32" s="6"/>
      <c r="BJ32" s="12"/>
      <c r="BL32" s="6"/>
      <c r="BS32">
        <v>904010000000</v>
      </c>
      <c r="BV32" s="14"/>
      <c r="BX32" s="6"/>
      <c r="CF32">
        <v>540230000000</v>
      </c>
      <c r="CH32" s="12"/>
    </row>
    <row r="33" spans="2:86">
      <c r="B33" s="6"/>
      <c r="D33" s="6">
        <v>83</v>
      </c>
      <c r="E33">
        <v>75</v>
      </c>
      <c r="F33">
        <v>2368500</v>
      </c>
      <c r="G33" t="s">
        <v>55</v>
      </c>
      <c r="H33">
        <v>1760531.2152870223</v>
      </c>
      <c r="J33">
        <v>103</v>
      </c>
      <c r="K33">
        <v>75</v>
      </c>
      <c r="L33">
        <v>9323600</v>
      </c>
      <c r="M33" t="s">
        <v>55</v>
      </c>
      <c r="N33" s="12">
        <v>6668405.1920766104</v>
      </c>
      <c r="P33" s="6">
        <v>83</v>
      </c>
      <c r="Q33">
        <v>75</v>
      </c>
      <c r="R33">
        <v>5571200</v>
      </c>
      <c r="S33" t="s">
        <v>55</v>
      </c>
      <c r="T33">
        <v>4828151.9872514373</v>
      </c>
      <c r="V33">
        <v>103</v>
      </c>
      <c r="W33">
        <v>55</v>
      </c>
      <c r="X33">
        <v>52637000</v>
      </c>
      <c r="Y33" t="s">
        <v>55</v>
      </c>
      <c r="Z33" s="12">
        <v>13026061.829490688</v>
      </c>
      <c r="AB33" s="6"/>
      <c r="AF33" t="s">
        <v>57</v>
      </c>
      <c r="AG33">
        <f>AG30/(AG43)*100</f>
        <v>5.6024356198154273</v>
      </c>
      <c r="AH33" s="9"/>
      <c r="AI33" s="9"/>
      <c r="AJ33" s="9"/>
      <c r="AK33" s="9" t="s">
        <v>86</v>
      </c>
      <c r="AL33" s="12">
        <f>((AL31/AL29)^2+(AL43/AL42)^2)^0.5*AL32</f>
        <v>2.2754844120421258</v>
      </c>
      <c r="AN33" s="8">
        <v>103</v>
      </c>
      <c r="AO33" s="7">
        <v>55</v>
      </c>
      <c r="AP33" s="7">
        <v>29508000</v>
      </c>
      <c r="AQ33" s="7" t="s">
        <v>54</v>
      </c>
      <c r="AR33" s="7">
        <f>AVERAGE(AP33:AP37)</f>
        <v>20453040</v>
      </c>
      <c r="AS33" s="7"/>
      <c r="AT33" s="7">
        <v>103</v>
      </c>
      <c r="AU33" s="7">
        <v>83</v>
      </c>
      <c r="AV33" s="7">
        <v>93865000</v>
      </c>
      <c r="AW33" s="7" t="s">
        <v>54</v>
      </c>
      <c r="AX33" s="13">
        <f>AVERAGE(AV33:AV40)</f>
        <v>104226875</v>
      </c>
      <c r="AZ33" s="8">
        <v>103</v>
      </c>
      <c r="BA33" s="7">
        <v>55</v>
      </c>
      <c r="BB33" s="7">
        <v>124040000000</v>
      </c>
      <c r="BC33" s="7" t="s">
        <v>54</v>
      </c>
      <c r="BD33" s="7">
        <v>90909200000</v>
      </c>
      <c r="BE33" s="7"/>
      <c r="BF33" s="7">
        <v>103</v>
      </c>
      <c r="BG33" s="7">
        <v>83</v>
      </c>
      <c r="BH33" s="7">
        <v>659540000000</v>
      </c>
      <c r="BI33" s="7" t="s">
        <v>54</v>
      </c>
      <c r="BJ33" s="13">
        <v>637470000000</v>
      </c>
      <c r="BL33" s="6"/>
      <c r="BS33">
        <v>437220000000</v>
      </c>
      <c r="BV33" s="12"/>
      <c r="BX33" s="6"/>
      <c r="CF33">
        <v>182040000000</v>
      </c>
      <c r="CH33" s="12"/>
    </row>
    <row r="34" spans="2:86">
      <c r="B34" s="6"/>
      <c r="D34" s="6">
        <v>83</v>
      </c>
      <c r="E34">
        <v>55</v>
      </c>
      <c r="F34">
        <v>1197300</v>
      </c>
      <c r="G34" t="s">
        <v>56</v>
      </c>
      <c r="H34">
        <v>880265.60764351115</v>
      </c>
      <c r="J34">
        <v>103</v>
      </c>
      <c r="K34">
        <v>55</v>
      </c>
      <c r="L34">
        <v>24027000</v>
      </c>
      <c r="M34" t="s">
        <v>56</v>
      </c>
      <c r="N34" s="12">
        <v>2357637.2655084766</v>
      </c>
      <c r="P34" s="6">
        <v>83</v>
      </c>
      <c r="Q34">
        <v>73</v>
      </c>
      <c r="R34">
        <v>9881400</v>
      </c>
      <c r="S34" t="s">
        <v>56</v>
      </c>
      <c r="T34">
        <v>2159215.2098389822</v>
      </c>
      <c r="V34">
        <v>83</v>
      </c>
      <c r="W34">
        <v>75</v>
      </c>
      <c r="X34">
        <v>23817000</v>
      </c>
      <c r="Y34" t="s">
        <v>56</v>
      </c>
      <c r="Z34" s="12">
        <v>4605408.325894055</v>
      </c>
      <c r="AB34" s="6"/>
      <c r="AF34" t="s">
        <v>86</v>
      </c>
      <c r="AG34">
        <f>((AG32/AG30)^2+(AG44/AG43)^2)^0.5*AG33</f>
        <v>2.2822078024613335</v>
      </c>
      <c r="AL34" s="12"/>
      <c r="AN34" s="6">
        <v>83</v>
      </c>
      <c r="AO34">
        <v>75</v>
      </c>
      <c r="AP34">
        <v>9518200</v>
      </c>
      <c r="AQ34" t="s">
        <v>55</v>
      </c>
      <c r="AR34">
        <f>STDEV(AP33:AP37)</f>
        <v>9475550.8815055173</v>
      </c>
      <c r="AT34">
        <v>103</v>
      </c>
      <c r="AU34">
        <v>55</v>
      </c>
      <c r="AV34">
        <v>152940000</v>
      </c>
      <c r="AW34" t="s">
        <v>55</v>
      </c>
      <c r="AX34" s="12">
        <f>STDEV(AV33:AV40)</f>
        <v>36929668.020779729</v>
      </c>
      <c r="AZ34" s="6">
        <v>83</v>
      </c>
      <c r="BA34">
        <v>75</v>
      </c>
      <c r="BB34">
        <v>62053000000</v>
      </c>
      <c r="BC34" t="s">
        <v>55</v>
      </c>
      <c r="BD34">
        <v>32582817614.503502</v>
      </c>
      <c r="BF34">
        <v>103</v>
      </c>
      <c r="BG34">
        <v>55</v>
      </c>
      <c r="BH34">
        <v>1168700000000</v>
      </c>
      <c r="BI34" t="s">
        <v>55</v>
      </c>
      <c r="BJ34" s="12">
        <v>272926915701.41223</v>
      </c>
      <c r="BL34" s="6"/>
      <c r="BS34">
        <v>1905500000000</v>
      </c>
      <c r="BV34" s="12"/>
      <c r="BX34" s="6"/>
      <c r="CF34">
        <v>503950000000</v>
      </c>
      <c r="CH34" s="12"/>
    </row>
    <row r="35" spans="2:86">
      <c r="B35" s="6"/>
      <c r="D35" s="6">
        <v>73</v>
      </c>
      <c r="E35">
        <v>55</v>
      </c>
      <c r="F35">
        <v>5349500</v>
      </c>
      <c r="G35" t="s">
        <v>57</v>
      </c>
      <c r="H35">
        <v>5.3289056745995298</v>
      </c>
      <c r="J35">
        <v>83</v>
      </c>
      <c r="K35">
        <v>75</v>
      </c>
      <c r="L35">
        <v>8567600</v>
      </c>
      <c r="M35" t="s">
        <v>57</v>
      </c>
      <c r="N35" s="12">
        <v>43.832082558190599</v>
      </c>
      <c r="P35" s="6">
        <v>83</v>
      </c>
      <c r="Q35">
        <v>55</v>
      </c>
      <c r="R35">
        <v>7829500</v>
      </c>
      <c r="S35" t="s">
        <v>57</v>
      </c>
      <c r="T35">
        <v>17.926008459233618</v>
      </c>
      <c r="V35">
        <v>83</v>
      </c>
      <c r="W35">
        <v>73</v>
      </c>
      <c r="X35">
        <v>41356000</v>
      </c>
      <c r="Y35" t="s">
        <v>57</v>
      </c>
      <c r="Z35" s="12">
        <v>48.037407319013234</v>
      </c>
      <c r="AB35" s="6"/>
      <c r="AL35" s="12"/>
      <c r="AN35" s="6">
        <v>83</v>
      </c>
      <c r="AO35">
        <v>73</v>
      </c>
      <c r="AP35">
        <v>21278000</v>
      </c>
      <c r="AQ35" t="s">
        <v>56</v>
      </c>
      <c r="AR35">
        <f>AR34/COUNT(AP33:AP37)^0.5</f>
        <v>4237595.1790608782</v>
      </c>
      <c r="AT35">
        <v>83</v>
      </c>
      <c r="AU35">
        <v>75</v>
      </c>
      <c r="AV35">
        <v>72589000</v>
      </c>
      <c r="AW35" t="s">
        <v>56</v>
      </c>
      <c r="AX35" s="12">
        <f>AX34/COUNT(AV33:AV40)^0.5</f>
        <v>13056609.342230666</v>
      </c>
      <c r="AZ35" s="6">
        <v>83</v>
      </c>
      <c r="BA35">
        <v>73</v>
      </c>
      <c r="BB35">
        <v>106860000000</v>
      </c>
      <c r="BC35" t="s">
        <v>56</v>
      </c>
      <c r="BD35">
        <v>14571479016.901472</v>
      </c>
      <c r="BF35">
        <v>83</v>
      </c>
      <c r="BG35">
        <v>75</v>
      </c>
      <c r="BH35">
        <v>436750000000</v>
      </c>
      <c r="BI35" t="s">
        <v>56</v>
      </c>
      <c r="BJ35" s="12">
        <v>96494236430.398895</v>
      </c>
      <c r="BL35" s="6"/>
      <c r="BO35" s="7"/>
      <c r="BS35">
        <v>665780000000</v>
      </c>
      <c r="BV35" s="12"/>
      <c r="BX35" s="6"/>
      <c r="CF35">
        <v>161870000000</v>
      </c>
      <c r="CH35" s="12"/>
    </row>
    <row r="36" spans="2:86">
      <c r="B36" s="6"/>
      <c r="D36" s="6"/>
      <c r="G36" t="s">
        <v>86</v>
      </c>
      <c r="H36">
        <v>1.5917442015425491</v>
      </c>
      <c r="J36">
        <v>83</v>
      </c>
      <c r="K36">
        <v>73</v>
      </c>
      <c r="L36">
        <v>17055000</v>
      </c>
      <c r="M36" t="s">
        <v>86</v>
      </c>
      <c r="N36" s="12">
        <v>7.501169570578317</v>
      </c>
      <c r="P36" s="6">
        <v>73</v>
      </c>
      <c r="Q36">
        <v>55</v>
      </c>
      <c r="R36">
        <v>16209000</v>
      </c>
      <c r="S36" t="s">
        <v>86</v>
      </c>
      <c r="T36">
        <v>3.6971506424924399</v>
      </c>
      <c r="V36">
        <v>83</v>
      </c>
      <c r="W36">
        <v>55</v>
      </c>
      <c r="X36">
        <v>33264000</v>
      </c>
      <c r="Y36" t="s">
        <v>86</v>
      </c>
      <c r="Z36" s="12">
        <v>7.2137127207042608</v>
      </c>
      <c r="AB36" s="6"/>
      <c r="AH36">
        <v>84.822999999999993</v>
      </c>
      <c r="AI36">
        <v>68.604100000000003</v>
      </c>
      <c r="AJ36">
        <v>2929100</v>
      </c>
      <c r="AK36" t="s">
        <v>54</v>
      </c>
      <c r="AL36" s="12">
        <f>AVERAGE(AJ36:AJ37)</f>
        <v>2430650</v>
      </c>
      <c r="AN36" s="6">
        <v>83</v>
      </c>
      <c r="AO36">
        <v>55</v>
      </c>
      <c r="AP36">
        <v>12139000</v>
      </c>
      <c r="AQ36" t="s">
        <v>57</v>
      </c>
      <c r="AR36">
        <f>AR33/AR48*100</f>
        <v>7.6304875927872704</v>
      </c>
      <c r="AT36">
        <v>83</v>
      </c>
      <c r="AU36">
        <v>73</v>
      </c>
      <c r="AV36">
        <v>112710000</v>
      </c>
      <c r="AW36" t="s">
        <v>57</v>
      </c>
      <c r="AX36" s="12">
        <f>AX33/AX48*100</f>
        <v>85.773805780516952</v>
      </c>
      <c r="AZ36" s="6">
        <v>83</v>
      </c>
      <c r="BA36">
        <v>55</v>
      </c>
      <c r="BB36">
        <v>50323000000</v>
      </c>
      <c r="BC36" t="s">
        <v>57</v>
      </c>
      <c r="BD36">
        <v>11.703738199924935</v>
      </c>
      <c r="BF36">
        <v>83</v>
      </c>
      <c r="BG36">
        <v>73</v>
      </c>
      <c r="BH36">
        <v>745950000000</v>
      </c>
      <c r="BI36" t="s">
        <v>57</v>
      </c>
      <c r="BJ36" s="12">
        <v>82.413419820142835</v>
      </c>
      <c r="BL36" s="6"/>
      <c r="BS36">
        <v>1565300000000</v>
      </c>
      <c r="BV36" s="12"/>
      <c r="BX36" s="6"/>
      <c r="CG36" t="s">
        <v>104</v>
      </c>
      <c r="CH36" s="12">
        <f>(CH5+CH17+CH24+CH39)</f>
        <v>606431683333.33325</v>
      </c>
    </row>
    <row r="37" spans="2:86">
      <c r="B37" s="6"/>
      <c r="D37" s="6"/>
      <c r="J37">
        <v>83</v>
      </c>
      <c r="K37">
        <v>55</v>
      </c>
      <c r="L37">
        <v>14419000</v>
      </c>
      <c r="N37" s="12"/>
      <c r="P37" s="6"/>
      <c r="V37">
        <v>75</v>
      </c>
      <c r="W37">
        <v>55</v>
      </c>
      <c r="X37">
        <v>54155000</v>
      </c>
      <c r="Z37" s="12"/>
      <c r="AB37" s="6" t="s">
        <v>101</v>
      </c>
      <c r="AC37">
        <v>75.6173</v>
      </c>
      <c r="AD37">
        <v>68.604100000000003</v>
      </c>
      <c r="AE37">
        <v>26498000</v>
      </c>
      <c r="AF37" s="7" t="s">
        <v>54</v>
      </c>
      <c r="AG37">
        <f>AVERAGE(AE37:AE38)</f>
        <v>25774500</v>
      </c>
      <c r="AH37">
        <v>84.7393</v>
      </c>
      <c r="AI37">
        <v>73.520399999999995</v>
      </c>
      <c r="AJ37">
        <v>1932200</v>
      </c>
      <c r="AK37" t="s">
        <v>55</v>
      </c>
      <c r="AL37" s="12">
        <f>STDEV(AJ36:AJ37)</f>
        <v>704914.75016486924</v>
      </c>
      <c r="AN37" s="6">
        <v>73</v>
      </c>
      <c r="AO37">
        <v>55</v>
      </c>
      <c r="AP37">
        <v>29822000</v>
      </c>
      <c r="AQ37" t="s">
        <v>86</v>
      </c>
      <c r="AR37">
        <f>((AR35/AR33)^2+(AR49/AR48)^2)^0.5*AR36</f>
        <v>1.6992774670415183</v>
      </c>
      <c r="AT37">
        <v>83</v>
      </c>
      <c r="AU37">
        <v>55</v>
      </c>
      <c r="AV37">
        <v>88898000</v>
      </c>
      <c r="AW37" t="s">
        <v>86</v>
      </c>
      <c r="AX37" s="12">
        <f>((AX35/AX33)^2+(AX49/AX48)^2)^0.5*AX36</f>
        <v>14.327653180339311</v>
      </c>
      <c r="AZ37" s="6">
        <v>73</v>
      </c>
      <c r="BA37">
        <v>55</v>
      </c>
      <c r="BB37">
        <v>111270000000</v>
      </c>
      <c r="BC37" t="s">
        <v>86</v>
      </c>
      <c r="BD37">
        <v>2.1159214901105283</v>
      </c>
      <c r="BF37">
        <v>83</v>
      </c>
      <c r="BG37">
        <v>55</v>
      </c>
      <c r="BH37">
        <v>597960000000</v>
      </c>
      <c r="BI37" t="s">
        <v>86</v>
      </c>
      <c r="BJ37" s="12">
        <v>16.165666956278418</v>
      </c>
      <c r="BL37" s="6"/>
      <c r="BS37">
        <v>636320000000</v>
      </c>
      <c r="BV37" s="12"/>
      <c r="BX37" s="6"/>
      <c r="CG37" t="s">
        <v>73</v>
      </c>
      <c r="CH37" s="12">
        <f>((CH7)^2+(CH19)^2+(CH26)^2+(CH41)^2)^0.5</f>
        <v>64951475286.219162</v>
      </c>
    </row>
    <row r="38" spans="2:86">
      <c r="B38" s="6"/>
      <c r="D38" s="6"/>
      <c r="J38">
        <v>75</v>
      </c>
      <c r="K38">
        <v>55</v>
      </c>
      <c r="L38">
        <v>10376000</v>
      </c>
      <c r="N38" s="12"/>
      <c r="P38" s="6"/>
      <c r="V38">
        <v>73</v>
      </c>
      <c r="W38">
        <v>55</v>
      </c>
      <c r="X38">
        <v>23320000</v>
      </c>
      <c r="Z38" s="12"/>
      <c r="AB38" s="6" t="s">
        <v>101</v>
      </c>
      <c r="AC38">
        <v>75.6173</v>
      </c>
      <c r="AD38">
        <v>70.066800000000001</v>
      </c>
      <c r="AE38">
        <v>25051000</v>
      </c>
      <c r="AF38" t="s">
        <v>55</v>
      </c>
      <c r="AG38">
        <f>STDEV(AE37:AE38)</f>
        <v>1023183.5123769343</v>
      </c>
      <c r="AK38" t="s">
        <v>56</v>
      </c>
      <c r="AL38" s="12">
        <f>AL37/COUNT(AJ36:AJ37)^0.5</f>
        <v>498450</v>
      </c>
      <c r="AN38" s="6"/>
      <c r="AT38">
        <v>75</v>
      </c>
      <c r="AU38">
        <v>55</v>
      </c>
      <c r="AV38">
        <v>74258000</v>
      </c>
      <c r="AX38" s="12"/>
      <c r="AZ38" s="6"/>
      <c r="BF38">
        <v>75</v>
      </c>
      <c r="BG38">
        <v>55</v>
      </c>
      <c r="BH38">
        <v>392870000000</v>
      </c>
      <c r="BJ38" s="12"/>
      <c r="BL38" s="6"/>
      <c r="BT38" t="s">
        <v>104</v>
      </c>
      <c r="BU38">
        <f>(BU5+BU19+BU26+BU41)</f>
        <v>1290838733333.3335</v>
      </c>
      <c r="BV38" s="12"/>
      <c r="BX38" s="6"/>
      <c r="CH38" s="12"/>
    </row>
    <row r="39" spans="2:86">
      <c r="B39" s="10"/>
      <c r="C39" s="9"/>
      <c r="D39" s="10"/>
      <c r="E39" s="9"/>
      <c r="F39" s="9"/>
      <c r="G39" s="9"/>
      <c r="H39" s="9"/>
      <c r="I39" s="9"/>
      <c r="J39" s="9">
        <v>73</v>
      </c>
      <c r="K39" s="9">
        <v>55</v>
      </c>
      <c r="L39" s="9">
        <v>26516000</v>
      </c>
      <c r="M39" s="9"/>
      <c r="N39" s="14"/>
      <c r="P39" s="10"/>
      <c r="Q39" s="9"/>
      <c r="R39" s="9"/>
      <c r="S39" s="9"/>
      <c r="T39" s="9"/>
      <c r="U39" s="9"/>
      <c r="V39" s="9">
        <v>60</v>
      </c>
      <c r="W39" s="9">
        <v>55</v>
      </c>
      <c r="X39" s="9">
        <v>20607000</v>
      </c>
      <c r="Y39" s="9"/>
      <c r="Z39" s="14"/>
      <c r="AB39" s="6"/>
      <c r="AF39" t="s">
        <v>56</v>
      </c>
      <c r="AG39">
        <f>AG38/COUNT(AE37:AE38)^0.5</f>
        <v>723500</v>
      </c>
      <c r="AK39" t="s">
        <v>57</v>
      </c>
      <c r="AL39" s="12">
        <v>5.0999999999999996</v>
      </c>
      <c r="AN39" s="6"/>
      <c r="AT39">
        <v>73</v>
      </c>
      <c r="AU39">
        <v>55</v>
      </c>
      <c r="AV39">
        <v>166220000</v>
      </c>
      <c r="AX39" s="12"/>
      <c r="AZ39" s="6"/>
      <c r="BF39">
        <v>73</v>
      </c>
      <c r="BG39">
        <v>55</v>
      </c>
      <c r="BH39">
        <v>783120000000</v>
      </c>
      <c r="BJ39" s="12"/>
      <c r="BL39" s="6"/>
      <c r="BT39" t="s">
        <v>73</v>
      </c>
      <c r="BU39">
        <f>((BU21)^2+(BU28)^2)^0.5</f>
        <v>137299632833.67741</v>
      </c>
      <c r="BV39" s="12"/>
      <c r="BX39" s="6"/>
      <c r="CE39" t="s">
        <v>167</v>
      </c>
      <c r="CF39">
        <v>6857700000</v>
      </c>
      <c r="CG39" s="7" t="s">
        <v>54</v>
      </c>
      <c r="CH39" s="12">
        <f>AVERAGE(CF39:CF40)</f>
        <v>28751850000</v>
      </c>
    </row>
    <row r="40" spans="2:86">
      <c r="B40" s="6"/>
      <c r="D40" s="6"/>
      <c r="N40" s="12"/>
      <c r="P40" s="6"/>
      <c r="Z40" s="12"/>
      <c r="AB40" s="6"/>
      <c r="AF40" t="s">
        <v>57</v>
      </c>
      <c r="AG40">
        <f>AG37/(AG43)*100</f>
        <v>8.6594091261391117</v>
      </c>
      <c r="AK40" t="s">
        <v>86</v>
      </c>
      <c r="AL40" s="12">
        <v>0.33</v>
      </c>
      <c r="AN40" s="10"/>
      <c r="AO40" s="9"/>
      <c r="AP40" s="9"/>
      <c r="AQ40" s="9"/>
      <c r="AR40" s="9"/>
      <c r="AS40" s="9"/>
      <c r="AT40" s="9">
        <v>60</v>
      </c>
      <c r="AU40" s="9">
        <v>55</v>
      </c>
      <c r="AV40" s="9">
        <v>72335000</v>
      </c>
      <c r="AW40" s="9"/>
      <c r="AX40" s="14"/>
      <c r="AZ40" s="10"/>
      <c r="BA40" s="9"/>
      <c r="BB40" s="9"/>
      <c r="BC40" s="9"/>
      <c r="BD40" s="9"/>
      <c r="BE40" s="9"/>
      <c r="BF40" s="9">
        <v>60</v>
      </c>
      <c r="BG40" s="9">
        <v>55</v>
      </c>
      <c r="BH40" s="9">
        <v>314870000000</v>
      </c>
      <c r="BI40" s="9"/>
      <c r="BJ40" s="14"/>
      <c r="BL40" s="6"/>
      <c r="BV40" s="12"/>
      <c r="BX40" s="6"/>
      <c r="CF40">
        <v>50646000000</v>
      </c>
      <c r="CG40" t="s">
        <v>55</v>
      </c>
      <c r="CH40" s="12">
        <f>STDEV(CF39:CF40)</f>
        <v>30963003866.630894</v>
      </c>
    </row>
    <row r="41" spans="2:86">
      <c r="B41" s="8" t="s">
        <v>92</v>
      </c>
      <c r="C41" s="7"/>
      <c r="D41" s="8">
        <v>79</v>
      </c>
      <c r="E41" s="7">
        <v>75</v>
      </c>
      <c r="F41" s="7">
        <v>35738</v>
      </c>
      <c r="G41" s="7" t="s">
        <v>54</v>
      </c>
      <c r="H41" s="7">
        <v>210330</v>
      </c>
      <c r="I41" s="7"/>
      <c r="J41" s="7">
        <v>79</v>
      </c>
      <c r="K41" s="7">
        <v>75</v>
      </c>
      <c r="L41" s="7">
        <v>3151500</v>
      </c>
      <c r="M41" s="7" t="s">
        <v>54</v>
      </c>
      <c r="N41" s="13">
        <v>2653850</v>
      </c>
      <c r="P41" s="8">
        <v>79</v>
      </c>
      <c r="Q41" s="7">
        <v>75</v>
      </c>
      <c r="R41" s="7">
        <v>810640</v>
      </c>
      <c r="S41" s="7" t="s">
        <v>54</v>
      </c>
      <c r="T41" s="7">
        <v>708670</v>
      </c>
      <c r="U41" s="7"/>
      <c r="V41" s="7">
        <v>79</v>
      </c>
      <c r="W41" s="7">
        <v>75</v>
      </c>
      <c r="X41" s="7">
        <v>4553500</v>
      </c>
      <c r="Y41" s="7" t="s">
        <v>54</v>
      </c>
      <c r="Z41" s="13">
        <v>4032150</v>
      </c>
      <c r="AB41" s="6"/>
      <c r="AF41" t="s">
        <v>86</v>
      </c>
      <c r="AG41">
        <f>((AG39/AG37)^2+(AG44/AG43)^2)^0.5*AG40</f>
        <v>0.75619644344704251</v>
      </c>
      <c r="AL41" s="12"/>
      <c r="AN41" s="6"/>
      <c r="AX41" s="12"/>
      <c r="AZ41" s="6"/>
      <c r="BJ41" s="12"/>
      <c r="BL41" s="6"/>
      <c r="BR41" t="s">
        <v>95</v>
      </c>
      <c r="BS41">
        <v>125460000000</v>
      </c>
      <c r="BT41" s="7" t="s">
        <v>54</v>
      </c>
      <c r="BU41">
        <f>AVERAGE(BS41:BS42)</f>
        <v>70615500000</v>
      </c>
      <c r="BV41" s="12"/>
      <c r="BX41" s="6"/>
      <c r="CG41" t="s">
        <v>56</v>
      </c>
      <c r="CH41" s="12">
        <f>CH40/COUNT(CF39:CF40)^0.5</f>
        <v>21894149999.999996</v>
      </c>
    </row>
    <row r="42" spans="2:86">
      <c r="B42" s="6"/>
      <c r="D42" s="6">
        <v>79</v>
      </c>
      <c r="E42">
        <v>72</v>
      </c>
      <c r="F42">
        <v>210330</v>
      </c>
      <c r="G42" t="s">
        <v>55</v>
      </c>
      <c r="H42">
        <v>0</v>
      </c>
      <c r="J42">
        <v>79</v>
      </c>
      <c r="K42">
        <v>72</v>
      </c>
      <c r="L42">
        <v>2156200</v>
      </c>
      <c r="M42" t="s">
        <v>55</v>
      </c>
      <c r="N42" s="12">
        <v>703783.37931497081</v>
      </c>
      <c r="P42" s="6">
        <v>79</v>
      </c>
      <c r="Q42">
        <v>72</v>
      </c>
      <c r="R42">
        <v>606700</v>
      </c>
      <c r="S42" t="s">
        <v>55</v>
      </c>
      <c r="T42">
        <v>144207.35695518451</v>
      </c>
      <c r="V42">
        <v>79</v>
      </c>
      <c r="W42">
        <v>72</v>
      </c>
      <c r="X42">
        <v>3510800</v>
      </c>
      <c r="Y42" t="s">
        <v>55</v>
      </c>
      <c r="Z42" s="12">
        <v>737300.2407432131</v>
      </c>
      <c r="AB42" s="6"/>
      <c r="AK42" t="s">
        <v>104</v>
      </c>
      <c r="AL42" s="12">
        <f>(AL6+AL14+AL23+AL29+AL36)</f>
        <v>163315090</v>
      </c>
      <c r="AN42" s="6">
        <v>70.763300000000001</v>
      </c>
      <c r="AO42">
        <v>64.012900000000002</v>
      </c>
      <c r="AP42">
        <v>3256100</v>
      </c>
      <c r="AQ42" s="7" t="s">
        <v>54</v>
      </c>
      <c r="AR42">
        <f>AVERAGE(AP42:AP43)</f>
        <v>2062410</v>
      </c>
      <c r="AS42" s="7"/>
      <c r="AT42">
        <v>101.7281</v>
      </c>
      <c r="AU42">
        <v>72.626499999999993</v>
      </c>
      <c r="AV42">
        <v>3176700</v>
      </c>
      <c r="AW42" s="7" t="s">
        <v>54</v>
      </c>
      <c r="AX42" s="12">
        <f>AVERAGE(AV42:AV44)</f>
        <v>3262266.6666666665</v>
      </c>
      <c r="AZ42" s="8"/>
      <c r="BA42" s="7"/>
      <c r="BB42" s="7"/>
      <c r="BC42" s="7"/>
      <c r="BD42" s="7"/>
      <c r="BE42" s="7"/>
      <c r="BF42" s="7">
        <v>79</v>
      </c>
      <c r="BG42" s="7">
        <v>75</v>
      </c>
      <c r="BH42" s="7">
        <v>59383000000</v>
      </c>
      <c r="BI42" s="7" t="s">
        <v>54</v>
      </c>
      <c r="BJ42" s="13">
        <v>59791000000</v>
      </c>
      <c r="BL42" s="6"/>
      <c r="BS42">
        <v>15771000000</v>
      </c>
      <c r="BT42" t="s">
        <v>55</v>
      </c>
      <c r="BU42">
        <f>STDEV(BS41:BS42)</f>
        <v>77561835721.571213</v>
      </c>
      <c r="BV42" s="12"/>
      <c r="BX42" s="10"/>
      <c r="BY42" s="9"/>
      <c r="BZ42" s="9"/>
      <c r="CA42" s="9"/>
      <c r="CB42" s="9"/>
      <c r="CC42" s="9"/>
      <c r="CD42" s="9"/>
      <c r="CE42" s="9"/>
      <c r="CF42" s="9"/>
      <c r="CG42" s="9" t="s">
        <v>57</v>
      </c>
      <c r="CH42" s="14">
        <f>CH39/CH36*100</f>
        <v>4.7411523490925793</v>
      </c>
    </row>
    <row r="43" spans="2:86">
      <c r="B43" s="6"/>
      <c r="D43" s="6">
        <v>75</v>
      </c>
      <c r="E43">
        <v>79</v>
      </c>
      <c r="F43">
        <v>-471290</v>
      </c>
      <c r="G43" t="s">
        <v>56</v>
      </c>
      <c r="H43">
        <v>0</v>
      </c>
      <c r="J43">
        <v>75</v>
      </c>
      <c r="K43">
        <v>79</v>
      </c>
      <c r="L43">
        <v>3050100</v>
      </c>
      <c r="M43" t="s">
        <v>56</v>
      </c>
      <c r="N43" s="12">
        <v>497650</v>
      </c>
      <c r="P43" s="6">
        <v>75</v>
      </c>
      <c r="Q43">
        <v>79</v>
      </c>
      <c r="R43">
        <v>646320</v>
      </c>
      <c r="S43" t="s">
        <v>56</v>
      </c>
      <c r="T43">
        <v>101970</v>
      </c>
      <c r="V43">
        <v>75</v>
      </c>
      <c r="W43">
        <v>79</v>
      </c>
      <c r="X43">
        <v>6602200</v>
      </c>
      <c r="Y43" t="s">
        <v>56</v>
      </c>
      <c r="Z43" s="12">
        <v>521349.99999999994</v>
      </c>
      <c r="AB43" s="6"/>
      <c r="AF43" t="s">
        <v>103</v>
      </c>
      <c r="AG43">
        <f>(AG7+AG15+AG24+AG30+AG37)</f>
        <v>297647329.33333331</v>
      </c>
      <c r="AK43" t="s">
        <v>73</v>
      </c>
      <c r="AL43" s="12">
        <f>((AL8^2)+(AL16^2)+(AL25^2)+(AL31^2)+(AL38^2))^0.5</f>
        <v>13865589.912060481</v>
      </c>
      <c r="AN43" s="6">
        <v>70.512299999999996</v>
      </c>
      <c r="AO43">
        <v>67.547799999999995</v>
      </c>
      <c r="AP43">
        <v>868720</v>
      </c>
      <c r="AQ43" t="s">
        <v>55</v>
      </c>
      <c r="AR43">
        <f>STDEV(AP42:AP43)</f>
        <v>1688132.5872691399</v>
      </c>
      <c r="AT43">
        <v>79.550600000000003</v>
      </c>
      <c r="AU43">
        <v>74.942400000000006</v>
      </c>
      <c r="AV43">
        <v>3407100</v>
      </c>
      <c r="AW43" t="s">
        <v>55</v>
      </c>
      <c r="AX43" s="12">
        <f>STDEV(AV42:AV44)</f>
        <v>126116.78450283028</v>
      </c>
      <c r="AZ43" s="6"/>
      <c r="BF43">
        <v>79</v>
      </c>
      <c r="BG43">
        <v>72</v>
      </c>
      <c r="BH43">
        <v>60199000000</v>
      </c>
      <c r="BI43" t="s">
        <v>55</v>
      </c>
      <c r="BJ43" s="12">
        <v>576999133.44822276</v>
      </c>
      <c r="BL43" s="6"/>
      <c r="BT43" t="s">
        <v>56</v>
      </c>
      <c r="BU43">
        <f>BU42/COUNT(BS41:BS42)^0.5</f>
        <v>54844500000</v>
      </c>
      <c r="BV43" s="12"/>
    </row>
    <row r="44" spans="2:86">
      <c r="B44" s="6"/>
      <c r="D44" s="6">
        <v>72</v>
      </c>
      <c r="E44">
        <v>79</v>
      </c>
      <c r="F44">
        <v>441590</v>
      </c>
      <c r="G44" t="s">
        <v>57</v>
      </c>
      <c r="H44">
        <v>0.36429574886681154</v>
      </c>
      <c r="J44">
        <v>72</v>
      </c>
      <c r="K44">
        <v>79</v>
      </c>
      <c r="L44">
        <v>2712800</v>
      </c>
      <c r="M44" t="s">
        <v>57</v>
      </c>
      <c r="N44" s="12">
        <v>7.4638767202262519</v>
      </c>
      <c r="P44" s="6">
        <v>72</v>
      </c>
      <c r="Q44">
        <v>79</v>
      </c>
      <c r="R44">
        <v>396420</v>
      </c>
      <c r="S44" t="s">
        <v>57</v>
      </c>
      <c r="T44">
        <v>1.1438503095442909</v>
      </c>
      <c r="V44">
        <v>72</v>
      </c>
      <c r="W44">
        <v>79</v>
      </c>
      <c r="X44">
        <v>4088200</v>
      </c>
      <c r="Y44" t="s">
        <v>57</v>
      </c>
      <c r="Z44" s="12">
        <v>5.4506041555132922</v>
      </c>
      <c r="AB44" s="6"/>
      <c r="AF44" t="s">
        <v>105</v>
      </c>
      <c r="AG44">
        <f>((AG9^2)+(AG17^2)+(AG26^2)+(AG32^2)+(AG39^2))^0.5</f>
        <v>24613081.152752306</v>
      </c>
      <c r="AL44" s="12"/>
      <c r="AN44" s="6"/>
      <c r="AQ44" t="s">
        <v>56</v>
      </c>
      <c r="AR44">
        <f>AR43/COUNT(AP42:AP43)^0.5</f>
        <v>1193690</v>
      </c>
      <c r="AT44">
        <v>79.718000000000004</v>
      </c>
      <c r="AU44">
        <v>72.667100000000005</v>
      </c>
      <c r="AV44">
        <v>3203000</v>
      </c>
      <c r="AW44" t="s">
        <v>56</v>
      </c>
      <c r="AX44" s="12">
        <f>AX43/COUNT(AV42:AV44)^0.5</f>
        <v>72813.559482039098</v>
      </c>
      <c r="AZ44" s="6"/>
      <c r="BI44" t="s">
        <v>56</v>
      </c>
      <c r="BJ44" s="12">
        <v>407999999.99999994</v>
      </c>
      <c r="BL44" s="6"/>
      <c r="BT44" t="s">
        <v>57</v>
      </c>
      <c r="BU44">
        <f>BU41/BU38*100</f>
        <v>5.4705129445294505</v>
      </c>
      <c r="BV44" s="12"/>
    </row>
    <row r="45" spans="2:86">
      <c r="B45" s="10"/>
      <c r="C45" s="9"/>
      <c r="D45" s="10"/>
      <c r="E45" s="9"/>
      <c r="F45" s="9"/>
      <c r="G45" s="9" t="s">
        <v>86</v>
      </c>
      <c r="H45" s="9">
        <v>3.1262531210871587E-2</v>
      </c>
      <c r="I45" s="9"/>
      <c r="J45" s="9"/>
      <c r="K45" s="9"/>
      <c r="L45" s="9"/>
      <c r="M45" s="9" t="s">
        <v>86</v>
      </c>
      <c r="N45" s="14">
        <v>1.5217148487895176</v>
      </c>
      <c r="P45" s="10"/>
      <c r="Q45" s="9"/>
      <c r="R45" s="9"/>
      <c r="S45" s="9" t="s">
        <v>86</v>
      </c>
      <c r="T45" s="9">
        <v>0.18245257863398745</v>
      </c>
      <c r="U45" s="9"/>
      <c r="V45" s="9"/>
      <c r="W45" s="9"/>
      <c r="X45" s="9"/>
      <c r="Y45" s="9" t="s">
        <v>86</v>
      </c>
      <c r="Z45" s="14">
        <v>0.81710282336145457</v>
      </c>
      <c r="AB45" s="10"/>
      <c r="AC45" s="9"/>
      <c r="AD45" s="9"/>
      <c r="AE45" s="9"/>
      <c r="AF45" s="9"/>
      <c r="AG45" s="9"/>
      <c r="AH45" s="9"/>
      <c r="AI45" s="9"/>
      <c r="AJ45" s="9"/>
      <c r="AK45" s="9"/>
      <c r="AL45" s="14"/>
      <c r="AN45" s="6"/>
      <c r="AQ45" t="s">
        <v>57</v>
      </c>
      <c r="AR45">
        <f>AR42/AR48*100</f>
        <v>0.7694305548828142</v>
      </c>
      <c r="AW45" t="s">
        <v>57</v>
      </c>
      <c r="AX45" s="12">
        <f>AX42/AX48*100</f>
        <v>2.6846917119113578</v>
      </c>
      <c r="AZ45" s="6"/>
      <c r="BI45" t="s">
        <v>57</v>
      </c>
      <c r="BJ45" s="12">
        <v>7.729902245542787</v>
      </c>
      <c r="BL45" s="10"/>
      <c r="BM45" s="9"/>
      <c r="BN45" s="9"/>
      <c r="BO45" s="9"/>
      <c r="BP45" s="9"/>
      <c r="BQ45" s="9"/>
      <c r="BR45" s="9"/>
      <c r="BS45" s="9"/>
      <c r="BT45" s="9" t="s">
        <v>58</v>
      </c>
      <c r="BU45" s="9">
        <v>0.84</v>
      </c>
      <c r="BV45" s="14"/>
    </row>
    <row r="46" spans="2:86">
      <c r="B46" s="8"/>
      <c r="C46" s="7"/>
      <c r="D46" s="8"/>
      <c r="E46" s="7"/>
      <c r="F46" s="7"/>
      <c r="G46" s="7" t="s">
        <v>68</v>
      </c>
      <c r="H46" s="7">
        <v>100</v>
      </c>
      <c r="I46" s="7"/>
      <c r="J46" s="7"/>
      <c r="K46" s="7"/>
      <c r="L46" s="7"/>
      <c r="M46" s="7" t="s">
        <v>68</v>
      </c>
      <c r="N46" s="13">
        <v>100</v>
      </c>
      <c r="P46" s="8"/>
      <c r="Q46" s="7"/>
      <c r="R46" s="7"/>
      <c r="S46" s="7" t="s">
        <v>68</v>
      </c>
      <c r="T46" s="7">
        <v>100.00000000000001</v>
      </c>
      <c r="U46" s="7"/>
      <c r="V46" s="7"/>
      <c r="W46" s="7"/>
      <c r="X46" s="7"/>
      <c r="Y46" s="7" t="s">
        <v>68</v>
      </c>
      <c r="Z46" s="13">
        <v>100</v>
      </c>
      <c r="AB46" s="8"/>
      <c r="AC46" s="7"/>
      <c r="AD46" s="7"/>
      <c r="AE46" s="7"/>
      <c r="AF46" s="7"/>
      <c r="AG46" s="7"/>
      <c r="AH46" s="7"/>
      <c r="AI46" s="7"/>
      <c r="AJ46" s="7"/>
      <c r="AK46" s="7"/>
      <c r="AL46" s="13"/>
      <c r="AN46" s="10"/>
      <c r="AO46" s="9"/>
      <c r="AP46" s="9"/>
      <c r="AQ46" s="9" t="s">
        <v>86</v>
      </c>
      <c r="AR46" s="9">
        <f>((AR44/AR42)^2+(AR49/AR48)^2)^0.5*AR45</f>
        <v>0.44974391477108305</v>
      </c>
      <c r="AS46" s="9"/>
      <c r="AT46" s="9"/>
      <c r="AU46" s="9"/>
      <c r="AV46" s="9"/>
      <c r="AW46" s="9" t="s">
        <v>86</v>
      </c>
      <c r="AX46" s="14">
        <f>((AX44/AX42)^2+(AX49/AX48)^2)^0.5*AX45</f>
        <v>0.30264101824780826</v>
      </c>
      <c r="AZ46" s="10"/>
      <c r="BA46" s="9"/>
      <c r="BB46" s="9"/>
      <c r="BC46" s="9"/>
      <c r="BD46" s="9"/>
      <c r="BE46" s="9"/>
      <c r="BF46" s="9"/>
      <c r="BG46" s="9"/>
      <c r="BH46" s="9"/>
      <c r="BI46" s="9" t="s">
        <v>86</v>
      </c>
      <c r="BJ46" s="14">
        <v>0.9657622960580986</v>
      </c>
    </row>
    <row r="47" spans="2:86">
      <c r="B47" s="6"/>
      <c r="D47" s="6"/>
      <c r="N47" s="12"/>
      <c r="P47" s="6"/>
      <c r="Z47" s="12"/>
      <c r="AB47" s="6"/>
      <c r="AL47" s="12"/>
      <c r="AN47" s="8"/>
      <c r="AO47" s="7"/>
      <c r="AP47" s="7"/>
      <c r="AQ47" s="7"/>
      <c r="AR47" s="7"/>
      <c r="AS47" s="7"/>
      <c r="AT47" s="7"/>
      <c r="AU47" s="7"/>
      <c r="AV47" s="7"/>
      <c r="AW47" s="7"/>
      <c r="AX47" s="13"/>
      <c r="AZ47" s="8"/>
      <c r="BA47" s="7"/>
      <c r="BB47" s="7"/>
      <c r="BC47" s="7" t="s">
        <v>68</v>
      </c>
      <c r="BD47" s="7">
        <v>100</v>
      </c>
      <c r="BE47" s="7"/>
      <c r="BF47" s="7"/>
      <c r="BG47" s="7"/>
      <c r="BH47" s="7"/>
      <c r="BI47" s="7" t="s">
        <v>68</v>
      </c>
      <c r="BJ47" s="13">
        <v>100.00000000000001</v>
      </c>
    </row>
    <row r="48" spans="2:86">
      <c r="B48" s="6"/>
      <c r="D48" s="6"/>
      <c r="G48" t="s">
        <v>93</v>
      </c>
      <c r="H48">
        <v>57736056.666666664</v>
      </c>
      <c r="M48" t="s">
        <v>93</v>
      </c>
      <c r="N48" s="12">
        <v>35555919.523809522</v>
      </c>
      <c r="P48" s="6"/>
      <c r="S48" t="s">
        <v>93</v>
      </c>
      <c r="T48">
        <v>61954785</v>
      </c>
      <c r="Y48" t="s">
        <v>93</v>
      </c>
      <c r="Z48" s="12">
        <v>73976203.09523809</v>
      </c>
      <c r="AB48" s="6"/>
      <c r="AL48" s="12"/>
      <c r="AN48" s="6"/>
      <c r="AQ48" t="s">
        <v>72</v>
      </c>
      <c r="AR48">
        <f>(AR7+AR15+AR27+AR33+AR42)</f>
        <v>268043683.33333331</v>
      </c>
      <c r="AW48" t="s">
        <v>72</v>
      </c>
      <c r="AX48" s="12">
        <f>(AX27+AX33+AX42)</f>
        <v>121513641.66666667</v>
      </c>
      <c r="AZ48" s="6"/>
      <c r="BJ48" s="12"/>
    </row>
    <row r="49" spans="1:79">
      <c r="B49" s="10"/>
      <c r="C49" s="9"/>
      <c r="D49" s="10"/>
      <c r="E49" s="9"/>
      <c r="F49" s="9"/>
      <c r="G49" s="9" t="s">
        <v>94</v>
      </c>
      <c r="H49" s="9">
        <v>4954697.6025630916</v>
      </c>
      <c r="I49" s="9"/>
      <c r="J49" s="9"/>
      <c r="K49" s="9"/>
      <c r="L49" s="9"/>
      <c r="M49" s="9" t="s">
        <v>94</v>
      </c>
      <c r="N49" s="14">
        <v>2844959.3464354654</v>
      </c>
      <c r="P49" s="10"/>
      <c r="Q49" s="9"/>
      <c r="R49" s="9"/>
      <c r="S49" s="9" t="s">
        <v>94</v>
      </c>
      <c r="T49" s="9">
        <v>4264762.1189610334</v>
      </c>
      <c r="U49" s="9"/>
      <c r="V49" s="9"/>
      <c r="W49" s="9"/>
      <c r="X49" s="9"/>
      <c r="Y49" s="9" t="s">
        <v>94</v>
      </c>
      <c r="Z49" s="14">
        <v>5612019.3772301963</v>
      </c>
      <c r="AB49" s="10"/>
      <c r="AC49" s="9"/>
      <c r="AD49" s="9"/>
      <c r="AE49" s="9"/>
      <c r="AF49" s="9"/>
      <c r="AG49" s="9"/>
      <c r="AH49" s="9"/>
      <c r="AI49" s="9"/>
      <c r="AJ49" s="9"/>
      <c r="AK49" s="9"/>
      <c r="AL49" s="14"/>
      <c r="AN49" s="10"/>
      <c r="AO49" s="9"/>
      <c r="AP49" s="9"/>
      <c r="AQ49" s="9" t="s">
        <v>73</v>
      </c>
      <c r="AR49" s="9">
        <f>((AR9)^2+(AR17)^2+(AR29)^2+(AR35)^2+(AR44)^2)^0.5</f>
        <v>21886453.429993059</v>
      </c>
      <c r="AS49" s="9"/>
      <c r="AT49" s="9"/>
      <c r="AU49" s="9"/>
      <c r="AV49" s="9"/>
      <c r="AW49" s="9" t="s">
        <v>73</v>
      </c>
      <c r="AX49" s="14">
        <f>((AX29)^2+(AX35)^2+(AX44)^2)^0.5</f>
        <v>13426852.929114461</v>
      </c>
      <c r="AZ49" s="6"/>
      <c r="BC49" t="s">
        <v>93</v>
      </c>
      <c r="BD49">
        <v>776753533333.33337</v>
      </c>
      <c r="BI49" t="s">
        <v>93</v>
      </c>
      <c r="BJ49" s="12">
        <v>773502666666.66663</v>
      </c>
    </row>
    <row r="50" spans="1:79">
      <c r="AZ50" s="10"/>
      <c r="BA50" s="9"/>
      <c r="BB50" s="9"/>
      <c r="BC50" s="9" t="s">
        <v>94</v>
      </c>
      <c r="BD50" s="9">
        <v>64957589790.835312</v>
      </c>
      <c r="BE50" s="9"/>
      <c r="BF50" s="9"/>
      <c r="BG50" s="9"/>
      <c r="BH50" s="9"/>
      <c r="BI50" s="9" t="s">
        <v>94</v>
      </c>
      <c r="BJ50" s="14">
        <v>96496005777.770401</v>
      </c>
    </row>
    <row r="52" spans="1:79" ht="18">
      <c r="A52" s="103" t="s">
        <v>263</v>
      </c>
    </row>
    <row r="54" spans="1:79">
      <c r="B54" s="8"/>
      <c r="C54" s="7"/>
      <c r="D54" s="156" t="s">
        <v>43</v>
      </c>
      <c r="E54" s="157"/>
      <c r="F54" s="157"/>
      <c r="G54" s="157"/>
      <c r="H54" s="157"/>
      <c r="I54" s="157"/>
      <c r="J54" s="157"/>
      <c r="K54" s="157"/>
      <c r="L54" s="158"/>
      <c r="N54" s="8"/>
      <c r="O54" s="156" t="s">
        <v>5</v>
      </c>
      <c r="P54" s="157"/>
      <c r="Q54" s="157"/>
      <c r="R54" s="157"/>
      <c r="S54" s="157"/>
      <c r="T54" s="157"/>
      <c r="U54" s="157"/>
      <c r="V54" s="157"/>
      <c r="W54" s="158"/>
      <c r="X54" s="13"/>
      <c r="Z54" s="153" t="s">
        <v>45</v>
      </c>
      <c r="AA54" s="154"/>
      <c r="AB54" s="154"/>
      <c r="AC54" s="154"/>
      <c r="AD54" s="154"/>
      <c r="AE54" s="154"/>
      <c r="AF54" s="154"/>
      <c r="AG54" s="154"/>
      <c r="AH54" s="154"/>
      <c r="AI54" s="155"/>
      <c r="AK54" s="8"/>
      <c r="AL54" s="156" t="s">
        <v>34</v>
      </c>
      <c r="AM54" s="157"/>
      <c r="AN54" s="157"/>
      <c r="AO54" s="157"/>
      <c r="AP54" s="157"/>
      <c r="AQ54" s="157"/>
      <c r="AR54" s="157"/>
      <c r="AS54" s="157"/>
      <c r="AT54" s="158"/>
      <c r="AU54" s="13"/>
      <c r="AW54" s="8"/>
      <c r="AX54" s="156" t="s">
        <v>36</v>
      </c>
      <c r="AY54" s="157"/>
      <c r="AZ54" s="157"/>
      <c r="BA54" s="157"/>
      <c r="BB54" s="157"/>
      <c r="BC54" s="157"/>
      <c r="BD54" s="157"/>
      <c r="BE54" s="157"/>
      <c r="BF54" s="158"/>
      <c r="BH54" s="156" t="s">
        <v>157</v>
      </c>
      <c r="BI54" s="157"/>
      <c r="BJ54" s="157"/>
      <c r="BK54" s="157"/>
      <c r="BL54" s="157"/>
      <c r="BM54" s="157"/>
      <c r="BN54" s="157"/>
      <c r="BO54" s="157"/>
      <c r="BP54" s="158"/>
      <c r="BR54" s="156" t="s">
        <v>158</v>
      </c>
      <c r="BS54" s="157"/>
      <c r="BT54" s="157"/>
      <c r="BU54" s="157"/>
      <c r="BV54" s="157"/>
      <c r="BW54" s="157"/>
      <c r="BX54" s="157"/>
      <c r="BY54" s="157"/>
      <c r="BZ54" s="158"/>
    </row>
    <row r="55" spans="1:79">
      <c r="B55" s="6"/>
      <c r="D55" s="153" t="s">
        <v>46</v>
      </c>
      <c r="E55" s="154"/>
      <c r="F55" s="154"/>
      <c r="G55" s="155"/>
      <c r="I55" s="153" t="s">
        <v>47</v>
      </c>
      <c r="J55" s="154"/>
      <c r="K55" s="154"/>
      <c r="L55" s="155"/>
      <c r="N55" s="6"/>
      <c r="O55" s="153" t="s">
        <v>48</v>
      </c>
      <c r="P55" s="154"/>
      <c r="Q55" s="154"/>
      <c r="R55" s="155"/>
      <c r="T55" s="153" t="s">
        <v>49</v>
      </c>
      <c r="U55" s="154"/>
      <c r="V55" s="154"/>
      <c r="W55" s="155"/>
      <c r="X55" s="12"/>
      <c r="Z55" s="153" t="s">
        <v>50</v>
      </c>
      <c r="AA55" s="154"/>
      <c r="AB55" s="154"/>
      <c r="AC55" s="154"/>
      <c r="AD55" s="155"/>
      <c r="AF55" s="153" t="s">
        <v>51</v>
      </c>
      <c r="AG55" s="154"/>
      <c r="AH55" s="154"/>
      <c r="AI55" s="155"/>
      <c r="AK55" s="6"/>
      <c r="AL55" s="153" t="s">
        <v>48</v>
      </c>
      <c r="AM55" s="154"/>
      <c r="AN55" s="154"/>
      <c r="AO55" s="155"/>
      <c r="AQ55" s="153" t="s">
        <v>49</v>
      </c>
      <c r="AR55" s="154"/>
      <c r="AS55" s="154"/>
      <c r="AT55" s="155"/>
      <c r="AU55" s="12"/>
      <c r="AW55" s="6"/>
      <c r="AX55" s="153" t="s">
        <v>48</v>
      </c>
      <c r="AY55" s="154"/>
      <c r="AZ55" s="154"/>
      <c r="BA55" s="155"/>
      <c r="BC55" s="153" t="s">
        <v>49</v>
      </c>
      <c r="BD55" s="154"/>
      <c r="BE55" s="154"/>
      <c r="BF55" s="155"/>
      <c r="BH55" s="153" t="s">
        <v>50</v>
      </c>
      <c r="BI55" s="154"/>
      <c r="BJ55" s="154"/>
      <c r="BK55" s="155"/>
      <c r="BM55" s="153" t="s">
        <v>164</v>
      </c>
      <c r="BN55" s="154"/>
      <c r="BO55" s="154"/>
      <c r="BP55" s="155"/>
      <c r="BR55" s="153" t="s">
        <v>107</v>
      </c>
      <c r="BS55" s="154"/>
      <c r="BT55" s="154"/>
      <c r="BU55" s="155"/>
      <c r="BW55" s="153" t="s">
        <v>108</v>
      </c>
      <c r="BX55" s="154"/>
      <c r="BY55" s="154"/>
      <c r="BZ55" s="155"/>
    </row>
    <row r="56" spans="1:79">
      <c r="B56" s="6"/>
      <c r="D56" t="s">
        <v>52</v>
      </c>
      <c r="E56" s="6"/>
      <c r="L56" s="12"/>
      <c r="N56" s="89" t="s">
        <v>53</v>
      </c>
      <c r="O56" s="7">
        <v>101.8274</v>
      </c>
      <c r="P56" s="8">
        <v>53741000</v>
      </c>
      <c r="Q56" s="7" t="s">
        <v>54</v>
      </c>
      <c r="R56">
        <f>AVERAGE(P56:P57)</f>
        <v>47953500</v>
      </c>
      <c r="T56" s="89" t="s">
        <v>53</v>
      </c>
      <c r="U56" s="7">
        <v>101.8274</v>
      </c>
      <c r="V56" s="7">
        <v>68753000</v>
      </c>
      <c r="W56" s="7" t="s">
        <v>54</v>
      </c>
      <c r="X56" s="12">
        <f>AVERAGE(V56:V57)</f>
        <v>65234500</v>
      </c>
      <c r="Z56" s="89" t="s">
        <v>53</v>
      </c>
      <c r="AA56" s="7">
        <v>101.8274</v>
      </c>
      <c r="AB56" s="7">
        <v>260390000</v>
      </c>
      <c r="AC56" s="7" t="s">
        <v>54</v>
      </c>
      <c r="AD56">
        <f>AVERAGE(AB56:AB57)</f>
        <v>231140000</v>
      </c>
      <c r="AE56" s="89" t="s">
        <v>53</v>
      </c>
      <c r="AF56" s="7">
        <v>101.8274</v>
      </c>
      <c r="AG56" s="7">
        <v>307790000</v>
      </c>
      <c r="AH56" s="7" t="s">
        <v>54</v>
      </c>
      <c r="AI56" s="12">
        <f>AVERAGE(AG56:AG57)</f>
        <v>273715000</v>
      </c>
      <c r="AK56" s="89" t="s">
        <v>53</v>
      </c>
      <c r="AL56" s="7">
        <v>101.8274</v>
      </c>
      <c r="AM56" s="8">
        <v>318310000</v>
      </c>
      <c r="AN56" s="7" t="s">
        <v>54</v>
      </c>
      <c r="AO56">
        <f>AVERAGE(AM56:AM57)</f>
        <v>289950000</v>
      </c>
      <c r="AQ56" s="89" t="s">
        <v>53</v>
      </c>
      <c r="AR56" s="7">
        <v>101.8274</v>
      </c>
      <c r="AS56" s="7">
        <v>425880000</v>
      </c>
      <c r="AT56" s="7" t="s">
        <v>54</v>
      </c>
      <c r="AU56" s="12">
        <f>AVERAGE(AS56:AS57)</f>
        <v>477340000</v>
      </c>
      <c r="AW56" s="89" t="s">
        <v>53</v>
      </c>
      <c r="AX56" s="7">
        <v>101.8274</v>
      </c>
      <c r="AY56" s="8">
        <v>1679600000000</v>
      </c>
      <c r="AZ56" s="7" t="s">
        <v>54</v>
      </c>
      <c r="BA56">
        <f>AVERAGE(AY56:AY57)</f>
        <v>1556100000000</v>
      </c>
      <c r="BB56" s="89"/>
      <c r="BC56" s="7">
        <v>101.8274</v>
      </c>
      <c r="BD56" s="7">
        <v>3579300000000</v>
      </c>
      <c r="BE56" s="7" t="s">
        <v>54</v>
      </c>
      <c r="BF56" s="12">
        <f>AVERAGE(BD56:BD57)</f>
        <v>3213300000000</v>
      </c>
      <c r="BH56" s="6" t="s">
        <v>78</v>
      </c>
      <c r="BI56">
        <v>8423200000000</v>
      </c>
      <c r="BJ56" s="7" t="s">
        <v>54</v>
      </c>
      <c r="BK56">
        <f>AVERAGE(BI56:BI65)</f>
        <v>3958540000000</v>
      </c>
      <c r="BN56">
        <v>21241000000000</v>
      </c>
      <c r="BO56" s="7" t="s">
        <v>54</v>
      </c>
      <c r="BP56" s="116">
        <f>AVERAGE(BN56:BN65)</f>
        <v>7674820000000</v>
      </c>
      <c r="BR56" s="6" t="s">
        <v>78</v>
      </c>
      <c r="BS56">
        <v>2067900000000</v>
      </c>
      <c r="BT56" s="7" t="s">
        <v>54</v>
      </c>
      <c r="BU56">
        <f>AVERAGE(BS56:BS63)</f>
        <v>1091468750000</v>
      </c>
      <c r="BX56">
        <v>5540200000000</v>
      </c>
      <c r="BY56" s="7" t="s">
        <v>54</v>
      </c>
      <c r="BZ56" s="12">
        <f>AVERAGE(BX56:BX65)</f>
        <v>2209868000000</v>
      </c>
      <c r="CA56" s="81"/>
    </row>
    <row r="57" spans="1:79">
      <c r="B57" s="89" t="s">
        <v>53</v>
      </c>
      <c r="C57" s="7">
        <v>101.8274</v>
      </c>
      <c r="D57" s="8">
        <v>109050000</v>
      </c>
      <c r="E57" s="7" t="s">
        <v>54</v>
      </c>
      <c r="F57" s="7">
        <f>AVERAGE(D57:D58)</f>
        <v>100632000</v>
      </c>
      <c r="G57" s="7"/>
      <c r="H57" s="89" t="s">
        <v>53</v>
      </c>
      <c r="I57" s="7">
        <v>101.8274</v>
      </c>
      <c r="J57" s="7">
        <v>99996000</v>
      </c>
      <c r="K57" s="7" t="s">
        <v>54</v>
      </c>
      <c r="L57" s="13">
        <f>AVERAGE(J57:J58)</f>
        <v>89340500</v>
      </c>
      <c r="N57" s="1"/>
      <c r="O57" s="7">
        <v>79.521500000000003</v>
      </c>
      <c r="P57" s="7">
        <v>42166000</v>
      </c>
      <c r="Q57" t="s">
        <v>55</v>
      </c>
      <c r="R57">
        <f>STDEV(P56:P57)</f>
        <v>8184760.9922342878</v>
      </c>
      <c r="T57" s="1"/>
      <c r="U57" s="7">
        <v>79.521500000000003</v>
      </c>
      <c r="V57" s="7">
        <v>61716000</v>
      </c>
      <c r="W57" t="s">
        <v>55</v>
      </c>
      <c r="X57" s="12">
        <f>STDEV(V56:V57)</f>
        <v>4975910.4192097345</v>
      </c>
      <c r="Z57" s="1"/>
      <c r="AA57" s="7">
        <v>79.521500000000003</v>
      </c>
      <c r="AB57" s="7">
        <v>201890000</v>
      </c>
      <c r="AC57" t="s">
        <v>55</v>
      </c>
      <c r="AD57">
        <f>STDEV(AB56:AB57)</f>
        <v>41365746.699413031</v>
      </c>
      <c r="AE57" s="1"/>
      <c r="AF57" s="7">
        <v>79.521500000000003</v>
      </c>
      <c r="AG57" s="7">
        <v>239640000</v>
      </c>
      <c r="AH57" t="s">
        <v>55</v>
      </c>
      <c r="AI57" s="12">
        <f>STDEV(AG56:AG57)</f>
        <v>48189327.137863211</v>
      </c>
      <c r="AK57" s="1"/>
      <c r="AL57" s="7">
        <v>79.521500000000003</v>
      </c>
      <c r="AM57" s="7">
        <v>261590000</v>
      </c>
      <c r="AN57" t="s">
        <v>55</v>
      </c>
      <c r="AO57">
        <f>STDEV(AM56:AM57)</f>
        <v>40107096.628900975</v>
      </c>
      <c r="AQ57" s="1"/>
      <c r="AR57" s="7">
        <v>79.521500000000003</v>
      </c>
      <c r="AS57" s="7">
        <v>528800000</v>
      </c>
      <c r="AT57" t="s">
        <v>55</v>
      </c>
      <c r="AU57" s="12">
        <f>STDEV(AS56:AS57)</f>
        <v>72775429.919719473</v>
      </c>
      <c r="AW57" s="1"/>
      <c r="AX57" s="7">
        <v>79.521500000000003</v>
      </c>
      <c r="AY57" s="7">
        <v>1432600000000</v>
      </c>
      <c r="AZ57" t="s">
        <v>55</v>
      </c>
      <c r="BA57">
        <f>STDEV(AY56:AY57)</f>
        <v>174655374953.07724</v>
      </c>
      <c r="BB57" s="1"/>
      <c r="BC57" s="7">
        <v>79.521500000000003</v>
      </c>
      <c r="BD57" s="7">
        <v>2847300000000</v>
      </c>
      <c r="BE57" t="s">
        <v>55</v>
      </c>
      <c r="BF57" s="12">
        <f>STDEV(BD56:BD57)</f>
        <v>517602163828.55066</v>
      </c>
      <c r="BH57" s="6"/>
      <c r="BI57">
        <v>6761600000000</v>
      </c>
      <c r="BJ57" t="s">
        <v>55</v>
      </c>
      <c r="BK57">
        <f>STDEV(BI56:BI65)</f>
        <v>2516202254810.0356</v>
      </c>
      <c r="BN57">
        <v>16214000000000</v>
      </c>
      <c r="BO57" t="s">
        <v>55</v>
      </c>
      <c r="BP57" s="116">
        <f>STDEV(BN56:BN65)</f>
        <v>6100293957361.5791</v>
      </c>
      <c r="BR57" s="6"/>
      <c r="BS57">
        <v>1789900000000</v>
      </c>
      <c r="BT57" t="s">
        <v>55</v>
      </c>
      <c r="BU57">
        <f>STDEV(BS56:BS63)</f>
        <v>682365467838.32385</v>
      </c>
      <c r="BX57">
        <v>3769800000000</v>
      </c>
      <c r="BY57" t="s">
        <v>55</v>
      </c>
      <c r="BZ57" s="12">
        <f>STDEV(BX56:BX65)</f>
        <v>1697193267229.4248</v>
      </c>
      <c r="CA57" s="81"/>
    </row>
    <row r="58" spans="1:79">
      <c r="B58" s="1"/>
      <c r="C58" s="7">
        <v>79.521500000000003</v>
      </c>
      <c r="D58" s="7">
        <v>92214000</v>
      </c>
      <c r="E58" t="s">
        <v>55</v>
      </c>
      <c r="F58">
        <f>STDEV(D57:D58)</f>
        <v>11904849.768056715</v>
      </c>
      <c r="H58" s="1"/>
      <c r="I58" s="7">
        <v>79.521500000000003</v>
      </c>
      <c r="J58" s="7">
        <v>78685000</v>
      </c>
      <c r="K58" t="s">
        <v>55</v>
      </c>
      <c r="L58" s="12">
        <f>STDEV(J57:J58)</f>
        <v>15069152.613866514</v>
      </c>
      <c r="N58" s="6"/>
      <c r="Q58" t="s">
        <v>56</v>
      </c>
      <c r="R58">
        <f>R57/COUNT(P56:P57)^0.5</f>
        <v>5787500</v>
      </c>
      <c r="W58" t="s">
        <v>56</v>
      </c>
      <c r="X58" s="12">
        <f>X57/COUNT(V56:V57)^0.5</f>
        <v>3518499.9999999995</v>
      </c>
      <c r="Z58" s="6"/>
      <c r="AC58" t="s">
        <v>56</v>
      </c>
      <c r="AD58">
        <f>AD57/COUNT(AB56:AB57)^0.5</f>
        <v>29250000</v>
      </c>
      <c r="AH58" t="s">
        <v>56</v>
      </c>
      <c r="AI58" s="12">
        <f>AI57/COUNT(AG56:AG57)^0.5</f>
        <v>34074999.999999993</v>
      </c>
      <c r="AK58" s="6"/>
      <c r="AN58" t="s">
        <v>56</v>
      </c>
      <c r="AO58">
        <f>AO57/COUNT(AM56:AM57)^0.5</f>
        <v>28359999.999999996</v>
      </c>
      <c r="AS58" s="7"/>
      <c r="AT58" t="s">
        <v>56</v>
      </c>
      <c r="AU58" s="12">
        <f>AU57/COUNT(AS56:AS57)^0.5</f>
        <v>51460000</v>
      </c>
      <c r="AW58" s="6"/>
      <c r="AZ58" t="s">
        <v>56</v>
      </c>
      <c r="BA58">
        <f>BA57/COUNT(AY56:AY57)^0.5</f>
        <v>123500000000</v>
      </c>
      <c r="BE58" t="s">
        <v>56</v>
      </c>
      <c r="BF58" s="12">
        <f>BF57/COUNT(BD56:BD57)^0.5</f>
        <v>365999999999.99847</v>
      </c>
      <c r="BH58" s="6"/>
      <c r="BI58">
        <v>3311800000000</v>
      </c>
      <c r="BJ58" t="s">
        <v>56</v>
      </c>
      <c r="BK58">
        <f>BK57/COUNT(BI56:BI65)^0.5</f>
        <v>795693017885.10791</v>
      </c>
      <c r="BM58" t="s">
        <v>78</v>
      </c>
      <c r="BN58">
        <v>5366300000000</v>
      </c>
      <c r="BO58" t="s">
        <v>56</v>
      </c>
      <c r="BP58" s="116">
        <f>(BP57)/COUNT(BN56:BN65)^0.5</f>
        <v>1929082330182.4675</v>
      </c>
      <c r="BR58" s="6"/>
      <c r="BS58">
        <v>656290000000</v>
      </c>
      <c r="BT58" t="s">
        <v>56</v>
      </c>
      <c r="BU58">
        <f>BU57/COUNT(BS56:BS63)^0.5</f>
        <v>241252624778.00488</v>
      </c>
      <c r="BX58">
        <v>1144200000000</v>
      </c>
      <c r="BY58" t="s">
        <v>56</v>
      </c>
      <c r="BZ58" s="12">
        <f>BZ57/COUNT(BX56:BX65)^0.5</f>
        <v>536699635394.77924</v>
      </c>
      <c r="CA58" s="81"/>
    </row>
    <row r="59" spans="1:79">
      <c r="B59" s="1"/>
      <c r="D59" s="7"/>
      <c r="E59" t="s">
        <v>56</v>
      </c>
      <c r="F59">
        <f>F58/COUNT(D57:D58)^0.5</f>
        <v>8418000</v>
      </c>
      <c r="H59" s="1"/>
      <c r="K59" t="s">
        <v>56</v>
      </c>
      <c r="L59" s="12">
        <f>L58/COUNT(J57:J58)^0.5</f>
        <v>10655499.999999998</v>
      </c>
      <c r="N59" s="6"/>
      <c r="Q59" t="s">
        <v>57</v>
      </c>
      <c r="R59">
        <f>R56/R118*100</f>
        <v>8.5374748428816485</v>
      </c>
      <c r="W59" t="s">
        <v>57</v>
      </c>
      <c r="X59" s="12">
        <f>X56/X118*100</f>
        <v>14.415160352624461</v>
      </c>
      <c r="Z59" s="6"/>
      <c r="AC59" t="s">
        <v>57</v>
      </c>
      <c r="AD59">
        <f>AD56/AD118*100</f>
        <v>10.776354168791395</v>
      </c>
      <c r="AH59" t="s">
        <v>57</v>
      </c>
      <c r="AI59" s="12">
        <f>AI56/AI118*100</f>
        <v>14.911257818515914</v>
      </c>
      <c r="AK59" s="6"/>
      <c r="AN59" t="s">
        <v>57</v>
      </c>
      <c r="AO59">
        <f>AO56/AO118*100</f>
        <v>12.034306177319971</v>
      </c>
      <c r="AT59" t="s">
        <v>57</v>
      </c>
      <c r="AU59" s="12">
        <f>AU56/AU118*100</f>
        <v>23.776885603562498</v>
      </c>
      <c r="AW59" s="6"/>
      <c r="AZ59" t="s">
        <v>57</v>
      </c>
      <c r="BA59">
        <f>BA56/BA118*100</f>
        <v>20.580185055024323</v>
      </c>
      <c r="BE59" t="s">
        <v>57</v>
      </c>
      <c r="BF59" s="12">
        <f>BF56/BF118*100</f>
        <v>23.400190482924863</v>
      </c>
      <c r="BH59" s="6"/>
      <c r="BI59">
        <v>1019200000000</v>
      </c>
      <c r="BJ59" t="s">
        <v>57</v>
      </c>
      <c r="BK59">
        <f>BK56/BK105*100</f>
        <v>11.440336365899791</v>
      </c>
      <c r="BN59">
        <v>3248700000000</v>
      </c>
      <c r="BO59" t="s">
        <v>57</v>
      </c>
      <c r="BP59" s="116">
        <f>BP56/BP105*100</f>
        <v>15.798581984830124</v>
      </c>
      <c r="BR59" s="6"/>
      <c r="BS59">
        <v>953700000000</v>
      </c>
      <c r="BT59" t="s">
        <v>57</v>
      </c>
      <c r="BU59">
        <f>BU56/BU105*100</f>
        <v>7.6066063914804039</v>
      </c>
      <c r="BX59">
        <v>1889600000000</v>
      </c>
      <c r="BY59" t="s">
        <v>57</v>
      </c>
      <c r="BZ59" s="12">
        <f>BZ56/BZ105*100</f>
        <v>10.682973822540275</v>
      </c>
      <c r="CA59" s="81"/>
    </row>
    <row r="60" spans="1:79">
      <c r="B60" s="1"/>
      <c r="E60" t="s">
        <v>57</v>
      </c>
      <c r="F60">
        <f>F57/F118*100</f>
        <v>13.798607140359609</v>
      </c>
      <c r="H60" s="1"/>
      <c r="K60" t="s">
        <v>57</v>
      </c>
      <c r="L60" s="12">
        <f>L57/L118*100</f>
        <v>23.972346360095685</v>
      </c>
      <c r="N60" s="6"/>
      <c r="Q60" s="9" t="s">
        <v>58</v>
      </c>
      <c r="R60">
        <f>((R58/R56)^2+(R119/R118)^2)^0.5*R59</f>
        <v>1.1463976877441968</v>
      </c>
      <c r="W60" s="9" t="s">
        <v>58</v>
      </c>
      <c r="X60" s="12">
        <f>((X58/X56)^2+(X119/X118)^2)^0.5*X59</f>
        <v>0.96169126355806589</v>
      </c>
      <c r="Z60" s="6"/>
      <c r="AC60" s="9" t="s">
        <v>58</v>
      </c>
      <c r="AD60">
        <f>((AD58/AD56)^2+(AD119/AD118)^2)^0.5*AD59</f>
        <v>1.5282437559176869</v>
      </c>
      <c r="AH60" s="9" t="s">
        <v>58</v>
      </c>
      <c r="AI60" s="12">
        <f>((AI58/AI56)^2+(AI119/AI118)^2)^0.5*AI59</f>
        <v>2.0208955289009385</v>
      </c>
      <c r="AK60" s="6"/>
      <c r="AM60" s="9"/>
      <c r="AN60" s="9" t="s">
        <v>58</v>
      </c>
      <c r="AO60">
        <f>((AO58/AO56)^2+(AO119/AO118)^2)^0.5*AO59</f>
        <v>1.3293588723990197</v>
      </c>
      <c r="AS60" s="9"/>
      <c r="AT60" s="9" t="s">
        <v>58</v>
      </c>
      <c r="AU60" s="12">
        <f>((AU58/AU56)^2+(AU119/AU118)^2)^0.5*AU59</f>
        <v>3.4475748020415016</v>
      </c>
      <c r="AW60" s="6"/>
      <c r="AY60" s="9"/>
      <c r="AZ60" s="9" t="s">
        <v>58</v>
      </c>
      <c r="BA60">
        <f>((BA58/BA56)^2+(BA119/BA118)^2)^0.5*BA59</f>
        <v>1.9536168330981094</v>
      </c>
      <c r="BD60" s="9"/>
      <c r="BE60" s="9" t="s">
        <v>58</v>
      </c>
      <c r="BF60" s="12">
        <f>((BF58/BF56)^2+(BF119/BF118)^2)^0.5*BF59</f>
        <v>3.2751155508764973</v>
      </c>
      <c r="BH60" s="6"/>
      <c r="BI60">
        <v>2062600000000</v>
      </c>
      <c r="BJ60" s="9" t="s">
        <v>58</v>
      </c>
      <c r="BK60">
        <f>((BK58/BK56)^2+(BK106/BK105)^2)^0.5*BK59</f>
        <v>2.5353234351624194</v>
      </c>
      <c r="BN60">
        <v>5443200000000</v>
      </c>
      <c r="BO60" s="9" t="s">
        <v>58</v>
      </c>
      <c r="BP60" s="116">
        <f>((BP58/BP56)^2+(BP106/BP105)^2)^0.5*BP59</f>
        <v>4.4904249730323205</v>
      </c>
      <c r="BR60" s="6"/>
      <c r="BS60">
        <v>267640000000</v>
      </c>
      <c r="BT60" s="9" t="s">
        <v>58</v>
      </c>
      <c r="BU60">
        <f>((BU58/BU56)^2+(BU106/BU105)^2)^0.5*BU59</f>
        <v>2.070141829387719</v>
      </c>
      <c r="BX60">
        <v>917940000000</v>
      </c>
      <c r="BY60" s="9" t="s">
        <v>58</v>
      </c>
      <c r="BZ60" s="12">
        <f>((BZ58/BZ56)^2+(BZ106/BZ105)^2)^0.5*BZ59</f>
        <v>3.1307959181015486</v>
      </c>
      <c r="CA60" s="81"/>
    </row>
    <row r="61" spans="1:79">
      <c r="B61" s="95"/>
      <c r="C61" s="9"/>
      <c r="D61" s="9"/>
      <c r="E61" s="9" t="s">
        <v>58</v>
      </c>
      <c r="F61" s="9">
        <f>((F59/F57)^2+(F119/F118)^2)^0.5*F60</f>
        <v>1.6473616783535019</v>
      </c>
      <c r="G61" s="9"/>
      <c r="H61" s="95"/>
      <c r="I61" s="9"/>
      <c r="J61" s="9"/>
      <c r="K61" s="9" t="s">
        <v>58</v>
      </c>
      <c r="L61" s="14">
        <f>((L59/L57)^2+(L119/L118)^2)^0.5*L60</f>
        <v>3.1957635785788239</v>
      </c>
      <c r="N61" s="6"/>
      <c r="X61" s="12"/>
      <c r="Z61" s="6"/>
      <c r="AI61" s="12"/>
      <c r="AK61" s="6"/>
      <c r="AU61" s="12"/>
      <c r="AW61" s="6"/>
      <c r="BF61" s="12"/>
      <c r="BH61" s="6"/>
      <c r="BI61">
        <v>4554100000000</v>
      </c>
      <c r="BN61">
        <v>6473900000000</v>
      </c>
      <c r="BP61" s="116"/>
      <c r="BR61" s="6"/>
      <c r="BS61">
        <v>341980000000</v>
      </c>
      <c r="BX61">
        <v>548740000000</v>
      </c>
      <c r="BZ61" s="12"/>
      <c r="CA61" s="81"/>
    </row>
    <row r="62" spans="1:79">
      <c r="B62" s="6"/>
      <c r="L62" s="12"/>
      <c r="N62" s="6"/>
      <c r="X62" s="12"/>
      <c r="Z62" s="6"/>
      <c r="AI62" s="12"/>
      <c r="AK62" s="6"/>
      <c r="AU62" s="12"/>
      <c r="AW62" s="6"/>
      <c r="BF62" s="12"/>
      <c r="BH62" s="6"/>
      <c r="BI62">
        <v>1313500000000</v>
      </c>
      <c r="BN62">
        <v>2960700000000</v>
      </c>
      <c r="BP62" s="116"/>
      <c r="BR62" s="6"/>
      <c r="BS62">
        <v>967840000000</v>
      </c>
      <c r="BX62">
        <v>584700000000</v>
      </c>
      <c r="BZ62" s="12"/>
      <c r="CA62" s="81"/>
    </row>
    <row r="63" spans="1:79">
      <c r="B63" s="89" t="s">
        <v>59</v>
      </c>
      <c r="C63" s="7">
        <v>99.430199999999999</v>
      </c>
      <c r="D63" s="8">
        <v>40177000</v>
      </c>
      <c r="E63" s="7" t="s">
        <v>54</v>
      </c>
      <c r="F63" s="7">
        <f>AVERAGE(D63:D64)</f>
        <v>33828500</v>
      </c>
      <c r="G63" s="7"/>
      <c r="H63" s="89" t="s">
        <v>59</v>
      </c>
      <c r="I63" s="7">
        <v>99.430199999999999</v>
      </c>
      <c r="J63" s="7">
        <v>25255000</v>
      </c>
      <c r="K63" s="7" t="s">
        <v>54</v>
      </c>
      <c r="L63" s="12">
        <f>AVERAGE(J63:J64)</f>
        <v>20393500</v>
      </c>
      <c r="N63" s="89" t="s">
        <v>59</v>
      </c>
      <c r="O63" s="7">
        <v>99.430199999999999</v>
      </c>
      <c r="P63" s="8">
        <v>16259000</v>
      </c>
      <c r="Q63" s="7" t="s">
        <v>54</v>
      </c>
      <c r="R63">
        <f>AVERAGE(P63:P64)</f>
        <v>16290500</v>
      </c>
      <c r="T63" s="89" t="s">
        <v>59</v>
      </c>
      <c r="U63" s="7">
        <v>99.430199999999999</v>
      </c>
      <c r="V63" s="7">
        <v>12681000</v>
      </c>
      <c r="W63" s="7" t="s">
        <v>54</v>
      </c>
      <c r="X63" s="12">
        <f>AVERAGE(V63:V64)</f>
        <v>12654500</v>
      </c>
      <c r="Z63" s="89" t="s">
        <v>59</v>
      </c>
      <c r="AA63" s="7">
        <v>99.430199999999999</v>
      </c>
      <c r="AB63" s="7">
        <v>142820000</v>
      </c>
      <c r="AC63" s="7" t="s">
        <v>54</v>
      </c>
      <c r="AD63">
        <f>AVERAGE(AB63:AB64)</f>
        <v>134295000</v>
      </c>
      <c r="AE63" s="89" t="s">
        <v>59</v>
      </c>
      <c r="AF63" s="7">
        <v>99.430199999999999</v>
      </c>
      <c r="AG63" s="7">
        <v>139350000</v>
      </c>
      <c r="AH63" s="7" t="s">
        <v>54</v>
      </c>
      <c r="AI63" s="12">
        <f>AVERAGE(AG63:AG64)</f>
        <v>114241000</v>
      </c>
      <c r="AK63" s="89" t="s">
        <v>59</v>
      </c>
      <c r="AL63" s="7">
        <v>99.430199999999999</v>
      </c>
      <c r="AM63" s="7">
        <v>122880000</v>
      </c>
      <c r="AN63" s="7" t="s">
        <v>54</v>
      </c>
      <c r="AO63">
        <f>AVERAGE(AM63:AM64)</f>
        <v>106355000</v>
      </c>
      <c r="AQ63" s="89" t="s">
        <v>59</v>
      </c>
      <c r="AR63" s="7">
        <v>99.430199999999999</v>
      </c>
      <c r="AS63" s="7">
        <v>111890000</v>
      </c>
      <c r="AT63" s="7" t="s">
        <v>54</v>
      </c>
      <c r="AU63" s="12">
        <f>AVERAGE(AS63:AS64)</f>
        <v>110830000</v>
      </c>
      <c r="AW63" s="89" t="s">
        <v>59</v>
      </c>
      <c r="AX63" s="7">
        <v>99.430199999999999</v>
      </c>
      <c r="AY63" s="8">
        <v>709190000000</v>
      </c>
      <c r="AZ63" s="7" t="s">
        <v>54</v>
      </c>
      <c r="BA63">
        <f>AVERAGE(AY63:AY64)</f>
        <v>660430000000</v>
      </c>
      <c r="BB63" s="89"/>
      <c r="BC63" s="7">
        <v>99.430199999999999</v>
      </c>
      <c r="BD63" s="7">
        <v>803270000000</v>
      </c>
      <c r="BE63" s="7" t="s">
        <v>54</v>
      </c>
      <c r="BF63" s="12">
        <f>AVERAGE(BD63:BD64)</f>
        <v>735035000000</v>
      </c>
      <c r="BH63" s="6"/>
      <c r="BI63">
        <v>1578300000000</v>
      </c>
      <c r="BN63">
        <v>3285300000000</v>
      </c>
      <c r="BP63" s="116"/>
      <c r="BR63" s="6"/>
      <c r="BS63">
        <v>1686500000000</v>
      </c>
      <c r="BX63">
        <v>1000000000000</v>
      </c>
      <c r="BZ63" s="12"/>
      <c r="CA63" s="81"/>
    </row>
    <row r="64" spans="1:79">
      <c r="B64" s="1"/>
      <c r="C64" s="7">
        <v>79.887100000000004</v>
      </c>
      <c r="D64" s="7">
        <v>27480000</v>
      </c>
      <c r="E64" t="s">
        <v>55</v>
      </c>
      <c r="F64">
        <f>STDEV(D63:D64)</f>
        <v>8978134.8007255942</v>
      </c>
      <c r="I64" s="7">
        <v>79.887100000000004</v>
      </c>
      <c r="J64" s="7">
        <v>15532000</v>
      </c>
      <c r="K64" t="s">
        <v>55</v>
      </c>
      <c r="L64" s="12">
        <f>STDEV(J63:J64)</f>
        <v>6875199.2334768018</v>
      </c>
      <c r="N64" s="6"/>
      <c r="O64" s="7">
        <v>79.887100000000004</v>
      </c>
      <c r="P64" s="7">
        <v>16322000</v>
      </c>
      <c r="Q64" t="s">
        <v>55</v>
      </c>
      <c r="R64">
        <f>STDEV(P63:P64)</f>
        <v>44547.727214752493</v>
      </c>
      <c r="U64" s="7">
        <v>79.887100000000004</v>
      </c>
      <c r="V64" s="7">
        <v>12628000</v>
      </c>
      <c r="W64" t="s">
        <v>55</v>
      </c>
      <c r="X64" s="12">
        <f>STDEV(V63:V64)</f>
        <v>37476.659402887017</v>
      </c>
      <c r="Z64" s="6"/>
      <c r="AA64" s="7">
        <v>79.887100000000004</v>
      </c>
      <c r="AB64" s="7">
        <v>125770000</v>
      </c>
      <c r="AC64" t="s">
        <v>55</v>
      </c>
      <c r="AD64">
        <f>STDEV(AB63:AB64)</f>
        <v>12056170.619230635</v>
      </c>
      <c r="AF64" s="7">
        <v>79.887100000000004</v>
      </c>
      <c r="AG64" s="7">
        <v>89132000</v>
      </c>
      <c r="AH64" t="s">
        <v>55</v>
      </c>
      <c r="AI64" s="12">
        <f>STDEV(AG63:AG64)</f>
        <v>35509488.33762604</v>
      </c>
      <c r="AK64" s="6"/>
      <c r="AL64" s="7">
        <v>79.887100000000004</v>
      </c>
      <c r="AM64" s="8">
        <v>89830000</v>
      </c>
      <c r="AN64" t="s">
        <v>55</v>
      </c>
      <c r="AO64">
        <f>STDEV(AM63:AM64)</f>
        <v>23369879.118215397</v>
      </c>
      <c r="AR64" s="7">
        <v>79.887100000000004</v>
      </c>
      <c r="AS64" s="7">
        <v>109770000</v>
      </c>
      <c r="AT64" t="s">
        <v>55</v>
      </c>
      <c r="AU64" s="12">
        <f>STDEV(AS63:AS64)</f>
        <v>1499066.3761154807</v>
      </c>
      <c r="AW64" s="6"/>
      <c r="AX64" s="7">
        <v>79.887100000000004</v>
      </c>
      <c r="AY64" s="7">
        <v>611670000000</v>
      </c>
      <c r="AZ64" t="s">
        <v>55</v>
      </c>
      <c r="BA64">
        <f>STDEV(AY63:AY64)</f>
        <v>68957053301.312103</v>
      </c>
      <c r="BC64" s="7">
        <v>79.887100000000004</v>
      </c>
      <c r="BD64" s="7">
        <v>666800000000</v>
      </c>
      <c r="BE64" t="s">
        <v>55</v>
      </c>
      <c r="BF64" s="12">
        <f>STDEV(BD63:BD64)</f>
        <v>96498862428.528137</v>
      </c>
      <c r="BH64" s="6"/>
      <c r="BI64">
        <v>5396000000000</v>
      </c>
      <c r="BN64">
        <v>7003600000000</v>
      </c>
      <c r="BP64" s="116"/>
      <c r="BR64" s="6"/>
      <c r="BX64">
        <v>3452500000000</v>
      </c>
      <c r="BZ64" s="12"/>
      <c r="CA64" s="81"/>
    </row>
    <row r="65" spans="2:79">
      <c r="B65" s="1"/>
      <c r="E65" t="s">
        <v>56</v>
      </c>
      <c r="F65">
        <f>F64/COUNT(D63:D64)^0.5</f>
        <v>6348500</v>
      </c>
      <c r="K65" t="s">
        <v>56</v>
      </c>
      <c r="L65" s="12">
        <f>L64/COUNT(J63:J64)^0.5</f>
        <v>4861500</v>
      </c>
      <c r="N65" s="6"/>
      <c r="Q65" t="s">
        <v>56</v>
      </c>
      <c r="R65">
        <f>R64/COUNT(P63:P64)^0.5</f>
        <v>31499.999999999996</v>
      </c>
      <c r="W65" t="s">
        <v>56</v>
      </c>
      <c r="X65" s="12">
        <f>X64/COUNT(V63:V64)^0.5</f>
        <v>26499.999999999996</v>
      </c>
      <c r="Z65" s="6"/>
      <c r="AC65" t="s">
        <v>56</v>
      </c>
      <c r="AD65">
        <f>AD64/COUNT(AB63:AB64)^0.5</f>
        <v>8525000</v>
      </c>
      <c r="AH65" t="s">
        <v>56</v>
      </c>
      <c r="AI65" s="12">
        <f>AI64/COUNT(AG63:AG64)^0.5</f>
        <v>25108999.999999996</v>
      </c>
      <c r="AK65" s="6"/>
      <c r="AM65" s="7"/>
      <c r="AN65" t="s">
        <v>56</v>
      </c>
      <c r="AO65">
        <f>AO64/COUNT(AM63:AM64)^0.5</f>
        <v>16525000</v>
      </c>
      <c r="AS65" s="7"/>
      <c r="AT65" t="s">
        <v>56</v>
      </c>
      <c r="AU65" s="12">
        <f>AU64/COUNT(AS63:AS64)^0.5</f>
        <v>1059999.9999999998</v>
      </c>
      <c r="AW65" s="6"/>
      <c r="AZ65" t="s">
        <v>56</v>
      </c>
      <c r="BA65">
        <f>BA64/COUNT(AY63:AY64)^0.5</f>
        <v>48759999999.999992</v>
      </c>
      <c r="BE65" t="s">
        <v>56</v>
      </c>
      <c r="BF65" s="12">
        <f>BF64/COUNT(BD63:BD64)^0.5</f>
        <v>68234999999.999992</v>
      </c>
      <c r="BH65" s="6"/>
      <c r="BI65">
        <v>5165100000000</v>
      </c>
      <c r="BN65">
        <v>5511500000000</v>
      </c>
      <c r="BP65" s="116"/>
      <c r="BR65" s="6"/>
      <c r="BX65">
        <v>3251000000000</v>
      </c>
      <c r="BZ65" s="12"/>
      <c r="CA65" s="81"/>
    </row>
    <row r="66" spans="2:79">
      <c r="B66" s="1"/>
      <c r="E66" t="s">
        <v>57</v>
      </c>
      <c r="F66">
        <f>F63/F118*100</f>
        <v>4.638546204464336</v>
      </c>
      <c r="K66" t="s">
        <v>57</v>
      </c>
      <c r="L66" s="12">
        <f>L63/L118*100</f>
        <v>5.4720988296977451</v>
      </c>
      <c r="N66" s="6"/>
      <c r="Q66" t="s">
        <v>57</v>
      </c>
      <c r="R66">
        <f>R63/R118*100</f>
        <v>2.900304126455076</v>
      </c>
      <c r="W66" t="s">
        <v>57</v>
      </c>
      <c r="X66" s="12">
        <f>X63/X118*100</f>
        <v>2.796321680740808</v>
      </c>
      <c r="Z66" s="6"/>
      <c r="AC66" t="s">
        <v>57</v>
      </c>
      <c r="AD66">
        <f>AD63/AD118*100</f>
        <v>6.2611857882575093</v>
      </c>
      <c r="AH66" t="s">
        <v>57</v>
      </c>
      <c r="AI66" s="12">
        <f>AI63/AI118*100</f>
        <v>6.2235427522973765</v>
      </c>
      <c r="AK66" s="6"/>
      <c r="AN66" t="s">
        <v>57</v>
      </c>
      <c r="AO66">
        <f>AO63/AO118*100</f>
        <v>4.4142391222240578</v>
      </c>
      <c r="AT66" t="s">
        <v>57</v>
      </c>
      <c r="AU66" s="12">
        <f>AU63/AU118*100</f>
        <v>5.520577013120274</v>
      </c>
      <c r="AW66" s="6"/>
      <c r="AZ66" t="s">
        <v>57</v>
      </c>
      <c r="BA66">
        <f>BA63/BA118*100</f>
        <v>8.7345103887216204</v>
      </c>
      <c r="BE66" t="s">
        <v>57</v>
      </c>
      <c r="BF66" s="12">
        <f>BF63/BF118*100</f>
        <v>5.3527398660618921</v>
      </c>
      <c r="BH66" s="6"/>
      <c r="BP66" s="116"/>
      <c r="BR66" s="6" t="s">
        <v>77</v>
      </c>
      <c r="BS66">
        <v>1428800000000</v>
      </c>
      <c r="BT66" s="7" t="s">
        <v>54</v>
      </c>
      <c r="BU66">
        <f>AVERAGE(BS66:BS69)</f>
        <v>898312500000</v>
      </c>
      <c r="BZ66" s="12"/>
      <c r="CA66" s="81"/>
    </row>
    <row r="67" spans="2:79">
      <c r="B67" s="95"/>
      <c r="C67" s="9"/>
      <c r="D67" s="9"/>
      <c r="E67" s="9" t="s">
        <v>58</v>
      </c>
      <c r="F67" s="9">
        <f>((F65/F63)^2+(F119/F118)^2)^0.5*F66</f>
        <v>0.95597356757450402</v>
      </c>
      <c r="G67" s="9"/>
      <c r="K67" s="9" t="s">
        <v>58</v>
      </c>
      <c r="L67" s="12">
        <f>((L65/L63)^2+(L119/L118)^2)^0.5*L66</f>
        <v>1.3445562179879909</v>
      </c>
      <c r="N67" s="6"/>
      <c r="Q67" s="9" t="s">
        <v>58</v>
      </c>
      <c r="R67">
        <f>((R65/R63)^2+(R119/R118)^2)^0.5*R66</f>
        <v>0.17080715828711654</v>
      </c>
      <c r="W67" s="9" t="s">
        <v>58</v>
      </c>
      <c r="X67" s="12">
        <f>((X65/X63)^2+(X119/X118)^2)^0.5*X66</f>
        <v>0.10994968384653213</v>
      </c>
      <c r="Z67" s="6"/>
      <c r="AC67" s="9" t="s">
        <v>58</v>
      </c>
      <c r="AD67">
        <f>((AD65/AD63)^2+(AD119/AD118)^2)^0.5*AD66</f>
        <v>0.56444403006164234</v>
      </c>
      <c r="AH67" s="9" t="s">
        <v>58</v>
      </c>
      <c r="AI67" s="12">
        <f>((AI65/AI63)^2+(AI119/AI118)^2)^0.5*AI66</f>
        <v>1.4079169172461905</v>
      </c>
      <c r="AK67" s="6"/>
      <c r="AM67" s="9"/>
      <c r="AN67" s="9" t="s">
        <v>58</v>
      </c>
      <c r="AO67">
        <f>((AO65/AO63)^2+(AO119/AO118)^2)^0.5*AO66</f>
        <v>0.72233446993969463</v>
      </c>
      <c r="AS67" s="9"/>
      <c r="AT67" s="9" t="s">
        <v>58</v>
      </c>
      <c r="AU67" s="12">
        <f>((AU65/AU63)^2+(AU119/AU118)^2)^0.5*AU66</f>
        <v>0.53789503108134951</v>
      </c>
      <c r="AW67" s="6"/>
      <c r="AY67" s="9"/>
      <c r="AZ67" s="9" t="s">
        <v>58</v>
      </c>
      <c r="BA67">
        <f>((BA65/BA63)^2+(BA119/BA118)^2)^0.5*BA66</f>
        <v>0.78917181240307821</v>
      </c>
      <c r="BD67" s="9"/>
      <c r="BE67" s="9" t="s">
        <v>58</v>
      </c>
      <c r="BF67" s="12">
        <f>((BF65/BF63)^2+(BF119/BF118)^2)^0.5*BF66</f>
        <v>0.66065397257603409</v>
      </c>
      <c r="BH67" s="6"/>
      <c r="BP67" s="116"/>
      <c r="BR67" s="6"/>
      <c r="BS67">
        <v>1037900000000</v>
      </c>
      <c r="BT67" t="s">
        <v>55</v>
      </c>
      <c r="BU67">
        <f>STDEV(BS66:BS69)</f>
        <v>447108712013.45795</v>
      </c>
      <c r="BZ67" s="12"/>
      <c r="CA67" s="81"/>
    </row>
    <row r="68" spans="2:79">
      <c r="B68" s="6"/>
      <c r="L68" s="12"/>
      <c r="N68" s="6"/>
      <c r="X68" s="12"/>
      <c r="Z68" s="6"/>
      <c r="AI68" s="12"/>
      <c r="AK68" s="6"/>
      <c r="AU68" s="12"/>
      <c r="AW68" s="6"/>
      <c r="BF68" s="12"/>
      <c r="BH68" s="6"/>
      <c r="BP68" s="116"/>
      <c r="BR68" s="6"/>
      <c r="BS68">
        <v>756040000000</v>
      </c>
      <c r="BT68" t="s">
        <v>56</v>
      </c>
      <c r="BU68">
        <f>BU67/COUNT(BS66:BS69)^0.5</f>
        <v>223554356006.72897</v>
      </c>
      <c r="BZ68" s="12"/>
      <c r="CA68" s="81"/>
    </row>
    <row r="69" spans="2:79">
      <c r="B69" s="89" t="s">
        <v>60</v>
      </c>
      <c r="C69" s="7">
        <v>103.5</v>
      </c>
      <c r="D69" s="8">
        <v>67241000</v>
      </c>
      <c r="E69" s="7" t="s">
        <v>54</v>
      </c>
      <c r="F69" s="7">
        <f>AVERAGE(D69:D70)</f>
        <v>65200000</v>
      </c>
      <c r="G69" s="7"/>
      <c r="H69" s="89" t="s">
        <v>60</v>
      </c>
      <c r="I69" s="7">
        <v>103.5</v>
      </c>
      <c r="J69" s="7">
        <v>86537000</v>
      </c>
      <c r="K69" s="7" t="s">
        <v>54</v>
      </c>
      <c r="L69" s="12">
        <f>AVERAGE(J69:J70)</f>
        <v>79827000</v>
      </c>
      <c r="N69" s="89" t="s">
        <v>60</v>
      </c>
      <c r="O69" s="7">
        <v>103.5</v>
      </c>
      <c r="P69" s="8">
        <v>46035000</v>
      </c>
      <c r="Q69" s="7" t="s">
        <v>54</v>
      </c>
      <c r="R69">
        <f>AVERAGE(P69:P70)</f>
        <v>34694500</v>
      </c>
      <c r="T69" s="89" t="s">
        <v>60</v>
      </c>
      <c r="U69" s="7">
        <v>103.5</v>
      </c>
      <c r="V69" s="7">
        <v>44799000</v>
      </c>
      <c r="W69" s="7" t="s">
        <v>54</v>
      </c>
      <c r="X69" s="12">
        <f>AVERAGE(V69:V70)</f>
        <v>40979000</v>
      </c>
      <c r="Z69" s="89" t="s">
        <v>60</v>
      </c>
      <c r="AA69" s="7">
        <v>103.5</v>
      </c>
      <c r="AB69" s="7">
        <v>158570000</v>
      </c>
      <c r="AC69" s="7" t="s">
        <v>54</v>
      </c>
      <c r="AD69">
        <f>AVERAGE(AB69:AB70)</f>
        <v>108758500</v>
      </c>
      <c r="AE69" s="89" t="s">
        <v>60</v>
      </c>
      <c r="AF69" s="7">
        <v>103.5</v>
      </c>
      <c r="AG69" s="7">
        <v>148520000</v>
      </c>
      <c r="AH69" s="7" t="s">
        <v>54</v>
      </c>
      <c r="AI69" s="12">
        <f>AVERAGE(AG69:AG70)</f>
        <v>118407000</v>
      </c>
      <c r="AK69" s="89" t="s">
        <v>60</v>
      </c>
      <c r="AL69" s="7">
        <v>103.5</v>
      </c>
      <c r="AM69" s="7">
        <v>125580000</v>
      </c>
      <c r="AN69" s="7" t="s">
        <v>54</v>
      </c>
      <c r="AO69">
        <f>AVERAGE(AM69:AM70)</f>
        <v>156915000</v>
      </c>
      <c r="AQ69" s="89" t="s">
        <v>60</v>
      </c>
      <c r="AR69" s="7">
        <v>103.5</v>
      </c>
      <c r="AS69" s="7">
        <v>168030000</v>
      </c>
      <c r="AT69" s="7" t="s">
        <v>54</v>
      </c>
      <c r="AU69" s="12">
        <f>AVERAGE(AS69:AS70)</f>
        <v>218195000</v>
      </c>
      <c r="AW69" s="89" t="s">
        <v>60</v>
      </c>
      <c r="AX69" s="7">
        <v>103.5</v>
      </c>
      <c r="AY69" s="8">
        <v>1087700000000</v>
      </c>
      <c r="AZ69" s="7" t="s">
        <v>54</v>
      </c>
      <c r="BA69">
        <f>AVERAGE(AY69:AY70)</f>
        <v>1045900000000</v>
      </c>
      <c r="BB69" s="89"/>
      <c r="BC69" s="7">
        <v>103.5</v>
      </c>
      <c r="BD69" s="7">
        <v>1681000000000</v>
      </c>
      <c r="BE69" s="7" t="s">
        <v>54</v>
      </c>
      <c r="BF69" s="12">
        <f>AVERAGE(BD69:BD70)</f>
        <v>1538050000000</v>
      </c>
      <c r="BH69" s="6"/>
      <c r="BP69" s="116"/>
      <c r="BR69" s="6"/>
      <c r="BS69">
        <v>370510000000</v>
      </c>
      <c r="BT69" t="s">
        <v>57</v>
      </c>
      <c r="BU69">
        <f>BU66/BU105*100</f>
        <v>6.2604720511207859</v>
      </c>
      <c r="BX69">
        <v>2906800000000</v>
      </c>
      <c r="BY69" s="7" t="s">
        <v>54</v>
      </c>
      <c r="BZ69" s="12">
        <f>AVERAGE(BX69:BX72)</f>
        <v>1617827500000</v>
      </c>
      <c r="CA69" s="81"/>
    </row>
    <row r="70" spans="2:79">
      <c r="B70" s="1"/>
      <c r="C70" s="7">
        <v>71.558000000000007</v>
      </c>
      <c r="D70" s="7">
        <v>63159000</v>
      </c>
      <c r="E70" t="s">
        <v>55</v>
      </c>
      <c r="F70">
        <f>STDEV(D69:D70)</f>
        <v>2886409.8808034868</v>
      </c>
      <c r="H70" s="1"/>
      <c r="I70" s="7">
        <v>71.558000000000007</v>
      </c>
      <c r="J70" s="7">
        <v>73117000</v>
      </c>
      <c r="K70" t="s">
        <v>55</v>
      </c>
      <c r="L70" s="12">
        <f>STDEV(J69:J70)</f>
        <v>9489373.0035234671</v>
      </c>
      <c r="N70" s="1"/>
      <c r="O70" s="7">
        <v>71.558000000000007</v>
      </c>
      <c r="P70" s="7">
        <v>23354000</v>
      </c>
      <c r="Q70" t="s">
        <v>55</v>
      </c>
      <c r="R70">
        <f>STDEV(P69:P70)</f>
        <v>16037888.904092085</v>
      </c>
      <c r="T70" s="1"/>
      <c r="U70" s="7">
        <v>71.558000000000007</v>
      </c>
      <c r="V70" s="7">
        <v>37159000</v>
      </c>
      <c r="W70" t="s">
        <v>55</v>
      </c>
      <c r="X70" s="12">
        <f>STDEV(V69:V70)</f>
        <v>5402295.8082652232</v>
      </c>
      <c r="Z70" s="1"/>
      <c r="AA70" s="7">
        <v>71.558000000000007</v>
      </c>
      <c r="AB70" s="7">
        <v>58947000</v>
      </c>
      <c r="AC70" t="s">
        <v>55</v>
      </c>
      <c r="AD70">
        <f>STDEV(AB69:AB70)</f>
        <v>70444098.862147421</v>
      </c>
      <c r="AE70" s="1"/>
      <c r="AF70" s="7">
        <v>71.558000000000007</v>
      </c>
      <c r="AG70" s="7">
        <v>88294000</v>
      </c>
      <c r="AH70" t="s">
        <v>55</v>
      </c>
      <c r="AI70" s="12">
        <f>STDEV(AG69:AG70)</f>
        <v>42586213.003741011</v>
      </c>
      <c r="AK70" s="1"/>
      <c r="AL70" s="7">
        <v>71.558000000000007</v>
      </c>
      <c r="AM70" s="8">
        <v>188250000</v>
      </c>
      <c r="AN70" t="s">
        <v>55</v>
      </c>
      <c r="AO70">
        <f>STDEV(AM69:AM70)</f>
        <v>44314381.976960935</v>
      </c>
      <c r="AQ70" s="1"/>
      <c r="AR70" s="7">
        <v>71.558000000000007</v>
      </c>
      <c r="AS70" s="7">
        <v>268360000</v>
      </c>
      <c r="AT70" t="s">
        <v>55</v>
      </c>
      <c r="AU70" s="12">
        <f>STDEV(AS69:AS70)</f>
        <v>70944023.356446311</v>
      </c>
      <c r="AW70" s="1"/>
      <c r="AX70" s="7">
        <v>71.558000000000007</v>
      </c>
      <c r="AY70" s="7">
        <v>1004100000000</v>
      </c>
      <c r="AZ70" t="s">
        <v>55</v>
      </c>
      <c r="BA70">
        <f>STDEV(AY69:AY70)</f>
        <v>59114126907.195374</v>
      </c>
      <c r="BB70" s="1"/>
      <c r="BC70" s="7">
        <v>71.558000000000007</v>
      </c>
      <c r="BD70" s="7">
        <v>1395100000000</v>
      </c>
      <c r="BE70" t="s">
        <v>55</v>
      </c>
      <c r="BF70" s="12">
        <f>STDEV(BD69:BD70)</f>
        <v>202161828741.23395</v>
      </c>
      <c r="BH70" s="6"/>
      <c r="BP70" s="116"/>
      <c r="BR70" s="6"/>
      <c r="BT70" s="9" t="s">
        <v>58</v>
      </c>
      <c r="BU70">
        <f>((BU68/BU66)^2+(BU106/BU105)^2)^0.5*BU69</f>
        <v>1.8480693909125312</v>
      </c>
      <c r="BX70">
        <v>1583600000000</v>
      </c>
      <c r="BY70" t="s">
        <v>55</v>
      </c>
      <c r="BZ70" s="12">
        <f>STDEV(BX69:BX72)</f>
        <v>917872104212.60059</v>
      </c>
      <c r="CA70" s="81"/>
    </row>
    <row r="71" spans="2:79">
      <c r="B71" s="1"/>
      <c r="E71" t="s">
        <v>56</v>
      </c>
      <c r="F71">
        <f>F70/COUNT(D69:D70)^0.5</f>
        <v>2040999.9999999998</v>
      </c>
      <c r="K71" t="s">
        <v>56</v>
      </c>
      <c r="L71" s="12">
        <f>L70/COUNT(J69:J70)^0.5</f>
        <v>6709999.9999999991</v>
      </c>
      <c r="N71" s="6"/>
      <c r="Q71" t="s">
        <v>56</v>
      </c>
      <c r="R71">
        <f>R70/COUNT(P69:P70)^0.5</f>
        <v>11340500</v>
      </c>
      <c r="W71" t="s">
        <v>56</v>
      </c>
      <c r="X71" s="12">
        <f>X70/COUNT(V69:V70)^0.5</f>
        <v>3820000</v>
      </c>
      <c r="Z71" s="6"/>
      <c r="AC71" t="s">
        <v>56</v>
      </c>
      <c r="AD71">
        <f>AD70/COUNT(AB69:AB70)^0.5</f>
        <v>49811499.999999993</v>
      </c>
      <c r="AH71" t="s">
        <v>56</v>
      </c>
      <c r="AI71" s="12">
        <f>AI70/COUNT(AG69:AG70)^0.5</f>
        <v>30112999.999999996</v>
      </c>
      <c r="AK71" s="6"/>
      <c r="AM71" s="7"/>
      <c r="AN71" t="s">
        <v>56</v>
      </c>
      <c r="AO71">
        <f>AO70/COUNT(AM69:AM70)^0.5</f>
        <v>31335000</v>
      </c>
      <c r="AS71" s="7"/>
      <c r="AT71" t="s">
        <v>56</v>
      </c>
      <c r="AU71" s="12">
        <f>AU70/COUNT(AS69:AS70)^0.5</f>
        <v>50164999.999999993</v>
      </c>
      <c r="AW71" s="6"/>
      <c r="AZ71" t="s">
        <v>56</v>
      </c>
      <c r="BA71">
        <f>BA70/COUNT(AY69:AY70)^0.5</f>
        <v>41800000000</v>
      </c>
      <c r="BE71" t="s">
        <v>56</v>
      </c>
      <c r="BF71" s="12">
        <f>BF70/COUNT(BD69:BD70)^0.5</f>
        <v>142950000000</v>
      </c>
      <c r="BH71" s="6" t="s">
        <v>77</v>
      </c>
      <c r="BI71">
        <v>3570600000000</v>
      </c>
      <c r="BJ71" s="7" t="s">
        <v>54</v>
      </c>
      <c r="BK71">
        <f>AVERAGE(BI71:BI74)</f>
        <v>2806150000000</v>
      </c>
      <c r="BN71">
        <v>10282000000000</v>
      </c>
      <c r="BO71" s="7" t="s">
        <v>54</v>
      </c>
      <c r="BP71" s="116">
        <f>AVERAGE(BN71:BN76)</f>
        <v>4970300000000</v>
      </c>
      <c r="BR71" s="118"/>
      <c r="BX71">
        <v>1187500000000</v>
      </c>
      <c r="BY71" t="s">
        <v>56</v>
      </c>
      <c r="BZ71" s="12">
        <f>BZ70/COUNT(BX69:BX72)^0.5</f>
        <v>458936052106.30029</v>
      </c>
      <c r="CA71" s="81"/>
    </row>
    <row r="72" spans="2:79">
      <c r="B72" s="1"/>
      <c r="E72" t="s">
        <v>57</v>
      </c>
      <c r="F72">
        <f>F69/F118*100</f>
        <v>8.9401898556269046</v>
      </c>
      <c r="K72" t="s">
        <v>57</v>
      </c>
      <c r="L72" s="12">
        <f>L69/L118*100</f>
        <v>21.419630435103432</v>
      </c>
      <c r="N72" s="6"/>
      <c r="Q72" t="s">
        <v>57</v>
      </c>
      <c r="R72">
        <f>R69/R118*100</f>
        <v>6.1768884635398322</v>
      </c>
      <c r="W72" t="s">
        <v>57</v>
      </c>
      <c r="X72" s="12">
        <f>X69/X118*100</f>
        <v>9.0553136161110732</v>
      </c>
      <c r="Z72" s="6"/>
      <c r="AC72" t="s">
        <v>57</v>
      </c>
      <c r="AD72">
        <f>AD69/AD118*100</f>
        <v>5.0706070557519212</v>
      </c>
      <c r="AH72" t="s">
        <v>57</v>
      </c>
      <c r="AI72" s="12">
        <f>AI69/AI118*100</f>
        <v>6.4504952396361688</v>
      </c>
      <c r="AK72" s="6"/>
      <c r="AN72" t="s">
        <v>57</v>
      </c>
      <c r="AO72">
        <f>AO69/AO118*100</f>
        <v>6.5127199648703682</v>
      </c>
      <c r="AT72" t="s">
        <v>57</v>
      </c>
      <c r="AU72" s="12">
        <f>AU69/AU118*100</f>
        <v>10.868558164556331</v>
      </c>
      <c r="AW72" s="6"/>
      <c r="AZ72" t="s">
        <v>57</v>
      </c>
      <c r="BA72">
        <f>BA69/BA118*100</f>
        <v>13.832540035376864</v>
      </c>
      <c r="BE72" t="s">
        <v>57</v>
      </c>
      <c r="BF72" s="12">
        <f>BF69/BF118*100</f>
        <v>11.200529976118814</v>
      </c>
      <c r="BH72" s="6"/>
      <c r="BI72">
        <v>3198600000000</v>
      </c>
      <c r="BJ72" t="s">
        <v>55</v>
      </c>
      <c r="BK72">
        <f>STDEV(BI71:BI74)</f>
        <v>695589939068.50964</v>
      </c>
      <c r="BM72" t="s">
        <v>77</v>
      </c>
      <c r="BN72">
        <v>1624500000000</v>
      </c>
      <c r="BO72" t="s">
        <v>55</v>
      </c>
      <c r="BP72" s="116">
        <f>STDEV(BN71:BN76)</f>
        <v>3168402045195.6548</v>
      </c>
      <c r="BR72" s="119"/>
      <c r="BX72">
        <v>793410000000</v>
      </c>
      <c r="BY72" t="s">
        <v>57</v>
      </c>
      <c r="BZ72" s="12">
        <f>BZ69/BZ105*100</f>
        <v>7.820923617105537</v>
      </c>
      <c r="CA72" s="81"/>
    </row>
    <row r="73" spans="2:79">
      <c r="B73" s="95"/>
      <c r="C73" s="9"/>
      <c r="D73" s="9"/>
      <c r="E73" s="9" t="s">
        <v>58</v>
      </c>
      <c r="F73" s="9">
        <f>((F71/F69)^2+(F119/F118)^2)^0.5*F72</f>
        <v>0.81131489864656126</v>
      </c>
      <c r="G73" s="9"/>
      <c r="K73" s="9" t="s">
        <v>58</v>
      </c>
      <c r="L73" s="12">
        <f>((L71/L69)^2+(L119/L118)^2)^0.5*L72</f>
        <v>2.206560260829614</v>
      </c>
      <c r="N73" s="6"/>
      <c r="Q73" s="9" t="s">
        <v>58</v>
      </c>
      <c r="R73">
        <f>((R71/R69)^2+(R119/R118)^2)^0.5*R72</f>
        <v>2.0514980639562661</v>
      </c>
      <c r="W73" s="9" t="s">
        <v>58</v>
      </c>
      <c r="X73" s="12">
        <f>((X71/X69)^2+(X119/X118)^2)^0.5*X72</f>
        <v>0.91594460496712782</v>
      </c>
      <c r="Z73" s="6"/>
      <c r="AC73" s="9" t="s">
        <v>58</v>
      </c>
      <c r="AD73">
        <f>((AD71/AD69)^2+(AD119/AD118)^2)^0.5*AD72</f>
        <v>2.3449142996834298</v>
      </c>
      <c r="AH73" s="9" t="s">
        <v>58</v>
      </c>
      <c r="AI73" s="12">
        <f>((AI71/AI69)^2+(AI119/AI118)^2)^0.5*AI72</f>
        <v>1.6764765883972292</v>
      </c>
      <c r="AK73" s="6"/>
      <c r="AM73" s="9"/>
      <c r="AN73" s="9" t="s">
        <v>58</v>
      </c>
      <c r="AO73">
        <f>((AO71/AO69)^2+(AO119/AO118)^2)^0.5*AO72</f>
        <v>1.3428411032626755</v>
      </c>
      <c r="AS73" s="9"/>
      <c r="AT73" s="9" t="s">
        <v>58</v>
      </c>
      <c r="AU73" s="12">
        <f>((AU71/AU69)^2+(AU119/AU118)^2)^0.5*AU72</f>
        <v>2.7119215653931854</v>
      </c>
      <c r="AW73" s="6"/>
      <c r="AY73" s="9"/>
      <c r="AZ73" s="9" t="s">
        <v>58</v>
      </c>
      <c r="BA73">
        <f>((BA71/BA69)^2+(BA119/BA118)^2)^0.5*BA72</f>
        <v>0.90807037026589621</v>
      </c>
      <c r="BD73" s="9"/>
      <c r="BE73" s="9" t="s">
        <v>58</v>
      </c>
      <c r="BF73" s="12">
        <f>((BF71/BF69)^2+(BF119/BF118)^2)^0.5*BF72</f>
        <v>1.3833361151491312</v>
      </c>
      <c r="BH73" s="6"/>
      <c r="BI73">
        <v>2079500000000</v>
      </c>
      <c r="BJ73" t="s">
        <v>56</v>
      </c>
      <c r="BK73">
        <f>BK72/COUNT(BI71:BI74)^0.5</f>
        <v>347794969534.25482</v>
      </c>
      <c r="BN73">
        <v>5575500000000</v>
      </c>
      <c r="BO73" t="s">
        <v>56</v>
      </c>
      <c r="BP73" s="116">
        <f>BP72/COUNT(BN71:BN76)^0.5</f>
        <v>1293494718453.3335</v>
      </c>
      <c r="BR73" s="6" t="s">
        <v>76</v>
      </c>
      <c r="BS73">
        <v>6893600000000</v>
      </c>
      <c r="BT73" s="7" t="s">
        <v>54</v>
      </c>
      <c r="BU73">
        <f>AVERAGE(BS71:BS78)</f>
        <v>2310216666666.6665</v>
      </c>
      <c r="BY73" s="9" t="s">
        <v>58</v>
      </c>
      <c r="BZ73" s="12">
        <f>((BZ71/BZ69)^2+(BZ106/BZ105)^2)^0.5*BZ72</f>
        <v>2.5627608892480183</v>
      </c>
      <c r="CA73" s="81"/>
    </row>
    <row r="74" spans="2:79">
      <c r="B74" s="6"/>
      <c r="L74" s="12"/>
      <c r="N74" s="6"/>
      <c r="X74" s="12"/>
      <c r="Z74" s="6"/>
      <c r="AI74" s="12"/>
      <c r="AK74" s="6"/>
      <c r="AU74" s="12"/>
      <c r="AW74" s="6"/>
      <c r="BF74" s="12"/>
      <c r="BH74" s="6"/>
      <c r="BI74">
        <v>2375900000000</v>
      </c>
      <c r="BJ74" t="s">
        <v>57</v>
      </c>
      <c r="BK74">
        <f>BK71/BK105*100</f>
        <v>8.1098839201245152</v>
      </c>
      <c r="BN74">
        <v>4233200000000</v>
      </c>
      <c r="BO74" t="s">
        <v>57</v>
      </c>
      <c r="BP74" s="116">
        <f>BP71/BP105*100</f>
        <v>10.231339893209373</v>
      </c>
      <c r="BR74" s="119"/>
      <c r="BS74">
        <v>5153400000000</v>
      </c>
      <c r="BT74" t="s">
        <v>55</v>
      </c>
      <c r="BU74">
        <f>STDEV(BS73:BS78)</f>
        <v>2939840529393.8428</v>
      </c>
      <c r="BZ74" s="12"/>
      <c r="CA74" s="81"/>
    </row>
    <row r="75" spans="2:79">
      <c r="B75" s="89" t="s">
        <v>61</v>
      </c>
      <c r="C75" s="7">
        <v>90.613500000000002</v>
      </c>
      <c r="D75" s="8">
        <v>29180000</v>
      </c>
      <c r="E75" s="7" t="s">
        <v>54</v>
      </c>
      <c r="F75" s="7">
        <f>AVERAGE(D75:D76)</f>
        <v>29036500</v>
      </c>
      <c r="G75" s="7"/>
      <c r="H75" s="89" t="s">
        <v>61</v>
      </c>
      <c r="I75" s="7">
        <v>90.613500000000002</v>
      </c>
      <c r="J75" s="7">
        <v>29661000</v>
      </c>
      <c r="K75" s="7" t="s">
        <v>54</v>
      </c>
      <c r="L75" s="12">
        <f>AVERAGE(J75:J76)</f>
        <v>29093500</v>
      </c>
      <c r="N75" s="89" t="s">
        <v>61</v>
      </c>
      <c r="O75" s="7">
        <v>90.613500000000002</v>
      </c>
      <c r="P75" s="8">
        <v>21590000</v>
      </c>
      <c r="Q75" s="7" t="s">
        <v>54</v>
      </c>
      <c r="R75">
        <f>AVERAGE(P75:P76)</f>
        <v>22749500</v>
      </c>
      <c r="T75" s="89" t="s">
        <v>61</v>
      </c>
      <c r="U75" s="7">
        <v>90.613500000000002</v>
      </c>
      <c r="V75" s="7">
        <v>9233300</v>
      </c>
      <c r="W75" t="s">
        <v>54</v>
      </c>
      <c r="X75" s="12">
        <f>AVERAGE(V75:V76)</f>
        <v>9864150</v>
      </c>
      <c r="Z75" s="89" t="s">
        <v>61</v>
      </c>
      <c r="AA75" s="7">
        <v>90.613500000000002</v>
      </c>
      <c r="AB75" s="7">
        <v>29649000</v>
      </c>
      <c r="AC75" s="7" t="s">
        <v>54</v>
      </c>
      <c r="AD75">
        <f>AVERAGE(AB75:AB76)</f>
        <v>26344500</v>
      </c>
      <c r="AE75" s="89" t="s">
        <v>61</v>
      </c>
      <c r="AF75" s="7">
        <v>90.613500000000002</v>
      </c>
      <c r="AG75" s="7">
        <v>12373000</v>
      </c>
      <c r="AH75" s="7" t="s">
        <v>54</v>
      </c>
      <c r="AI75" s="12">
        <f>AVERAGE(AG75:AG76)</f>
        <v>11940500</v>
      </c>
      <c r="AK75" s="89" t="s">
        <v>61</v>
      </c>
      <c r="AL75" s="7">
        <v>90.613500000000002</v>
      </c>
      <c r="AM75" s="7">
        <v>29773000</v>
      </c>
      <c r="AN75" s="7" t="s">
        <v>54</v>
      </c>
      <c r="AO75">
        <f>AVERAGE(AM75:AM76)</f>
        <v>29964000</v>
      </c>
      <c r="AQ75" s="89" t="s">
        <v>61</v>
      </c>
      <c r="AR75" s="7">
        <v>90.613500000000002</v>
      </c>
      <c r="AS75" s="7">
        <v>15654000</v>
      </c>
      <c r="AT75" s="7" t="s">
        <v>54</v>
      </c>
      <c r="AU75" s="12">
        <f>AVERAGE(AS75:AS76)</f>
        <v>17758000</v>
      </c>
      <c r="AW75" s="89" t="s">
        <v>61</v>
      </c>
      <c r="AX75" s="7">
        <v>90.613500000000002</v>
      </c>
      <c r="AY75" s="8">
        <v>100430000000</v>
      </c>
      <c r="AZ75" s="7" t="s">
        <v>54</v>
      </c>
      <c r="BA75">
        <f>AVERAGE(AY75:AY76)</f>
        <v>100149500000</v>
      </c>
      <c r="BB75" s="89"/>
      <c r="BC75" s="7">
        <v>90.613500000000002</v>
      </c>
      <c r="BD75" s="7">
        <v>146440000000</v>
      </c>
      <c r="BE75" s="7" t="s">
        <v>54</v>
      </c>
      <c r="BF75" s="12">
        <f>AVERAGE(BD75:BD76)</f>
        <v>165290000000</v>
      </c>
      <c r="BH75" s="6"/>
      <c r="BJ75" s="9" t="s">
        <v>58</v>
      </c>
      <c r="BK75">
        <f>((BK73/BK71)^2+(BK106/BK105)^2)^0.5*BK74</f>
        <v>1.258200160928217</v>
      </c>
      <c r="BN75">
        <v>2029200000000</v>
      </c>
      <c r="BO75" s="9" t="s">
        <v>58</v>
      </c>
      <c r="BP75" s="116">
        <f>((BP73/BP71)^2+(BP106/BP105)^2)^0.5*BP74</f>
        <v>2.9888113417537365</v>
      </c>
      <c r="BR75" s="120"/>
      <c r="BS75">
        <v>709560000000</v>
      </c>
      <c r="BT75" t="s">
        <v>56</v>
      </c>
      <c r="BU75">
        <f>BU74/COUNT(BS73:BS78)^0.5</f>
        <v>1200184870361.4146</v>
      </c>
      <c r="BZ75" s="12"/>
      <c r="CA75" s="81"/>
    </row>
    <row r="76" spans="2:79">
      <c r="B76" s="1"/>
      <c r="C76" s="7">
        <v>74.930300000000003</v>
      </c>
      <c r="D76" s="7">
        <v>28893000</v>
      </c>
      <c r="E76" t="s">
        <v>55</v>
      </c>
      <c r="F76">
        <f>STDEV(D75:D76)</f>
        <v>202939.64620053914</v>
      </c>
      <c r="H76" s="1"/>
      <c r="I76" s="7">
        <v>74.930300000000003</v>
      </c>
      <c r="J76" s="7">
        <v>28526000</v>
      </c>
      <c r="K76" t="s">
        <v>55</v>
      </c>
      <c r="L76" s="12">
        <f>STDEV(J75:J76)</f>
        <v>802566.19664673146</v>
      </c>
      <c r="N76" s="1"/>
      <c r="O76" s="7">
        <v>74.930300000000003</v>
      </c>
      <c r="P76" s="7">
        <v>23909000</v>
      </c>
      <c r="Q76" t="s">
        <v>55</v>
      </c>
      <c r="R76">
        <f>STDEV(P75:P76)</f>
        <v>1639780.6255716037</v>
      </c>
      <c r="T76" s="1"/>
      <c r="U76" s="7">
        <v>74.930300000000003</v>
      </c>
      <c r="V76" s="7">
        <v>10495000</v>
      </c>
      <c r="W76" t="s">
        <v>55</v>
      </c>
      <c r="X76" s="12">
        <f>STDEV(V75:V76)</f>
        <v>892156.62582306704</v>
      </c>
      <c r="Z76" s="1"/>
      <c r="AA76" s="7">
        <v>74.930300000000003</v>
      </c>
      <c r="AB76" s="7">
        <v>23040000</v>
      </c>
      <c r="AC76" t="s">
        <v>55</v>
      </c>
      <c r="AD76">
        <f>STDEV(AB75:AB76)</f>
        <v>4673268.7168618925</v>
      </c>
      <c r="AE76" s="1"/>
      <c r="AF76" s="7">
        <v>74.930300000000003</v>
      </c>
      <c r="AG76" s="7">
        <v>11508000</v>
      </c>
      <c r="AH76" t="s">
        <v>55</v>
      </c>
      <c r="AI76" s="12">
        <f>STDEV(AG75:AG76)</f>
        <v>611647.36572636361</v>
      </c>
      <c r="AK76" s="1"/>
      <c r="AL76" s="7">
        <v>74.930300000000003</v>
      </c>
      <c r="AM76" s="8">
        <v>30155000</v>
      </c>
      <c r="AN76" t="s">
        <v>55</v>
      </c>
      <c r="AO76">
        <f>STDEV(AM75:AM76)</f>
        <v>270114.79041326116</v>
      </c>
      <c r="AQ76" s="1"/>
      <c r="AR76" s="7">
        <v>74.930300000000003</v>
      </c>
      <c r="AS76" s="7">
        <v>19862000</v>
      </c>
      <c r="AT76" t="s">
        <v>55</v>
      </c>
      <c r="AU76" s="12">
        <f>STDEV(AS75:AS76)</f>
        <v>2975505.3352329922</v>
      </c>
      <c r="AW76" s="1"/>
      <c r="AX76" s="7">
        <v>74.930300000000003</v>
      </c>
      <c r="AY76" s="7">
        <v>99869000000</v>
      </c>
      <c r="AZ76" t="s">
        <v>55</v>
      </c>
      <c r="BA76">
        <f>STDEV(AY75:AY76)</f>
        <v>396686904.24565315</v>
      </c>
      <c r="BB76" s="1"/>
      <c r="BC76" s="7">
        <v>74.930300000000003</v>
      </c>
      <c r="BD76" s="7">
        <v>184140000000</v>
      </c>
      <c r="BE76" t="s">
        <v>55</v>
      </c>
      <c r="BF76" s="12">
        <f>STDEV(BD75:BD76)</f>
        <v>26657925650.732849</v>
      </c>
      <c r="BH76" s="6"/>
      <c r="BN76">
        <v>6077400000000</v>
      </c>
      <c r="BP76" s="116"/>
      <c r="BR76" s="119"/>
      <c r="BS76">
        <v>767630000000</v>
      </c>
      <c r="BT76" t="s">
        <v>57</v>
      </c>
      <c r="BU76">
        <f>BU73/BU105*100</f>
        <v>16.100240031948893</v>
      </c>
      <c r="BZ76" s="12"/>
      <c r="CA76" s="81"/>
    </row>
    <row r="77" spans="2:79">
      <c r="B77" s="1"/>
      <c r="E77" t="s">
        <v>56</v>
      </c>
      <c r="F77">
        <f>F76/COUNT(D75:D76)^0.5</f>
        <v>143500</v>
      </c>
      <c r="K77" t="s">
        <v>56</v>
      </c>
      <c r="L77" s="12">
        <f>L76/COUNT(J75:J76)^0.5</f>
        <v>567500</v>
      </c>
      <c r="N77" s="6"/>
      <c r="Q77" t="s">
        <v>56</v>
      </c>
      <c r="R77">
        <f>R76/COUNT(P75:P76)^0.5</f>
        <v>1159499.9999999998</v>
      </c>
      <c r="W77" t="s">
        <v>56</v>
      </c>
      <c r="X77" s="12">
        <f>X76/COUNT(V75:V76)^0.5</f>
        <v>630850</v>
      </c>
      <c r="Z77" s="6"/>
      <c r="AC77" t="s">
        <v>56</v>
      </c>
      <c r="AD77">
        <f>AD76/COUNT(AB75:AB76)^0.5</f>
        <v>3304499.9999999995</v>
      </c>
      <c r="AH77" t="s">
        <v>56</v>
      </c>
      <c r="AI77" s="12">
        <f>AI76/COUNT(AG75:AG76)^0.5</f>
        <v>432500</v>
      </c>
      <c r="AK77" s="6"/>
      <c r="AM77" s="7"/>
      <c r="AN77" t="s">
        <v>56</v>
      </c>
      <c r="AO77">
        <f>AO76/COUNT(AM75:AM76)^0.5</f>
        <v>191000</v>
      </c>
      <c r="AS77" s="7"/>
      <c r="AT77" t="s">
        <v>56</v>
      </c>
      <c r="AU77" s="12">
        <f>AU76/COUNT(AS75:AS76)^0.5</f>
        <v>2104000</v>
      </c>
      <c r="AW77" s="6"/>
      <c r="AZ77" t="s">
        <v>56</v>
      </c>
      <c r="BA77">
        <f>BA76/COUNT(AY75:AY76)^0.5</f>
        <v>280500000</v>
      </c>
      <c r="BE77" t="s">
        <v>56</v>
      </c>
      <c r="BF77" s="12">
        <f>BF76/COUNT(BD75:BD76)^0.5</f>
        <v>18850000000.000004</v>
      </c>
      <c r="BH77" s="6" t="s">
        <v>159</v>
      </c>
      <c r="BI77">
        <v>12949000000000</v>
      </c>
      <c r="BJ77" s="7" t="s">
        <v>54</v>
      </c>
      <c r="BK77">
        <f>AVERAGE(BI77:BI82)</f>
        <v>4393290000000</v>
      </c>
      <c r="BP77" s="116"/>
      <c r="BR77" s="118"/>
      <c r="BS77">
        <v>228190000000</v>
      </c>
      <c r="BT77" s="9" t="s">
        <v>58</v>
      </c>
      <c r="BU77">
        <f>((BU75/BU73)^2+(BU106/BU105)^2)^0.5*BU76</f>
        <v>8.7461808122524634</v>
      </c>
      <c r="BZ77" s="12"/>
      <c r="CA77" s="81"/>
    </row>
    <row r="78" spans="2:79">
      <c r="B78" s="1"/>
      <c r="E78" t="s">
        <v>57</v>
      </c>
      <c r="F78">
        <f>F75/F118*100</f>
        <v>3.9814696739710214</v>
      </c>
      <c r="K78" t="s">
        <v>57</v>
      </c>
      <c r="L78" s="12">
        <f>L75/L118*100</f>
        <v>7.8065318509236441</v>
      </c>
      <c r="N78" s="6"/>
      <c r="Q78" t="s">
        <v>57</v>
      </c>
      <c r="R78">
        <f>R75/R118*100</f>
        <v>4.0502420874000027</v>
      </c>
      <c r="W78" t="s">
        <v>57</v>
      </c>
      <c r="X78" s="12">
        <f>X75/X118*100</f>
        <v>2.1797255132229201</v>
      </c>
      <c r="Z78" s="6"/>
      <c r="AC78" t="s">
        <v>57</v>
      </c>
      <c r="AD78">
        <f>AD75/AD118*100</f>
        <v>1.2282498156949249</v>
      </c>
      <c r="AH78" t="s">
        <v>57</v>
      </c>
      <c r="AI78" s="12">
        <f>AI75/AI118*100</f>
        <v>0.65048635983409475</v>
      </c>
      <c r="AK78" s="6"/>
      <c r="AN78" t="s">
        <v>57</v>
      </c>
      <c r="AO78">
        <f>AO75/AO118*100</f>
        <v>1.2436487335651514</v>
      </c>
      <c r="AT78" t="s">
        <v>57</v>
      </c>
      <c r="AU78" s="12">
        <f>AU75/AU118*100</f>
        <v>0.88454756472967455</v>
      </c>
      <c r="AW78" s="6"/>
      <c r="AZ78" t="s">
        <v>57</v>
      </c>
      <c r="BA78">
        <f>BA75/BA118*100</f>
        <v>1.3245262150042787</v>
      </c>
      <c r="BE78" t="s">
        <v>57</v>
      </c>
      <c r="BF78" s="12">
        <f>BF75/BF118*100</f>
        <v>1.2036901269481999</v>
      </c>
      <c r="BH78" s="6"/>
      <c r="BI78">
        <v>8760400000000</v>
      </c>
      <c r="BJ78" t="s">
        <v>55</v>
      </c>
      <c r="BK78">
        <f>STDEV(BI77:BI82)</f>
        <v>5180562531675.4941</v>
      </c>
      <c r="BP78" s="116"/>
      <c r="BR78" s="119"/>
      <c r="BS78">
        <v>108920000000</v>
      </c>
      <c r="BZ78" s="12"/>
      <c r="CA78" s="81"/>
    </row>
    <row r="79" spans="2:79">
      <c r="B79" s="95"/>
      <c r="C79" s="9"/>
      <c r="D79" s="9"/>
      <c r="E79" s="9" t="s">
        <v>58</v>
      </c>
      <c r="F79" s="9">
        <f>((F77/F75)^2+(F119/F118)^2)^0.5*F78</f>
        <v>0.33970866954104256</v>
      </c>
      <c r="G79" s="9"/>
      <c r="K79" s="9" t="s">
        <v>58</v>
      </c>
      <c r="L79" s="12">
        <f>((L77/L75)^2+(L119/L118)^2)^0.5*L78</f>
        <v>0.48921486400006475</v>
      </c>
      <c r="N79" s="6"/>
      <c r="Q79" s="9" t="s">
        <v>58</v>
      </c>
      <c r="R79">
        <f>((R77/R75)^2+(R119/R118)^2)^0.5*R78</f>
        <v>0.31535708021376169</v>
      </c>
      <c r="W79" t="s">
        <v>58</v>
      </c>
      <c r="X79" s="12">
        <f>((X77/X75)^2+(X119/X118)^2)^0.5*X78</f>
        <v>0.16357703369138876</v>
      </c>
      <c r="Z79" s="6"/>
      <c r="AC79" s="9" t="s">
        <v>58</v>
      </c>
      <c r="AD79">
        <f>((AD77/AD75)^2+(AD119/AD118)^2)^0.5*AD78</f>
        <v>0.17296543712961954</v>
      </c>
      <c r="AH79" s="9" t="s">
        <v>58</v>
      </c>
      <c r="AI79" s="12">
        <f>((AI77/AI75)^2+(AI119/AI118)^2)^0.5*AI78</f>
        <v>4.2065428074097536E-2</v>
      </c>
      <c r="AK79" s="6"/>
      <c r="AM79" s="9"/>
      <c r="AN79" s="9" t="s">
        <v>58</v>
      </c>
      <c r="AO79">
        <f>((AO77/AO75)^2+(AO119/AO118)^2)^0.5*AO78</f>
        <v>6.4335968549032091E-2</v>
      </c>
      <c r="AS79" s="9"/>
      <c r="AT79" s="9" t="s">
        <v>58</v>
      </c>
      <c r="AU79" s="12">
        <f>((AU77/AU75)^2+(AU119/AU118)^2)^0.5*AU78</f>
        <v>0.13542524474438697</v>
      </c>
      <c r="AW79" s="6"/>
      <c r="AY79" s="9"/>
      <c r="AZ79" s="9" t="s">
        <v>58</v>
      </c>
      <c r="BA79">
        <f>((BA77/BA75)^2+(BA119/BA118)^2)^0.5*BA78</f>
        <v>6.9081107300108927E-2</v>
      </c>
      <c r="BD79" s="9"/>
      <c r="BE79" s="9" t="s">
        <v>58</v>
      </c>
      <c r="BF79" s="12">
        <f>((BF77/BF75)^2+(BF119/BF118)^2)^0.5*BF78</f>
        <v>0.16860730185386794</v>
      </c>
      <c r="BH79" s="6" t="s">
        <v>160</v>
      </c>
      <c r="BI79">
        <v>1424800000000</v>
      </c>
      <c r="BJ79" t="s">
        <v>56</v>
      </c>
      <c r="BK79">
        <f>BK78/COUNT(BI77:BI82)^0.5</f>
        <v>2114955797197.6628</v>
      </c>
      <c r="BP79" s="116"/>
      <c r="BR79" s="119"/>
      <c r="BZ79" s="12"/>
      <c r="CA79" s="81"/>
    </row>
    <row r="80" spans="2:79">
      <c r="B80" s="6"/>
      <c r="L80" s="12"/>
      <c r="N80" s="6"/>
      <c r="X80" s="12"/>
      <c r="Z80" s="6"/>
      <c r="AI80" s="12"/>
      <c r="AK80" s="6"/>
      <c r="AU80" s="12"/>
      <c r="AW80" s="6"/>
      <c r="BF80" s="12"/>
      <c r="BH80" s="6"/>
      <c r="BI80">
        <v>895740000000</v>
      </c>
      <c r="BJ80" t="s">
        <v>57</v>
      </c>
      <c r="BK80">
        <f>BK77/BK105*100</f>
        <v>12.696780973021337</v>
      </c>
      <c r="BP80" s="116"/>
      <c r="BR80" s="119"/>
      <c r="BZ80" s="12"/>
      <c r="CA80" s="81"/>
    </row>
    <row r="81" spans="2:79">
      <c r="B81" s="89" t="s">
        <v>62</v>
      </c>
      <c r="C81" s="7">
        <v>97.195499999999996</v>
      </c>
      <c r="D81" s="8">
        <v>16368000</v>
      </c>
      <c r="E81" s="7" t="s">
        <v>54</v>
      </c>
      <c r="F81">
        <f>AVERAGE(D81:D82)</f>
        <v>14425500</v>
      </c>
      <c r="H81" s="89" t="s">
        <v>62</v>
      </c>
      <c r="I81" s="7">
        <v>97.195499999999996</v>
      </c>
      <c r="J81" s="7">
        <v>7057900</v>
      </c>
      <c r="K81" s="7" t="s">
        <v>54</v>
      </c>
      <c r="L81" s="12">
        <f>AVERAGE(J81:J82)</f>
        <v>6321750</v>
      </c>
      <c r="N81" s="89" t="s">
        <v>62</v>
      </c>
      <c r="O81" s="7">
        <v>97.195499999999996</v>
      </c>
      <c r="P81" s="8">
        <v>43883000</v>
      </c>
      <c r="Q81" s="7" t="s">
        <v>54</v>
      </c>
      <c r="R81">
        <f>AVERAGE(P81:P82)</f>
        <v>38467000</v>
      </c>
      <c r="T81" s="89" t="s">
        <v>62</v>
      </c>
      <c r="U81" s="7">
        <v>97.195499999999996</v>
      </c>
      <c r="V81" s="7">
        <v>33964000</v>
      </c>
      <c r="W81" s="7" t="s">
        <v>54</v>
      </c>
      <c r="X81" s="12">
        <f>AVERAGE(V81:V82)</f>
        <v>29744000</v>
      </c>
      <c r="Z81" s="89" t="s">
        <v>62</v>
      </c>
      <c r="AA81" s="7">
        <v>97.195499999999996</v>
      </c>
      <c r="AB81" s="7">
        <v>95835000</v>
      </c>
      <c r="AC81" s="7" t="s">
        <v>54</v>
      </c>
      <c r="AD81">
        <f>AVERAGE(AB81:AB82)</f>
        <v>85746000</v>
      </c>
      <c r="AE81" s="89" t="s">
        <v>62</v>
      </c>
      <c r="AF81" s="7">
        <v>97.195499999999996</v>
      </c>
      <c r="AG81" s="7">
        <v>62603000</v>
      </c>
      <c r="AH81" s="7" t="s">
        <v>54</v>
      </c>
      <c r="AI81" s="12">
        <f>AVERAGE(AG81:AG82)</f>
        <v>52455000</v>
      </c>
      <c r="AK81" s="89" t="s">
        <v>62</v>
      </c>
      <c r="AL81" s="7">
        <v>97.195499999999996</v>
      </c>
      <c r="AM81" s="7">
        <v>155690000</v>
      </c>
      <c r="AN81" s="7" t="s">
        <v>54</v>
      </c>
      <c r="AO81">
        <f>AVERAGE(AM81:AM82)</f>
        <v>175325000</v>
      </c>
      <c r="AQ81" s="89" t="s">
        <v>62</v>
      </c>
      <c r="AR81" s="7">
        <v>97.195499999999996</v>
      </c>
      <c r="AS81" s="7">
        <v>5965000</v>
      </c>
      <c r="AT81" s="7" t="s">
        <v>54</v>
      </c>
      <c r="AU81" s="12">
        <f>AVERAGE(AS81:AS82)</f>
        <v>7169000</v>
      </c>
      <c r="AW81" s="89" t="s">
        <v>62</v>
      </c>
      <c r="AX81" s="7">
        <v>97.195499999999996</v>
      </c>
      <c r="AY81" s="8">
        <v>39778000000</v>
      </c>
      <c r="AZ81" s="7" t="s">
        <v>54</v>
      </c>
      <c r="BA81">
        <f>AVERAGE(AY81:AY82)</f>
        <v>38566500000</v>
      </c>
      <c r="BB81" s="89"/>
      <c r="BC81" s="7">
        <v>97.195499999999996</v>
      </c>
      <c r="BD81" s="7">
        <v>0</v>
      </c>
      <c r="BE81" s="7" t="s">
        <v>54</v>
      </c>
      <c r="BF81" s="12">
        <v>0</v>
      </c>
      <c r="BH81" s="6" t="s">
        <v>160</v>
      </c>
      <c r="BI81">
        <v>1286400000000</v>
      </c>
      <c r="BJ81" s="9" t="s">
        <v>58</v>
      </c>
      <c r="BK81">
        <f>((BK79/BK77)^2+(BK106/BK105)^2)^0.5*BK80</f>
        <v>6.2260868735365609</v>
      </c>
      <c r="BP81" s="116"/>
      <c r="BR81" s="120"/>
      <c r="BZ81" s="12"/>
      <c r="CA81" s="81"/>
    </row>
    <row r="82" spans="2:79">
      <c r="B82" s="6"/>
      <c r="C82" s="7">
        <v>75.702200000000005</v>
      </c>
      <c r="D82" s="7">
        <v>12483000</v>
      </c>
      <c r="E82" t="s">
        <v>55</v>
      </c>
      <c r="F82">
        <f>STDEV(D81:D82)</f>
        <v>2747109.8449097374</v>
      </c>
      <c r="I82" s="7">
        <v>75.702200000000005</v>
      </c>
      <c r="J82" s="7">
        <v>5585600</v>
      </c>
      <c r="K82" t="s">
        <v>55</v>
      </c>
      <c r="L82" s="12">
        <f>STDEV(J81:J82)</f>
        <v>1041073.3139409539</v>
      </c>
      <c r="N82" s="6"/>
      <c r="O82" s="7">
        <v>75.702200000000005</v>
      </c>
      <c r="P82" s="7">
        <v>33051000</v>
      </c>
      <c r="Q82" t="s">
        <v>55</v>
      </c>
      <c r="R82">
        <f>STDEV(P81:P82)</f>
        <v>7659380.6538126832</v>
      </c>
      <c r="U82" s="7">
        <v>75.702200000000005</v>
      </c>
      <c r="V82" s="7">
        <v>25524000</v>
      </c>
      <c r="W82" t="s">
        <v>55</v>
      </c>
      <c r="X82" s="12">
        <f>STDEV(V81:V82)</f>
        <v>5967981.2332144612</v>
      </c>
      <c r="Z82" s="6"/>
      <c r="AA82" s="7">
        <v>75.702200000000005</v>
      </c>
      <c r="AB82" s="7">
        <v>75657000</v>
      </c>
      <c r="AC82" t="s">
        <v>55</v>
      </c>
      <c r="AD82">
        <f>STDEV(AB81:AB82)</f>
        <v>14268000.630782155</v>
      </c>
      <c r="AF82" s="7">
        <v>75.702200000000005</v>
      </c>
      <c r="AG82" s="7">
        <v>42307000</v>
      </c>
      <c r="AH82" t="s">
        <v>55</v>
      </c>
      <c r="AI82" s="12">
        <f>STDEV(AG81:AG82)</f>
        <v>14351439.230962168</v>
      </c>
      <c r="AK82" s="6"/>
      <c r="AL82" s="7">
        <v>75.702200000000005</v>
      </c>
      <c r="AM82" s="8">
        <v>194960000</v>
      </c>
      <c r="AN82" t="s">
        <v>55</v>
      </c>
      <c r="AO82">
        <f>STDEV(AM81:AM82)</f>
        <v>27768083.297195721</v>
      </c>
      <c r="AR82" s="7">
        <v>75.702200000000005</v>
      </c>
      <c r="AS82" s="7">
        <v>8373000</v>
      </c>
      <c r="AT82" t="s">
        <v>55</v>
      </c>
      <c r="AU82" s="12">
        <f>STDEV(AS81:AS82)</f>
        <v>1702713.1290972065</v>
      </c>
      <c r="AW82" s="6"/>
      <c r="AX82" s="7">
        <v>75.702200000000005</v>
      </c>
      <c r="AY82" s="7">
        <v>37355000000</v>
      </c>
      <c r="AZ82" t="s">
        <v>55</v>
      </c>
      <c r="BA82">
        <f>STDEV(AY81:AY82)</f>
        <v>1713319730.8150046</v>
      </c>
      <c r="BC82" s="7">
        <v>75.702200000000005</v>
      </c>
      <c r="BD82" s="7">
        <v>0</v>
      </c>
      <c r="BE82" t="s">
        <v>55</v>
      </c>
      <c r="BF82" s="12">
        <v>0</v>
      </c>
      <c r="BH82" s="6"/>
      <c r="BI82">
        <v>1043400000000</v>
      </c>
      <c r="BP82" s="116"/>
      <c r="BR82" s="6"/>
      <c r="BZ82" s="12"/>
      <c r="CA82" s="81"/>
    </row>
    <row r="83" spans="2:79">
      <c r="B83" s="6"/>
      <c r="E83" t="s">
        <v>56</v>
      </c>
      <c r="F83">
        <f>F82/COUNT(D81:D82)^0.5</f>
        <v>1942500</v>
      </c>
      <c r="K83" t="s">
        <v>56</v>
      </c>
      <c r="L83" s="12">
        <f>L82/COUNT(J81:J82)^0.5</f>
        <v>736150</v>
      </c>
      <c r="N83" s="6"/>
      <c r="Q83" t="s">
        <v>56</v>
      </c>
      <c r="R83">
        <f>R82/COUNT(P81:P82)^0.5</f>
        <v>5416000</v>
      </c>
      <c r="W83" t="s">
        <v>56</v>
      </c>
      <c r="X83" s="12">
        <f>X82/COUNT(V81:V82)^0.5</f>
        <v>4220000</v>
      </c>
      <c r="Z83" s="6"/>
      <c r="AC83" t="s">
        <v>56</v>
      </c>
      <c r="AD83">
        <f>AD82/COUNT(AB81:AB82)^0.5</f>
        <v>10088999.999999998</v>
      </c>
      <c r="AH83" t="s">
        <v>56</v>
      </c>
      <c r="AI83" s="12">
        <f>AI82/COUNT(AG81:AG82)^0.5</f>
        <v>10148000</v>
      </c>
      <c r="AK83" s="6"/>
      <c r="AM83" s="7"/>
      <c r="AN83" t="s">
        <v>56</v>
      </c>
      <c r="AO83">
        <f>AO82/COUNT(AM81:AM82)^0.5</f>
        <v>19635000</v>
      </c>
      <c r="AS83" s="7"/>
      <c r="AT83" t="s">
        <v>56</v>
      </c>
      <c r="AU83" s="12">
        <f>AU82/COUNT(AS81:AS82)^0.5</f>
        <v>1204000</v>
      </c>
      <c r="AW83" s="6"/>
      <c r="AZ83" t="s">
        <v>56</v>
      </c>
      <c r="BA83">
        <f>BA82/COUNT(AY81:AY82)^0.5</f>
        <v>1211499999.9999998</v>
      </c>
      <c r="BE83" t="s">
        <v>56</v>
      </c>
      <c r="BF83" s="12"/>
      <c r="BH83" s="6"/>
      <c r="BP83" s="116"/>
      <c r="BR83" s="6"/>
      <c r="BZ83" s="12"/>
      <c r="CA83" s="81"/>
    </row>
    <row r="84" spans="2:79">
      <c r="B84" s="6"/>
      <c r="E84" t="s">
        <v>57</v>
      </c>
      <c r="F84">
        <f>F81/F118*100</f>
        <v>1.9780170055574524</v>
      </c>
      <c r="K84" t="s">
        <v>57</v>
      </c>
      <c r="L84" s="12">
        <f>L81/L118*100</f>
        <v>1.6962875806821642</v>
      </c>
      <c r="N84" s="6"/>
      <c r="Q84" t="s">
        <v>57</v>
      </c>
      <c r="R84">
        <f>R81/R118*100</f>
        <v>6.8485312809519288</v>
      </c>
      <c r="W84" t="s">
        <v>57</v>
      </c>
      <c r="X84" s="12">
        <f>X81/X118*100</f>
        <v>6.572665223592761</v>
      </c>
      <c r="Z84" s="6"/>
      <c r="AC84" t="s">
        <v>57</v>
      </c>
      <c r="AD84">
        <f>AD81/AD118*100</f>
        <v>3.9977038355853036</v>
      </c>
      <c r="AH84" t="s">
        <v>57</v>
      </c>
      <c r="AI84" s="12">
        <f>AI81/AI118*100</f>
        <v>2.8576074708008408</v>
      </c>
      <c r="AK84" s="6"/>
      <c r="AN84" t="s">
        <v>57</v>
      </c>
      <c r="AO84">
        <f>AO81/AO118*100</f>
        <v>7.2768226609367952</v>
      </c>
      <c r="AT84" t="s">
        <v>57</v>
      </c>
      <c r="AU84" s="12">
        <f>AU81/AU118*100</f>
        <v>0.35709660387132763</v>
      </c>
      <c r="AW84" s="6"/>
      <c r="AZ84" t="s">
        <v>57</v>
      </c>
      <c r="BA84">
        <f>BA81/BA118*100</f>
        <v>0.51006086172135179</v>
      </c>
      <c r="BE84" t="s">
        <v>57</v>
      </c>
      <c r="BF84" s="12"/>
      <c r="BH84" s="6"/>
      <c r="BP84" s="116"/>
      <c r="BR84" s="6"/>
      <c r="BZ84" s="12"/>
      <c r="CA84" s="81"/>
    </row>
    <row r="85" spans="2:79">
      <c r="B85" s="6"/>
      <c r="E85" s="9" t="s">
        <v>58</v>
      </c>
      <c r="F85">
        <f>((F83/F81)^2+(F119/F118)^2)^0.5*F84</f>
        <v>0.31517019693410564</v>
      </c>
      <c r="K85" s="9" t="s">
        <v>58</v>
      </c>
      <c r="L85" s="12">
        <f>((L83/L81)^2+(L119/L118)^2)^0.5*L84</f>
        <v>0.22186157758309025</v>
      </c>
      <c r="N85" s="6"/>
      <c r="Q85" s="9" t="s">
        <v>58</v>
      </c>
      <c r="R85">
        <f>((R83/R81)^2+(R119/R118)^2)^0.5*R84</f>
        <v>1.0451169219054584</v>
      </c>
      <c r="W85" s="9" t="s">
        <v>58</v>
      </c>
      <c r="X85" s="12">
        <f>((X83/X81)^2+(X119/X118)^2)^0.5*X84</f>
        <v>0.96756269521532667</v>
      </c>
      <c r="Z85" s="6"/>
      <c r="AC85" s="9" t="s">
        <v>58</v>
      </c>
      <c r="AD85">
        <f>((AD83/AD81)^2+(AD119/AD118)^2)^0.5*AD84</f>
        <v>0.53547631607151114</v>
      </c>
      <c r="AH85" s="9" t="s">
        <v>58</v>
      </c>
      <c r="AI85" s="12">
        <f>((AI83/AI81)^2+(AI119/AI118)^2)^0.5*AI84</f>
        <v>0.57364011402956028</v>
      </c>
      <c r="AK85" s="6"/>
      <c r="AM85" s="9"/>
      <c r="AN85" s="9" t="s">
        <v>58</v>
      </c>
      <c r="AO85">
        <f>((AO83/AO81)^2+(AO119/AO118)^2)^0.5*AO84</f>
        <v>0.89648979707590504</v>
      </c>
      <c r="AS85" s="9"/>
      <c r="AT85" s="9" t="s">
        <v>58</v>
      </c>
      <c r="AU85" s="12">
        <f>((AU83/AU81)^2+(AU119/AU118)^2)^0.5*AU84</f>
        <v>6.9250645667561186E-2</v>
      </c>
      <c r="AW85" s="6"/>
      <c r="AY85" s="9"/>
      <c r="AZ85" s="9" t="s">
        <v>58</v>
      </c>
      <c r="BA85">
        <f>((BA83/BA81)^2+(BA119/BA118)^2)^0.5*BA84</f>
        <v>3.1022134990367042E-2</v>
      </c>
      <c r="BD85" s="9"/>
      <c r="BE85" s="9" t="s">
        <v>58</v>
      </c>
      <c r="BF85" s="12"/>
      <c r="BH85" s="6" t="s">
        <v>71</v>
      </c>
      <c r="BI85">
        <v>19868000000000</v>
      </c>
      <c r="BJ85" s="7" t="s">
        <v>54</v>
      </c>
      <c r="BK85">
        <f>AVERAGE(BI85:BI88)</f>
        <v>15232450000000</v>
      </c>
      <c r="BP85" s="116"/>
      <c r="BR85" s="6"/>
      <c r="BZ85" s="12"/>
      <c r="CA85" s="81"/>
    </row>
    <row r="86" spans="2:79">
      <c r="B86" s="6"/>
      <c r="L86" s="12"/>
      <c r="N86" s="6"/>
      <c r="X86" s="12"/>
      <c r="Z86" s="6"/>
      <c r="AI86" s="12"/>
      <c r="AK86" s="6"/>
      <c r="AU86" s="12"/>
      <c r="AW86" s="6"/>
      <c r="BF86" s="12"/>
      <c r="BH86" s="6"/>
      <c r="BI86">
        <v>15968000000000</v>
      </c>
      <c r="BJ86" t="s">
        <v>55</v>
      </c>
      <c r="BK86">
        <f>STDEV(BI85:BI88)</f>
        <v>4203535180059.7549</v>
      </c>
      <c r="BM86" t="s">
        <v>71</v>
      </c>
      <c r="BN86">
        <v>29996000000000</v>
      </c>
      <c r="BO86" s="7" t="s">
        <v>54</v>
      </c>
      <c r="BP86" s="116">
        <f>AVERAGE(BN86:BN89)</f>
        <v>17617100000000</v>
      </c>
      <c r="BR86" s="6" t="s">
        <v>163</v>
      </c>
      <c r="BS86">
        <v>9544400000000</v>
      </c>
      <c r="BT86" s="7" t="s">
        <v>54</v>
      </c>
      <c r="BU86">
        <f>AVERAGE(BS81:BS89)</f>
        <v>5716850000000</v>
      </c>
      <c r="BX86">
        <v>9049600000000</v>
      </c>
      <c r="BY86" s="7" t="s">
        <v>54</v>
      </c>
      <c r="BZ86" s="12">
        <f>AVERAGE(BX86:BX89)</f>
        <v>5005200000000</v>
      </c>
      <c r="CA86" s="81"/>
    </row>
    <row r="87" spans="2:79">
      <c r="B87" s="89" t="s">
        <v>63</v>
      </c>
      <c r="C87" s="7">
        <v>93.376300000000001</v>
      </c>
      <c r="D87" s="8">
        <v>12226000</v>
      </c>
      <c r="E87" s="7" t="s">
        <v>54</v>
      </c>
      <c r="F87">
        <f>AVERAGE(D87:D88)</f>
        <v>8571950</v>
      </c>
      <c r="H87" s="89" t="s">
        <v>63</v>
      </c>
      <c r="I87" s="7">
        <v>93.376300000000001</v>
      </c>
      <c r="J87" s="7">
        <v>3913900</v>
      </c>
      <c r="K87" s="7" t="s">
        <v>54</v>
      </c>
      <c r="L87" s="12">
        <f>AVERAGE(J87:J88)</f>
        <v>3259550</v>
      </c>
      <c r="N87" s="89" t="s">
        <v>63</v>
      </c>
      <c r="O87" s="7">
        <v>93.376300000000001</v>
      </c>
      <c r="P87" s="8">
        <v>29760000</v>
      </c>
      <c r="Q87" s="7" t="s">
        <v>54</v>
      </c>
      <c r="R87">
        <f>AVERAGE(P87:P88)</f>
        <v>24137000</v>
      </c>
      <c r="T87" s="89" t="s">
        <v>63</v>
      </c>
      <c r="U87" s="7">
        <v>93.376300000000001</v>
      </c>
      <c r="V87" s="7">
        <v>21156000</v>
      </c>
      <c r="W87" s="7" t="s">
        <v>54</v>
      </c>
      <c r="X87" s="12">
        <f>AVERAGE(V87:V88)</f>
        <v>16599000</v>
      </c>
      <c r="Z87" s="89" t="s">
        <v>63</v>
      </c>
      <c r="AA87" s="7">
        <v>93.376300000000001</v>
      </c>
      <c r="AB87" s="7">
        <v>120980000</v>
      </c>
      <c r="AC87" s="7" t="s">
        <v>54</v>
      </c>
      <c r="AD87">
        <f>AVERAGE(AB87:AB88)</f>
        <v>112865000</v>
      </c>
      <c r="AE87" s="89" t="s">
        <v>63</v>
      </c>
      <c r="AF87" s="7">
        <v>93.376300000000001</v>
      </c>
      <c r="AG87" s="7">
        <v>27196000</v>
      </c>
      <c r="AH87" s="7" t="s">
        <v>54</v>
      </c>
      <c r="AI87" s="12">
        <f>AVERAGE(AG87:AG88)</f>
        <v>13598000</v>
      </c>
      <c r="AK87" s="89" t="s">
        <v>63</v>
      </c>
      <c r="AL87" s="7">
        <v>93.376300000000001</v>
      </c>
      <c r="AM87" s="7">
        <v>96999000</v>
      </c>
      <c r="AN87" s="7" t="s">
        <v>54</v>
      </c>
      <c r="AO87">
        <f>AVERAGE(AM87:AM88)</f>
        <v>112814500</v>
      </c>
      <c r="AQ87" s="89" t="s">
        <v>63</v>
      </c>
      <c r="AR87" s="7">
        <v>93.376300000000001</v>
      </c>
      <c r="AS87" s="7">
        <v>0</v>
      </c>
      <c r="AT87" s="7" t="s">
        <v>54</v>
      </c>
      <c r="AU87" s="12">
        <f>AVERAGE(AS87:AS88)</f>
        <v>0</v>
      </c>
      <c r="AW87" s="89" t="s">
        <v>63</v>
      </c>
      <c r="AX87" s="7">
        <v>93.376300000000001</v>
      </c>
      <c r="AY87" s="8">
        <v>39810000000</v>
      </c>
      <c r="AZ87" s="7" t="s">
        <v>54</v>
      </c>
      <c r="BA87">
        <f>AVERAGE(AY87:AY88)</f>
        <v>33731000000</v>
      </c>
      <c r="BB87" s="89"/>
      <c r="BC87" s="7">
        <v>93.376300000000001</v>
      </c>
      <c r="BD87" s="7">
        <v>20569000000</v>
      </c>
      <c r="BE87" s="7" t="s">
        <v>54</v>
      </c>
      <c r="BF87" s="12">
        <f>AVERAGE(BD87:BD88)</f>
        <v>16967000000</v>
      </c>
      <c r="BH87" s="6"/>
      <c r="BI87">
        <v>9669800000000</v>
      </c>
      <c r="BJ87" t="s">
        <v>56</v>
      </c>
      <c r="BK87">
        <f>BK86/COUNT(BI85:BI88)^0.5</f>
        <v>2101767590029.8774</v>
      </c>
      <c r="BN87">
        <v>23471000000000</v>
      </c>
      <c r="BO87" t="s">
        <v>55</v>
      </c>
      <c r="BP87" s="116">
        <f>STDEV(BN86:BN89)</f>
        <v>10971376135502.172</v>
      </c>
      <c r="BR87" s="119"/>
      <c r="BS87">
        <v>8000400000000</v>
      </c>
      <c r="BT87" t="s">
        <v>55</v>
      </c>
      <c r="BU87">
        <f>STDEV(BS81:BS89)</f>
        <v>3585394944772.4731</v>
      </c>
      <c r="BX87">
        <v>6108800000000</v>
      </c>
      <c r="BY87" t="s">
        <v>55</v>
      </c>
      <c r="BZ87" s="12">
        <f>STDEV(BX86:BX89)</f>
        <v>3245526254194.6367</v>
      </c>
      <c r="CA87" s="81"/>
    </row>
    <row r="88" spans="2:79">
      <c r="B88" s="6"/>
      <c r="C88" s="7">
        <v>72.858099999999993</v>
      </c>
      <c r="D88" s="7">
        <v>4917900</v>
      </c>
      <c r="E88" t="s">
        <v>55</v>
      </c>
      <c r="F88">
        <f>STDEV(D87:D88)</f>
        <v>5167607.0675894078</v>
      </c>
      <c r="I88" s="7">
        <v>72.858099999999993</v>
      </c>
      <c r="J88" s="7">
        <v>2605200</v>
      </c>
      <c r="K88" t="s">
        <v>55</v>
      </c>
      <c r="L88" s="12">
        <f>STDEV(J87:J88)</f>
        <v>925390.64453883469</v>
      </c>
      <c r="N88" s="6"/>
      <c r="O88" s="7">
        <v>72.858099999999993</v>
      </c>
      <c r="P88" s="7">
        <v>18514000</v>
      </c>
      <c r="Q88" t="s">
        <v>55</v>
      </c>
      <c r="R88">
        <f>STDEV(P87:P88)</f>
        <v>7952122.8612239137</v>
      </c>
      <c r="U88" s="7">
        <v>72.858099999999993</v>
      </c>
      <c r="V88" s="7">
        <v>12042000</v>
      </c>
      <c r="W88" t="s">
        <v>55</v>
      </c>
      <c r="X88" s="12">
        <f>STDEV(V87:V88)</f>
        <v>6444571.2037341939</v>
      </c>
      <c r="Z88" s="6"/>
      <c r="AA88" s="7">
        <v>72.858099999999993</v>
      </c>
      <c r="AB88" s="7">
        <v>104750000</v>
      </c>
      <c r="AC88" t="s">
        <v>55</v>
      </c>
      <c r="AD88">
        <f>STDEV(AB87:AB89)</f>
        <v>11476343.058657667</v>
      </c>
      <c r="AF88" s="7">
        <v>72.858099999999993</v>
      </c>
      <c r="AG88" s="7">
        <v>0</v>
      </c>
      <c r="AH88" t="s">
        <v>55</v>
      </c>
      <c r="AI88" s="12">
        <f>STDEV(AG87:AG88)</f>
        <v>19230476.021149345</v>
      </c>
      <c r="AK88" s="6"/>
      <c r="AL88" s="7">
        <v>72.858099999999993</v>
      </c>
      <c r="AM88" s="8">
        <v>128630000</v>
      </c>
      <c r="AN88" t="s">
        <v>55</v>
      </c>
      <c r="AO88">
        <f>STDEV(AM87:AM88)</f>
        <v>22366494.595711686</v>
      </c>
      <c r="AR88" s="7">
        <v>72.858099999999993</v>
      </c>
      <c r="AS88" s="7">
        <v>0</v>
      </c>
      <c r="AT88" t="s">
        <v>55</v>
      </c>
      <c r="AU88" s="12">
        <v>0</v>
      </c>
      <c r="AW88" s="6"/>
      <c r="AX88" s="7">
        <v>72.858099999999993</v>
      </c>
      <c r="AY88" s="7">
        <v>27652000000</v>
      </c>
      <c r="AZ88" t="s">
        <v>55</v>
      </c>
      <c r="BA88">
        <f>STDEV(AY87:AY88)</f>
        <v>8597004245.6660366</v>
      </c>
      <c r="BC88" s="7">
        <v>72.858099999999993</v>
      </c>
      <c r="BD88" s="7">
        <v>13365000000</v>
      </c>
      <c r="BE88" t="s">
        <v>55</v>
      </c>
      <c r="BF88" s="12">
        <f>STDEV(BD87:BD88)</f>
        <v>5093997251.6678848</v>
      </c>
      <c r="BH88" s="6"/>
      <c r="BI88">
        <v>15424000000000</v>
      </c>
      <c r="BJ88" t="s">
        <v>57</v>
      </c>
      <c r="BK88">
        <f>BK85/BK105*100</f>
        <v>44.022379886713345</v>
      </c>
      <c r="BN88">
        <v>10423000000000</v>
      </c>
      <c r="BO88" t="s">
        <v>56</v>
      </c>
      <c r="BP88" s="116">
        <f>BP87/COUNT(BN86:BN89)^0.5</f>
        <v>5485688067751.0859</v>
      </c>
      <c r="BR88" s="119"/>
      <c r="BS88">
        <v>2543700000000</v>
      </c>
      <c r="BT88" t="s">
        <v>56</v>
      </c>
      <c r="BU88">
        <f>BU87/COUNT(BS81:BS89)^0.5</f>
        <v>1792697472386.2366</v>
      </c>
      <c r="BX88">
        <v>1809000000000</v>
      </c>
      <c r="BY88" t="s">
        <v>56</v>
      </c>
      <c r="BZ88" s="12">
        <f>BZ87/COUNT(BX86:BX89)^0.5</f>
        <v>1622763127097.3184</v>
      </c>
      <c r="CA88" s="81"/>
    </row>
    <row r="89" spans="2:79">
      <c r="B89" s="6"/>
      <c r="E89" t="s">
        <v>56</v>
      </c>
      <c r="F89">
        <f>F88/COUNT(D87:D88)^0.5</f>
        <v>3654049.9999999995</v>
      </c>
      <c r="K89" t="s">
        <v>56</v>
      </c>
      <c r="L89" s="12">
        <f>L88/COUNT(J87:J88)^0.5</f>
        <v>654349.99999999988</v>
      </c>
      <c r="N89" s="6"/>
      <c r="Q89" t="s">
        <v>56</v>
      </c>
      <c r="R89">
        <f>R88/COUNT(P87:P88)^0.5</f>
        <v>5623000</v>
      </c>
      <c r="W89" t="s">
        <v>56</v>
      </c>
      <c r="X89" s="12">
        <f>X88/COUNT(V87:V88)^0.5</f>
        <v>4557000</v>
      </c>
      <c r="Z89" s="6"/>
      <c r="AC89" t="s">
        <v>56</v>
      </c>
      <c r="AD89">
        <f>AD88/COUNT(AB87:AB88)^0.5</f>
        <v>8115000</v>
      </c>
      <c r="AH89" t="s">
        <v>56</v>
      </c>
      <c r="AI89" s="12">
        <f>AI88/COUNT(AG87:AG88)^0.5</f>
        <v>13597999.999999998</v>
      </c>
      <c r="AK89" s="6"/>
      <c r="AM89" s="7"/>
      <c r="AN89" t="s">
        <v>56</v>
      </c>
      <c r="AO89">
        <f>AO88/COUNT(AM87:AM88)^0.5</f>
        <v>15815500</v>
      </c>
      <c r="AS89" s="7">
        <v>0</v>
      </c>
      <c r="AT89" t="s">
        <v>56</v>
      </c>
      <c r="AU89" s="12">
        <v>0</v>
      </c>
      <c r="AW89" s="6"/>
      <c r="AZ89" t="s">
        <v>56</v>
      </c>
      <c r="BA89">
        <f>BA88/COUNT(AY87:AY88)^0.5</f>
        <v>6078999999.9999933</v>
      </c>
      <c r="BE89" t="s">
        <v>56</v>
      </c>
      <c r="BF89" s="12">
        <f>BF88/COUNT(BD87:BD88)^0.5</f>
        <v>3601999999.9999971</v>
      </c>
      <c r="BH89" s="6"/>
      <c r="BJ89" s="9" t="s">
        <v>58</v>
      </c>
      <c r="BK89">
        <f>((BK87/BK85)^2+(BK106/BK105)^2)^0.5*BK88</f>
        <v>7.3329787891915554</v>
      </c>
      <c r="BN89">
        <v>6578400000000</v>
      </c>
      <c r="BO89" t="s">
        <v>57</v>
      </c>
      <c r="BP89" s="116">
        <f>BP86/BP105*100</f>
        <v>36.2647200435907</v>
      </c>
      <c r="BR89" s="118"/>
      <c r="BS89">
        <v>2778900000000</v>
      </c>
      <c r="BT89" t="s">
        <v>57</v>
      </c>
      <c r="BU89">
        <f>BU86/BU105*100</f>
        <v>39.841569215000192</v>
      </c>
      <c r="BX89">
        <v>3053400000000</v>
      </c>
      <c r="BY89" t="s">
        <v>57</v>
      </c>
      <c r="BZ89" s="12">
        <f>BZ86/BZ105*100</f>
        <v>24.196205645123865</v>
      </c>
      <c r="CA89" s="81"/>
    </row>
    <row r="90" spans="2:79">
      <c r="B90" s="6"/>
      <c r="E90" t="s">
        <v>57</v>
      </c>
      <c r="F90">
        <f>F87/F118*100</f>
        <v>1.1753812949837583</v>
      </c>
      <c r="K90" t="s">
        <v>57</v>
      </c>
      <c r="L90" s="12">
        <f>L87/L118*100</f>
        <v>0.87462082233757243</v>
      </c>
      <c r="N90" s="6"/>
      <c r="Q90" t="s">
        <v>57</v>
      </c>
      <c r="R90">
        <f>R87/R118*100</f>
        <v>4.2972677757126032</v>
      </c>
      <c r="W90" t="s">
        <v>57</v>
      </c>
      <c r="X90" s="12">
        <f>X87/X118*100</f>
        <v>3.6679555556218477</v>
      </c>
      <c r="Z90" s="6"/>
      <c r="AC90" t="s">
        <v>57</v>
      </c>
      <c r="AD90">
        <f>AD87/AD118*100</f>
        <v>5.2620628764412949</v>
      </c>
      <c r="AH90" t="s">
        <v>57</v>
      </c>
      <c r="AI90" s="12">
        <f>AI87/AI118*100</f>
        <v>0.74078250668096146</v>
      </c>
      <c r="AK90" s="6"/>
      <c r="AN90" t="s">
        <v>57</v>
      </c>
      <c r="AO90">
        <f>AO87/AO118*100</f>
        <v>4.6823391420633342</v>
      </c>
      <c r="AT90" t="s">
        <v>57</v>
      </c>
      <c r="AU90" s="12"/>
      <c r="AW90" s="6"/>
      <c r="AZ90" t="s">
        <v>57</v>
      </c>
      <c r="BA90">
        <f>BA87/BA118*100</f>
        <v>0.44610900462118458</v>
      </c>
      <c r="BE90" t="s">
        <v>57</v>
      </c>
      <c r="BF90" s="12">
        <f>BF87/BF118*100</f>
        <v>0.1235586568088215</v>
      </c>
      <c r="BH90" s="6"/>
      <c r="BO90" s="9" t="s">
        <v>58</v>
      </c>
      <c r="BP90" s="116">
        <f>((BP88/BP86)^2+(BP106/BP105)^2)^0.5*BP89</f>
        <v>12.274884998341262</v>
      </c>
      <c r="BR90" s="119"/>
      <c r="BT90" s="9" t="s">
        <v>58</v>
      </c>
      <c r="BU90">
        <f>((BU88/BU86)^2+(BU106/BU105)^2)^0.5*BU89</f>
        <v>14.003773447761235</v>
      </c>
      <c r="BY90" s="9" t="s">
        <v>58</v>
      </c>
      <c r="BZ90" s="12">
        <f>((BZ88/BZ86)^2+(BZ106/BZ105)^2)^0.5*BZ89</f>
        <v>8.7915437643281251</v>
      </c>
      <c r="CA90" s="81"/>
    </row>
    <row r="91" spans="2:79">
      <c r="B91" s="6"/>
      <c r="E91" s="9" t="s">
        <v>58</v>
      </c>
      <c r="F91">
        <f>((F89/F87)^2+(F119/F118)^2)^0.5*F90</f>
        <v>0.51094630306593491</v>
      </c>
      <c r="K91" s="9" t="s">
        <v>58</v>
      </c>
      <c r="L91" s="12">
        <f>((L89/L87)^2+(L119/L118)^2)^0.5*L90</f>
        <v>0.18314213591179701</v>
      </c>
      <c r="N91" s="6"/>
      <c r="Q91" s="9" t="s">
        <v>58</v>
      </c>
      <c r="R91">
        <f>((R89/R87)^2+(R119/R118)^2)^0.5*R90</f>
        <v>1.0325597510214564</v>
      </c>
      <c r="W91" s="9" t="s">
        <v>58</v>
      </c>
      <c r="X91" s="12">
        <f>((X89/X87)^2+(X119/X118)^2)^0.5*X90</f>
        <v>1.0172271915618696</v>
      </c>
      <c r="Z91" s="6"/>
      <c r="AC91" s="9" t="s">
        <v>58</v>
      </c>
      <c r="AD91">
        <f>((AD89/AD87)^2+(AD119/AD118)^2)^0.5*AD90</f>
        <v>0.50655167374216226</v>
      </c>
      <c r="AH91" s="9" t="s">
        <v>58</v>
      </c>
      <c r="AI91" s="12">
        <f>((AI89/AI87)^2+(AI119/AI118)^2)^0.5*AI90</f>
        <v>0.74184474049634674</v>
      </c>
      <c r="AK91" s="6"/>
      <c r="AM91" s="9"/>
      <c r="AN91" s="9" t="s">
        <v>58</v>
      </c>
      <c r="AO91">
        <f>((AO89/AO87)^2+(AO119/AO118)^2)^0.5*AO90</f>
        <v>0.69904755904142468</v>
      </c>
      <c r="AS91" s="9"/>
      <c r="AT91" s="9" t="s">
        <v>58</v>
      </c>
      <c r="AU91" s="12"/>
      <c r="AW91" s="6"/>
      <c r="AY91" s="9"/>
      <c r="AZ91" s="9" t="s">
        <v>58</v>
      </c>
      <c r="BA91">
        <f>((BA89/BA87)^2+(BA119/BA118)^2)^0.5*BA90</f>
        <v>8.3687450050792769E-2</v>
      </c>
      <c r="BD91" s="9"/>
      <c r="BE91" s="9" t="s">
        <v>58</v>
      </c>
      <c r="BF91" s="12">
        <f>((BF89/BF87)^2+(BF119/BF118)^2)^0.5*BF90</f>
        <v>2.8090092776348757E-2</v>
      </c>
      <c r="BH91" s="6"/>
      <c r="BP91" s="116"/>
      <c r="BR91" s="119"/>
      <c r="BZ91" s="12"/>
      <c r="CA91" s="81"/>
    </row>
    <row r="92" spans="2:79">
      <c r="B92" s="6"/>
      <c r="L92" s="12"/>
      <c r="N92" s="6"/>
      <c r="X92" s="12"/>
      <c r="Z92" s="6"/>
      <c r="AI92" s="12"/>
      <c r="AK92" s="6"/>
      <c r="AU92" s="12"/>
      <c r="AW92" s="6"/>
      <c r="BF92" s="12"/>
      <c r="BH92" s="6" t="s">
        <v>102</v>
      </c>
      <c r="BI92">
        <v>1221100000000</v>
      </c>
      <c r="BJ92" s="7" t="s">
        <v>54</v>
      </c>
      <c r="BK92">
        <f>AVERAGE(BI92:BI95)</f>
        <v>1825925000000</v>
      </c>
      <c r="BP92" s="116"/>
      <c r="BR92" s="6" t="s">
        <v>102</v>
      </c>
      <c r="BS92">
        <v>995400000000</v>
      </c>
      <c r="BT92" s="7" t="s">
        <v>54</v>
      </c>
      <c r="BU92">
        <f>AVERAGE(BS92:BS95)</f>
        <v>1050760000000</v>
      </c>
      <c r="BX92">
        <v>848640000000</v>
      </c>
      <c r="BY92" s="7" t="s">
        <v>54</v>
      </c>
      <c r="BZ92" s="12">
        <f>AVERAGE(BX92:BX95)</f>
        <v>906367500000</v>
      </c>
      <c r="CA92" s="81"/>
    </row>
    <row r="93" spans="2:79">
      <c r="B93" s="89" t="s">
        <v>64</v>
      </c>
      <c r="C93" s="7">
        <v>95.204700000000003</v>
      </c>
      <c r="D93" s="8">
        <v>12871000</v>
      </c>
      <c r="E93" s="7" t="s">
        <v>54</v>
      </c>
      <c r="F93">
        <f>AVERAGE(D93:D94)</f>
        <v>8370050</v>
      </c>
      <c r="H93" s="89" t="s">
        <v>64</v>
      </c>
      <c r="I93" s="7">
        <v>95.204700000000003</v>
      </c>
      <c r="J93" s="7">
        <v>10328000</v>
      </c>
      <c r="K93" s="7" t="s">
        <v>54</v>
      </c>
      <c r="L93" s="12">
        <f>AVERAGE(J93:J94)</f>
        <v>8692200</v>
      </c>
      <c r="N93" s="89" t="s">
        <v>64</v>
      </c>
      <c r="O93" s="7">
        <v>95.204700000000003</v>
      </c>
      <c r="P93" s="8">
        <v>56125000</v>
      </c>
      <c r="Q93" s="7" t="s">
        <v>54</v>
      </c>
      <c r="R93">
        <f>AVERAGE(P93:P94)</f>
        <v>46061000</v>
      </c>
      <c r="T93" s="89" t="s">
        <v>64</v>
      </c>
      <c r="U93" s="7">
        <v>95.204700000000003</v>
      </c>
      <c r="V93" s="7">
        <v>34174000</v>
      </c>
      <c r="W93" s="7" t="s">
        <v>54</v>
      </c>
      <c r="X93" s="12">
        <f>AVERAGE(V93:V94)</f>
        <v>26816000</v>
      </c>
      <c r="Z93" s="89" t="s">
        <v>64</v>
      </c>
      <c r="AA93" s="7">
        <v>95.204700000000003</v>
      </c>
      <c r="AB93" s="7">
        <v>34862000</v>
      </c>
      <c r="AC93" s="7" t="s">
        <v>54</v>
      </c>
      <c r="AD93">
        <f>AVERAGE(AB93:AB94)</f>
        <v>20409000</v>
      </c>
      <c r="AE93" s="89" t="s">
        <v>64</v>
      </c>
      <c r="AF93" s="7">
        <v>95.204700000000003</v>
      </c>
      <c r="AG93" s="7">
        <v>243440000</v>
      </c>
      <c r="AH93" s="7" t="s">
        <v>54</v>
      </c>
      <c r="AI93" s="12">
        <f>AVERAGE(AG93:AG94)</f>
        <v>230295000</v>
      </c>
      <c r="AK93" s="89" t="s">
        <v>64</v>
      </c>
      <c r="AL93" s="7">
        <v>95.204700000000003</v>
      </c>
      <c r="AM93" s="7">
        <v>25546000</v>
      </c>
      <c r="AN93" s="7" t="s">
        <v>54</v>
      </c>
      <c r="AO93">
        <f>AVERAGE(AM93:AM94)</f>
        <v>32536000</v>
      </c>
      <c r="AR93" s="7">
        <v>95.204700000000003</v>
      </c>
      <c r="AS93" s="7">
        <v>10001000</v>
      </c>
      <c r="AT93" s="7" t="s">
        <v>54</v>
      </c>
      <c r="AU93" s="12">
        <f>AVERAGE(AS93:AS94)</f>
        <v>14221000</v>
      </c>
      <c r="AW93" s="89" t="s">
        <v>64</v>
      </c>
      <c r="AX93" s="7">
        <v>95.204700000000003</v>
      </c>
      <c r="AY93" s="8">
        <v>56312000000</v>
      </c>
      <c r="AZ93" s="7" t="s">
        <v>54</v>
      </c>
      <c r="BA93">
        <f>AVERAGE(AY93:AY94)</f>
        <v>65267000000</v>
      </c>
      <c r="BB93" s="89"/>
      <c r="BC93" s="7">
        <v>95.204700000000003</v>
      </c>
      <c r="BD93" s="7">
        <v>0</v>
      </c>
      <c r="BE93" s="7" t="s">
        <v>54</v>
      </c>
      <c r="BF93" s="12">
        <v>0</v>
      </c>
      <c r="BH93" s="6"/>
      <c r="BI93">
        <v>1719900000000</v>
      </c>
      <c r="BJ93" t="s">
        <v>55</v>
      </c>
      <c r="BK93">
        <f>STDEV(BI92:BI95)</f>
        <v>477056491239.07019</v>
      </c>
      <c r="BM93" t="s">
        <v>102</v>
      </c>
      <c r="BN93">
        <v>2233700000000</v>
      </c>
      <c r="BO93" s="7" t="s">
        <v>54</v>
      </c>
      <c r="BP93" s="116">
        <f>AVERAGE(BN93:BN96)</f>
        <v>1654700000000</v>
      </c>
      <c r="BR93" s="120"/>
      <c r="BS93">
        <v>1045000000000</v>
      </c>
      <c r="BT93" t="s">
        <v>55</v>
      </c>
      <c r="BU93">
        <f>STDEV(BS92:BS95)</f>
        <v>275954085069.72064</v>
      </c>
      <c r="BX93">
        <v>957670000000</v>
      </c>
      <c r="BY93" t="s">
        <v>55</v>
      </c>
      <c r="BZ93" s="12">
        <f>STDEV(BX92:BX95)</f>
        <v>243945299794.16837</v>
      </c>
      <c r="CA93" s="81"/>
    </row>
    <row r="94" spans="2:79">
      <c r="B94" s="6"/>
      <c r="C94" s="7">
        <v>72.411199999999994</v>
      </c>
      <c r="D94" s="7">
        <v>3869100</v>
      </c>
      <c r="E94" t="s">
        <v>55</v>
      </c>
      <c r="F94">
        <f>STDEV(D93:D94)</f>
        <v>6365304.5335631818</v>
      </c>
      <c r="I94" s="7">
        <v>72.411199999999994</v>
      </c>
      <c r="J94" s="7">
        <v>7056400</v>
      </c>
      <c r="K94" t="s">
        <v>55</v>
      </c>
      <c r="L94" s="12">
        <f>STDEV(J93:J94)</f>
        <v>2313370.5453299088</v>
      </c>
      <c r="N94" s="6"/>
      <c r="O94" s="7">
        <v>72.411199999999994</v>
      </c>
      <c r="P94" s="7">
        <v>35997000</v>
      </c>
      <c r="Q94" t="s">
        <v>55</v>
      </c>
      <c r="R94">
        <f>STDEV(P93:P94)</f>
        <v>14232645.291722829</v>
      </c>
      <c r="U94" s="7">
        <v>72.411199999999994</v>
      </c>
      <c r="V94" s="7">
        <v>19458000</v>
      </c>
      <c r="W94" t="s">
        <v>55</v>
      </c>
      <c r="X94" s="12">
        <f>STDEV(V93:V94)</f>
        <v>10405783.391941233</v>
      </c>
      <c r="Z94" s="6"/>
      <c r="AA94" s="7">
        <v>72.411199999999994</v>
      </c>
      <c r="AB94" s="7">
        <v>5956000</v>
      </c>
      <c r="AC94" t="s">
        <v>55</v>
      </c>
      <c r="AD94">
        <f>STDEV(AB93:AB94)</f>
        <v>20439628.616978344</v>
      </c>
      <c r="AF94" s="7">
        <v>72.411199999999994</v>
      </c>
      <c r="AG94" s="7">
        <v>217150000</v>
      </c>
      <c r="AH94" t="s">
        <v>55</v>
      </c>
      <c r="AI94" s="12">
        <f>STDEV(AG93:AG94)</f>
        <v>18589837.277394336</v>
      </c>
      <c r="AK94" s="6"/>
      <c r="AL94" s="7">
        <v>72.411199999999994</v>
      </c>
      <c r="AM94" s="8">
        <v>39526000</v>
      </c>
      <c r="AN94" t="s">
        <v>55</v>
      </c>
      <c r="AO94">
        <f>STDEV(AM93:AM94)</f>
        <v>9885352.8009879347</v>
      </c>
      <c r="AR94" s="7">
        <v>72.411199999999994</v>
      </c>
      <c r="AS94" s="7">
        <v>18441000</v>
      </c>
      <c r="AT94" t="s">
        <v>55</v>
      </c>
      <c r="AU94" s="12">
        <f>STDEV(AS93:AS94)</f>
        <v>5967981.2332144612</v>
      </c>
      <c r="AW94" s="6"/>
      <c r="AX94" s="7">
        <v>72.411199999999994</v>
      </c>
      <c r="AY94" s="7">
        <v>74222000000</v>
      </c>
      <c r="AZ94" t="s">
        <v>55</v>
      </c>
      <c r="BA94">
        <f>STDEV(AY93:AY94)</f>
        <v>12664282451.051073</v>
      </c>
      <c r="BC94" s="7">
        <v>72.411199999999994</v>
      </c>
      <c r="BD94" s="7">
        <v>0</v>
      </c>
      <c r="BE94" t="s">
        <v>55</v>
      </c>
      <c r="BF94" s="12">
        <v>0</v>
      </c>
      <c r="BH94" s="6"/>
      <c r="BI94">
        <v>2018500000000</v>
      </c>
      <c r="BJ94" t="s">
        <v>56</v>
      </c>
      <c r="BK94">
        <f>BK93/COUNT(BI92:BI95)^0.5</f>
        <v>238528245619.5351</v>
      </c>
      <c r="BN94">
        <v>1396600000000</v>
      </c>
      <c r="BO94" t="s">
        <v>55</v>
      </c>
      <c r="BP94" s="116">
        <f>STDEV(BN93:BN96)</f>
        <v>392193685143.79047</v>
      </c>
      <c r="BR94" s="119"/>
      <c r="BS94">
        <v>747040000000</v>
      </c>
      <c r="BT94" t="s">
        <v>56</v>
      </c>
      <c r="BU94">
        <f>BU93/COUNT(BS92:BS95)^0.5</f>
        <v>137977042534.86032</v>
      </c>
      <c r="BX94">
        <v>615860000000</v>
      </c>
      <c r="BY94" t="s">
        <v>56</v>
      </c>
      <c r="BZ94" s="12">
        <f>BZ93/COUNT(BX92:BX95)^0.5</f>
        <v>121972649897.08418</v>
      </c>
      <c r="CA94" s="81"/>
    </row>
    <row r="95" spans="2:79">
      <c r="B95" s="6"/>
      <c r="E95" t="s">
        <v>56</v>
      </c>
      <c r="F95">
        <f>F94/COUNT(D93:D94)^0.5</f>
        <v>4500949.9999999991</v>
      </c>
      <c r="K95" t="s">
        <v>56</v>
      </c>
      <c r="L95" s="12">
        <f>L94/COUNT(J93:J94)^0.5</f>
        <v>1635799.9999999998</v>
      </c>
      <c r="N95" s="6"/>
      <c r="Q95" t="s">
        <v>56</v>
      </c>
      <c r="R95">
        <f>R94/COUNT(P93:P94)^0.5</f>
        <v>10064000</v>
      </c>
      <c r="W95" t="s">
        <v>56</v>
      </c>
      <c r="X95" s="12">
        <f>X94/COUNT(V93:V94)^0.5</f>
        <v>7357999.9999999991</v>
      </c>
      <c r="Z95" s="6"/>
      <c r="AC95" t="s">
        <v>56</v>
      </c>
      <c r="AD95">
        <f>AD94/COUNT(AB93:AB94)^0.5</f>
        <v>14453000</v>
      </c>
      <c r="AH95" t="s">
        <v>56</v>
      </c>
      <c r="AI95" s="12">
        <f>AI94/COUNT(AG93:AG94)^0.5</f>
        <v>13145000</v>
      </c>
      <c r="AK95" s="6"/>
      <c r="AL95" s="6"/>
      <c r="AM95" s="7"/>
      <c r="AN95" t="s">
        <v>56</v>
      </c>
      <c r="AO95">
        <f>AO94/COUNT(AM93:AM94)^0.5</f>
        <v>6990000</v>
      </c>
      <c r="AS95" s="7"/>
      <c r="AT95" t="s">
        <v>56</v>
      </c>
      <c r="AU95" s="12">
        <f>AU94/COUNT(AS93:AS94)^0.5</f>
        <v>4220000</v>
      </c>
      <c r="AW95" s="6"/>
      <c r="AX95" s="6"/>
      <c r="AZ95" t="s">
        <v>56</v>
      </c>
      <c r="BA95">
        <f>BA94/COUNT(AY93:AY94)^0.5</f>
        <v>8955000000.0000038</v>
      </c>
      <c r="BE95" t="s">
        <v>56</v>
      </c>
      <c r="BF95" s="12">
        <v>0</v>
      </c>
      <c r="BH95" s="6"/>
      <c r="BI95">
        <v>2344200000000</v>
      </c>
      <c r="BJ95" t="s">
        <v>57</v>
      </c>
      <c r="BK95">
        <f>BK92/BK105*100</f>
        <v>5.2769950989267693</v>
      </c>
      <c r="BN95">
        <v>1557900000000</v>
      </c>
      <c r="BO95" t="s">
        <v>56</v>
      </c>
      <c r="BP95" s="116">
        <f>BP94/COUNT(BN93:BN96)^0.5</f>
        <v>196096842571.89523</v>
      </c>
      <c r="BR95" s="119"/>
      <c r="BS95">
        <v>1415600000000</v>
      </c>
      <c r="BT95" t="s">
        <v>57</v>
      </c>
      <c r="BU95">
        <f>BU92/BU105*100</f>
        <v>7.3229011200842438</v>
      </c>
      <c r="BV95">
        <f>AVERAGE(BS99:BS100)</f>
        <v>3281350000000</v>
      </c>
      <c r="BX95">
        <v>1203300000000</v>
      </c>
      <c r="BY95" t="s">
        <v>57</v>
      </c>
      <c r="BZ95" s="12">
        <f>BZ92/BZ105*100</f>
        <v>4.381574047002478</v>
      </c>
      <c r="CA95" s="81"/>
    </row>
    <row r="96" spans="2:79">
      <c r="B96" s="6"/>
      <c r="E96" t="s">
        <v>57</v>
      </c>
      <c r="F96">
        <f>F93/F118*100</f>
        <v>1.1476968727161037</v>
      </c>
      <c r="K96" t="s">
        <v>57</v>
      </c>
      <c r="L96" s="12">
        <f>L93/L118*100</f>
        <v>2.3323400812758348</v>
      </c>
      <c r="N96" s="6"/>
      <c r="Q96" t="s">
        <v>57</v>
      </c>
      <c r="R96">
        <f>R93/R118*100</f>
        <v>8.2005407058498658</v>
      </c>
      <c r="W96" t="s">
        <v>57</v>
      </c>
      <c r="X96" s="12">
        <f>X93/X118*100</f>
        <v>5.925651917558616</v>
      </c>
      <c r="Z96" s="6"/>
      <c r="AC96" t="s">
        <v>57</v>
      </c>
      <c r="AD96">
        <f>AD93/AD118*100</f>
        <v>0.95152120892473646</v>
      </c>
      <c r="AH96" t="s">
        <v>57</v>
      </c>
      <c r="AI96" s="12">
        <f>AI93/AI118*100</f>
        <v>12.545852873664659</v>
      </c>
      <c r="AK96" s="6"/>
      <c r="AL96" s="6"/>
      <c r="AN96" t="s">
        <v>57</v>
      </c>
      <c r="AO96">
        <f>AO93/AO118*100</f>
        <v>1.3503989852915419</v>
      </c>
      <c r="AT96" t="s">
        <v>57</v>
      </c>
      <c r="AU96" s="12">
        <f>AU93/AU118*100</f>
        <v>0.70836529552994154</v>
      </c>
      <c r="AW96" s="6"/>
      <c r="AX96" s="6"/>
      <c r="AZ96" t="s">
        <v>57</v>
      </c>
      <c r="BA96">
        <f>BA93/BA118*100</f>
        <v>0.86318805859923675</v>
      </c>
      <c r="BE96" t="s">
        <v>57</v>
      </c>
      <c r="BF96" s="12"/>
      <c r="BH96" s="6"/>
      <c r="BJ96" s="9" t="s">
        <v>58</v>
      </c>
      <c r="BK96">
        <f>((BK94/BK92)^2+(BK106/BK105)^2)^0.5*BK95</f>
        <v>0.84718007211053525</v>
      </c>
      <c r="BN96">
        <v>1430600000000</v>
      </c>
      <c r="BO96" t="s">
        <v>57</v>
      </c>
      <c r="BP96" s="116">
        <f>BP93/BP105*100</f>
        <v>3.4061924071572243</v>
      </c>
      <c r="BR96" s="118"/>
      <c r="BT96" s="9" t="s">
        <v>58</v>
      </c>
      <c r="BU96">
        <f>((BU94/BU92)^2+(BU106/BU105)^2)^0.5*BU95</f>
        <v>1.5088064678573303</v>
      </c>
      <c r="BY96" s="9" t="s">
        <v>58</v>
      </c>
      <c r="BZ96" s="12">
        <f>((BZ94/BZ92)^2+(BZ106/BZ105)^2)^0.5*BZ95</f>
        <v>0.92960695421967099</v>
      </c>
      <c r="CA96" s="81"/>
    </row>
    <row r="97" spans="2:79">
      <c r="B97" s="6"/>
      <c r="E97" s="9" t="s">
        <v>58</v>
      </c>
      <c r="F97">
        <f>((F95/F93)^2+(F119/F118)^2)^0.5*F96</f>
        <v>0.62486256077753888</v>
      </c>
      <c r="K97" s="9" t="s">
        <v>58</v>
      </c>
      <c r="L97" s="12">
        <f>((L95/L93)^2+(L119/L118)^2)^0.5*L96</f>
        <v>0.46038073510832184</v>
      </c>
      <c r="N97" s="6"/>
      <c r="Q97" s="9" t="s">
        <v>58</v>
      </c>
      <c r="R97">
        <f>((R95/R93)^2+(R119/R118)^2)^0.5*R96</f>
        <v>1.8556387022702852</v>
      </c>
      <c r="W97" s="9" t="s">
        <v>58</v>
      </c>
      <c r="X97" s="12">
        <f>((X95/X93)^2+(X119/X118)^2)^0.5*X96</f>
        <v>1.642492347212976</v>
      </c>
      <c r="Z97" s="6"/>
      <c r="AC97" s="9" t="s">
        <v>58</v>
      </c>
      <c r="AD97">
        <f>((AD95/AD93)^2+(AD119/AD118)^2)^0.5*AD96</f>
        <v>0.67658388385845292</v>
      </c>
      <c r="AH97" s="9" t="s">
        <v>58</v>
      </c>
      <c r="AI97" s="12">
        <f>((AI95/AI93)^2+(AI119/AI118)^2)^0.5*AI96</f>
        <v>0.98210342586624411</v>
      </c>
      <c r="AK97" s="6"/>
      <c r="AL97" s="10"/>
      <c r="AM97" s="9"/>
      <c r="AN97" s="9" t="s">
        <v>58</v>
      </c>
      <c r="AO97">
        <f>((AO95/AO93)^2+(AO119/AO118)^2)^0.5*AO96</f>
        <v>0.29828630101251818</v>
      </c>
      <c r="AR97" s="9"/>
      <c r="AS97" s="9"/>
      <c r="AT97" s="9" t="s">
        <v>58</v>
      </c>
      <c r="AU97" s="12">
        <f>((AU95/AU93)^2+(AU119/AU118)^2)^0.5*AU96</f>
        <v>0.22114067662507922</v>
      </c>
      <c r="AW97" s="6"/>
      <c r="AX97" s="10"/>
      <c r="AY97" s="9"/>
      <c r="AZ97" s="9" t="s">
        <v>58</v>
      </c>
      <c r="BA97">
        <f>((BA95/BA93)^2+(BA119/BA118)^2)^0.5*BA96</f>
        <v>0.1266791922293504</v>
      </c>
      <c r="BC97" s="9"/>
      <c r="BD97" s="9"/>
      <c r="BE97" s="9" t="s">
        <v>58</v>
      </c>
      <c r="BF97" s="12"/>
      <c r="BH97" s="6"/>
      <c r="BO97" s="9" t="s">
        <v>58</v>
      </c>
      <c r="BP97" s="116">
        <f>((BP95/BP93)^2+(BP106/BP105)^2)^0.5*BP96</f>
        <v>0.60600527264192039</v>
      </c>
      <c r="BR97" s="119"/>
      <c r="BZ97" s="12"/>
      <c r="CA97" s="81"/>
    </row>
    <row r="98" spans="2:79">
      <c r="B98" s="6"/>
      <c r="L98" s="12"/>
      <c r="N98" s="6"/>
      <c r="X98" s="12"/>
      <c r="Z98" s="6"/>
      <c r="AI98" s="12"/>
      <c r="AK98" s="6"/>
      <c r="AU98" s="12"/>
      <c r="AW98" s="6"/>
      <c r="BF98" s="12"/>
      <c r="BH98" s="6"/>
      <c r="BP98" s="116"/>
      <c r="BR98" s="119"/>
      <c r="BZ98" s="12"/>
      <c r="CA98" s="81"/>
    </row>
    <row r="99" spans="2:79">
      <c r="B99" s="89" t="s">
        <v>65</v>
      </c>
      <c r="C99" s="7">
        <v>77.164900000000003</v>
      </c>
      <c r="D99" s="8">
        <v>154520000</v>
      </c>
      <c r="E99" s="7" t="s">
        <v>54</v>
      </c>
      <c r="F99">
        <f>AVERAGE(D99:D102)</f>
        <v>219914750</v>
      </c>
      <c r="H99" s="89" t="s">
        <v>65</v>
      </c>
      <c r="I99" s="7">
        <v>77.164900000000003</v>
      </c>
      <c r="J99" s="7">
        <v>52010000</v>
      </c>
      <c r="K99" s="7" t="s">
        <v>54</v>
      </c>
      <c r="L99" s="12">
        <f>AVERAGE(J99:J102)</f>
        <v>71282250</v>
      </c>
      <c r="N99" s="89" t="s">
        <v>65</v>
      </c>
      <c r="O99" s="7">
        <v>77.164900000000003</v>
      </c>
      <c r="P99" s="8">
        <v>157100000</v>
      </c>
      <c r="Q99" s="7" t="s">
        <v>54</v>
      </c>
      <c r="R99">
        <f>AVERAGE(P99:P102)</f>
        <v>186141500</v>
      </c>
      <c r="T99" s="89" t="s">
        <v>65</v>
      </c>
      <c r="U99" s="7">
        <v>77.164900000000003</v>
      </c>
      <c r="V99" s="7">
        <v>134450000</v>
      </c>
      <c r="W99" s="7" t="s">
        <v>54</v>
      </c>
      <c r="X99" s="12">
        <f>AVERAGE(V99:V102)</f>
        <v>156877275</v>
      </c>
      <c r="Z99" s="89" t="s">
        <v>65</v>
      </c>
      <c r="AA99" s="7">
        <v>77.164900000000003</v>
      </c>
      <c r="AB99" s="7">
        <v>589800000</v>
      </c>
      <c r="AC99" s="7" t="s">
        <v>54</v>
      </c>
      <c r="AD99">
        <f>AVERAGE(AB99:AB102)</f>
        <v>715877500</v>
      </c>
      <c r="AE99" s="89" t="s">
        <v>65</v>
      </c>
      <c r="AF99" s="7">
        <v>77.164900000000003</v>
      </c>
      <c r="AG99" s="7">
        <v>503850000</v>
      </c>
      <c r="AH99" s="7" t="s">
        <v>54</v>
      </c>
      <c r="AI99" s="12">
        <f>AVERAGE(AG99:AG102)</f>
        <v>557382500</v>
      </c>
      <c r="AK99" s="89" t="s">
        <v>65</v>
      </c>
      <c r="AL99" s="6"/>
      <c r="AM99" s="8">
        <v>712970000</v>
      </c>
      <c r="AN99" s="7" t="s">
        <v>54</v>
      </c>
      <c r="AO99">
        <f>AVERAGE(AM99:AM102)</f>
        <v>775192500</v>
      </c>
      <c r="AQ99" s="89" t="s">
        <v>65</v>
      </c>
      <c r="AR99" s="7"/>
      <c r="AS99" s="7">
        <v>520530000</v>
      </c>
      <c r="AT99" s="7" t="s">
        <v>54</v>
      </c>
      <c r="AU99" s="12">
        <f>AVERAGE(AS99:AS102)</f>
        <v>725812500</v>
      </c>
      <c r="AW99" s="89" t="s">
        <v>65</v>
      </c>
      <c r="AX99" s="8"/>
      <c r="AY99" s="8">
        <v>1900200000000</v>
      </c>
      <c r="AZ99" s="7" t="s">
        <v>54</v>
      </c>
      <c r="BA99">
        <f>AVERAGE(AY99:AY102)</f>
        <v>2410267500000</v>
      </c>
      <c r="BB99" s="89"/>
      <c r="BC99" s="7"/>
      <c r="BD99" s="7">
        <v>3378600000000</v>
      </c>
      <c r="BE99" s="7" t="s">
        <v>54</v>
      </c>
      <c r="BF99" s="12">
        <f>AVERAGE(BD99:BD102)</f>
        <v>4778000000000</v>
      </c>
      <c r="BH99" s="6" t="s">
        <v>161</v>
      </c>
      <c r="BI99">
        <v>5533800000000</v>
      </c>
      <c r="BJ99" s="7" t="s">
        <v>54</v>
      </c>
      <c r="BK99">
        <f>AVERAGE(BI99:BI100)</f>
        <v>6385250000000</v>
      </c>
      <c r="BM99" t="s">
        <v>75</v>
      </c>
      <c r="BN99">
        <v>14575000000000</v>
      </c>
      <c r="BO99" s="7" t="s">
        <v>54</v>
      </c>
      <c r="BP99" s="116">
        <f>AVERAGE(BN99:BN102)</f>
        <v>16662250000000</v>
      </c>
      <c r="BR99" s="6" t="s">
        <v>75</v>
      </c>
      <c r="BS99">
        <v>2641800000000</v>
      </c>
      <c r="BT99" s="7" t="s">
        <v>54</v>
      </c>
      <c r="BU99">
        <f>AVERAGE(BS99:BS100)</f>
        <v>3281350000000</v>
      </c>
      <c r="BX99">
        <v>4878000000000</v>
      </c>
      <c r="BY99" s="7" t="s">
        <v>54</v>
      </c>
      <c r="BZ99" s="12">
        <f>AVERAGE(BX99:BX102)</f>
        <v>10946625000000</v>
      </c>
      <c r="CA99" s="81"/>
    </row>
    <row r="100" spans="2:79">
      <c r="B100" s="6"/>
      <c r="C100" s="7">
        <v>70.989199999999997</v>
      </c>
      <c r="D100" s="7">
        <v>160000000</v>
      </c>
      <c r="E100" t="s">
        <v>55</v>
      </c>
      <c r="F100">
        <f>STDEV(D99:D102)</f>
        <v>72514807.717113927</v>
      </c>
      <c r="I100" s="7">
        <v>70.989199999999997</v>
      </c>
      <c r="J100" s="7">
        <v>54814000</v>
      </c>
      <c r="K100" t="s">
        <v>55</v>
      </c>
      <c r="L100" s="12">
        <f>STDEV(J99:J102)</f>
        <v>21172030.769783676</v>
      </c>
      <c r="N100" s="6"/>
      <c r="O100" s="7">
        <v>70.989199999999997</v>
      </c>
      <c r="P100" s="7">
        <v>139940000</v>
      </c>
      <c r="Q100" t="s">
        <v>55</v>
      </c>
      <c r="R100">
        <f>STDEV(P99:P102)</f>
        <v>50369907.739310645</v>
      </c>
      <c r="U100" s="7">
        <v>70.989199999999997</v>
      </c>
      <c r="V100" s="7">
        <v>134480000</v>
      </c>
      <c r="W100" t="s">
        <v>55</v>
      </c>
      <c r="X100" s="12">
        <f>STDEV(V99:V102)</f>
        <v>25992413.382289737</v>
      </c>
      <c r="Z100" s="6"/>
      <c r="AA100" s="7">
        <v>70.989199999999997</v>
      </c>
      <c r="AB100" s="7">
        <v>600540000</v>
      </c>
      <c r="AC100" t="s">
        <v>55</v>
      </c>
      <c r="AD100">
        <f>STDEV(AB99:AB102)</f>
        <v>139658552.75754991</v>
      </c>
      <c r="AF100" s="7">
        <v>70.989199999999997</v>
      </c>
      <c r="AG100" s="7">
        <v>564180000</v>
      </c>
      <c r="AH100" t="s">
        <v>55</v>
      </c>
      <c r="AI100" s="12">
        <f>STDEV(AG99:AG102)</f>
        <v>39719310.479916438</v>
      </c>
      <c r="AK100" s="6"/>
      <c r="AM100" s="7">
        <v>705900000</v>
      </c>
      <c r="AN100" t="s">
        <v>55</v>
      </c>
      <c r="AO100">
        <f>STDEV(AM99:AM102)</f>
        <v>79437399.829467401</v>
      </c>
      <c r="AS100" s="7">
        <v>478890000</v>
      </c>
      <c r="AT100" t="s">
        <v>55</v>
      </c>
      <c r="AU100" s="12">
        <f>STDEV(AS99:AS102)</f>
        <v>263793010.31616962</v>
      </c>
      <c r="AW100" s="6"/>
      <c r="AX100" s="6"/>
      <c r="AY100" s="7">
        <v>2042700000000</v>
      </c>
      <c r="AZ100" t="s">
        <v>55</v>
      </c>
      <c r="BA100">
        <f>STDEV(AY99:AY102)</f>
        <v>513121523837.18951</v>
      </c>
      <c r="BD100" s="7">
        <v>3433300000000</v>
      </c>
      <c r="BE100" t="s">
        <v>55</v>
      </c>
      <c r="BF100" s="12">
        <f>STDEV(BD99:BD102)</f>
        <v>1595225235925.4277</v>
      </c>
      <c r="BH100" s="6"/>
      <c r="BI100">
        <v>7236700000000</v>
      </c>
      <c r="BJ100" t="s">
        <v>55</v>
      </c>
      <c r="BK100">
        <f>STDEV(BI99:BI100)</f>
        <v>1204132137682.5723</v>
      </c>
      <c r="BN100">
        <v>11056000000000</v>
      </c>
      <c r="BO100" t="s">
        <v>55</v>
      </c>
      <c r="BP100" s="116">
        <f>STDEV(BN99:BN102)</f>
        <v>4910974131133.9326</v>
      </c>
      <c r="BR100" s="120"/>
      <c r="BS100">
        <v>3920900000000</v>
      </c>
      <c r="BT100" t="s">
        <v>55</v>
      </c>
      <c r="BU100">
        <f>STDEV(BS99:BS100)</f>
        <v>904460283815.71436</v>
      </c>
      <c r="BX100">
        <v>7142500000000</v>
      </c>
      <c r="BY100" t="s">
        <v>55</v>
      </c>
      <c r="BZ100" s="12">
        <f>STDEV(BX99:BX102)</f>
        <v>5784498960944.3838</v>
      </c>
      <c r="CA100" s="81"/>
    </row>
    <row r="101" spans="2:79">
      <c r="B101" s="6"/>
      <c r="C101" t="s">
        <v>66</v>
      </c>
      <c r="D101" s="6">
        <v>277198000</v>
      </c>
      <c r="E101" t="s">
        <v>56</v>
      </c>
      <c r="F101">
        <f>F100/COUNT(D99:D102)^0.5</f>
        <v>36257403.858556964</v>
      </c>
      <c r="G101">
        <f>ROUND(F103,0)</f>
        <v>6</v>
      </c>
      <c r="I101" t="s">
        <v>66</v>
      </c>
      <c r="J101">
        <v>83520000</v>
      </c>
      <c r="K101" t="s">
        <v>56</v>
      </c>
      <c r="L101" s="12">
        <f>L100/COUNT(J99:J102)^0.5</f>
        <v>10586015.384891838</v>
      </c>
      <c r="N101" s="6"/>
      <c r="O101" t="s">
        <v>66</v>
      </c>
      <c r="P101" s="6">
        <v>193741000</v>
      </c>
      <c r="Q101" t="s">
        <v>56</v>
      </c>
      <c r="R101">
        <f>R100/COUNT(P99:P102)^0.5</f>
        <v>25184953.869655322</v>
      </c>
      <c r="U101" t="s">
        <v>66</v>
      </c>
      <c r="V101">
        <v>182254000</v>
      </c>
      <c r="W101" t="s">
        <v>56</v>
      </c>
      <c r="X101" s="12">
        <f>X100/COUNT(V99:V102)^0.5</f>
        <v>12996206.691144869</v>
      </c>
      <c r="Z101" s="6"/>
      <c r="AA101" t="s">
        <v>66</v>
      </c>
      <c r="AB101">
        <v>827240000</v>
      </c>
      <c r="AC101" t="s">
        <v>56</v>
      </c>
      <c r="AD101">
        <f>AD100/COUNT(AB99:AB102)^0.5</f>
        <v>69829276.378774956</v>
      </c>
      <c r="AF101" t="s">
        <v>66</v>
      </c>
      <c r="AG101">
        <v>599840000</v>
      </c>
      <c r="AH101" t="s">
        <v>56</v>
      </c>
      <c r="AI101" s="12">
        <f>AI100/COUNT(AG99:AG102)^0.5</f>
        <v>19859655.239958219</v>
      </c>
      <c r="AK101" s="6"/>
      <c r="AL101" s="6"/>
      <c r="AM101" s="6">
        <v>812580000</v>
      </c>
      <c r="AN101" t="s">
        <v>56</v>
      </c>
      <c r="AO101">
        <f>AO100/COUNT(AM99:AM102)^0.5</f>
        <v>39718699.9147337</v>
      </c>
      <c r="AS101">
        <v>910660000</v>
      </c>
      <c r="AT101" t="s">
        <v>56</v>
      </c>
      <c r="AU101" s="12">
        <f>AU100/COUNT(AS99:AS102)^0.5</f>
        <v>131896505.15808481</v>
      </c>
      <c r="AW101" s="6"/>
      <c r="AX101" s="6"/>
      <c r="AY101" s="6">
        <v>2780220000000</v>
      </c>
      <c r="AZ101" t="s">
        <v>56</v>
      </c>
      <c r="BA101">
        <f>BA100/COUNT(AY99:AY102)^0.5</f>
        <v>256560761918.59476</v>
      </c>
      <c r="BD101">
        <v>5923500000000</v>
      </c>
      <c r="BE101" t="s">
        <v>56</v>
      </c>
      <c r="BF101" s="12">
        <f>BF100/COUNT(BD99:BD102)^0.5</f>
        <v>797612617962.71387</v>
      </c>
      <c r="BH101" s="6"/>
      <c r="BJ101" t="s">
        <v>56</v>
      </c>
      <c r="BK101">
        <f>BK100/COUNT(BI99:BI100)^0.5</f>
        <v>851450000000.00024</v>
      </c>
      <c r="BN101">
        <v>22376000000000</v>
      </c>
      <c r="BO101" t="s">
        <v>56</v>
      </c>
      <c r="BP101" s="116">
        <f>BP100/COUNT(BN99:BN102)^0.5</f>
        <v>2455487065566.9663</v>
      </c>
      <c r="BR101" s="119"/>
      <c r="BT101" t="s">
        <v>56</v>
      </c>
      <c r="BU101">
        <f>BU100/COUNT(BS99:BS100)^0.5</f>
        <v>639550000000.00098</v>
      </c>
      <c r="BX101">
        <v>15467000000000</v>
      </c>
      <c r="BY101" t="s">
        <v>56</v>
      </c>
      <c r="BZ101" s="12">
        <f>BZ100/COUNT(BX99:BX102)^0.5</f>
        <v>2892249480472.1919</v>
      </c>
      <c r="CA101" s="81"/>
    </row>
    <row r="102" spans="2:79">
      <c r="B102" s="6"/>
      <c r="C102" t="s">
        <v>67</v>
      </c>
      <c r="D102">
        <v>287941000</v>
      </c>
      <c r="E102" t="s">
        <v>57</v>
      </c>
      <c r="F102">
        <f>F99/F118*100</f>
        <v>30.154595353569423</v>
      </c>
      <c r="G102">
        <f>ROUND(F102,2)</f>
        <v>30.15</v>
      </c>
      <c r="I102" t="s">
        <v>67</v>
      </c>
      <c r="J102">
        <v>94785000</v>
      </c>
      <c r="K102" t="s">
        <v>57</v>
      </c>
      <c r="L102" s="12">
        <f>L99/L118*100</f>
        <v>19.126854968652857</v>
      </c>
      <c r="N102" s="6"/>
      <c r="O102" t="s">
        <v>67</v>
      </c>
      <c r="P102">
        <v>253785000</v>
      </c>
      <c r="Q102" t="s">
        <v>57</v>
      </c>
      <c r="R102">
        <f>R99/R118*100</f>
        <v>33.13998714309183</v>
      </c>
      <c r="U102" t="s">
        <v>67</v>
      </c>
      <c r="V102">
        <v>176325100</v>
      </c>
      <c r="W102" t="s">
        <v>57</v>
      </c>
      <c r="X102" s="12">
        <f>X99/X118*100</f>
        <v>34.665875798967797</v>
      </c>
      <c r="Z102" s="6"/>
      <c r="AA102" t="s">
        <v>67</v>
      </c>
      <c r="AB102">
        <v>845930000</v>
      </c>
      <c r="AC102" t="s">
        <v>57</v>
      </c>
      <c r="AD102">
        <f>AD99/AD118*100</f>
        <v>33.376090168161994</v>
      </c>
      <c r="AF102" t="s">
        <v>67</v>
      </c>
      <c r="AG102">
        <v>561660000</v>
      </c>
      <c r="AH102" t="s">
        <v>57</v>
      </c>
      <c r="AI102" s="12">
        <f>AI99/AI118*100</f>
        <v>30.36470109796301</v>
      </c>
      <c r="AK102" s="6"/>
      <c r="AL102" s="6"/>
      <c r="AM102">
        <v>869320000</v>
      </c>
      <c r="AN102" t="s">
        <v>57</v>
      </c>
      <c r="AO102">
        <f>AO99/AO118*100</f>
        <v>32.174181380797073</v>
      </c>
      <c r="AS102">
        <v>993170000</v>
      </c>
      <c r="AT102" t="s">
        <v>57</v>
      </c>
      <c r="AU102" s="12">
        <f>AU99/AU118*100</f>
        <v>36.153602845216632</v>
      </c>
      <c r="AW102" s="6"/>
      <c r="AX102" s="6"/>
      <c r="AY102">
        <v>2917950000000</v>
      </c>
      <c r="AZ102" t="s">
        <v>57</v>
      </c>
      <c r="BA102">
        <f>BA99/BA118*100</f>
        <v>31.876968820841096</v>
      </c>
      <c r="BD102">
        <v>6376600000000</v>
      </c>
      <c r="BE102" t="s">
        <v>57</v>
      </c>
      <c r="BF102" s="12">
        <f>BF99/BF118*100</f>
        <v>34.794793554107919</v>
      </c>
      <c r="BH102" s="6"/>
      <c r="BJ102" t="s">
        <v>57</v>
      </c>
      <c r="BK102">
        <f>BK99/BK105*100</f>
        <v>18.45362375531424</v>
      </c>
      <c r="BN102">
        <v>18642000000000</v>
      </c>
      <c r="BO102" t="s">
        <v>57</v>
      </c>
      <c r="BP102" s="116">
        <f>BP99/BP105*100</f>
        <v>34.299165671212577</v>
      </c>
      <c r="BR102" s="119"/>
      <c r="BT102" t="s">
        <v>57</v>
      </c>
      <c r="BU102">
        <f>BU99/BU105*100</f>
        <v>22.868211190365482</v>
      </c>
      <c r="BX102">
        <v>16299000000000</v>
      </c>
      <c r="BY102" t="s">
        <v>57</v>
      </c>
      <c r="BZ102" s="12">
        <f>BZ99/BZ105*100</f>
        <v>52.918322868227854</v>
      </c>
      <c r="CA102" s="81"/>
    </row>
    <row r="103" spans="2:79">
      <c r="B103" s="6"/>
      <c r="E103" s="9" t="s">
        <v>58</v>
      </c>
      <c r="F103">
        <f>((F101/F99)^2+(F119/F118)^2)^0.5*F102</f>
        <v>5.5959079973881121</v>
      </c>
      <c r="G103">
        <f>ROUNDUP(F102,1)</f>
        <v>30.200000000000003</v>
      </c>
      <c r="K103" s="9" t="s">
        <v>58</v>
      </c>
      <c r="L103" s="12">
        <f>((L101/L99)^2+(L119/L118)^2)^0.5*L102</f>
        <v>3.060384552565949</v>
      </c>
      <c r="N103" s="6"/>
      <c r="Q103" s="9" t="s">
        <v>58</v>
      </c>
      <c r="R103">
        <f>((R101/R99)^2+(R119/R118)^2)^0.5*R102</f>
        <v>4.8897746200467518</v>
      </c>
      <c r="W103" s="9" t="s">
        <v>58</v>
      </c>
      <c r="X103" s="12">
        <f>((X101/X99)^2+(X119/X118)^2)^0.5*X102</f>
        <v>3.1780528864369035</v>
      </c>
      <c r="Z103" s="6"/>
      <c r="AC103" s="9" t="s">
        <v>58</v>
      </c>
      <c r="AD103">
        <f>((AD101/AD99)^2+(AD119/AD118)^2)^0.5*AD102</f>
        <v>3.8940126826303856</v>
      </c>
      <c r="AH103" s="9" t="s">
        <v>58</v>
      </c>
      <c r="AI103" s="12">
        <f>((AI101/AI99)^2+(AI119/AI118)^2)^0.5*AI102</f>
        <v>1.9536181451192398</v>
      </c>
      <c r="AK103" s="6"/>
      <c r="AL103" s="6"/>
      <c r="AN103" t="s">
        <v>58</v>
      </c>
      <c r="AO103">
        <f>((AO101/AO99)^2+(AO119/AO118)^2)^0.5*AO102</f>
        <v>2.3336332248612601</v>
      </c>
      <c r="AT103" t="s">
        <v>58</v>
      </c>
      <c r="AU103" s="12">
        <f>((AU101/AU99)^2+(AU119/AU118)^2)^0.5*AU102</f>
        <v>7.4466864748175459</v>
      </c>
      <c r="AW103" s="6"/>
      <c r="AX103" s="6"/>
      <c r="AZ103" t="s">
        <v>58</v>
      </c>
      <c r="BA103">
        <f>((BA101/BA99)^2+(BA119/BA118)^2)^0.5*BA102</f>
        <v>3.7775025857589171</v>
      </c>
      <c r="BE103" t="s">
        <v>58</v>
      </c>
      <c r="BF103" s="12">
        <f>((BF101/BF99)^2+(BF119/BF118)^2)^0.5*BF102</f>
        <v>6.4612182873177622</v>
      </c>
      <c r="BH103" s="6"/>
      <c r="BJ103" s="9" t="s">
        <v>58</v>
      </c>
      <c r="BK103">
        <f>((BK101/BK99)^2+(BK106/BK105)^2)^0.5*BK102</f>
        <v>3.003450866965768</v>
      </c>
      <c r="BO103" s="9" t="s">
        <v>58</v>
      </c>
      <c r="BP103" s="116">
        <f>((BP101/BP99)^2+(BP106/BP105)^2)^0.5*BP102</f>
        <v>6.8017930617000744</v>
      </c>
      <c r="BR103" s="118"/>
      <c r="BT103" s="9" t="s">
        <v>58</v>
      </c>
      <c r="BU103">
        <f>((BU101/BU99)^2+(BU106/BU105)^2)^0.5*BU102</f>
        <v>5.7488553254924364</v>
      </c>
      <c r="BY103" s="9" t="s">
        <v>58</v>
      </c>
      <c r="BZ103" s="12">
        <f>((BZ101/BZ99)^2+(BZ106/BZ105)^2)^0.5*BZ102</f>
        <v>16.456839076687015</v>
      </c>
      <c r="CA103" s="81"/>
    </row>
    <row r="104" spans="2:79">
      <c r="B104" s="6"/>
      <c r="G104">
        <f>ROUND(F102,0)</f>
        <v>30</v>
      </c>
      <c r="L104" s="12"/>
      <c r="N104" s="6"/>
      <c r="X104" s="12"/>
      <c r="Z104" s="6"/>
      <c r="AI104" s="12"/>
      <c r="AK104" s="6"/>
      <c r="AL104" s="10"/>
      <c r="AN104" s="9"/>
      <c r="AR104" s="9"/>
      <c r="AS104" s="9"/>
      <c r="AT104" s="9"/>
      <c r="AU104" s="12"/>
      <c r="AW104" s="6"/>
      <c r="AX104" s="10"/>
      <c r="AY104" s="9"/>
      <c r="AZ104" s="9" t="s">
        <v>68</v>
      </c>
      <c r="BC104" s="9"/>
      <c r="BD104" s="9"/>
      <c r="BE104" s="9" t="s">
        <v>68</v>
      </c>
      <c r="BF104" s="12"/>
      <c r="BH104" s="6"/>
      <c r="BP104" s="116"/>
      <c r="BR104" s="119"/>
      <c r="BZ104" s="12"/>
      <c r="CA104" s="81"/>
    </row>
    <row r="105" spans="2:79">
      <c r="B105" s="89" t="s">
        <v>69</v>
      </c>
      <c r="C105">
        <v>84.897499999999994</v>
      </c>
      <c r="D105">
        <v>10235000</v>
      </c>
      <c r="E105" s="7" t="s">
        <v>54</v>
      </c>
      <c r="F105">
        <f>AVERAGE(D105:D110)</f>
        <v>9101750</v>
      </c>
      <c r="H105" s="89" t="s">
        <v>69</v>
      </c>
      <c r="I105">
        <v>84.913799999999995</v>
      </c>
      <c r="J105">
        <v>8663500</v>
      </c>
      <c r="K105" s="7" t="s">
        <v>54</v>
      </c>
      <c r="L105" s="12">
        <f>AVERAGE(J105:J106)</f>
        <v>9852250</v>
      </c>
      <c r="N105" s="89" t="s">
        <v>69</v>
      </c>
      <c r="O105">
        <v>73.386300000000006</v>
      </c>
      <c r="P105">
        <v>5736600</v>
      </c>
      <c r="Q105" s="7" t="s">
        <v>54</v>
      </c>
      <c r="R105">
        <f>AVERAGE(P105:P108)</f>
        <v>8667975</v>
      </c>
      <c r="T105" s="89" t="s">
        <v>69</v>
      </c>
      <c r="U105">
        <v>73.631299999999996</v>
      </c>
      <c r="V105">
        <v>4917000</v>
      </c>
      <c r="W105" s="7" t="s">
        <v>54</v>
      </c>
      <c r="X105" s="12">
        <f>AVERAGE(V105:V108)</f>
        <v>3067500</v>
      </c>
      <c r="Z105" s="89" t="s">
        <v>69</v>
      </c>
      <c r="AA105">
        <v>73.631299999999996</v>
      </c>
      <c r="AB105" s="7">
        <v>48292000</v>
      </c>
      <c r="AC105" s="7" t="s">
        <v>54</v>
      </c>
      <c r="AD105">
        <f>AVERAGE(AB105:AB108)</f>
        <v>54175750</v>
      </c>
      <c r="AE105" s="89" t="s">
        <v>69</v>
      </c>
      <c r="AF105">
        <v>73.631299999999996</v>
      </c>
      <c r="AG105" s="7">
        <v>50684000</v>
      </c>
      <c r="AH105" s="7" t="s">
        <v>54</v>
      </c>
      <c r="AI105" s="12">
        <f>AVERAGE(AG105:AG108)</f>
        <v>57175000</v>
      </c>
      <c r="AK105" s="89" t="s">
        <v>69</v>
      </c>
      <c r="AL105" s="8"/>
      <c r="AM105" s="8">
        <v>112730000</v>
      </c>
      <c r="AN105" s="7" t="s">
        <v>54</v>
      </c>
      <c r="AO105">
        <f>AVERAGE(AM105:AM108)</f>
        <v>110495000</v>
      </c>
      <c r="AQ105" s="89" t="s">
        <v>69</v>
      </c>
      <c r="AR105" s="7"/>
      <c r="AS105" s="7">
        <v>63473000</v>
      </c>
      <c r="AT105" s="7" t="s">
        <v>54</v>
      </c>
      <c r="AU105" s="12">
        <f>AVERAGE(AS105:AS108)</f>
        <v>57177000</v>
      </c>
      <c r="AW105" s="89" t="s">
        <v>69</v>
      </c>
      <c r="AX105" s="8"/>
      <c r="AY105" s="6">
        <v>503230000000</v>
      </c>
      <c r="AZ105" s="7" t="s">
        <v>54</v>
      </c>
      <c r="BA105">
        <f>AVERAGE(AY105:AY108)</f>
        <v>473862500000</v>
      </c>
      <c r="BB105" s="89"/>
      <c r="BC105" s="7"/>
      <c r="BD105" s="7">
        <v>360400000000</v>
      </c>
      <c r="BE105" s="7" t="s">
        <v>54</v>
      </c>
      <c r="BF105" s="12">
        <f>AVERAGE(BD105:BD109)</f>
        <v>345897500000</v>
      </c>
      <c r="BH105" s="6"/>
      <c r="BJ105" t="s">
        <v>72</v>
      </c>
      <c r="BK105">
        <f>(BK56+BK71+BK77+BK85+BK92+BK99)</f>
        <v>34601605000000</v>
      </c>
      <c r="BO105" t="s">
        <v>72</v>
      </c>
      <c r="BP105" s="116">
        <f>(BP56+BP71+BP86+BP93+BP99)</f>
        <v>48579170000000</v>
      </c>
      <c r="BR105" s="119"/>
      <c r="BT105" t="s">
        <v>72</v>
      </c>
      <c r="BU105">
        <f>(BU56+BU66+BU73+BU86+BU92+BU99)</f>
        <v>14348957916666.666</v>
      </c>
      <c r="BY105" t="s">
        <v>72</v>
      </c>
      <c r="BZ105" s="12">
        <f>(BZ56+BZ69+BZ86+BZ92+BZ99)</f>
        <v>20685888000000</v>
      </c>
    </row>
    <row r="106" spans="2:79">
      <c r="B106" s="6"/>
      <c r="C106">
        <v>73.439899999999994</v>
      </c>
      <c r="D106">
        <v>7032100</v>
      </c>
      <c r="E106" t="s">
        <v>55</v>
      </c>
      <c r="F106">
        <f>STDEV(D105:D110)</f>
        <v>4471856.3616243312</v>
      </c>
      <c r="I106">
        <v>70.205699999999993</v>
      </c>
      <c r="J106">
        <v>11041000</v>
      </c>
      <c r="K106" t="s">
        <v>55</v>
      </c>
      <c r="L106" s="12">
        <f>STDEV(J105:J106)</f>
        <v>1681146.3722710167</v>
      </c>
      <c r="N106" s="6"/>
      <c r="O106">
        <v>85.250299999999996</v>
      </c>
      <c r="P106">
        <v>5697300</v>
      </c>
      <c r="Q106" t="s">
        <v>55</v>
      </c>
      <c r="R106">
        <f>STDEV(P105:P108)</f>
        <v>3419686.8495765319</v>
      </c>
      <c r="U106">
        <v>85.353099999999998</v>
      </c>
      <c r="V106">
        <v>4339000</v>
      </c>
      <c r="W106" t="s">
        <v>55</v>
      </c>
      <c r="X106" s="12">
        <f>STDEV(V105:V108)</f>
        <v>1819513.0300898277</v>
      </c>
      <c r="Z106" s="6"/>
      <c r="AA106">
        <v>85.353099999999998</v>
      </c>
      <c r="AB106" s="7">
        <v>51962000</v>
      </c>
      <c r="AC106" t="s">
        <v>55</v>
      </c>
      <c r="AD106">
        <f>STDEV(AB105:AB108)</f>
        <v>4983675.2418939443</v>
      </c>
      <c r="AF106">
        <v>85.353099999999998</v>
      </c>
      <c r="AG106" s="7">
        <v>53163000</v>
      </c>
      <c r="AH106" t="s">
        <v>55</v>
      </c>
      <c r="AI106" s="12">
        <f>STDEV(AG105:AG108)</f>
        <v>6981672.2447658153</v>
      </c>
      <c r="AK106" s="6"/>
      <c r="AM106" s="7">
        <v>101140000</v>
      </c>
      <c r="AN106" t="s">
        <v>55</v>
      </c>
      <c r="AO106">
        <f>STDEV(AM105:AM108)</f>
        <v>6945571.7307264684</v>
      </c>
      <c r="AS106" s="7">
        <v>58895000</v>
      </c>
      <c r="AT106" t="s">
        <v>55</v>
      </c>
      <c r="AU106" s="12">
        <f>STDEV(AS105:AS108)</f>
        <v>5370676.1213091221</v>
      </c>
      <c r="AW106" s="6"/>
      <c r="AX106" s="6"/>
      <c r="AY106">
        <v>467980000000</v>
      </c>
      <c r="AZ106" t="s">
        <v>55</v>
      </c>
      <c r="BA106">
        <f>STDEV(AY105:AY108)</f>
        <v>29124209145.199692</v>
      </c>
      <c r="BD106" s="7">
        <v>294920000000</v>
      </c>
      <c r="BE106" t="s">
        <v>55</v>
      </c>
      <c r="BF106" s="12">
        <f>STDEV(BD105:BD108)</f>
        <v>34056433924.688396</v>
      </c>
      <c r="BH106" s="6"/>
      <c r="BJ106" t="s">
        <v>162</v>
      </c>
      <c r="BK106">
        <f>((BK58)^2+(BK73)^2+(BK79)^2+(BK87)^2+(BK94)^2+(BK101)^2)^0.5</f>
        <v>3228996217495.8921</v>
      </c>
      <c r="BO106" t="s">
        <v>162</v>
      </c>
      <c r="BP106" s="116">
        <f>((BP58)^2+(BP73)^2+(BP88)^2+(BP95)^2+(BP101)^2)^0.5</f>
        <v>6446326977495.7021</v>
      </c>
      <c r="BR106" s="119"/>
      <c r="BT106" t="s">
        <v>162</v>
      </c>
      <c r="BU106">
        <f>((BU58)^2+(BU68)^2+(BU75)^2+(BU88)^2+(BU94)^2+(BU101)^2)^0.5</f>
        <v>2278255735505.3394</v>
      </c>
      <c r="BY106" t="s">
        <v>162</v>
      </c>
      <c r="BZ106" s="12">
        <f>((BZ58)^2+(BZ71)^2+(BZ88)^2+(BZ94)^2+(BZ101)^2)^0.5</f>
        <v>3392935801019.0898</v>
      </c>
    </row>
    <row r="107" spans="2:79">
      <c r="B107" s="6"/>
      <c r="C107">
        <v>84.978800000000007</v>
      </c>
      <c r="D107">
        <v>16198000</v>
      </c>
      <c r="E107" t="s">
        <v>56</v>
      </c>
      <c r="F107">
        <f>F106/COUNT(D105:D110)^0.5</f>
        <v>1825627.7148330838</v>
      </c>
      <c r="K107" t="s">
        <v>56</v>
      </c>
      <c r="L107" s="12">
        <f>L106/COUNT(J105:J106)^0.5</f>
        <v>1188750</v>
      </c>
      <c r="N107" s="6"/>
      <c r="O107">
        <v>85.250299999999996</v>
      </c>
      <c r="P107">
        <v>11971000</v>
      </c>
      <c r="Q107" t="s">
        <v>56</v>
      </c>
      <c r="R107">
        <f>R106/COUNT(P105:P108)^0.5</f>
        <v>1709843.424788266</v>
      </c>
      <c r="U107">
        <v>85.434399999999997</v>
      </c>
      <c r="V107">
        <v>1397000</v>
      </c>
      <c r="W107" t="s">
        <v>56</v>
      </c>
      <c r="X107" s="12">
        <f>X106/COUNT(V105:V108)^0.5</f>
        <v>909756.51504491386</v>
      </c>
      <c r="Z107" s="6"/>
      <c r="AA107">
        <v>85.434399999999997</v>
      </c>
      <c r="AB107">
        <v>57174000</v>
      </c>
      <c r="AC107" t="s">
        <v>56</v>
      </c>
      <c r="AD107">
        <f>AD106/COUNT(AB105:AB108)^0.5</f>
        <v>2491837.6209469722</v>
      </c>
      <c r="AF107">
        <v>85.434399999999997</v>
      </c>
      <c r="AG107">
        <v>66479000</v>
      </c>
      <c r="AH107" t="s">
        <v>56</v>
      </c>
      <c r="AI107" s="12">
        <f>AI106/COUNT(AG105:AG108)^0.5</f>
        <v>3490836.1223829077</v>
      </c>
      <c r="AK107" s="6"/>
      <c r="AL107" s="6"/>
      <c r="AM107" s="6">
        <v>110390000</v>
      </c>
      <c r="AN107" t="s">
        <v>56</v>
      </c>
      <c r="AO107">
        <f>AO106/COUNT(AM105:AM108)^0.5</f>
        <v>3472785.8653632342</v>
      </c>
      <c r="AS107">
        <v>55602000</v>
      </c>
      <c r="AT107" t="s">
        <v>56</v>
      </c>
      <c r="AU107" s="12">
        <f>AU106/COUNT(AS105:AS108)^0.5</f>
        <v>2685338.060654561</v>
      </c>
      <c r="AW107" s="6"/>
      <c r="AX107" s="6"/>
      <c r="AY107" s="8">
        <v>488310000000</v>
      </c>
      <c r="AZ107" t="s">
        <v>56</v>
      </c>
      <c r="BA107">
        <f>BA106/COUNT(AY105:AY108)^0.5</f>
        <v>14562104572.599846</v>
      </c>
      <c r="BD107">
        <v>362510000000</v>
      </c>
      <c r="BE107" t="s">
        <v>56</v>
      </c>
      <c r="BF107" s="12">
        <f>BF106/COUNT(BD105:BD108)^0.5</f>
        <v>17028216962.344198</v>
      </c>
      <c r="BH107" s="6"/>
      <c r="BP107" s="12"/>
      <c r="BR107" s="120"/>
      <c r="BZ107" s="12"/>
    </row>
    <row r="108" spans="2:79">
      <c r="B108" s="6"/>
      <c r="C108">
        <v>68.483000000000004</v>
      </c>
      <c r="D108">
        <v>11515000</v>
      </c>
      <c r="E108" t="s">
        <v>57</v>
      </c>
      <c r="F108">
        <f>F105/F118*100</f>
        <v>1.2480271935345424</v>
      </c>
      <c r="K108" t="s">
        <v>57</v>
      </c>
      <c r="L108" s="12">
        <f>L105/L118*100</f>
        <v>2.6436112337210194</v>
      </c>
      <c r="N108" s="6"/>
      <c r="O108">
        <v>68.713800000000006</v>
      </c>
      <c r="P108">
        <v>11267000</v>
      </c>
      <c r="Q108" t="s">
        <v>57</v>
      </c>
      <c r="R108">
        <f>R105/R118*100</f>
        <v>1.5432162094784958</v>
      </c>
      <c r="U108">
        <v>68.897900000000007</v>
      </c>
      <c r="V108">
        <v>1617000</v>
      </c>
      <c r="W108" t="s">
        <v>57</v>
      </c>
      <c r="X108" s="12">
        <f>X105/X118*100</f>
        <v>0.67783924735646839</v>
      </c>
      <c r="Z108" s="6"/>
      <c r="AA108">
        <v>68.897900000000007</v>
      </c>
      <c r="AB108">
        <v>59275000</v>
      </c>
      <c r="AC108" t="s">
        <v>57</v>
      </c>
      <c r="AD108">
        <f>AD105/AD118*100</f>
        <v>2.5258158231370618</v>
      </c>
      <c r="AF108">
        <v>68.897900000000007</v>
      </c>
      <c r="AG108">
        <v>58374000</v>
      </c>
      <c r="AH108" t="s">
        <v>57</v>
      </c>
      <c r="AI108" s="12">
        <f>AI105/AI118*100</f>
        <v>3.1147403897252519</v>
      </c>
      <c r="AK108" s="6"/>
      <c r="AL108" s="6"/>
      <c r="AM108">
        <v>117720000</v>
      </c>
      <c r="AN108" t="s">
        <v>57</v>
      </c>
      <c r="AO108">
        <f>AO105/AO118*100</f>
        <v>4.5860688431211249</v>
      </c>
      <c r="AS108">
        <v>50738000</v>
      </c>
      <c r="AT108" t="s">
        <v>57</v>
      </c>
      <c r="AU108" s="12">
        <f>AU105/AU118*100</f>
        <v>2.8480558682592969</v>
      </c>
      <c r="AW108" s="6"/>
      <c r="AX108" s="6"/>
      <c r="AY108" s="7">
        <v>435930000000</v>
      </c>
      <c r="AZ108" t="s">
        <v>57</v>
      </c>
      <c r="BA108">
        <f>BA105/BA118*100</f>
        <v>6.2670637752306799</v>
      </c>
      <c r="BD108">
        <v>365760000000</v>
      </c>
      <c r="BE108" t="s">
        <v>57</v>
      </c>
      <c r="BF108" s="12">
        <f>BF105/BF118*100</f>
        <v>2.5189267692302315</v>
      </c>
      <c r="BH108" s="6"/>
      <c r="BI108" s="117"/>
      <c r="BP108" s="12"/>
      <c r="BR108" s="6"/>
      <c r="BZ108" s="12"/>
    </row>
    <row r="109" spans="2:79">
      <c r="B109" s="6" t="s">
        <v>70</v>
      </c>
      <c r="C109">
        <v>84.572500000000005</v>
      </c>
      <c r="D109">
        <v>3952000</v>
      </c>
      <c r="E109" s="9" t="s">
        <v>58</v>
      </c>
      <c r="F109">
        <f>((F107/F105)^2+(F119/F118)^2)^0.5*F108</f>
        <v>0.27196620860117843</v>
      </c>
      <c r="K109" s="9" t="s">
        <v>58</v>
      </c>
      <c r="L109" s="12">
        <f>((L107/L105)^2+(L119/L118)^2)^0.5*L108</f>
        <v>0.35571061674657778</v>
      </c>
      <c r="N109" s="6"/>
      <c r="Q109" s="9" t="s">
        <v>58</v>
      </c>
      <c r="R109">
        <f>((R107/R105)^2+(R119/R118)^2)^0.5*R108</f>
        <v>0.31767800222790704</v>
      </c>
      <c r="W109" s="9" t="s">
        <v>58</v>
      </c>
      <c r="X109" s="12">
        <f>((X107/X105)^2+(X119/X118)^2)^0.5*X108</f>
        <v>0.20278704653288243</v>
      </c>
      <c r="Z109" s="6"/>
      <c r="AC109" s="9" t="s">
        <v>58</v>
      </c>
      <c r="AD109">
        <f>((AD107/AD105)^2+(AD119/AD118)^2)^0.5*AD108</f>
        <v>0.19908946120535026</v>
      </c>
      <c r="AH109" s="9" t="s">
        <v>58</v>
      </c>
      <c r="AI109" s="12">
        <f>((AI107/AI105)^2+(AI119/AI118)^2)^0.5*AI108</f>
        <v>0.2529981128715198</v>
      </c>
      <c r="AK109" s="6"/>
      <c r="AL109" s="6"/>
      <c r="AN109" s="9" t="s">
        <v>58</v>
      </c>
      <c r="AO109">
        <f>((AO107/AO105)^2+(AO119/AO118)^2)^0.5*AO108</f>
        <v>0.27605441160558913</v>
      </c>
      <c r="AR109" s="9"/>
      <c r="AS109" s="9"/>
      <c r="AT109" s="9" t="s">
        <v>58</v>
      </c>
      <c r="AU109" s="12">
        <f>((AU107/AU105)^2+(AU119/AU118)^2)^0.5*AU108</f>
        <v>0.30684766084099169</v>
      </c>
      <c r="AW109" s="6"/>
      <c r="AX109" s="10"/>
      <c r="AY109" s="9"/>
      <c r="AZ109" s="9" t="s">
        <v>58</v>
      </c>
      <c r="BA109">
        <f>((BA107/BA105)^2+(BA119/BA118)^2)^0.5*BA108</f>
        <v>0.37897383020680719</v>
      </c>
      <c r="BC109" s="9"/>
      <c r="BD109" s="9"/>
      <c r="BE109" s="9" t="s">
        <v>58</v>
      </c>
      <c r="BF109" s="12">
        <f>((BF107/BF105)^2+(BF119/BF118)^2)^0.5*BF108</f>
        <v>0.23948395180984172</v>
      </c>
      <c r="BH109" s="6"/>
      <c r="BI109" s="117"/>
      <c r="BP109" s="12"/>
      <c r="BR109" s="6"/>
      <c r="BZ109" s="12"/>
    </row>
    <row r="110" spans="2:79">
      <c r="B110" s="6"/>
      <c r="C110">
        <v>69.945700000000002</v>
      </c>
      <c r="D110">
        <v>5678400</v>
      </c>
      <c r="L110" s="12"/>
      <c r="N110" s="6"/>
      <c r="X110" s="12"/>
      <c r="Z110" s="6"/>
      <c r="AI110" s="12"/>
      <c r="AK110" s="6"/>
      <c r="AU110" s="12"/>
      <c r="AW110" s="6"/>
      <c r="BF110" s="12"/>
      <c r="BH110" s="6"/>
      <c r="BI110" s="117"/>
      <c r="BP110" s="12"/>
      <c r="BR110" s="6"/>
      <c r="BZ110" s="12"/>
    </row>
    <row r="111" spans="2:79">
      <c r="B111" s="6"/>
      <c r="L111" s="12"/>
      <c r="N111" s="6"/>
      <c r="X111" s="12"/>
      <c r="Z111" s="6"/>
      <c r="AI111" s="12"/>
      <c r="AK111" s="6"/>
      <c r="AU111" s="12"/>
      <c r="AW111" s="6"/>
      <c r="BF111" s="12"/>
      <c r="BH111" s="6"/>
      <c r="BI111" s="117"/>
      <c r="BP111" s="12"/>
      <c r="BR111" s="6"/>
      <c r="BT111" s="117"/>
      <c r="BZ111" s="12"/>
    </row>
    <row r="112" spans="2:79">
      <c r="B112" s="6" t="s">
        <v>71</v>
      </c>
      <c r="C112">
        <v>103.4248</v>
      </c>
      <c r="D112">
        <v>289080000</v>
      </c>
      <c r="E112" s="7" t="s">
        <v>54</v>
      </c>
      <c r="F112">
        <f>AVERAGE(D112:D113)</f>
        <v>240210000</v>
      </c>
      <c r="H112" t="s">
        <v>71</v>
      </c>
      <c r="I112">
        <v>103.4248</v>
      </c>
      <c r="J112">
        <v>86587000</v>
      </c>
      <c r="K112" s="7" t="s">
        <v>54</v>
      </c>
      <c r="L112" s="12">
        <f>AVERAGE(J112:J115)</f>
        <v>54619000</v>
      </c>
      <c r="N112" s="6" t="s">
        <v>71</v>
      </c>
      <c r="O112">
        <v>103.3712</v>
      </c>
      <c r="P112">
        <v>165500000</v>
      </c>
      <c r="Q112" s="7" t="s">
        <v>54</v>
      </c>
      <c r="R112">
        <f>AVERAGE(P112:P115)</f>
        <v>136520000</v>
      </c>
      <c r="T112" t="s">
        <v>71</v>
      </c>
      <c r="U112">
        <v>103.7991</v>
      </c>
      <c r="V112">
        <v>89420000</v>
      </c>
      <c r="W112" s="7" t="s">
        <v>54</v>
      </c>
      <c r="X112" s="12">
        <f>AVERAGE(V112:V115)</f>
        <v>90705000</v>
      </c>
      <c r="Z112" s="6" t="s">
        <v>71</v>
      </c>
      <c r="AA112">
        <v>103.3699</v>
      </c>
      <c r="AB112">
        <v>894780000</v>
      </c>
      <c r="AC112" s="7" t="s">
        <v>54</v>
      </c>
      <c r="AD112">
        <f>AVERAGE(AB112:AB115)</f>
        <v>655270000</v>
      </c>
      <c r="AE112" t="s">
        <v>71</v>
      </c>
      <c r="AF112">
        <v>103.3699</v>
      </c>
      <c r="AG112">
        <v>616590000</v>
      </c>
      <c r="AH112" s="7" t="s">
        <v>54</v>
      </c>
      <c r="AI112" s="12">
        <f>AVERAGE(AG112:AG115)</f>
        <v>406417500</v>
      </c>
      <c r="AK112" s="6" t="s">
        <v>71</v>
      </c>
      <c r="AL112">
        <v>103.20740000000001</v>
      </c>
      <c r="AM112">
        <v>873940000</v>
      </c>
      <c r="AN112" s="7" t="s">
        <v>54</v>
      </c>
      <c r="AO112">
        <f>AVERAGE(AM112:AM115)</f>
        <v>619815000</v>
      </c>
      <c r="AQ112" t="s">
        <v>71</v>
      </c>
      <c r="AR112">
        <v>103.248</v>
      </c>
      <c r="AS112">
        <v>645100000</v>
      </c>
      <c r="AT112" s="7" t="s">
        <v>54</v>
      </c>
      <c r="AU112" s="12">
        <f>AVERAGE(AS112:AS115)</f>
        <v>379077500</v>
      </c>
      <c r="AW112" s="6" t="s">
        <v>71</v>
      </c>
      <c r="AX112">
        <v>103.7908</v>
      </c>
      <c r="AY112">
        <v>1775800000000</v>
      </c>
      <c r="AZ112" s="7" t="s">
        <v>54</v>
      </c>
      <c r="BA112">
        <f>AVERAGE(AY112:AY115)</f>
        <v>1176882500000</v>
      </c>
      <c r="BC112">
        <v>103.711</v>
      </c>
      <c r="BD112">
        <v>4570100000000</v>
      </c>
      <c r="BE112" s="7" t="s">
        <v>54</v>
      </c>
      <c r="BF112" s="12">
        <f>AVERAGE(BD112:BD115)</f>
        <v>2939400000000</v>
      </c>
      <c r="BH112" s="6"/>
      <c r="BI112" s="117"/>
      <c r="BP112" s="12"/>
      <c r="BR112" s="6"/>
      <c r="BT112" s="117"/>
      <c r="BZ112" s="12"/>
    </row>
    <row r="113" spans="2:78">
      <c r="B113" s="6"/>
      <c r="C113">
        <v>73.683599999999998</v>
      </c>
      <c r="D113">
        <v>191340000</v>
      </c>
      <c r="E113" t="s">
        <v>55</v>
      </c>
      <c r="F113">
        <f>STDEV(D112:D113)</f>
        <v>69112616.793173149</v>
      </c>
      <c r="I113">
        <v>73.683599999999998</v>
      </c>
      <c r="J113">
        <v>59615000</v>
      </c>
      <c r="K113" t="s">
        <v>55</v>
      </c>
      <c r="L113" s="12">
        <f>STDEV(J112:J115)</f>
        <v>27782403.831682142</v>
      </c>
      <c r="N113" s="6"/>
      <c r="O113">
        <v>73.670699999999997</v>
      </c>
      <c r="P113">
        <v>138980000</v>
      </c>
      <c r="Q113" t="s">
        <v>55</v>
      </c>
      <c r="R113">
        <f>STDEV(P112:P115)</f>
        <v>22817322.367008798</v>
      </c>
      <c r="U113">
        <v>74.078299999999999</v>
      </c>
      <c r="V113">
        <v>96570000</v>
      </c>
      <c r="W113" t="s">
        <v>55</v>
      </c>
      <c r="X113" s="12">
        <f>STDEV(V112:V115)</f>
        <v>10178534.603107987</v>
      </c>
      <c r="Z113" s="6"/>
      <c r="AA113">
        <v>73.547399999999996</v>
      </c>
      <c r="AB113">
        <v>638560000</v>
      </c>
      <c r="AC113" t="s">
        <v>55</v>
      </c>
      <c r="AD113">
        <f>STDEV(AB112:AB115)</f>
        <v>201697718.54601297</v>
      </c>
      <c r="AF113">
        <v>73.588099999999997</v>
      </c>
      <c r="AG113">
        <v>397360000</v>
      </c>
      <c r="AH113" t="s">
        <v>55</v>
      </c>
      <c r="AI113" s="12">
        <f>STDEV(AG112:AG115)</f>
        <v>156262188.72459203</v>
      </c>
      <c r="AK113" s="6"/>
      <c r="AL113">
        <v>73.384900000000002</v>
      </c>
      <c r="AM113">
        <v>627670000</v>
      </c>
      <c r="AN113" t="s">
        <v>55</v>
      </c>
      <c r="AO113">
        <f>STDEV(AM112:AM115)</f>
        <v>209436097.89145711</v>
      </c>
      <c r="AR113">
        <v>73.466200000000001</v>
      </c>
      <c r="AS113">
        <v>529740000</v>
      </c>
      <c r="AT113" t="s">
        <v>55</v>
      </c>
      <c r="AU113" s="12">
        <f>STDEV(AS112:AS115)</f>
        <v>247388981.48125622</v>
      </c>
      <c r="AW113" s="6"/>
      <c r="AX113">
        <v>74.179900000000004</v>
      </c>
      <c r="AY113">
        <v>1272000000000</v>
      </c>
      <c r="AZ113" t="s">
        <v>55</v>
      </c>
      <c r="BA113">
        <f>STDEV(AY112:AY115)</f>
        <v>527393225741.7926</v>
      </c>
      <c r="BC113">
        <v>74.020300000000006</v>
      </c>
      <c r="BD113">
        <v>3468200000000</v>
      </c>
      <c r="BE113" t="s">
        <v>55</v>
      </c>
      <c r="BF113" s="12">
        <f>STDEV(BD112:BD115)</f>
        <v>1343984263300.7273</v>
      </c>
      <c r="BH113" s="6"/>
      <c r="BI113" s="117"/>
      <c r="BP113" s="12"/>
      <c r="BR113" s="6"/>
      <c r="BT113" s="117"/>
      <c r="BZ113" s="12"/>
    </row>
    <row r="114" spans="2:78">
      <c r="B114" s="6"/>
      <c r="E114" t="s">
        <v>56</v>
      </c>
      <c r="F114">
        <f>F113/COUNT(D112:D113)^0.5</f>
        <v>48869999.999999993</v>
      </c>
      <c r="I114">
        <v>76.584599999999995</v>
      </c>
      <c r="J114">
        <v>19027000</v>
      </c>
      <c r="K114" t="s">
        <v>56</v>
      </c>
      <c r="L114" s="12">
        <f>L113/COUNT(J112:J115)^0.5</f>
        <v>13891201.915841071</v>
      </c>
      <c r="N114" s="6"/>
      <c r="O114">
        <v>76.392899999999997</v>
      </c>
      <c r="P114">
        <v>110270000</v>
      </c>
      <c r="Q114" t="s">
        <v>56</v>
      </c>
      <c r="R114">
        <f>R113/COUNT(P112:P115)^0.5</f>
        <v>11408661.183504399</v>
      </c>
      <c r="U114">
        <v>76.739500000000007</v>
      </c>
      <c r="V114">
        <v>99910000</v>
      </c>
      <c r="W114" t="s">
        <v>56</v>
      </c>
      <c r="X114" s="12">
        <f>X113/COUNT(V112:V115)^0.5</f>
        <v>5089267.3015539935</v>
      </c>
      <c r="Z114" s="6"/>
      <c r="AA114">
        <v>76.391499999999994</v>
      </c>
      <c r="AB114">
        <v>403190000</v>
      </c>
      <c r="AC114" t="s">
        <v>56</v>
      </c>
      <c r="AD114">
        <f>AD113/COUNT(AB112:AB115)^0.5</f>
        <v>100848859.27300648</v>
      </c>
      <c r="AF114">
        <v>76.635300000000001</v>
      </c>
      <c r="AG114">
        <v>239620000</v>
      </c>
      <c r="AH114" t="s">
        <v>56</v>
      </c>
      <c r="AI114" s="12">
        <f>AI113/COUNT(AG112:AG115)^0.5</f>
        <v>78131094.362296015</v>
      </c>
      <c r="AK114" s="6"/>
      <c r="AL114">
        <v>76.2697</v>
      </c>
      <c r="AM114">
        <v>361090000</v>
      </c>
      <c r="AN114" t="s">
        <v>56</v>
      </c>
      <c r="AO114">
        <f>AO113/COUNT(AM112:AM115)^0.5</f>
        <v>104718048.94572856</v>
      </c>
      <c r="AR114">
        <v>76.554100000000005</v>
      </c>
      <c r="AS114">
        <v>129970000</v>
      </c>
      <c r="AT114" t="s">
        <v>56</v>
      </c>
      <c r="AU114" s="12">
        <f>AU113/COUNT(AS112:AS115)^0.5</f>
        <v>123694490.74062811</v>
      </c>
      <c r="AW114" s="6"/>
      <c r="AX114">
        <v>77.212800000000001</v>
      </c>
      <c r="AY114">
        <v>493830000000</v>
      </c>
      <c r="AZ114" t="s">
        <v>56</v>
      </c>
      <c r="BA114">
        <f>BA113/COUNT(AY112:AY115)^0.5</f>
        <v>263696612870.8963</v>
      </c>
      <c r="BC114">
        <v>77.053200000000004</v>
      </c>
      <c r="BD114">
        <v>1587300000000</v>
      </c>
      <c r="BE114" t="s">
        <v>56</v>
      </c>
      <c r="BF114" s="12">
        <f>BF113/COUNT(BD112:BD115)^0.5</f>
        <v>671992131650.36365</v>
      </c>
      <c r="BH114" s="6"/>
      <c r="BI114" s="117"/>
      <c r="BP114" s="12"/>
      <c r="BR114" s="6"/>
      <c r="BT114" s="117"/>
      <c r="BZ114" s="12"/>
    </row>
    <row r="115" spans="2:78">
      <c r="B115" s="6"/>
      <c r="E115" t="s">
        <v>57</v>
      </c>
      <c r="F115">
        <f>F112/F118*100</f>
        <v>32.937469405216845</v>
      </c>
      <c r="G115">
        <f>ROUND(F115,0)</f>
        <v>33</v>
      </c>
      <c r="I115">
        <v>61.592100000000002</v>
      </c>
      <c r="J115">
        <v>53247000</v>
      </c>
      <c r="K115" t="s">
        <v>57</v>
      </c>
      <c r="L115" s="12">
        <f>L112/L118*100</f>
        <v>14.655677837510044</v>
      </c>
      <c r="N115" s="6"/>
      <c r="O115">
        <v>61.319200000000002</v>
      </c>
      <c r="P115">
        <v>131330000</v>
      </c>
      <c r="Q115" t="s">
        <v>57</v>
      </c>
      <c r="R115">
        <f>R112/R118*100</f>
        <v>24.305547364638713</v>
      </c>
      <c r="U115">
        <v>61.686100000000003</v>
      </c>
      <c r="V115">
        <v>76920000</v>
      </c>
      <c r="W115" t="s">
        <v>57</v>
      </c>
      <c r="X115" s="12">
        <f>X112/X118*100</f>
        <v>20.043491094203247</v>
      </c>
      <c r="Z115" s="6"/>
      <c r="AA115">
        <v>61.236600000000003</v>
      </c>
      <c r="AB115">
        <v>684550000</v>
      </c>
      <c r="AC115" t="s">
        <v>57</v>
      </c>
      <c r="AD115">
        <f>AD112/AD118*100</f>
        <v>30.550409259253865</v>
      </c>
      <c r="AF115">
        <v>61.277200000000001</v>
      </c>
      <c r="AG115">
        <v>372100000</v>
      </c>
      <c r="AH115" t="s">
        <v>57</v>
      </c>
      <c r="AI115" s="12">
        <f>AI112/AI118*100</f>
        <v>22.140533490881722</v>
      </c>
      <c r="AK115" s="6"/>
      <c r="AL115">
        <v>61.155299999999997</v>
      </c>
      <c r="AM115">
        <v>616560000</v>
      </c>
      <c r="AN115" t="s">
        <v>57</v>
      </c>
      <c r="AO115">
        <f>AO112/AO118*100</f>
        <v>25.725274989810583</v>
      </c>
      <c r="AR115">
        <v>61.317799999999998</v>
      </c>
      <c r="AS115">
        <v>211500000</v>
      </c>
      <c r="AT115" t="s">
        <v>57</v>
      </c>
      <c r="AU115" s="12">
        <f>AU112/AU118*100</f>
        <v>18.882311041154026</v>
      </c>
      <c r="AW115" s="6"/>
      <c r="AX115">
        <v>61.888599999999997</v>
      </c>
      <c r="AY115">
        <v>1165900000000</v>
      </c>
      <c r="AZ115" t="s">
        <v>57</v>
      </c>
      <c r="BA115">
        <f>BA112/BA118*100</f>
        <v>15.564847784859367</v>
      </c>
      <c r="BC115">
        <v>61.808799999999998</v>
      </c>
      <c r="BD115">
        <v>2132000000000</v>
      </c>
      <c r="BE115" t="s">
        <v>57</v>
      </c>
      <c r="BF115" s="12">
        <f>BF112/BF118*100</f>
        <v>21.405570567799252</v>
      </c>
      <c r="BH115" s="6"/>
      <c r="BP115" s="12"/>
      <c r="BR115" s="6"/>
      <c r="BT115" s="117"/>
      <c r="BZ115" s="12"/>
    </row>
    <row r="116" spans="2:78">
      <c r="B116" s="6"/>
      <c r="E116" s="9" t="s">
        <v>58</v>
      </c>
      <c r="F116">
        <f>((F114/F112)^2+(F119/F118)^2)^0.5*F115</f>
        <v>7.2646475493801468</v>
      </c>
      <c r="G116">
        <f>ROUND(F116,0)</f>
        <v>7</v>
      </c>
      <c r="K116" s="9" t="s">
        <v>58</v>
      </c>
      <c r="L116" s="12">
        <f>((L114/L112)^2+(L119/L118)^2)^0.5*L115</f>
        <v>3.8281913025642873</v>
      </c>
      <c r="N116" s="6"/>
      <c r="Q116" s="9" t="s">
        <v>58</v>
      </c>
      <c r="R116">
        <f>((R114/R112)^2+(R119/R118)^2)^0.5*R115</f>
        <v>2.4844249160982605</v>
      </c>
      <c r="W116" s="9" t="s">
        <v>58</v>
      </c>
      <c r="X116" s="12">
        <f>((X114/X112)^2+(X119/X118)^2)^0.5*X115</f>
        <v>1.3726098845796635</v>
      </c>
      <c r="Z116" s="6"/>
      <c r="AC116" s="9" t="s">
        <v>58</v>
      </c>
      <c r="AD116">
        <f>((AD114/AD112)^2+(AD119/AD118)^2)^0.5*AD115</f>
        <v>5.0922895903700347</v>
      </c>
      <c r="AH116" s="9" t="s">
        <v>58</v>
      </c>
      <c r="AI116" s="12">
        <f>((AI114/AI112)^2+(AI119/AI118)^2)^0.5*AI115</f>
        <v>4.4185461849233612</v>
      </c>
      <c r="AK116" s="6"/>
      <c r="AN116" s="9" t="s">
        <v>58</v>
      </c>
      <c r="AO116">
        <f>((AO114/AO112)^2+(AO119/AO118)^2)^0.5*AO115</f>
        <v>4.5425181559462819</v>
      </c>
      <c r="AT116" s="9" t="s">
        <v>58</v>
      </c>
      <c r="AU116" s="12">
        <f>((AU114/AU112)^2+(AU119/AU118)^2)^0.5*AU115</f>
        <v>6.4276534358747712</v>
      </c>
      <c r="AW116" s="6"/>
      <c r="AZ116" s="9" t="s">
        <v>58</v>
      </c>
      <c r="BA116">
        <f>((BA114/BA112)^2+(BA119/BA118)^2)^0.5*BA115</f>
        <v>3.5804855263007784</v>
      </c>
      <c r="BE116" s="9" t="s">
        <v>58</v>
      </c>
      <c r="BF116" s="12">
        <f>((BF114/BF112)^2+(BF119/BF118)^2)^0.5*BF115</f>
        <v>5.1941282196115939</v>
      </c>
      <c r="BH116" s="6"/>
      <c r="BP116" s="12"/>
      <c r="BR116" s="6"/>
      <c r="BT116" s="117"/>
      <c r="BZ116" s="12"/>
    </row>
    <row r="117" spans="2:78">
      <c r="B117" s="6"/>
      <c r="L117" s="12"/>
      <c r="N117" s="6"/>
      <c r="X117" s="12"/>
      <c r="Z117" s="6"/>
      <c r="AI117" s="12"/>
      <c r="AK117" s="6"/>
      <c r="AU117" s="12"/>
      <c r="AW117" s="6"/>
      <c r="BF117" s="12"/>
      <c r="BH117" s="6"/>
      <c r="BP117" s="12"/>
      <c r="BR117" s="6"/>
      <c r="BZ117" s="12"/>
    </row>
    <row r="118" spans="2:78">
      <c r="B118" s="6"/>
      <c r="E118" t="s">
        <v>72</v>
      </c>
      <c r="F118">
        <f>F57+F63+F69+F75+F81+F87+F93+F99+F105+F112</f>
        <v>729291000</v>
      </c>
      <c r="K118" t="s">
        <v>72</v>
      </c>
      <c r="L118" s="12">
        <f>L112+L105+L99+L93+L87+L81+L75+L69+L63+L57</f>
        <v>372681500</v>
      </c>
      <c r="N118" s="6"/>
      <c r="Q118" t="s">
        <v>72</v>
      </c>
      <c r="R118">
        <f>R112+R105+R99+R93+R87+R81+R75+R69+R63+R56</f>
        <v>561682475</v>
      </c>
      <c r="W118" t="s">
        <v>72</v>
      </c>
      <c r="X118" s="12">
        <f>X56+X63+X69+X75+X81+X87+X93+X99+X105+X112</f>
        <v>452540925</v>
      </c>
      <c r="Z118" s="6"/>
      <c r="AC118" t="s">
        <v>72</v>
      </c>
      <c r="AD118">
        <f>AD56+AD63+AD69+AD75+AD81+AD87+AD93+AD99+AD105+AD112</f>
        <v>2144881250</v>
      </c>
      <c r="AH118" t="s">
        <v>72</v>
      </c>
      <c r="AI118" s="12">
        <f>AI56+AI63+AI69+AI75+AI81+AI87+AI93+AI99+AI105+AI112</f>
        <v>1835626500</v>
      </c>
      <c r="AK118" s="6"/>
      <c r="AN118" t="s">
        <v>72</v>
      </c>
      <c r="AO118">
        <f>(AO56+AO63+AO69+AO75+AO81+AO87+AO93+AO99+AO105+AO112)</f>
        <v>2409362000</v>
      </c>
      <c r="AT118" t="s">
        <v>72</v>
      </c>
      <c r="AU118" s="12">
        <f>(AU56+AU63+AU69+AU75+AU81+AU87+AU93+AU99+AU105+AU112)</f>
        <v>2007580000</v>
      </c>
      <c r="AW118" s="6"/>
      <c r="AZ118" t="s">
        <v>72</v>
      </c>
      <c r="BA118">
        <f>(BA56+BA63+BA69+BA75+BA81+BA87+BA93+BA99+BA105+BA112)</f>
        <v>7561156500000</v>
      </c>
      <c r="BE118" t="s">
        <v>72</v>
      </c>
      <c r="BF118" s="12">
        <f>(BF56+BF63+BF69+BF75+BF81+BF87+BF93+BF99+BF105+BF112)</f>
        <v>13731939500000</v>
      </c>
      <c r="BH118" s="6"/>
      <c r="BP118" s="12"/>
      <c r="BR118" s="6"/>
      <c r="BZ118" s="12"/>
    </row>
    <row r="119" spans="2:78">
      <c r="B119" s="10"/>
      <c r="C119" s="9" t="s">
        <v>73</v>
      </c>
      <c r="D119" s="9">
        <f>((F59)^2+(F65)^2+(F72)^2+(F77)^2+(F83)^2+(F89)^2+(F95)^2+(F101)^2+(F107)^2+(F114)^2)^0.5</f>
        <v>62086873.477175094</v>
      </c>
      <c r="E119" s="9" t="s">
        <v>73</v>
      </c>
      <c r="F119" s="9">
        <f>((F59)^2+(F65)^2+(F71)^2+(F77)^2+(F83)^2+(F89)^2+(F95)^2+(F101)^2+(F107)^2+(F114)^2)^0.5</f>
        <v>62120411.614626862</v>
      </c>
      <c r="G119" s="9"/>
      <c r="H119" s="9"/>
      <c r="I119" s="9"/>
      <c r="J119" s="9"/>
      <c r="K119" s="9" t="s">
        <v>73</v>
      </c>
      <c r="L119" s="14">
        <f>((L59)^2+(L65)^2+(L71)^2+(L77)^2+(L83)^2+(L89)^2+(L95)^2+(L101)^2+(L107)^2+(L114)^2)^0.5</f>
        <v>22194780.694869082</v>
      </c>
      <c r="N119" s="10"/>
      <c r="O119" s="9"/>
      <c r="P119" s="9"/>
      <c r="Q119" s="9" t="s">
        <v>73</v>
      </c>
      <c r="R119" s="9">
        <f>((R58)^2+(R65)^2+(R71)^2+(R77)^2+(R83)^2+(R89)^2+(R95)^2+(R101)^2+(R107)^2+(R114)^2)^0.5</f>
        <v>33061243.56333195</v>
      </c>
      <c r="S119" s="9"/>
      <c r="T119" s="9"/>
      <c r="U119" s="9"/>
      <c r="V119" s="9"/>
      <c r="W119" s="9" t="s">
        <v>73</v>
      </c>
      <c r="X119" s="14">
        <f>((X58)^2+(X65)^2+(X71)^2+(X77)^2+(X83)^2+(X89)^2+(X95)^2+(X101)^2+(X107)^2+(X114)^2)^0.5</f>
        <v>17768382.485887453</v>
      </c>
      <c r="Z119" s="10"/>
      <c r="AA119" s="9"/>
      <c r="AB119" s="9"/>
      <c r="AC119" s="9" t="s">
        <v>73</v>
      </c>
      <c r="AD119" s="9">
        <f>((AD58)^2+(AD65)^2+(AD71)^2+(AD77)^2+(AD83)^2+(AD89)^2+(AD95)^2+(AD101)^2+(AD107)^2+(AD114)^2)^0.5</f>
        <v>137294221.44969967</v>
      </c>
      <c r="AE119" s="9"/>
      <c r="AF119" s="9"/>
      <c r="AG119" s="9"/>
      <c r="AH119" s="9" t="s">
        <v>73</v>
      </c>
      <c r="AI119" s="14">
        <f>((AI58)^2+(AI65)^2+(AI71)^2+(AI77)^2+(AI83)^2+(AI89)^2+(AI95)^2+(AI101)^2+(AI107)^2+(AI114)^2)^0.5</f>
        <v>98337610.3715325</v>
      </c>
      <c r="AK119" s="10"/>
      <c r="AL119" s="9"/>
      <c r="AM119" s="9"/>
      <c r="AN119" s="9" t="s">
        <v>73</v>
      </c>
      <c r="AO119" s="9">
        <f>((AO58)^2+(AO65)^2+(AO71)^2+(AO77)^2+(AO83)^2+(AO89)^2+(AO95)^2+(AO101)^2+(AO107)^2+(AO114)^2)^0.5</f>
        <v>123690389.4238891</v>
      </c>
      <c r="AP119" s="9"/>
      <c r="AQ119" s="9"/>
      <c r="AR119" s="9"/>
      <c r="AS119" s="9"/>
      <c r="AT119" s="9" t="s">
        <v>73</v>
      </c>
      <c r="AU119" s="14">
        <f>((AU58)^2+(AU65)^2+(AU71)^2+(AU77)^2+(AU83)^2+(AU95)^2+(AU101)^2+(AU107)^2+(AU114)^2)^0.5</f>
        <v>194663025.27701563</v>
      </c>
      <c r="AW119" s="10"/>
      <c r="AX119" s="9"/>
      <c r="AY119" s="9"/>
      <c r="AZ119" s="9" t="s">
        <v>73</v>
      </c>
      <c r="BA119" s="9">
        <f>((BA58)^2+(BA65)^2+(BA71)^2+(BA77)^2+(BA83)^2+(BA89)^2+(BA95)^2+(BA101)^2+(BA107)^2+(BA114)^2)^0.5</f>
        <v>393785605836.36951</v>
      </c>
      <c r="BB119" s="9"/>
      <c r="BC119" s="9"/>
      <c r="BD119" s="9"/>
      <c r="BE119" s="9" t="s">
        <v>73</v>
      </c>
      <c r="BF119" s="14">
        <f>((BF58)^2+(BF65)^2+(BF71)^2+(BF77)^2+(BF89)^2+(BF101)^2+(BF107)^2+(BF114)^2)^0.5</f>
        <v>1116899408243.7546</v>
      </c>
      <c r="BH119" s="10"/>
      <c r="BI119" s="9"/>
      <c r="BJ119" s="9"/>
      <c r="BK119" s="9"/>
      <c r="BL119" s="9"/>
      <c r="BM119" s="9"/>
      <c r="BN119" s="9"/>
      <c r="BO119" s="9"/>
      <c r="BP119" s="14"/>
      <c r="BR119" s="10"/>
      <c r="BS119" s="9"/>
      <c r="BT119" s="9"/>
      <c r="BU119" s="9"/>
      <c r="BV119" s="9"/>
      <c r="BW119" s="9"/>
      <c r="BX119" s="9"/>
      <c r="BY119" s="9"/>
      <c r="BZ119" s="14"/>
    </row>
    <row r="121" spans="2:78">
      <c r="E121" s="11" t="s">
        <v>74</v>
      </c>
      <c r="F121" s="11">
        <f>F115+F108</f>
        <v>34.185496598751385</v>
      </c>
      <c r="K121" s="11"/>
      <c r="L121" s="11"/>
      <c r="Q121" s="11"/>
      <c r="R121" s="11"/>
      <c r="S121" s="11"/>
      <c r="W121" s="11"/>
      <c r="X121" s="11"/>
      <c r="Y121" s="11"/>
      <c r="AC121" s="11"/>
      <c r="AD121" s="11"/>
      <c r="AE121" s="11"/>
      <c r="AH121" s="11"/>
      <c r="AI121" s="11"/>
      <c r="AN121" s="11"/>
      <c r="AO121" s="11"/>
    </row>
    <row r="122" spans="2:78">
      <c r="E122" s="11" t="s">
        <v>75</v>
      </c>
      <c r="F122" s="11">
        <v>30.15</v>
      </c>
      <c r="K122" s="11"/>
      <c r="L122" s="11"/>
      <c r="Q122" s="11"/>
      <c r="R122" s="11"/>
      <c r="S122" s="11"/>
      <c r="W122" s="11"/>
      <c r="X122" s="11"/>
      <c r="Y122" s="11"/>
      <c r="AC122" s="11"/>
      <c r="AD122" s="11"/>
      <c r="AE122" s="11"/>
      <c r="AH122" s="11"/>
      <c r="AI122" s="11"/>
      <c r="AN122" s="11"/>
      <c r="AO122" s="11"/>
    </row>
    <row r="123" spans="2:78">
      <c r="E123" s="11" t="s">
        <v>76</v>
      </c>
      <c r="F123" s="11">
        <f>F96+F90+F84+F78</f>
        <v>8.2825648472283362</v>
      </c>
      <c r="K123" s="11"/>
      <c r="L123" s="11"/>
      <c r="Q123" s="11"/>
      <c r="R123" s="11"/>
      <c r="S123" s="11"/>
      <c r="W123" s="11"/>
      <c r="X123" s="11"/>
      <c r="Y123" s="11"/>
      <c r="AC123" s="11"/>
      <c r="AD123" s="11"/>
      <c r="AE123" s="11"/>
      <c r="AH123" s="11"/>
      <c r="AI123" s="11"/>
      <c r="AN123" s="11"/>
      <c r="AO123" s="11"/>
    </row>
    <row r="124" spans="2:78">
      <c r="E124" s="11" t="s">
        <v>77</v>
      </c>
      <c r="F124" s="11">
        <v>8.94</v>
      </c>
      <c r="K124" s="11"/>
      <c r="L124" s="11"/>
      <c r="Q124" s="11"/>
      <c r="R124" s="11"/>
      <c r="S124" s="11"/>
      <c r="W124" s="11"/>
      <c r="X124" s="11"/>
      <c r="Y124" s="11"/>
      <c r="AC124" s="11"/>
      <c r="AD124" s="11"/>
      <c r="AE124" s="11"/>
      <c r="AH124" s="11"/>
      <c r="AI124" s="11"/>
      <c r="AN124" s="11"/>
      <c r="AO124" s="11"/>
    </row>
    <row r="125" spans="2:78">
      <c r="E125" s="11" t="s">
        <v>78</v>
      </c>
      <c r="F125" s="11">
        <f>F66+F60</f>
        <v>18.437153344823944</v>
      </c>
      <c r="K125" s="11"/>
      <c r="L125" s="11"/>
      <c r="Q125" s="11"/>
      <c r="R125" s="11"/>
      <c r="S125" s="11"/>
      <c r="W125" s="11"/>
      <c r="X125" s="11"/>
      <c r="Y125" s="11"/>
      <c r="AC125" s="11"/>
      <c r="AD125" s="11"/>
      <c r="AE125" s="11"/>
      <c r="AH125" s="11"/>
      <c r="AI125" s="11"/>
      <c r="AN125" s="11"/>
      <c r="AO125" s="11"/>
    </row>
    <row r="126" spans="2:78">
      <c r="E126" s="11"/>
      <c r="F126" s="11"/>
      <c r="K126" s="11"/>
      <c r="L126" s="11"/>
      <c r="Q126" s="11"/>
      <c r="R126" s="11"/>
      <c r="S126" s="11"/>
      <c r="W126" s="11"/>
      <c r="X126" s="11"/>
      <c r="Y126" s="11"/>
      <c r="AC126" s="11"/>
      <c r="AD126" s="11"/>
      <c r="AE126" s="11"/>
      <c r="AH126" s="11"/>
      <c r="AI126" s="11"/>
      <c r="AN126" s="11"/>
      <c r="AO126" s="11"/>
    </row>
    <row r="127" spans="2:78">
      <c r="E127" s="11" t="s">
        <v>79</v>
      </c>
      <c r="F127" s="11">
        <f>F125+F124</f>
        <v>27.377153344823945</v>
      </c>
      <c r="K127" s="11"/>
      <c r="L127" s="11"/>
      <c r="Q127" s="11"/>
      <c r="R127" s="11"/>
      <c r="S127" s="11"/>
      <c r="W127" s="11"/>
      <c r="X127" s="11"/>
      <c r="Y127" s="11"/>
      <c r="AC127" s="11"/>
      <c r="AD127" s="11"/>
      <c r="AE127" s="11"/>
      <c r="AH127" s="11"/>
      <c r="AI127" s="11"/>
      <c r="AN127" s="11"/>
      <c r="AO127" s="11"/>
    </row>
    <row r="128" spans="2:78">
      <c r="AC128" s="11"/>
      <c r="AD128" s="11"/>
      <c r="AE128" s="11"/>
    </row>
    <row r="132" spans="27:39">
      <c r="AJ132" s="7"/>
      <c r="AK132" s="7"/>
      <c r="AL132" s="7"/>
      <c r="AM132" s="7"/>
    </row>
    <row r="136" spans="27:39">
      <c r="AJ136" s="9"/>
      <c r="AK136" s="9"/>
      <c r="AL136" s="9"/>
      <c r="AM136" s="9"/>
    </row>
    <row r="139" spans="27:39">
      <c r="AA139" s="15"/>
      <c r="AB139" s="15"/>
      <c r="AC139" s="15"/>
      <c r="AD139" s="15"/>
      <c r="AE139" s="7"/>
      <c r="AF139" s="2"/>
      <c r="AI139" s="16"/>
      <c r="AJ139" s="16"/>
      <c r="AK139" s="16"/>
      <c r="AL139" s="16"/>
      <c r="AM139" s="16"/>
    </row>
    <row r="140" spans="27:39">
      <c r="AA140" s="15"/>
      <c r="AB140" s="15"/>
      <c r="AC140" s="15"/>
      <c r="AD140" s="15"/>
      <c r="AF140" s="15"/>
      <c r="AI140" s="16"/>
      <c r="AJ140" s="16"/>
      <c r="AK140" s="16"/>
      <c r="AL140" s="16"/>
      <c r="AM140" s="16"/>
    </row>
    <row r="141" spans="27:39">
      <c r="AA141" s="15"/>
      <c r="AB141" s="15"/>
      <c r="AC141" s="15"/>
      <c r="AD141" s="15"/>
      <c r="AF141" s="15"/>
      <c r="AI141" s="16"/>
      <c r="AJ141" s="16"/>
      <c r="AK141" s="16"/>
      <c r="AL141" s="16"/>
      <c r="AM141" s="16"/>
    </row>
    <row r="142" spans="27:39">
      <c r="AA142" s="15"/>
      <c r="AB142" s="15"/>
      <c r="AC142" s="15"/>
      <c r="AD142" s="15"/>
      <c r="AF142" s="15"/>
      <c r="AI142" s="16"/>
      <c r="AJ142" s="16"/>
      <c r="AK142" s="16"/>
      <c r="AL142" s="16"/>
      <c r="AM142" s="16"/>
    </row>
    <row r="143" spans="27:39">
      <c r="AA143" s="15"/>
      <c r="AB143" s="15"/>
      <c r="AC143" s="15"/>
      <c r="AD143" s="15"/>
      <c r="AF143" s="15"/>
      <c r="AI143" s="16"/>
      <c r="AJ143" s="16"/>
      <c r="AK143" s="16"/>
      <c r="AL143" s="16"/>
      <c r="AM143" s="16"/>
    </row>
    <row r="145" spans="39:39">
      <c r="AM145" s="16"/>
    </row>
    <row r="146" spans="39:39">
      <c r="AM146" s="16"/>
    </row>
  </sheetData>
  <mergeCells count="44">
    <mergeCell ref="BR54:BZ54"/>
    <mergeCell ref="D55:G55"/>
    <mergeCell ref="I55:L55"/>
    <mergeCell ref="O55:R55"/>
    <mergeCell ref="T55:W55"/>
    <mergeCell ref="Z55:AD55"/>
    <mergeCell ref="AF55:AI55"/>
    <mergeCell ref="AL55:AO55"/>
    <mergeCell ref="AQ55:AT55"/>
    <mergeCell ref="AX55:BA55"/>
    <mergeCell ref="BC55:BF55"/>
    <mergeCell ref="BH55:BK55"/>
    <mergeCell ref="BM55:BP55"/>
    <mergeCell ref="BR55:BU55"/>
    <mergeCell ref="BW55:BZ55"/>
    <mergeCell ref="D54:L54"/>
    <mergeCell ref="O54:W54"/>
    <mergeCell ref="Z54:AI54"/>
    <mergeCell ref="AL54:AT54"/>
    <mergeCell ref="AX54:BF54"/>
    <mergeCell ref="AZ5:BD5"/>
    <mergeCell ref="BF5:BJ5"/>
    <mergeCell ref="BL3:BV3"/>
    <mergeCell ref="BX3:CH3"/>
    <mergeCell ref="BL4:BP4"/>
    <mergeCell ref="BR4:BV4"/>
    <mergeCell ref="BX4:CB4"/>
    <mergeCell ref="CD4:CH4"/>
    <mergeCell ref="AZ4:BJ4"/>
    <mergeCell ref="BH54:BP54"/>
    <mergeCell ref="AH4:AL4"/>
    <mergeCell ref="AN4:AX4"/>
    <mergeCell ref="AN5:AR5"/>
    <mergeCell ref="AT5:AX5"/>
    <mergeCell ref="D3:N3"/>
    <mergeCell ref="P3:Z3"/>
    <mergeCell ref="AB3:AL3"/>
    <mergeCell ref="AN3:AX3"/>
    <mergeCell ref="AZ3:BJ3"/>
    <mergeCell ref="D4:H4"/>
    <mergeCell ref="J4:N4"/>
    <mergeCell ref="P4:T4"/>
    <mergeCell ref="V4:Z4"/>
    <mergeCell ref="AB4:A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821E4-188E-48D5-BBE6-59FEF68DCB98}">
  <dimension ref="B3:AD61"/>
  <sheetViews>
    <sheetView topLeftCell="M1" zoomScale="80" zoomScaleNormal="80" workbookViewId="0">
      <selection activeCell="K65" sqref="K65"/>
    </sheetView>
  </sheetViews>
  <sheetFormatPr defaultRowHeight="14.25"/>
  <sheetData>
    <row r="3" spans="2:30">
      <c r="B3" s="8"/>
      <c r="C3" s="7"/>
      <c r="D3" s="164" t="s">
        <v>136</v>
      </c>
      <c r="E3" s="165"/>
      <c r="F3" s="165"/>
      <c r="G3" s="166"/>
      <c r="H3" s="164" t="s">
        <v>137</v>
      </c>
      <c r="I3" s="165"/>
      <c r="J3" s="165"/>
      <c r="K3" s="166"/>
      <c r="L3" s="164" t="s">
        <v>138</v>
      </c>
      <c r="M3" s="165"/>
      <c r="N3" s="165"/>
      <c r="O3" s="166"/>
      <c r="P3" s="165" t="s">
        <v>139</v>
      </c>
      <c r="Q3" s="165"/>
      <c r="R3" s="165"/>
      <c r="S3" s="166"/>
      <c r="U3" s="8"/>
      <c r="V3" s="7"/>
      <c r="W3" s="46" t="s">
        <v>136</v>
      </c>
      <c r="X3" s="47"/>
      <c r="Y3" s="8" t="s">
        <v>137</v>
      </c>
      <c r="Z3" s="13"/>
      <c r="AA3" s="8" t="s">
        <v>138</v>
      </c>
      <c r="AB3" s="13"/>
      <c r="AC3" s="7" t="s">
        <v>139</v>
      </c>
      <c r="AD3" s="13"/>
    </row>
    <row r="4" spans="2:30">
      <c r="B4" s="6"/>
      <c r="D4" s="6" t="s">
        <v>140</v>
      </c>
      <c r="F4" t="s">
        <v>141</v>
      </c>
      <c r="G4" s="12"/>
      <c r="H4" s="6" t="s">
        <v>140</v>
      </c>
      <c r="J4" t="s">
        <v>141</v>
      </c>
      <c r="K4" s="12"/>
      <c r="L4" s="6" t="s">
        <v>140</v>
      </c>
      <c r="N4" t="s">
        <v>141</v>
      </c>
      <c r="O4" s="12"/>
      <c r="P4" t="s">
        <v>140</v>
      </c>
      <c r="R4" t="s">
        <v>141</v>
      </c>
      <c r="S4" s="12"/>
      <c r="U4" s="6"/>
      <c r="W4" s="37" t="s">
        <v>142</v>
      </c>
      <c r="X4" s="41" t="s">
        <v>86</v>
      </c>
      <c r="Y4" s="6" t="s">
        <v>142</v>
      </c>
      <c r="Z4" s="12"/>
      <c r="AA4" s="6" t="s">
        <v>142</v>
      </c>
      <c r="AB4" s="12"/>
      <c r="AC4" t="s">
        <v>142</v>
      </c>
      <c r="AD4" s="12"/>
    </row>
    <row r="5" spans="2:30">
      <c r="B5" s="6" t="s">
        <v>143</v>
      </c>
      <c r="D5" s="6">
        <v>120</v>
      </c>
      <c r="F5">
        <v>121</v>
      </c>
      <c r="G5" s="12"/>
      <c r="H5" s="6">
        <v>209</v>
      </c>
      <c r="J5">
        <v>210</v>
      </c>
      <c r="K5" s="12"/>
      <c r="L5" s="6">
        <v>130</v>
      </c>
      <c r="N5">
        <v>131</v>
      </c>
      <c r="O5" s="12"/>
      <c r="P5">
        <v>172</v>
      </c>
      <c r="R5">
        <v>171</v>
      </c>
      <c r="S5" s="12"/>
      <c r="U5" s="6"/>
      <c r="W5" s="37"/>
      <c r="X5" s="41"/>
      <c r="Y5" s="48"/>
      <c r="Z5" s="49"/>
      <c r="AA5" s="48"/>
      <c r="AB5" s="49"/>
      <c r="AC5" s="22"/>
      <c r="AD5" s="49"/>
    </row>
    <row r="6" spans="2:30">
      <c r="B6" s="6" t="s">
        <v>144</v>
      </c>
      <c r="D6" s="6">
        <v>128</v>
      </c>
      <c r="E6" t="s">
        <v>145</v>
      </c>
      <c r="F6">
        <v>256</v>
      </c>
      <c r="G6" s="12" t="s">
        <v>145</v>
      </c>
      <c r="H6" s="6">
        <v>64</v>
      </c>
      <c r="I6" t="s">
        <v>145</v>
      </c>
      <c r="J6">
        <v>256</v>
      </c>
      <c r="K6" s="12" t="s">
        <v>145</v>
      </c>
      <c r="L6" s="6">
        <v>128</v>
      </c>
      <c r="N6">
        <v>256</v>
      </c>
      <c r="O6" s="12"/>
      <c r="P6">
        <v>64</v>
      </c>
      <c r="R6">
        <v>256</v>
      </c>
      <c r="S6" s="12"/>
      <c r="U6" s="6"/>
      <c r="W6" s="37"/>
      <c r="X6" s="41"/>
      <c r="Y6" s="6"/>
      <c r="Z6" s="12"/>
      <c r="AA6" s="6"/>
      <c r="AB6" s="12"/>
      <c r="AD6" s="12"/>
    </row>
    <row r="7" spans="2:30">
      <c r="B7" s="6"/>
      <c r="D7" s="50"/>
      <c r="E7" s="51"/>
      <c r="F7" s="51"/>
      <c r="G7" s="52"/>
      <c r="H7" s="50"/>
      <c r="I7" s="51"/>
      <c r="J7" s="51"/>
      <c r="K7" s="52"/>
      <c r="L7" s="50"/>
      <c r="M7" s="51"/>
      <c r="N7" s="51"/>
      <c r="O7" s="52"/>
      <c r="P7" s="22"/>
      <c r="Q7" s="22"/>
      <c r="R7" s="22"/>
      <c r="S7" s="49"/>
      <c r="T7" s="22"/>
      <c r="U7" s="6"/>
      <c r="W7" s="43"/>
      <c r="X7" s="44"/>
      <c r="Y7" s="50"/>
      <c r="Z7" s="52"/>
      <c r="AA7" s="50"/>
      <c r="AB7" s="52"/>
      <c r="AC7" s="22"/>
      <c r="AD7" s="49"/>
    </row>
    <row r="8" spans="2:30">
      <c r="B8" s="53" t="s">
        <v>146</v>
      </c>
      <c r="C8" s="54"/>
      <c r="D8" s="160" t="s">
        <v>147</v>
      </c>
      <c r="E8" s="160"/>
      <c r="F8" s="160"/>
      <c r="G8" s="160"/>
      <c r="H8" s="160"/>
      <c r="I8" s="160"/>
      <c r="J8" s="160"/>
      <c r="K8" s="160"/>
      <c r="L8" s="160"/>
      <c r="M8" s="160"/>
      <c r="N8" s="160"/>
      <c r="O8" s="161"/>
      <c r="P8" s="160" t="s">
        <v>148</v>
      </c>
      <c r="Q8" s="160"/>
      <c r="R8" s="160"/>
      <c r="S8" s="161"/>
      <c r="U8" s="53"/>
      <c r="V8" s="55" t="s">
        <v>149</v>
      </c>
      <c r="W8" s="56">
        <f>AVERAGE(W11:W39)</f>
        <v>0.71493319399102073</v>
      </c>
      <c r="X8" s="56"/>
      <c r="Y8" s="56">
        <f>AVERAGE(Y11:Y39)</f>
        <v>0.67793564957451724</v>
      </c>
      <c r="Z8" s="55"/>
      <c r="AA8" s="56">
        <f>AVERAGE(AA11:AA39)</f>
        <v>0.56909609573421127</v>
      </c>
      <c r="AB8" s="57"/>
      <c r="AC8" s="56">
        <f>AVERAGE(AC11:AC39)</f>
        <v>0.23034381421714045</v>
      </c>
      <c r="AD8" s="54"/>
    </row>
    <row r="9" spans="2:30">
      <c r="B9" s="8" t="s">
        <v>82</v>
      </c>
      <c r="C9" s="13" t="s">
        <v>83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13"/>
      <c r="U9" s="8" t="s">
        <v>82</v>
      </c>
      <c r="V9" s="13" t="s">
        <v>83</v>
      </c>
      <c r="W9" s="58"/>
      <c r="X9" s="58"/>
      <c r="Y9" s="58"/>
      <c r="Z9" s="42"/>
      <c r="AA9" s="58"/>
      <c r="AC9" s="58"/>
      <c r="AD9" s="12"/>
    </row>
    <row r="10" spans="2:30">
      <c r="B10" s="6"/>
      <c r="C10" s="12"/>
      <c r="D10" s="159" t="s">
        <v>150</v>
      </c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  <c r="S10" s="161"/>
      <c r="U10" s="6"/>
      <c r="V10" s="162" t="s">
        <v>150</v>
      </c>
      <c r="W10" s="162"/>
      <c r="X10" s="162"/>
      <c r="Y10" s="162"/>
      <c r="Z10" s="162"/>
      <c r="AA10" s="162"/>
      <c r="AB10" s="162"/>
      <c r="AC10" s="162"/>
      <c r="AD10" s="163"/>
    </row>
    <row r="11" spans="2:30">
      <c r="B11" s="6">
        <v>103.6</v>
      </c>
      <c r="C11" s="12">
        <v>86.4</v>
      </c>
      <c r="D11" s="46">
        <v>1289275.1200000001</v>
      </c>
      <c r="E11" s="40">
        <v>8.06</v>
      </c>
      <c r="F11" s="40">
        <v>1944836.94</v>
      </c>
      <c r="G11" s="47">
        <v>9.6300000000000008</v>
      </c>
      <c r="H11" s="8"/>
      <c r="I11" s="40"/>
      <c r="J11" s="40"/>
      <c r="K11" s="47"/>
      <c r="L11" s="46">
        <v>1039536.75</v>
      </c>
      <c r="M11" s="40">
        <v>6.92</v>
      </c>
      <c r="N11" s="7">
        <v>1231082.6200000001</v>
      </c>
      <c r="O11" s="47">
        <v>5.95</v>
      </c>
      <c r="P11" s="8">
        <v>948716.38</v>
      </c>
      <c r="Q11" s="40">
        <v>10.1</v>
      </c>
      <c r="R11" s="7">
        <v>1067398.1200000001</v>
      </c>
      <c r="S11" s="13">
        <v>5.22</v>
      </c>
      <c r="U11" s="8">
        <v>103.6</v>
      </c>
      <c r="V11" s="13">
        <v>86.4</v>
      </c>
      <c r="W11" s="59">
        <f>F11/(D11*2)</f>
        <v>0.75423658993745257</v>
      </c>
      <c r="X11" s="60">
        <f>((1/E11^2)+(1/G11^2))^0.5*W11</f>
        <v>0.12202893008780734</v>
      </c>
      <c r="Y11" s="61"/>
      <c r="Z11" s="62"/>
      <c r="AA11" s="59">
        <f>N11/(L11*2)</f>
        <v>0.59213039846835624</v>
      </c>
      <c r="AB11" s="60">
        <f>((1/M11^2)+(1/O11^2))^0.5*AA11</f>
        <v>0.13124653913394374</v>
      </c>
      <c r="AC11" s="61">
        <f>R11/(P11*4)</f>
        <v>0.28127429400976511</v>
      </c>
      <c r="AD11" s="62">
        <f>((1/Q11^2)+(1/S11^2))^0.5*AC11</f>
        <v>6.0655132308578212E-2</v>
      </c>
    </row>
    <row r="12" spans="2:30">
      <c r="B12" s="6">
        <v>103.6</v>
      </c>
      <c r="C12" s="12">
        <v>77.099999999999994</v>
      </c>
      <c r="D12" s="37">
        <v>1091950.94</v>
      </c>
      <c r="E12" s="38">
        <v>6.82</v>
      </c>
      <c r="F12" s="38">
        <v>1518733.88</v>
      </c>
      <c r="G12" s="41">
        <v>7.52</v>
      </c>
      <c r="H12" s="6">
        <v>350073.69</v>
      </c>
      <c r="I12" s="38">
        <v>2.69</v>
      </c>
      <c r="J12" s="38">
        <v>1130718.06</v>
      </c>
      <c r="K12" s="41">
        <v>5.28</v>
      </c>
      <c r="L12" s="37">
        <v>975011.56</v>
      </c>
      <c r="M12" s="38">
        <v>6.49</v>
      </c>
      <c r="N12">
        <v>1015795</v>
      </c>
      <c r="O12" s="41">
        <v>4.91</v>
      </c>
      <c r="P12" s="6">
        <v>1101436.25</v>
      </c>
      <c r="Q12" s="38">
        <v>11.45</v>
      </c>
      <c r="R12">
        <v>1121287.94</v>
      </c>
      <c r="S12" s="12">
        <v>5.48</v>
      </c>
      <c r="U12" s="6">
        <v>103.6</v>
      </c>
      <c r="V12" s="12">
        <v>77.099999999999994</v>
      </c>
      <c r="W12" s="63">
        <f>F12/(D12*2)</f>
        <v>0.695422213748907</v>
      </c>
      <c r="X12" s="64">
        <f t="shared" ref="X12:X39" si="0">((1/E12^2)+(1/G12^2))^0.5*W12</f>
        <v>0.13765668679841636</v>
      </c>
      <c r="Y12" s="63">
        <f>J12/(H12*4)</f>
        <v>0.80748574678662655</v>
      </c>
      <c r="Z12" s="64">
        <f>((1/I12^2)+(1/K12^2))^0.5*Y12</f>
        <v>0.33689293779044116</v>
      </c>
      <c r="AA12" s="63">
        <f>N12/(L12*2)</f>
        <v>0.52091433664642905</v>
      </c>
      <c r="AB12" s="64">
        <f>((1/M12^2)+(1/O12^2))^0.5*AA12</f>
        <v>0.13303367767159055</v>
      </c>
      <c r="AC12" s="65">
        <f t="shared" ref="AC12:AC39" si="1">R12/(P12*4)</f>
        <v>0.25450586450191737</v>
      </c>
      <c r="AD12" s="66">
        <f t="shared" ref="AD12:AD39" si="2">((1/Q12^2)+(1/S12^2))^0.5*AC12</f>
        <v>5.1487743710940982E-2</v>
      </c>
    </row>
    <row r="13" spans="2:30">
      <c r="B13" s="6">
        <v>103.6</v>
      </c>
      <c r="C13" s="12">
        <v>74.400000000000006</v>
      </c>
      <c r="D13" s="37">
        <v>1952977.19</v>
      </c>
      <c r="E13" s="38">
        <v>12.2</v>
      </c>
      <c r="F13" s="38">
        <v>2855423.62</v>
      </c>
      <c r="G13" s="41">
        <v>14.14</v>
      </c>
      <c r="H13" s="6">
        <v>916617.38</v>
      </c>
      <c r="I13" s="38">
        <v>7.04</v>
      </c>
      <c r="J13" s="38">
        <v>2136933.69</v>
      </c>
      <c r="K13" s="41">
        <v>9.99</v>
      </c>
      <c r="L13" s="6">
        <v>1946568.25</v>
      </c>
      <c r="M13" s="38">
        <v>12.96</v>
      </c>
      <c r="N13">
        <v>2118021.25</v>
      </c>
      <c r="O13" s="41">
        <v>10.23</v>
      </c>
      <c r="P13" s="6">
        <v>2529975.75</v>
      </c>
      <c r="Q13" s="38">
        <v>26.29</v>
      </c>
      <c r="R13">
        <v>1928759.62</v>
      </c>
      <c r="S13" s="12">
        <v>9.42</v>
      </c>
      <c r="U13" s="6">
        <v>103.6</v>
      </c>
      <c r="V13" s="12">
        <v>74.400000000000006</v>
      </c>
      <c r="W13" s="65">
        <f>F13/(D13*2)</f>
        <v>0.7310437711768667</v>
      </c>
      <c r="X13" s="66">
        <f t="shared" si="0"/>
        <v>7.9142484269398045E-2</v>
      </c>
      <c r="Y13" s="63">
        <f>J13/(H13*4)</f>
        <v>0.58283143452942165</v>
      </c>
      <c r="Z13" s="64">
        <f t="shared" ref="Z13:Z15" si="3">((1/I13^2)+(1/K13^2))^0.5*Y13</f>
        <v>0.10128017513871639</v>
      </c>
      <c r="AA13" s="65">
        <f>N13/(L13*2)</f>
        <v>0.54403981211550123</v>
      </c>
      <c r="AB13" s="66">
        <f>((1/M13^2)+(1/O13^2))^0.5*AA13</f>
        <v>6.7752374830548259E-2</v>
      </c>
      <c r="AC13" s="65">
        <f t="shared" si="1"/>
        <v>0.19059072206522137</v>
      </c>
      <c r="AD13" s="66">
        <f t="shared" si="2"/>
        <v>2.1492150144571689E-2</v>
      </c>
    </row>
    <row r="14" spans="2:30">
      <c r="B14" s="6">
        <v>103.6</v>
      </c>
      <c r="C14" s="12">
        <v>68.7</v>
      </c>
      <c r="D14" s="37">
        <v>1432584.56</v>
      </c>
      <c r="E14" s="38">
        <v>8.9499999999999993</v>
      </c>
      <c r="F14" s="38">
        <v>2067484.19</v>
      </c>
      <c r="G14" s="41">
        <v>10.24</v>
      </c>
      <c r="H14" s="6">
        <v>555301.56000000006</v>
      </c>
      <c r="I14" s="38">
        <v>4.26</v>
      </c>
      <c r="J14" s="38">
        <v>1464154.44</v>
      </c>
      <c r="K14" s="41">
        <v>6.84</v>
      </c>
      <c r="L14" s="6">
        <v>1384180.25</v>
      </c>
      <c r="M14" s="38">
        <v>9.2200000000000006</v>
      </c>
      <c r="N14">
        <v>1656122.5</v>
      </c>
      <c r="O14" s="41">
        <v>8</v>
      </c>
      <c r="P14" s="6">
        <v>1241492.8799999999</v>
      </c>
      <c r="Q14" s="38">
        <v>12.9</v>
      </c>
      <c r="R14">
        <v>1430822.19</v>
      </c>
      <c r="S14" s="12">
        <v>6.99</v>
      </c>
      <c r="U14" s="6">
        <v>103.6</v>
      </c>
      <c r="V14" s="12">
        <v>68.7</v>
      </c>
      <c r="W14" s="63">
        <f>F14/(D14*2)</f>
        <v>0.72159237497296491</v>
      </c>
      <c r="X14" s="64">
        <f t="shared" si="0"/>
        <v>0.10707990302619924</v>
      </c>
      <c r="Y14" s="63">
        <f>J14/(H14*4)</f>
        <v>0.65917086564640648</v>
      </c>
      <c r="Z14" s="64">
        <f t="shared" si="3"/>
        <v>0.1822912009672108</v>
      </c>
      <c r="AA14" s="63">
        <f>N14/(L14*2)</f>
        <v>0.59823223890096688</v>
      </c>
      <c r="AB14" s="64">
        <f>((1/M14^2)+(1/O14^2))^0.5*AA14</f>
        <v>9.9004351010925515E-2</v>
      </c>
      <c r="AC14" s="65">
        <f t="shared" si="1"/>
        <v>0.28812533141551327</v>
      </c>
      <c r="AD14" s="66">
        <f t="shared" si="2"/>
        <v>4.6882030439590473E-2</v>
      </c>
    </row>
    <row r="15" spans="2:30">
      <c r="B15" s="6">
        <v>103.6</v>
      </c>
      <c r="C15" s="12">
        <v>61.3</v>
      </c>
      <c r="D15" s="37">
        <v>1120224.5</v>
      </c>
      <c r="E15" s="38">
        <v>7</v>
      </c>
      <c r="F15" s="38">
        <v>1616587.69</v>
      </c>
      <c r="G15" s="41">
        <v>8.01</v>
      </c>
      <c r="H15" s="6">
        <v>585623.93999999994</v>
      </c>
      <c r="I15" s="38">
        <v>4.49</v>
      </c>
      <c r="J15" s="38">
        <v>1075430.06</v>
      </c>
      <c r="K15" s="41">
        <v>5.03</v>
      </c>
      <c r="L15" s="6">
        <v>1098291.31</v>
      </c>
      <c r="M15" s="38">
        <v>7.31</v>
      </c>
      <c r="N15">
        <v>1475507.69</v>
      </c>
      <c r="O15" s="41">
        <v>7.13</v>
      </c>
      <c r="P15" s="6">
        <v>1454642.88</v>
      </c>
      <c r="Q15" s="38">
        <v>15.12</v>
      </c>
      <c r="R15">
        <v>1005813.88</v>
      </c>
      <c r="S15" s="12">
        <v>4.91</v>
      </c>
      <c r="U15" s="6">
        <v>103.6</v>
      </c>
      <c r="V15" s="12">
        <v>61.3</v>
      </c>
      <c r="W15" s="63">
        <f>F15/(D15*2)</f>
        <v>0.72154630165649825</v>
      </c>
      <c r="X15" s="64">
        <f t="shared" si="0"/>
        <v>0.13689270656664698</v>
      </c>
      <c r="Y15" s="63">
        <f>J15/(H15*4)</f>
        <v>0.45909584058329317</v>
      </c>
      <c r="Z15" s="64">
        <f t="shared" si="3"/>
        <v>0.13705930469992522</v>
      </c>
      <c r="AA15" s="63">
        <f>N15/(L15*2)</f>
        <v>0.67172874653811099</v>
      </c>
      <c r="AB15" s="64">
        <f>((1/M15^2)+(1/O15^2))^0.5*AA15</f>
        <v>0.13160517341523825</v>
      </c>
      <c r="AC15" s="65">
        <f t="shared" si="1"/>
        <v>0.17286268228254073</v>
      </c>
      <c r="AD15" s="66">
        <f t="shared" si="2"/>
        <v>3.7016036850559514E-2</v>
      </c>
    </row>
    <row r="16" spans="2:30">
      <c r="B16" s="6"/>
      <c r="C16" s="12"/>
      <c r="D16" s="6"/>
      <c r="G16" s="12"/>
      <c r="H16" s="6"/>
      <c r="K16" s="12"/>
      <c r="L16" s="6"/>
      <c r="O16" s="12"/>
      <c r="P16" s="6"/>
      <c r="S16" s="12"/>
      <c r="U16" s="6"/>
      <c r="V16" s="12"/>
      <c r="W16" s="65"/>
      <c r="X16" s="66"/>
      <c r="Y16" s="65"/>
      <c r="Z16" s="66"/>
      <c r="AA16" s="65"/>
      <c r="AB16" s="66"/>
      <c r="AC16" s="65"/>
      <c r="AD16" s="66"/>
    </row>
    <row r="17" spans="2:30">
      <c r="B17" s="6">
        <v>86.4</v>
      </c>
      <c r="C17" s="12">
        <v>103.6</v>
      </c>
      <c r="D17" s="37">
        <v>1400635</v>
      </c>
      <c r="E17" s="38">
        <v>8.76</v>
      </c>
      <c r="F17">
        <v>2056606.62</v>
      </c>
      <c r="G17" s="41">
        <v>9.43</v>
      </c>
      <c r="H17" s="37"/>
      <c r="I17" s="38"/>
      <c r="J17" s="38"/>
      <c r="K17" s="41"/>
      <c r="L17" s="6">
        <v>1081278.44</v>
      </c>
      <c r="M17" s="38">
        <v>6.27</v>
      </c>
      <c r="N17" s="38">
        <v>1550217.88</v>
      </c>
      <c r="O17" s="41">
        <v>7.35</v>
      </c>
      <c r="P17" s="6">
        <v>1322241.1200000001</v>
      </c>
      <c r="Q17" s="38">
        <v>12.23</v>
      </c>
      <c r="R17">
        <v>1392377.69</v>
      </c>
      <c r="S17" s="12">
        <v>7</v>
      </c>
      <c r="U17" s="6">
        <v>86.4</v>
      </c>
      <c r="V17" s="12">
        <v>103.6</v>
      </c>
      <c r="W17" s="63">
        <f>F17/(D17*2)</f>
        <v>0.73416936603754734</v>
      </c>
      <c r="X17" s="64">
        <f t="shared" si="0"/>
        <v>0.11439118678979446</v>
      </c>
      <c r="Y17" s="63"/>
      <c r="Z17" s="64"/>
      <c r="AA17" s="63">
        <f>N17/(L17*2)</f>
        <v>0.71684490444477922</v>
      </c>
      <c r="AB17" s="64">
        <f>((1/M17^2)+(1/O17^2))^0.5*AA17</f>
        <v>0.15027734688856545</v>
      </c>
      <c r="AC17" s="65">
        <f t="shared" si="1"/>
        <v>0.26326092664551226</v>
      </c>
      <c r="AD17" s="66">
        <f t="shared" si="2"/>
        <v>4.3333313395384654E-2</v>
      </c>
    </row>
    <row r="18" spans="2:30">
      <c r="B18" s="6">
        <v>86.4</v>
      </c>
      <c r="C18" s="12">
        <v>77.099999999999994</v>
      </c>
      <c r="D18" s="37">
        <v>917224.19</v>
      </c>
      <c r="E18" s="38">
        <v>5.74</v>
      </c>
      <c r="F18">
        <v>1350196.19</v>
      </c>
      <c r="G18" s="41">
        <v>6.19</v>
      </c>
      <c r="H18" s="37">
        <v>292248</v>
      </c>
      <c r="I18" s="38">
        <v>2.9</v>
      </c>
      <c r="J18" s="38">
        <v>975189.25</v>
      </c>
      <c r="K18" s="41">
        <v>4.5199999999999996</v>
      </c>
      <c r="L18" s="6">
        <v>856921.75</v>
      </c>
      <c r="M18" s="38">
        <v>4.97</v>
      </c>
      <c r="N18">
        <v>968857.44</v>
      </c>
      <c r="O18" s="41">
        <v>4.5999999999999996</v>
      </c>
      <c r="P18" s="6">
        <v>893890.88</v>
      </c>
      <c r="Q18" s="38">
        <v>8.27</v>
      </c>
      <c r="R18">
        <v>929186.38</v>
      </c>
      <c r="S18" s="12">
        <v>4.67</v>
      </c>
      <c r="U18" s="6">
        <v>86.4</v>
      </c>
      <c r="V18" s="12">
        <v>77.099999999999994</v>
      </c>
      <c r="W18" s="63">
        <f>F18/(D18*2)</f>
        <v>0.73602299455272768</v>
      </c>
      <c r="X18" s="64">
        <f t="shared" si="0"/>
        <v>0.17487310637797651</v>
      </c>
      <c r="Y18" s="63">
        <f>J18/(H18*4)</f>
        <v>0.83421379273767482</v>
      </c>
      <c r="Z18" s="64">
        <f>((1/I18^2)+(1/K18^2))^0.5*Y18</f>
        <v>0.34177600824947163</v>
      </c>
      <c r="AA18" s="63">
        <f>N18/(L18*2)</f>
        <v>0.56531266711342076</v>
      </c>
      <c r="AB18" s="64">
        <f>((1/M18^2)+(1/O18^2))^0.5*AA18</f>
        <v>0.16745409913400305</v>
      </c>
      <c r="AC18" s="65">
        <f t="shared" si="1"/>
        <v>0.25987131113811118</v>
      </c>
      <c r="AD18" s="66">
        <f t="shared" si="2"/>
        <v>6.3906281709706955E-2</v>
      </c>
    </row>
    <row r="19" spans="2:30">
      <c r="B19" s="6">
        <v>86.4</v>
      </c>
      <c r="C19" s="12">
        <v>74.400000000000006</v>
      </c>
      <c r="D19" s="6">
        <v>1314447.44</v>
      </c>
      <c r="E19" s="38">
        <v>8.23</v>
      </c>
      <c r="F19">
        <v>2002921.81</v>
      </c>
      <c r="G19" s="12">
        <v>9.19</v>
      </c>
      <c r="H19" s="37">
        <v>383253.75</v>
      </c>
      <c r="I19" s="38">
        <v>3.8</v>
      </c>
      <c r="J19">
        <v>844001.25</v>
      </c>
      <c r="K19" s="41">
        <v>3.91</v>
      </c>
      <c r="L19" s="6">
        <v>1260433.06</v>
      </c>
      <c r="M19" s="38">
        <v>7.31</v>
      </c>
      <c r="N19">
        <v>1222242.5</v>
      </c>
      <c r="O19" s="41">
        <v>5.8</v>
      </c>
      <c r="P19" s="6">
        <v>1129134.6200000001</v>
      </c>
      <c r="Q19" s="38">
        <v>10.44</v>
      </c>
      <c r="R19">
        <v>1011149.38</v>
      </c>
      <c r="S19" s="12">
        <v>5.08</v>
      </c>
      <c r="U19" s="6">
        <v>86.4</v>
      </c>
      <c r="V19" s="12">
        <v>74.400000000000006</v>
      </c>
      <c r="W19" s="63">
        <f>F19/(D19*2)</f>
        <v>0.76188737147222874</v>
      </c>
      <c r="X19" s="64">
        <f t="shared" si="0"/>
        <v>0.124270217990451</v>
      </c>
      <c r="Y19" s="63">
        <f>J19/(H19*4)</f>
        <v>0.55054989677204724</v>
      </c>
      <c r="Z19" s="64">
        <f>((1/I19^2)+(1/K19^2))^0.5*Y19</f>
        <v>0.20203188137954825</v>
      </c>
      <c r="AA19" s="63">
        <f>N19/(L19*2)</f>
        <v>0.48485022282738283</v>
      </c>
      <c r="AB19" s="64">
        <f>((1/M19^2)+(1/O19^2))^0.5*AA19</f>
        <v>0.1067116201761443</v>
      </c>
      <c r="AC19" s="65">
        <f t="shared" si="1"/>
        <v>0.22387706525197143</v>
      </c>
      <c r="AD19" s="66">
        <f t="shared" si="2"/>
        <v>4.9010636234004867E-2</v>
      </c>
    </row>
    <row r="20" spans="2:30">
      <c r="B20" s="6">
        <v>86.4</v>
      </c>
      <c r="C20" s="12">
        <v>68.7</v>
      </c>
      <c r="D20" s="37">
        <v>1095233.31</v>
      </c>
      <c r="E20" s="38">
        <v>6.85</v>
      </c>
      <c r="F20">
        <v>1549291.38</v>
      </c>
      <c r="G20" s="41">
        <v>7.11</v>
      </c>
      <c r="H20" s="37">
        <v>367440</v>
      </c>
      <c r="I20" s="38">
        <v>3.64</v>
      </c>
      <c r="J20" s="38">
        <v>1253077.5</v>
      </c>
      <c r="K20" s="41">
        <v>5.81</v>
      </c>
      <c r="L20" s="6">
        <v>1169171.19</v>
      </c>
      <c r="M20" s="38">
        <v>6.78</v>
      </c>
      <c r="N20">
        <v>1090377.94</v>
      </c>
      <c r="O20" s="41">
        <v>5.17</v>
      </c>
      <c r="P20" s="6">
        <v>992250.25</v>
      </c>
      <c r="Q20" s="38">
        <v>9.18</v>
      </c>
      <c r="R20">
        <v>957890</v>
      </c>
      <c r="S20" s="12">
        <v>4.8099999999999996</v>
      </c>
      <c r="U20" s="6">
        <v>86.4</v>
      </c>
      <c r="V20" s="12">
        <v>68.7</v>
      </c>
      <c r="W20" s="63">
        <f>F20/(D20*2)</f>
        <v>0.70728828545216538</v>
      </c>
      <c r="X20" s="64">
        <f t="shared" si="0"/>
        <v>0.14337783679437291</v>
      </c>
      <c r="Y20" s="63">
        <f>J20/(H20*4)</f>
        <v>0.8525728690398432</v>
      </c>
      <c r="Z20" s="64">
        <f>((1/I20^2)+(1/K20^2))^0.5*Y20</f>
        <v>0.27639440943936971</v>
      </c>
      <c r="AA20" s="63">
        <f>N20/(L20*2)</f>
        <v>0.46630380107125285</v>
      </c>
      <c r="AB20" s="64">
        <f>((1/M20^2)+(1/O20^2))^0.5*AA20</f>
        <v>0.11342475747234004</v>
      </c>
      <c r="AC20" s="65">
        <f t="shared" si="1"/>
        <v>0.24134284672641806</v>
      </c>
      <c r="AD20" s="66">
        <f t="shared" si="2"/>
        <v>5.6645576262053493E-2</v>
      </c>
    </row>
    <row r="21" spans="2:30">
      <c r="B21" s="6">
        <v>86.4</v>
      </c>
      <c r="C21" s="12">
        <v>61.3</v>
      </c>
      <c r="D21" s="6">
        <v>833618.81</v>
      </c>
      <c r="E21" s="38">
        <v>5.22</v>
      </c>
      <c r="F21">
        <v>1350735.12</v>
      </c>
      <c r="G21" s="12">
        <v>6.19</v>
      </c>
      <c r="H21" s="37">
        <v>233051.56</v>
      </c>
      <c r="I21" s="38">
        <v>2.31</v>
      </c>
      <c r="J21" s="38">
        <v>706828.31</v>
      </c>
      <c r="K21" s="41">
        <v>3.28</v>
      </c>
      <c r="L21" s="6">
        <v>836510.56</v>
      </c>
      <c r="M21" s="38">
        <v>4.8499999999999996</v>
      </c>
      <c r="N21">
        <v>844130.69</v>
      </c>
      <c r="O21" s="41">
        <v>4</v>
      </c>
      <c r="P21" s="6">
        <v>831131.5</v>
      </c>
      <c r="Q21" s="38">
        <v>7.69</v>
      </c>
      <c r="R21">
        <v>967889</v>
      </c>
      <c r="S21" s="12">
        <v>4.8600000000000003</v>
      </c>
      <c r="U21" s="6">
        <v>86.4</v>
      </c>
      <c r="V21" s="12">
        <v>61.3</v>
      </c>
      <c r="W21" s="63">
        <f>F21/(D21*2)</f>
        <v>0.81016353265829022</v>
      </c>
      <c r="X21" s="64">
        <f t="shared" si="0"/>
        <v>0.2030233153395197</v>
      </c>
      <c r="Y21" s="63">
        <f>J21/(H21*4)</f>
        <v>0.75823168701380939</v>
      </c>
      <c r="Z21" s="64">
        <f>((1/I21^2)+(1/K21^2))^0.5*Y21</f>
        <v>0.40147162044299284</v>
      </c>
      <c r="AA21" s="63">
        <f>N21/(L21*2)</f>
        <v>0.50455471237565719</v>
      </c>
      <c r="AB21" s="64">
        <f>((1/M21^2)+(1/O21^2))^0.5*AA21</f>
        <v>0.16350413516577028</v>
      </c>
      <c r="AC21" s="65">
        <f t="shared" si="1"/>
        <v>0.29113593937902726</v>
      </c>
      <c r="AD21" s="66">
        <f t="shared" si="2"/>
        <v>7.086506170264853E-2</v>
      </c>
    </row>
    <row r="22" spans="2:30">
      <c r="B22" s="6"/>
      <c r="C22" s="12"/>
      <c r="D22" s="6"/>
      <c r="G22" s="12"/>
      <c r="H22" s="6"/>
      <c r="K22" s="12"/>
      <c r="L22" s="6"/>
      <c r="O22" s="12"/>
      <c r="P22" s="6"/>
      <c r="S22" s="12"/>
      <c r="U22" s="6"/>
      <c r="V22" s="12"/>
      <c r="W22" s="65"/>
      <c r="X22" s="66"/>
      <c r="Y22" s="65"/>
      <c r="Z22" s="66"/>
      <c r="AA22" s="65"/>
      <c r="AB22" s="66"/>
      <c r="AC22" s="65"/>
      <c r="AD22" s="66"/>
    </row>
    <row r="23" spans="2:30">
      <c r="B23" s="6">
        <v>77.099999999999994</v>
      </c>
      <c r="C23" s="12">
        <v>103.6</v>
      </c>
      <c r="D23" s="37">
        <v>1263836.75</v>
      </c>
      <c r="E23" s="38">
        <v>7.38</v>
      </c>
      <c r="F23" s="38">
        <v>1913351.88</v>
      </c>
      <c r="G23" s="41">
        <v>10.51</v>
      </c>
      <c r="H23" s="37">
        <v>419270.81</v>
      </c>
      <c r="I23" s="38">
        <v>3.84</v>
      </c>
      <c r="J23">
        <v>1270755.25</v>
      </c>
      <c r="K23" s="41">
        <v>6.22</v>
      </c>
      <c r="L23" s="6">
        <v>1020701.75</v>
      </c>
      <c r="M23" s="38">
        <v>6.51</v>
      </c>
      <c r="N23">
        <v>1123126.19</v>
      </c>
      <c r="O23" s="41">
        <v>5.05</v>
      </c>
      <c r="P23" s="6">
        <v>1303823.75</v>
      </c>
      <c r="Q23" s="38">
        <v>13.06</v>
      </c>
      <c r="R23">
        <v>1209769.75</v>
      </c>
      <c r="S23" s="12">
        <v>5.91</v>
      </c>
      <c r="U23" s="6">
        <v>77.099999999999994</v>
      </c>
      <c r="V23" s="12">
        <v>103.6</v>
      </c>
      <c r="W23" s="63">
        <f>F23/(D23*2)</f>
        <v>0.75696164081318251</v>
      </c>
      <c r="X23" s="64">
        <f t="shared" si="0"/>
        <v>0.12533067604471568</v>
      </c>
      <c r="Y23" s="63">
        <f>J23/(H23*4)</f>
        <v>0.75771745831769211</v>
      </c>
      <c r="Z23" s="64">
        <f>((1/I23^2)+(1/K23^2))^0.5*Y23</f>
        <v>0.23189667828778079</v>
      </c>
      <c r="AA23" s="63">
        <f>N23/(L23*2)</f>
        <v>0.55017353991996187</v>
      </c>
      <c r="AB23" s="64">
        <f>((1/M23^2)+(1/O23^2))^0.5*AA23</f>
        <v>0.13788168017304492</v>
      </c>
      <c r="AC23" s="65">
        <f t="shared" si="1"/>
        <v>0.23196573731687278</v>
      </c>
      <c r="AD23" s="66">
        <f t="shared" si="2"/>
        <v>4.3081451438743666E-2</v>
      </c>
    </row>
    <row r="24" spans="2:30">
      <c r="B24" s="6">
        <v>77.099999999999994</v>
      </c>
      <c r="C24" s="12">
        <v>86.4</v>
      </c>
      <c r="D24" s="37">
        <v>967661.31</v>
      </c>
      <c r="E24" s="38">
        <v>5.65</v>
      </c>
      <c r="F24">
        <v>1565290.44</v>
      </c>
      <c r="G24" s="12">
        <v>8.6</v>
      </c>
      <c r="H24" s="37">
        <v>353629.62</v>
      </c>
      <c r="I24" s="38">
        <v>3.24</v>
      </c>
      <c r="J24">
        <v>1147944.81</v>
      </c>
      <c r="K24" s="41">
        <v>5.62</v>
      </c>
      <c r="L24" s="6">
        <v>797711.12</v>
      </c>
      <c r="M24" s="38">
        <v>5.08</v>
      </c>
      <c r="N24">
        <v>979003.94</v>
      </c>
      <c r="O24" s="41">
        <v>4.4000000000000004</v>
      </c>
      <c r="P24" s="6">
        <v>1014975.88</v>
      </c>
      <c r="Q24" s="38">
        <v>10.17</v>
      </c>
      <c r="R24">
        <v>904524.94</v>
      </c>
      <c r="S24" s="12">
        <v>4.42</v>
      </c>
      <c r="U24" s="6">
        <v>77.099999999999994</v>
      </c>
      <c r="V24" s="12">
        <v>86.4</v>
      </c>
      <c r="W24" s="63">
        <f>F24/(D24*2)</f>
        <v>0.80880077761918567</v>
      </c>
      <c r="X24" s="64">
        <f t="shared" si="0"/>
        <v>0.171280039533586</v>
      </c>
      <c r="Y24" s="63">
        <f>J24/(H24*4)</f>
        <v>0.81154458300184251</v>
      </c>
      <c r="Z24" s="64">
        <f>((1/I24^2)+(1/K24^2))^0.5*Y24</f>
        <v>0.28912073777865177</v>
      </c>
      <c r="AA24" s="63">
        <f>N24/(L24*2)</f>
        <v>0.61363312824321659</v>
      </c>
      <c r="AB24" s="64">
        <f>((1/M24^2)+(1/O24^2))^0.5*AA24</f>
        <v>0.18450160448432085</v>
      </c>
      <c r="AC24" s="65">
        <f t="shared" si="1"/>
        <v>0.22279468848067599</v>
      </c>
      <c r="AD24" s="66">
        <f t="shared" si="2"/>
        <v>5.4960781246909556E-2</v>
      </c>
    </row>
    <row r="25" spans="2:30">
      <c r="B25" s="6">
        <v>77.099999999999994</v>
      </c>
      <c r="C25" s="12">
        <v>74.400000000000006</v>
      </c>
      <c r="D25" s="37">
        <v>1345665.19</v>
      </c>
      <c r="E25" s="38">
        <v>7.86</v>
      </c>
      <c r="F25">
        <v>1939457.5</v>
      </c>
      <c r="G25" s="12">
        <v>10.66</v>
      </c>
      <c r="H25" s="37">
        <v>662796.62</v>
      </c>
      <c r="I25" s="38">
        <v>6.07</v>
      </c>
      <c r="J25">
        <v>1245084</v>
      </c>
      <c r="K25" s="41">
        <v>6.1</v>
      </c>
      <c r="L25" s="6">
        <v>1093629.3799999999</v>
      </c>
      <c r="M25" s="38">
        <v>6.97</v>
      </c>
      <c r="N25" s="38">
        <v>1210260.69</v>
      </c>
      <c r="O25" s="41">
        <v>5.44</v>
      </c>
      <c r="P25" s="6">
        <v>1519134.5</v>
      </c>
      <c r="Q25" s="38">
        <v>15.22</v>
      </c>
      <c r="R25">
        <v>939865</v>
      </c>
      <c r="S25" s="12">
        <v>4.59</v>
      </c>
      <c r="U25" s="6">
        <v>77.099999999999994</v>
      </c>
      <c r="V25" s="12">
        <v>74.400000000000006</v>
      </c>
      <c r="W25" s="63">
        <f>F25/(D25*2)</f>
        <v>0.72063151904821143</v>
      </c>
      <c r="X25" s="64">
        <f t="shared" si="0"/>
        <v>0.11391138024408062</v>
      </c>
      <c r="Y25" s="63">
        <f>J25/(H25*4)</f>
        <v>0.46963275099381163</v>
      </c>
      <c r="Z25" s="64">
        <f>((1/I25^2)+(1/K25^2))^0.5*Y25</f>
        <v>0.10914824315443167</v>
      </c>
      <c r="AA25" s="63">
        <f>N25/(L25*2)</f>
        <v>0.55332305081269861</v>
      </c>
      <c r="AB25" s="64">
        <f>((1/M25^2)+(1/O25^2))^0.5*AA25</f>
        <v>0.1290267152277583</v>
      </c>
      <c r="AC25" s="65">
        <f t="shared" si="1"/>
        <v>0.15467113017313477</v>
      </c>
      <c r="AD25" s="66">
        <f t="shared" si="2"/>
        <v>3.519643851918873E-2</v>
      </c>
    </row>
    <row r="26" spans="2:30">
      <c r="B26" s="6">
        <v>77.099999999999994</v>
      </c>
      <c r="C26" s="12">
        <v>68.7</v>
      </c>
      <c r="D26" s="37">
        <v>1549668.5</v>
      </c>
      <c r="E26" s="38">
        <v>9.0500000000000007</v>
      </c>
      <c r="F26">
        <v>2249323.19</v>
      </c>
      <c r="G26" s="41">
        <v>12.36</v>
      </c>
      <c r="H26" s="37">
        <v>472266.94</v>
      </c>
      <c r="I26" s="38">
        <v>4.33</v>
      </c>
      <c r="J26" s="38">
        <v>1452588</v>
      </c>
      <c r="K26" s="41">
        <v>7.12</v>
      </c>
      <c r="L26" s="6">
        <v>1325133.8799999999</v>
      </c>
      <c r="M26" s="38">
        <v>8.4499999999999993</v>
      </c>
      <c r="N26">
        <v>1522313.44</v>
      </c>
      <c r="O26" s="41">
        <v>6.84</v>
      </c>
      <c r="P26" s="6">
        <v>1633103.38</v>
      </c>
      <c r="Q26" s="38">
        <v>16.36</v>
      </c>
      <c r="R26">
        <v>1631285.94</v>
      </c>
      <c r="S26" s="12">
        <v>7.97</v>
      </c>
      <c r="U26" s="6">
        <v>77.099999999999994</v>
      </c>
      <c r="V26" s="12">
        <v>68.7</v>
      </c>
      <c r="W26" s="63">
        <f>F26/(D26*2)</f>
        <v>0.72574334123717421</v>
      </c>
      <c r="X26" s="64">
        <f t="shared" si="0"/>
        <v>9.9390926661795484E-2</v>
      </c>
      <c r="Y26" s="63">
        <f>J26/(H26*4)</f>
        <v>0.7689443601536029</v>
      </c>
      <c r="Z26" s="64">
        <f>((1/I26^2)+(1/K26^2))^0.5*Y26</f>
        <v>0.20784625382369817</v>
      </c>
      <c r="AA26" s="63">
        <f>N26/(L26*2)</f>
        <v>0.57439986365754991</v>
      </c>
      <c r="AB26" s="64">
        <f>((1/M26^2)+(1/O26^2))^0.5*AA26</f>
        <v>0.10804094967398446</v>
      </c>
      <c r="AC26" s="65">
        <f t="shared" si="1"/>
        <v>0.24972178123836838</v>
      </c>
      <c r="AD26" s="66">
        <f t="shared" si="2"/>
        <v>3.4853036828010046E-2</v>
      </c>
    </row>
    <row r="27" spans="2:30">
      <c r="B27" s="6">
        <v>77.099999999999994</v>
      </c>
      <c r="C27" s="12">
        <v>61.3</v>
      </c>
      <c r="D27" s="37">
        <v>2199413.69</v>
      </c>
      <c r="E27" s="38">
        <v>12.84</v>
      </c>
      <c r="F27">
        <v>2932202.5</v>
      </c>
      <c r="G27" s="12">
        <v>16.11</v>
      </c>
      <c r="H27" s="37">
        <v>711379.62</v>
      </c>
      <c r="I27" s="38">
        <v>6.52</v>
      </c>
      <c r="J27" s="38">
        <v>2127808.69</v>
      </c>
      <c r="K27" s="41">
        <v>10.42</v>
      </c>
      <c r="L27" s="6">
        <v>1750614.06</v>
      </c>
      <c r="M27" s="38">
        <v>11.16</v>
      </c>
      <c r="N27">
        <v>1944235.44</v>
      </c>
      <c r="O27" s="41">
        <v>8.74</v>
      </c>
      <c r="P27" s="37">
        <v>2036760.5</v>
      </c>
      <c r="Q27" s="38">
        <v>20.399999999999999</v>
      </c>
      <c r="R27">
        <v>1721273.81</v>
      </c>
      <c r="S27" s="41">
        <v>8.41</v>
      </c>
      <c r="T27" s="38"/>
      <c r="U27" s="6">
        <v>77.099999999999994</v>
      </c>
      <c r="V27" s="12">
        <v>61.3</v>
      </c>
      <c r="W27" s="65">
        <f>F27/(D27*2)</f>
        <v>0.66658730763833707</v>
      </c>
      <c r="X27" s="66">
        <f t="shared" si="0"/>
        <v>6.6386991321097988E-2</v>
      </c>
      <c r="Y27" s="63">
        <f>J27/(H27*4)</f>
        <v>0.74777538960140577</v>
      </c>
      <c r="Z27" s="64">
        <f>((1/I27^2)+(1/K27^2))^0.5*Y27</f>
        <v>0.13529106470529473</v>
      </c>
      <c r="AA27" s="65">
        <f>N27/(L27*2)</f>
        <v>0.55530098964245722</v>
      </c>
      <c r="AB27" s="66">
        <f>((1/M27^2)+(1/O27^2))^0.5*AA27</f>
        <v>8.0700954346305795E-2</v>
      </c>
      <c r="AC27" s="65">
        <f t="shared" si="1"/>
        <v>0.21127592198493639</v>
      </c>
      <c r="AD27" s="66">
        <f t="shared" si="2"/>
        <v>2.7173052159414655E-2</v>
      </c>
    </row>
    <row r="28" spans="2:30">
      <c r="B28" s="6"/>
      <c r="C28" s="12"/>
      <c r="D28" s="6"/>
      <c r="G28" s="12"/>
      <c r="H28" s="6"/>
      <c r="K28" s="12"/>
      <c r="L28" s="6"/>
      <c r="N28" s="38"/>
      <c r="O28" s="41"/>
      <c r="P28" s="37"/>
      <c r="Q28" s="38"/>
      <c r="S28" s="12"/>
      <c r="U28" s="6"/>
      <c r="V28" s="12"/>
      <c r="W28" s="65"/>
      <c r="X28" s="66"/>
      <c r="Y28" s="65"/>
      <c r="Z28" s="66"/>
      <c r="AA28" s="65"/>
      <c r="AB28" s="66"/>
      <c r="AC28" s="65"/>
      <c r="AD28" s="66"/>
    </row>
    <row r="29" spans="2:30">
      <c r="B29" s="6">
        <v>74.400000000000006</v>
      </c>
      <c r="C29" s="12">
        <v>103.6</v>
      </c>
      <c r="D29" s="37">
        <v>2178581.69</v>
      </c>
      <c r="E29" s="38">
        <v>12.77</v>
      </c>
      <c r="F29" s="38">
        <v>2889521.44</v>
      </c>
      <c r="G29" s="41">
        <v>13.7</v>
      </c>
      <c r="H29" s="37">
        <v>978983.44</v>
      </c>
      <c r="I29" s="38">
        <v>8.74</v>
      </c>
      <c r="J29" s="38">
        <v>2396261.88</v>
      </c>
      <c r="K29" s="41">
        <v>11.41</v>
      </c>
      <c r="L29" s="6">
        <v>2223185.19</v>
      </c>
      <c r="M29" s="38">
        <v>12.92</v>
      </c>
      <c r="N29">
        <v>2574616.88</v>
      </c>
      <c r="O29" s="41">
        <v>14.24</v>
      </c>
      <c r="P29" s="6">
        <v>2869673.38</v>
      </c>
      <c r="Q29" s="38">
        <v>30.29</v>
      </c>
      <c r="R29">
        <v>2312887.56</v>
      </c>
      <c r="S29" s="12">
        <v>10.38</v>
      </c>
      <c r="U29" s="6">
        <v>74.400000000000006</v>
      </c>
      <c r="V29" s="12">
        <v>103.6</v>
      </c>
      <c r="W29" s="65">
        <f>F29/(D29*2)</f>
        <v>0.66316573146265634</v>
      </c>
      <c r="X29" s="66">
        <f t="shared" si="0"/>
        <v>7.099331207152984E-2</v>
      </c>
      <c r="Y29" s="65">
        <f>J29/(H29*4)</f>
        <v>0.61192605055709626</v>
      </c>
      <c r="Z29" s="66">
        <f>((1/I29^2)+(1/K29^2))^0.5*Y29</f>
        <v>8.8194495770714712E-2</v>
      </c>
      <c r="AA29" s="65">
        <f>N29/(L29*2)</f>
        <v>0.57903788033060799</v>
      </c>
      <c r="AB29" s="66">
        <f>((1/M29^2)+(1/O29^2))^0.5*AA29</f>
        <v>6.0514792394704746E-2</v>
      </c>
      <c r="AC29" s="65">
        <f t="shared" si="1"/>
        <v>0.20149397280884979</v>
      </c>
      <c r="AD29" s="66">
        <f t="shared" si="2"/>
        <v>2.0519924958906571E-2</v>
      </c>
    </row>
    <row r="30" spans="2:30">
      <c r="B30" s="6">
        <v>74.400000000000006</v>
      </c>
      <c r="C30" s="12">
        <v>86.4</v>
      </c>
      <c r="D30" s="37">
        <v>1131387.6200000001</v>
      </c>
      <c r="E30" s="38">
        <v>6.63</v>
      </c>
      <c r="F30">
        <v>1877334.31</v>
      </c>
      <c r="G30" s="12">
        <v>8.9</v>
      </c>
      <c r="H30" s="37"/>
      <c r="I30" s="38"/>
      <c r="J30" s="38"/>
      <c r="K30" s="41"/>
      <c r="L30" s="6">
        <v>1052660.94</v>
      </c>
      <c r="M30" s="38">
        <v>6.12</v>
      </c>
      <c r="N30">
        <v>1379849.25</v>
      </c>
      <c r="O30" s="41">
        <v>7.63</v>
      </c>
      <c r="P30" s="6">
        <v>1157327.1200000001</v>
      </c>
      <c r="Q30" s="38">
        <v>12.21</v>
      </c>
      <c r="R30">
        <v>1063164.56</v>
      </c>
      <c r="S30" s="12">
        <v>4.91</v>
      </c>
      <c r="U30" s="6">
        <v>74.400000000000006</v>
      </c>
      <c r="V30" s="12">
        <v>86.4</v>
      </c>
      <c r="W30" s="63">
        <f>F30/(D30*2)</f>
        <v>0.8296600903234207</v>
      </c>
      <c r="X30" s="64">
        <f t="shared" si="0"/>
        <v>0.15604277670820454</v>
      </c>
      <c r="Y30" s="63"/>
      <c r="Z30" s="64"/>
      <c r="AA30" s="63">
        <f>N30/(L30*2)</f>
        <v>0.65541011239573499</v>
      </c>
      <c r="AB30" s="64">
        <f>((1/M30^2)+(1/O30^2))^0.5*AA30</f>
        <v>0.13728655759970679</v>
      </c>
      <c r="AC30" s="65">
        <f t="shared" si="1"/>
        <v>0.2296594760520258</v>
      </c>
      <c r="AD30" s="66">
        <f t="shared" si="2"/>
        <v>5.0414025658883463E-2</v>
      </c>
    </row>
    <row r="31" spans="2:30">
      <c r="B31" s="6">
        <v>74.400000000000006</v>
      </c>
      <c r="C31" s="12">
        <v>77.099999999999994</v>
      </c>
      <c r="D31" s="37">
        <v>969307.75</v>
      </c>
      <c r="E31" s="38">
        <v>5.68</v>
      </c>
      <c r="F31">
        <v>1735495.44</v>
      </c>
      <c r="G31" s="12">
        <v>8.23</v>
      </c>
      <c r="H31" s="37">
        <v>484110.31</v>
      </c>
      <c r="I31" s="38">
        <v>4.32</v>
      </c>
      <c r="J31" s="38">
        <v>1289955</v>
      </c>
      <c r="K31" s="41">
        <v>6.46</v>
      </c>
      <c r="L31" s="6">
        <v>1103750.25</v>
      </c>
      <c r="M31" s="38">
        <v>6.41</v>
      </c>
      <c r="N31">
        <v>1324831.6200000001</v>
      </c>
      <c r="O31" s="41">
        <v>7.33</v>
      </c>
      <c r="P31" s="6">
        <v>1389212.12</v>
      </c>
      <c r="Q31" s="38">
        <v>14.66</v>
      </c>
      <c r="R31">
        <v>1054029.6200000001</v>
      </c>
      <c r="S31" s="12">
        <v>4.7300000000000004</v>
      </c>
      <c r="U31" s="6">
        <v>74.400000000000006</v>
      </c>
      <c r="V31" s="12">
        <v>77.099999999999994</v>
      </c>
      <c r="W31" s="63">
        <f>F31/(D31*2)</f>
        <v>0.89522416384270109</v>
      </c>
      <c r="X31" s="64">
        <f t="shared" si="0"/>
        <v>0.19150204632392037</v>
      </c>
      <c r="Y31" s="63">
        <f>J31/(H31*4)</f>
        <v>0.66614724648190204</v>
      </c>
      <c r="Z31" s="64">
        <f>((1/I31^2)+(1/K31^2))^0.5*Y31</f>
        <v>0.18550297098216709</v>
      </c>
      <c r="AA31" s="63">
        <f>N31/(L31*2)</f>
        <v>0.60015008830122585</v>
      </c>
      <c r="AB31" s="64">
        <f>((1/M31^2)+(1/O31^2))^0.5*AA31</f>
        <v>0.12437725715717649</v>
      </c>
      <c r="AC31" s="65">
        <f t="shared" si="1"/>
        <v>0.18968118778002024</v>
      </c>
      <c r="AD31" s="66">
        <f t="shared" si="2"/>
        <v>4.2137376724301442E-2</v>
      </c>
    </row>
    <row r="32" spans="2:30">
      <c r="B32" s="6">
        <v>74.400000000000006</v>
      </c>
      <c r="C32" s="12">
        <v>68.7</v>
      </c>
      <c r="D32" s="37">
        <v>1561319.56</v>
      </c>
      <c r="E32" s="38">
        <v>9.16</v>
      </c>
      <c r="F32">
        <v>2109728.5</v>
      </c>
      <c r="G32" s="12">
        <v>10</v>
      </c>
      <c r="H32" s="37">
        <v>521012.88</v>
      </c>
      <c r="I32" s="38">
        <v>4.6500000000000004</v>
      </c>
      <c r="J32" s="38">
        <v>1541006.75</v>
      </c>
      <c r="K32" s="41">
        <v>7.34</v>
      </c>
      <c r="L32" s="6">
        <v>1445369.12</v>
      </c>
      <c r="M32" s="38">
        <v>8.4</v>
      </c>
      <c r="N32">
        <v>1735846.88</v>
      </c>
      <c r="O32" s="41">
        <v>9.6</v>
      </c>
      <c r="P32" s="6">
        <v>1518727.5</v>
      </c>
      <c r="Q32" s="38">
        <v>16.03</v>
      </c>
      <c r="R32">
        <v>1422543.62</v>
      </c>
      <c r="S32" s="12">
        <v>6.38</v>
      </c>
      <c r="U32" s="6">
        <v>74.400000000000006</v>
      </c>
      <c r="V32" s="12">
        <v>68.7</v>
      </c>
      <c r="W32" s="63">
        <f>F32/(D32*2)</f>
        <v>0.67562354115386858</v>
      </c>
      <c r="X32" s="64">
        <f t="shared" si="0"/>
        <v>0.10002458929349042</v>
      </c>
      <c r="Y32" s="63">
        <f>J32/(H32*4)</f>
        <v>0.73942833716510037</v>
      </c>
      <c r="Z32" s="64">
        <f>((1/I32^2)+(1/K32^2))^0.5*Y32</f>
        <v>0.18824137582321082</v>
      </c>
      <c r="AA32" s="65">
        <f>N32/(L32*2)</f>
        <v>0.60048566694160443</v>
      </c>
      <c r="AB32" s="66">
        <f>((1/M32^2)+(1/O32^2))^0.5*AA32</f>
        <v>9.4988842232834381E-2</v>
      </c>
      <c r="AC32" s="65">
        <f t="shared" si="1"/>
        <v>0.23416702798889202</v>
      </c>
      <c r="AD32" s="66">
        <f t="shared" si="2"/>
        <v>3.9503506575877069E-2</v>
      </c>
    </row>
    <row r="33" spans="2:30">
      <c r="B33" s="6">
        <v>74.400000000000006</v>
      </c>
      <c r="C33" s="12">
        <v>61.3</v>
      </c>
      <c r="D33" s="37">
        <v>1291511.94</v>
      </c>
      <c r="E33" s="38">
        <v>7.57</v>
      </c>
      <c r="F33">
        <v>1521798.06</v>
      </c>
      <c r="G33" s="12">
        <v>7.21</v>
      </c>
      <c r="H33" s="37">
        <v>842428.06</v>
      </c>
      <c r="I33" s="38">
        <v>7.52</v>
      </c>
      <c r="J33" s="38">
        <v>1611564.25</v>
      </c>
      <c r="K33" s="41">
        <v>7.67</v>
      </c>
      <c r="L33" s="37">
        <v>1329665.69</v>
      </c>
      <c r="M33" s="38">
        <v>7.72</v>
      </c>
      <c r="N33">
        <v>1446005.56</v>
      </c>
      <c r="O33" s="41">
        <v>8</v>
      </c>
      <c r="P33" s="6">
        <v>2066317</v>
      </c>
      <c r="Q33" s="38">
        <v>21.81</v>
      </c>
      <c r="R33">
        <v>1282171.81</v>
      </c>
      <c r="S33" s="12">
        <v>5.75</v>
      </c>
      <c r="U33" s="6">
        <v>74.400000000000006</v>
      </c>
      <c r="V33" s="12">
        <v>61.3</v>
      </c>
      <c r="W33" s="63">
        <f>F33/(D33*2)</f>
        <v>0.5891536937707289</v>
      </c>
      <c r="X33" s="64">
        <f t="shared" si="0"/>
        <v>0.11284587457622867</v>
      </c>
      <c r="Y33" s="65">
        <f>J33/(H33*4)</f>
        <v>0.47824981340246425</v>
      </c>
      <c r="Z33" s="66">
        <f>((1/I33^2)+(1/K33^2))^0.5*Y33</f>
        <v>8.9064688764510846E-2</v>
      </c>
      <c r="AA33" s="63">
        <f>N33/(L33*2)</f>
        <v>0.54374778971697768</v>
      </c>
      <c r="AB33" s="64">
        <f>((1/M33^2)+(1/O33^2))^0.5*AA33</f>
        <v>9.7880604234026794E-2</v>
      </c>
      <c r="AC33" s="65">
        <f t="shared" si="1"/>
        <v>0.1551276752308576</v>
      </c>
      <c r="AD33" s="66">
        <f>((1/Q33^2)+(1/S33^2))^0.5*AC33</f>
        <v>2.7900572778755302E-2</v>
      </c>
    </row>
    <row r="34" spans="2:30">
      <c r="B34" s="6"/>
      <c r="C34" s="12"/>
      <c r="D34" s="6"/>
      <c r="G34" s="12"/>
      <c r="H34" s="6"/>
      <c r="K34" s="12"/>
      <c r="L34" s="6"/>
      <c r="O34" s="12"/>
      <c r="P34" s="6"/>
      <c r="S34" s="12"/>
      <c r="U34" s="6"/>
      <c r="V34" s="12"/>
      <c r="W34" s="65"/>
      <c r="X34" s="66"/>
      <c r="Y34" s="65"/>
      <c r="Z34" s="66"/>
      <c r="AA34" s="65"/>
      <c r="AB34" s="66"/>
      <c r="AC34" s="65"/>
      <c r="AD34" s="66"/>
    </row>
    <row r="35" spans="2:30">
      <c r="B35" s="6">
        <v>68.7</v>
      </c>
      <c r="C35" s="12">
        <v>103.6</v>
      </c>
      <c r="D35" s="37">
        <v>1648878.5</v>
      </c>
      <c r="E35" s="38">
        <v>10.37</v>
      </c>
      <c r="F35">
        <v>2119074.69</v>
      </c>
      <c r="G35" s="12">
        <v>9.84</v>
      </c>
      <c r="H35" s="37">
        <v>496439.88</v>
      </c>
      <c r="I35" s="38">
        <v>4.92</v>
      </c>
      <c r="J35" s="38">
        <v>1341530.6200000001</v>
      </c>
      <c r="K35" s="41">
        <v>6.73</v>
      </c>
      <c r="L35" s="6">
        <v>1533333.44</v>
      </c>
      <c r="M35" s="38">
        <v>9.39</v>
      </c>
      <c r="N35">
        <v>1551113.62</v>
      </c>
      <c r="O35" s="41">
        <v>7.12</v>
      </c>
      <c r="P35" s="37">
        <v>1451290.25</v>
      </c>
      <c r="Q35" s="38">
        <v>11.87</v>
      </c>
      <c r="R35">
        <v>1368026.25</v>
      </c>
      <c r="S35" s="41">
        <v>7.51</v>
      </c>
      <c r="T35" s="38"/>
      <c r="U35" s="6">
        <v>68.7</v>
      </c>
      <c r="V35" s="12">
        <v>103.6</v>
      </c>
      <c r="W35" s="65">
        <f>F35/(D35*2)</f>
        <v>0.64258060554492036</v>
      </c>
      <c r="X35" s="66">
        <f t="shared" si="0"/>
        <v>9.0023182504674004E-2</v>
      </c>
      <c r="Y35" s="63">
        <f>J35/(H35*4)</f>
        <v>0.67557557019794623</v>
      </c>
      <c r="Z35" s="64">
        <f>((1/I35^2)+(1/K35^2))^0.5*Y35</f>
        <v>0.17009203794976363</v>
      </c>
      <c r="AA35" s="65">
        <f>N35/(L35*2)</f>
        <v>0.50579788437927764</v>
      </c>
      <c r="AB35" s="66">
        <f>((1/M35^2)+(1/O35^2))^0.5*AA35</f>
        <v>8.9151810524283864E-2</v>
      </c>
      <c r="AC35" s="65">
        <f t="shared" si="1"/>
        <v>0.23565690081635979</v>
      </c>
      <c r="AD35" s="66">
        <f t="shared" si="2"/>
        <v>3.7132120122354492E-2</v>
      </c>
    </row>
    <row r="36" spans="2:30">
      <c r="B36" s="6">
        <v>68.7</v>
      </c>
      <c r="C36" s="12">
        <v>86.4</v>
      </c>
      <c r="D36" s="37">
        <v>1410058.12</v>
      </c>
      <c r="E36" s="38">
        <v>8.8699999999999992</v>
      </c>
      <c r="F36" s="38">
        <v>1525279.75</v>
      </c>
      <c r="G36" s="41">
        <v>7.08</v>
      </c>
      <c r="H36" s="37">
        <v>422427.12</v>
      </c>
      <c r="I36" s="38">
        <v>4.18</v>
      </c>
      <c r="J36" s="38">
        <v>1112593.8799999999</v>
      </c>
      <c r="K36" s="41">
        <v>5.58</v>
      </c>
      <c r="L36" s="6">
        <v>1057881.81</v>
      </c>
      <c r="M36" s="38">
        <v>6.48</v>
      </c>
      <c r="N36">
        <v>1263476.31</v>
      </c>
      <c r="O36" s="41">
        <v>5.8</v>
      </c>
      <c r="P36" s="37">
        <v>1119243.25</v>
      </c>
      <c r="Q36" s="38">
        <v>9.15</v>
      </c>
      <c r="R36">
        <v>1106737.3799999999</v>
      </c>
      <c r="S36" s="41">
        <v>6.08</v>
      </c>
      <c r="T36" s="38"/>
      <c r="U36" s="6">
        <v>68.7</v>
      </c>
      <c r="V36" s="12">
        <v>86.4</v>
      </c>
      <c r="W36" s="63">
        <f>F36/(D36*2)</f>
        <v>0.54085704992075079</v>
      </c>
      <c r="X36" s="64">
        <f t="shared" si="0"/>
        <v>9.7743775988383338E-2</v>
      </c>
      <c r="Y36" s="63">
        <f>J36/(H36*4)</f>
        <v>0.65845315518568026</v>
      </c>
      <c r="Z36" s="64">
        <f>((1/I36^2)+(1/K36^2))^0.5*Y36</f>
        <v>0.19682118954805067</v>
      </c>
      <c r="AA36" s="63">
        <f>N36/(L36*2)</f>
        <v>0.59717271724333743</v>
      </c>
      <c r="AB36" s="64">
        <f>((1/M36^2)+(1/O36^2))^0.5*AA36</f>
        <v>0.13817999012970203</v>
      </c>
      <c r="AC36" s="65">
        <f t="shared" si="1"/>
        <v>0.24720662376118863</v>
      </c>
      <c r="AD36" s="66">
        <f t="shared" si="2"/>
        <v>4.8816776048739498E-2</v>
      </c>
    </row>
    <row r="37" spans="2:30">
      <c r="B37" s="6">
        <v>68.7</v>
      </c>
      <c r="C37" s="12">
        <v>77.099999999999994</v>
      </c>
      <c r="D37" s="37">
        <v>1560598.12</v>
      </c>
      <c r="E37" s="38">
        <v>9.82</v>
      </c>
      <c r="F37" s="38">
        <v>2064712.12</v>
      </c>
      <c r="G37" s="41">
        <v>9.58</v>
      </c>
      <c r="H37" s="37">
        <v>454313.69</v>
      </c>
      <c r="I37" s="38">
        <v>4.5</v>
      </c>
      <c r="J37" s="38">
        <v>1459547.88</v>
      </c>
      <c r="K37" s="41">
        <v>7.32</v>
      </c>
      <c r="L37" s="37">
        <v>1358487.88</v>
      </c>
      <c r="M37" s="38">
        <v>8.32</v>
      </c>
      <c r="N37">
        <v>1727173.12</v>
      </c>
      <c r="O37" s="41">
        <v>7.93</v>
      </c>
      <c r="P37" s="37">
        <v>1541431.5</v>
      </c>
      <c r="Q37" s="38">
        <v>12.6</v>
      </c>
      <c r="R37">
        <v>1686086.19</v>
      </c>
      <c r="S37" s="41">
        <v>9.26</v>
      </c>
      <c r="T37" s="38"/>
      <c r="U37" s="6">
        <v>68.7</v>
      </c>
      <c r="V37" s="12">
        <v>77.099999999999994</v>
      </c>
      <c r="W37" s="63">
        <f>F37/(D37*2)</f>
        <v>0.66151307423079553</v>
      </c>
      <c r="X37" s="64">
        <f t="shared" si="0"/>
        <v>9.6467583144406954E-2</v>
      </c>
      <c r="Y37" s="63">
        <f>J37/(H37*4)</f>
        <v>0.80316085126116266</v>
      </c>
      <c r="Z37" s="64">
        <f>((1/I37^2)+(1/K37^2))^0.5*Y37</f>
        <v>0.20950887722787578</v>
      </c>
      <c r="AA37" s="63">
        <f>N37/(L37*2)</f>
        <v>0.63569691913629744</v>
      </c>
      <c r="AB37" s="64">
        <f>((1/M37^2)+(1/O37^2))^0.5*AA37</f>
        <v>0.11074318284934719</v>
      </c>
      <c r="AC37" s="65">
        <f t="shared" si="1"/>
        <v>0.27346109606557278</v>
      </c>
      <c r="AD37" s="66">
        <f t="shared" si="2"/>
        <v>3.6648837194631606E-2</v>
      </c>
    </row>
    <row r="38" spans="2:30">
      <c r="B38" s="6">
        <v>68.7</v>
      </c>
      <c r="C38" s="12">
        <v>74.400000000000006</v>
      </c>
      <c r="D38" s="37">
        <v>1714154.94</v>
      </c>
      <c r="E38" s="38">
        <v>10.78</v>
      </c>
      <c r="F38" s="38">
        <v>2098752</v>
      </c>
      <c r="G38" s="41">
        <v>9.74</v>
      </c>
      <c r="H38" s="37">
        <v>548967.56000000006</v>
      </c>
      <c r="I38" s="38">
        <v>5.44</v>
      </c>
      <c r="J38">
        <v>1302582.06</v>
      </c>
      <c r="K38" s="41">
        <v>6.53</v>
      </c>
      <c r="L38" s="37">
        <v>1550204.94</v>
      </c>
      <c r="M38" s="38">
        <v>9.49</v>
      </c>
      <c r="N38">
        <v>1536125.56</v>
      </c>
      <c r="O38" s="41">
        <v>7.05</v>
      </c>
      <c r="P38" s="37">
        <v>1670050.25</v>
      </c>
      <c r="Q38" s="38">
        <v>13.66</v>
      </c>
      <c r="R38">
        <v>1272301</v>
      </c>
      <c r="S38" s="41">
        <v>6.99</v>
      </c>
      <c r="T38" s="38"/>
      <c r="U38" s="6">
        <v>68.7</v>
      </c>
      <c r="V38" s="12">
        <v>74.400000000000006</v>
      </c>
      <c r="W38" s="65">
        <f>F38/(D38*2)</f>
        <v>0.61218270035729683</v>
      </c>
      <c r="X38" s="66">
        <f t="shared" si="0"/>
        <v>8.4707675206303942E-2</v>
      </c>
      <c r="Y38" s="63">
        <f>J38/(H38*4)</f>
        <v>0.59319628103343658</v>
      </c>
      <c r="Z38" s="64">
        <f>((1/I38^2)+(1/K38^2))^0.5*Y38</f>
        <v>0.14192492524154846</v>
      </c>
      <c r="AA38" s="65">
        <f>N38/(L38*2)</f>
        <v>0.49545886494207664</v>
      </c>
      <c r="AB38" s="66">
        <f>((1/M38^2)+(1/O38^2))^0.5*AA38</f>
        <v>8.7548308494407007E-2</v>
      </c>
      <c r="AC38" s="65">
        <f t="shared" si="1"/>
        <v>0.19045849069511531</v>
      </c>
      <c r="AD38" s="66">
        <f t="shared" si="2"/>
        <v>3.0607444280168917E-2</v>
      </c>
    </row>
    <row r="39" spans="2:30">
      <c r="B39" s="6">
        <v>68.7</v>
      </c>
      <c r="C39" s="14">
        <v>61.3</v>
      </c>
      <c r="D39" s="43">
        <v>1845264.06</v>
      </c>
      <c r="E39" s="45">
        <v>11.61</v>
      </c>
      <c r="F39" s="45">
        <v>2624968.62</v>
      </c>
      <c r="G39" s="44">
        <v>12.18</v>
      </c>
      <c r="H39" s="43">
        <v>677615.44</v>
      </c>
      <c r="I39" s="45">
        <v>6.71</v>
      </c>
      <c r="J39" s="9">
        <v>1704013.94</v>
      </c>
      <c r="K39" s="44">
        <v>8.5399999999999991</v>
      </c>
      <c r="L39" s="43">
        <v>1556023.69</v>
      </c>
      <c r="M39" s="45">
        <v>9.5299999999999994</v>
      </c>
      <c r="N39" s="9">
        <v>1564432.62</v>
      </c>
      <c r="O39" s="44">
        <v>7.18</v>
      </c>
      <c r="P39" s="43">
        <v>1555042.25</v>
      </c>
      <c r="Q39" s="45">
        <v>12.72</v>
      </c>
      <c r="R39" s="9">
        <v>1644654.12</v>
      </c>
      <c r="S39" s="44">
        <v>9.0299999999999994</v>
      </c>
      <c r="T39" s="38"/>
      <c r="U39" s="6">
        <v>68.7</v>
      </c>
      <c r="V39" s="14">
        <v>61.3</v>
      </c>
      <c r="W39" s="67">
        <f>F39/(D39*2)</f>
        <v>0.71127181114663884</v>
      </c>
      <c r="X39" s="68">
        <f t="shared" si="0"/>
        <v>8.463697915270596E-2</v>
      </c>
      <c r="Y39" s="69">
        <f>J39/(H39*4)</f>
        <v>0.62868031017711168</v>
      </c>
      <c r="Z39" s="70">
        <f>((1/I39^2)+(1/K39^2))^0.5*Y39</f>
        <v>0.11915408445830143</v>
      </c>
      <c r="AA39" s="67">
        <f>N39/(L39*2)</f>
        <v>0.50270205719040184</v>
      </c>
      <c r="AB39" s="68">
        <f>((1/M39^2)+(1/O39^2))^0.5*AA39</f>
        <v>8.7661236712015561E-2</v>
      </c>
      <c r="AC39" s="67">
        <f t="shared" si="1"/>
        <v>0.2644066616196441</v>
      </c>
      <c r="AD39" s="68">
        <f t="shared" si="2"/>
        <v>3.5909028725748589E-2</v>
      </c>
    </row>
    <row r="40" spans="2:30">
      <c r="B40" s="6"/>
      <c r="C40" s="12"/>
      <c r="D40" s="38"/>
      <c r="E40" s="38"/>
      <c r="F40" s="38"/>
      <c r="G40" s="38"/>
      <c r="H40" s="38"/>
      <c r="I40" s="38"/>
      <c r="L40" s="38"/>
      <c r="M40" s="38"/>
      <c r="P40" s="38"/>
      <c r="Q40" s="38"/>
      <c r="S40" s="12"/>
      <c r="U40" s="6"/>
      <c r="W40" s="38"/>
      <c r="X40" s="38"/>
      <c r="Y40" s="71"/>
      <c r="Z40" s="38"/>
      <c r="AA40" s="38"/>
      <c r="AB40" s="38"/>
      <c r="AC40" s="38"/>
      <c r="AD40" s="41"/>
    </row>
    <row r="41" spans="2:30">
      <c r="B41" s="6"/>
      <c r="C41" s="12"/>
      <c r="D41" s="159" t="s">
        <v>91</v>
      </c>
      <c r="E41" s="160"/>
      <c r="F41" s="160"/>
      <c r="G41" s="160"/>
      <c r="H41" s="160"/>
      <c r="I41" s="160"/>
      <c r="J41" s="160"/>
      <c r="K41" s="160"/>
      <c r="L41" s="160"/>
      <c r="M41" s="160"/>
      <c r="N41" s="160"/>
      <c r="O41" s="160"/>
      <c r="P41" s="160"/>
      <c r="Q41" s="160"/>
      <c r="R41" s="160"/>
      <c r="S41" s="161"/>
      <c r="U41" s="6"/>
      <c r="V41" s="159" t="s">
        <v>91</v>
      </c>
      <c r="W41" s="160"/>
      <c r="X41" s="160"/>
      <c r="Y41" s="160"/>
      <c r="Z41" s="160"/>
      <c r="AA41" s="160"/>
      <c r="AB41" s="160"/>
      <c r="AC41" s="160"/>
      <c r="AD41" s="161"/>
    </row>
    <row r="42" spans="2:30">
      <c r="B42" s="6"/>
      <c r="C42" s="12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41"/>
      <c r="U42" s="72"/>
      <c r="V42" s="42" t="s">
        <v>54</v>
      </c>
      <c r="W42" s="58">
        <f>AVERAGE(W43:W54)</f>
        <v>0.501064131212833</v>
      </c>
      <c r="X42" s="73"/>
      <c r="Y42" s="58">
        <f>AVERAGE(Y43:Y61)</f>
        <v>0.25831517001843857</v>
      </c>
      <c r="Z42" s="73"/>
      <c r="AA42" s="58">
        <f>AVERAGE(AA43:AA61)</f>
        <v>0.25626466079476673</v>
      </c>
      <c r="AB42" s="73"/>
      <c r="AC42" s="58">
        <f>AVERAGE(AC43:AC61)</f>
        <v>7.5756291846916193E-2</v>
      </c>
      <c r="AD42" s="66"/>
    </row>
    <row r="43" spans="2:30">
      <c r="B43" s="8">
        <v>103.6</v>
      </c>
      <c r="C43" s="13">
        <v>83</v>
      </c>
      <c r="D43" s="46">
        <v>73466.81</v>
      </c>
      <c r="E43" s="40">
        <v>3.33</v>
      </c>
      <c r="F43" s="40">
        <v>69430.31</v>
      </c>
      <c r="G43" s="47">
        <v>3.35</v>
      </c>
      <c r="H43" s="46">
        <v>165028.25</v>
      </c>
      <c r="I43" s="40">
        <v>4.3600000000000003</v>
      </c>
      <c r="J43" s="40">
        <v>210034.38</v>
      </c>
      <c r="K43" s="47">
        <v>3.41</v>
      </c>
      <c r="L43" s="46">
        <v>177554</v>
      </c>
      <c r="M43" s="40">
        <v>3.91</v>
      </c>
      <c r="N43" s="40">
        <v>203100.19</v>
      </c>
      <c r="O43" s="47">
        <v>6.22</v>
      </c>
      <c r="P43" s="46">
        <v>404084.5</v>
      </c>
      <c r="Q43" s="40">
        <v>13.21</v>
      </c>
      <c r="R43" s="40">
        <v>100660.44</v>
      </c>
      <c r="S43" s="47">
        <v>1.71</v>
      </c>
      <c r="U43" s="6">
        <v>103.6</v>
      </c>
      <c r="V43" s="13">
        <v>83</v>
      </c>
      <c r="W43" s="59">
        <f>F43/(D43*2)</f>
        <v>0.47252841112878047</v>
      </c>
      <c r="X43" s="60">
        <f t="shared" ref="X43" si="4">((1/E43^2)+(1/G43^2))^0.5*W43</f>
        <v>0.20007936322697306</v>
      </c>
      <c r="Y43" s="59">
        <f>J43/(H43*4)</f>
        <v>0.31817943291527362</v>
      </c>
      <c r="Z43" s="60">
        <f>((1/I43^2)+(1/K43^2))^0.5*Y43</f>
        <v>0.11845661410433821</v>
      </c>
      <c r="AA43" s="59">
        <f>N43/(L43*2)</f>
        <v>0.57193921285918647</v>
      </c>
      <c r="AB43" s="60">
        <f t="shared" ref="AB43:AB45" si="5">((1/M43^2)+(1/O43^2))^0.5*AA43</f>
        <v>0.17277666678761858</v>
      </c>
      <c r="AC43" s="61">
        <f t="shared" ref="AC43:AC61" si="6">R43/(P43*4)</f>
        <v>6.2276850510227438E-2</v>
      </c>
      <c r="AD43" s="62">
        <f t="shared" ref="AD43:AD61" si="7">((1/Q43^2)+(1/S43^2))^0.5*AC43</f>
        <v>3.6723074733352845E-2</v>
      </c>
    </row>
    <row r="44" spans="2:30">
      <c r="B44" s="6">
        <v>103.6</v>
      </c>
      <c r="C44" s="12">
        <v>75.7</v>
      </c>
      <c r="D44" s="37"/>
      <c r="E44" s="38"/>
      <c r="F44" s="38"/>
      <c r="G44" s="41"/>
      <c r="H44" s="37">
        <v>323526.25</v>
      </c>
      <c r="I44" s="38">
        <v>7</v>
      </c>
      <c r="J44" s="38">
        <v>742146.75</v>
      </c>
      <c r="K44" s="41">
        <v>9.84</v>
      </c>
      <c r="L44" s="37">
        <v>730781.06</v>
      </c>
      <c r="M44" s="38">
        <v>13.76</v>
      </c>
      <c r="N44" s="38">
        <v>529332.06000000006</v>
      </c>
      <c r="O44" s="41">
        <v>7.06</v>
      </c>
      <c r="P44" s="37">
        <v>812501.12</v>
      </c>
      <c r="Q44" s="38">
        <v>23.96</v>
      </c>
      <c r="R44" s="38">
        <v>560778.62</v>
      </c>
      <c r="S44" s="41">
        <v>8.08</v>
      </c>
      <c r="T44" s="38"/>
      <c r="U44" s="6">
        <v>103.6</v>
      </c>
      <c r="V44" s="12">
        <v>75.7</v>
      </c>
      <c r="W44" s="65"/>
      <c r="X44" s="66"/>
      <c r="Y44" s="63">
        <f>J44/(H44*4)</f>
        <v>0.57348263858033155</v>
      </c>
      <c r="Z44" s="64">
        <f t="shared" ref="Z44:Z60" si="8">((1/I44^2)+(1/K44^2))^0.5*Y44</f>
        <v>0.10054119025562742</v>
      </c>
      <c r="AA44" s="65">
        <f>N44/(L44*2)</f>
        <v>0.36216870481016572</v>
      </c>
      <c r="AB44" s="66">
        <f t="shared" si="5"/>
        <v>5.7656902257426548E-2</v>
      </c>
      <c r="AC44" s="65">
        <f t="shared" si="6"/>
        <v>0.17254702984286346</v>
      </c>
      <c r="AD44" s="66">
        <f t="shared" si="7"/>
        <v>2.2536411374903538E-2</v>
      </c>
    </row>
    <row r="45" spans="2:30">
      <c r="B45" s="6">
        <v>103.6</v>
      </c>
      <c r="C45" s="12">
        <v>55.5</v>
      </c>
      <c r="D45" s="37"/>
      <c r="E45" s="38"/>
      <c r="F45" s="38"/>
      <c r="G45" s="41"/>
      <c r="H45" s="37">
        <v>244088.38</v>
      </c>
      <c r="I45" s="38">
        <v>6.47</v>
      </c>
      <c r="J45" s="38">
        <v>169163</v>
      </c>
      <c r="K45" s="41">
        <v>2.74</v>
      </c>
      <c r="L45" s="37">
        <v>217127</v>
      </c>
      <c r="M45" s="38">
        <v>4.79</v>
      </c>
      <c r="N45" s="38">
        <v>109208.56</v>
      </c>
      <c r="O45" s="41">
        <v>1.78</v>
      </c>
      <c r="P45" s="37">
        <v>530419.88</v>
      </c>
      <c r="Q45" s="38">
        <v>17.34</v>
      </c>
      <c r="R45" s="38">
        <v>166454.19</v>
      </c>
      <c r="S45" s="41">
        <v>2.4</v>
      </c>
      <c r="T45" s="38"/>
      <c r="U45" s="6">
        <v>103.6</v>
      </c>
      <c r="V45" s="12">
        <v>55.5</v>
      </c>
      <c r="W45" s="65"/>
      <c r="X45" s="66"/>
      <c r="Y45" s="65">
        <f t="shared" ref="Y45:Y60" si="9">J45/(H45*4)</f>
        <v>0.17325998886141158</v>
      </c>
      <c r="Z45" s="66">
        <f t="shared" si="8"/>
        <v>6.8670214602404467E-2</v>
      </c>
      <c r="AA45" s="63">
        <f>N45/(L45*2)</f>
        <v>0.25148544400281864</v>
      </c>
      <c r="AB45" s="64">
        <f t="shared" si="5"/>
        <v>0.15072370595238552</v>
      </c>
      <c r="AC45" s="65">
        <f t="shared" si="6"/>
        <v>7.8453974047880709E-2</v>
      </c>
      <c r="AD45" s="66">
        <f t="shared" si="7"/>
        <v>3.3000781262996146E-2</v>
      </c>
    </row>
    <row r="46" spans="2:30">
      <c r="B46" s="6"/>
      <c r="C46" s="12"/>
      <c r="D46" s="37"/>
      <c r="E46" s="38"/>
      <c r="F46" s="38"/>
      <c r="G46" s="41"/>
      <c r="H46" s="37"/>
      <c r="I46" s="38"/>
      <c r="J46" s="38"/>
      <c r="K46" s="41"/>
      <c r="L46" s="37"/>
      <c r="M46" s="38"/>
      <c r="N46" s="38"/>
      <c r="O46" s="41"/>
      <c r="P46" s="37"/>
      <c r="Q46" s="38"/>
      <c r="R46" s="38"/>
      <c r="S46" s="41"/>
      <c r="U46" s="6"/>
      <c r="V46" s="12"/>
      <c r="W46" s="65"/>
      <c r="X46" s="66"/>
      <c r="Y46" s="63"/>
      <c r="Z46" s="66"/>
      <c r="AA46" s="63"/>
      <c r="AB46" s="64"/>
      <c r="AC46" s="65"/>
      <c r="AD46" s="66"/>
    </row>
    <row r="47" spans="2:30">
      <c r="B47" s="6">
        <v>83</v>
      </c>
      <c r="C47" s="12">
        <v>103.6</v>
      </c>
      <c r="D47" s="37"/>
      <c r="E47" s="38"/>
      <c r="F47" s="38"/>
      <c r="G47" s="41"/>
      <c r="H47" s="37">
        <v>167468.31</v>
      </c>
      <c r="I47" s="38">
        <v>4.96</v>
      </c>
      <c r="J47" s="38">
        <v>137909.5</v>
      </c>
      <c r="K47" s="41">
        <v>1.99</v>
      </c>
      <c r="L47" s="37"/>
      <c r="M47" s="38"/>
      <c r="N47" s="38"/>
      <c r="O47" s="41"/>
      <c r="P47" s="37">
        <v>379035.5</v>
      </c>
      <c r="Q47" s="38">
        <v>11.54</v>
      </c>
      <c r="R47">
        <v>103746.12</v>
      </c>
      <c r="S47" s="41">
        <v>1.79</v>
      </c>
      <c r="U47" s="6">
        <v>83</v>
      </c>
      <c r="V47" s="12">
        <v>103.6</v>
      </c>
      <c r="W47" s="65"/>
      <c r="X47" s="66"/>
      <c r="Y47" s="63">
        <f t="shared" si="9"/>
        <v>0.20587402476325223</v>
      </c>
      <c r="Z47" s="64">
        <f t="shared" si="8"/>
        <v>0.11147021238768856</v>
      </c>
      <c r="AA47" s="63"/>
      <c r="AB47" s="64"/>
      <c r="AC47" s="65">
        <f t="shared" si="6"/>
        <v>6.8427706639615546E-2</v>
      </c>
      <c r="AD47" s="66">
        <f t="shared" si="7"/>
        <v>3.8684914507409157E-2</v>
      </c>
    </row>
    <row r="48" spans="2:30">
      <c r="B48" s="6">
        <v>83</v>
      </c>
      <c r="C48" s="12">
        <v>75.7</v>
      </c>
      <c r="D48" s="37">
        <v>136445.94</v>
      </c>
      <c r="E48" s="38">
        <v>2.61</v>
      </c>
      <c r="F48" s="38">
        <v>187504.38</v>
      </c>
      <c r="G48" s="41">
        <v>2.92</v>
      </c>
      <c r="H48" s="37">
        <v>183305.75</v>
      </c>
      <c r="I48" s="38">
        <v>5.12</v>
      </c>
      <c r="J48" s="38">
        <v>231166.38</v>
      </c>
      <c r="K48" s="41">
        <v>1.85</v>
      </c>
      <c r="L48" s="37"/>
      <c r="M48" s="38"/>
      <c r="N48" s="38"/>
      <c r="O48" s="41"/>
      <c r="P48" s="37">
        <v>592998.75</v>
      </c>
      <c r="Q48" s="38">
        <v>13.21</v>
      </c>
      <c r="R48">
        <v>178365.06</v>
      </c>
      <c r="S48" s="41">
        <v>3.17</v>
      </c>
      <c r="U48" s="6">
        <v>83</v>
      </c>
      <c r="V48" s="12">
        <v>75.7</v>
      </c>
      <c r="W48" s="63">
        <f>F48/(D48*2)</f>
        <v>0.68710135310731857</v>
      </c>
      <c r="X48" s="64">
        <f t="shared" ref="X48" si="10">((1/E48^2)+(1/G48^2))^0.5*W48</f>
        <v>0.35309282316736246</v>
      </c>
      <c r="Y48" s="63">
        <f>J48/(H48*4)</f>
        <v>0.31527431627213004</v>
      </c>
      <c r="Z48" s="64">
        <f t="shared" si="8"/>
        <v>0.18120212670246838</v>
      </c>
      <c r="AA48" s="63"/>
      <c r="AB48" s="64"/>
      <c r="AC48" s="65">
        <f t="shared" si="6"/>
        <v>7.5196220902657887E-2</v>
      </c>
      <c r="AD48" s="66">
        <f t="shared" si="7"/>
        <v>2.4394644289300053E-2</v>
      </c>
    </row>
    <row r="49" spans="2:30">
      <c r="B49" s="6">
        <v>83</v>
      </c>
      <c r="C49" s="12">
        <v>55.5</v>
      </c>
      <c r="D49" s="37"/>
      <c r="E49" s="38"/>
      <c r="F49" s="38"/>
      <c r="G49" s="41"/>
      <c r="H49" s="37"/>
      <c r="I49" s="38"/>
      <c r="J49" s="38"/>
      <c r="K49" s="41"/>
      <c r="L49" s="37"/>
      <c r="M49" s="38"/>
      <c r="N49" s="38"/>
      <c r="O49" s="41"/>
      <c r="P49" s="37">
        <v>391217.25</v>
      </c>
      <c r="Q49" s="38">
        <v>11.91</v>
      </c>
      <c r="R49">
        <v>124488.5</v>
      </c>
      <c r="S49" s="41">
        <v>2.19</v>
      </c>
      <c r="T49" s="38"/>
      <c r="U49" s="6">
        <v>83</v>
      </c>
      <c r="V49" s="12">
        <v>55.5</v>
      </c>
      <c r="W49" s="37"/>
      <c r="X49" s="41"/>
      <c r="Y49" s="63"/>
      <c r="Z49" s="66"/>
      <c r="AA49" s="63"/>
      <c r="AB49" s="64"/>
      <c r="AC49" s="65">
        <f t="shared" si="6"/>
        <v>7.9552026399653905E-2</v>
      </c>
      <c r="AD49" s="66">
        <f t="shared" si="7"/>
        <v>3.6934125090838474E-2</v>
      </c>
    </row>
    <row r="50" spans="2:30">
      <c r="B50" s="6"/>
      <c r="C50" s="12"/>
      <c r="D50" s="37"/>
      <c r="E50" s="38"/>
      <c r="F50" s="38"/>
      <c r="G50" s="41"/>
      <c r="H50" s="37"/>
      <c r="I50" s="38"/>
      <c r="J50" s="38"/>
      <c r="K50" s="41"/>
      <c r="L50" s="37"/>
      <c r="M50" s="38"/>
      <c r="N50" s="38"/>
      <c r="O50" s="41"/>
      <c r="P50" s="37"/>
      <c r="Q50" s="38"/>
      <c r="R50" s="38"/>
      <c r="S50" s="41"/>
      <c r="U50" s="6"/>
      <c r="V50" s="12"/>
      <c r="W50" s="37"/>
      <c r="X50" s="41"/>
      <c r="Y50" s="63"/>
      <c r="Z50" s="66"/>
      <c r="AA50" s="63"/>
      <c r="AB50" s="64"/>
      <c r="AC50" s="65"/>
      <c r="AD50" s="66"/>
    </row>
    <row r="51" spans="2:30">
      <c r="B51" s="6">
        <v>75.7</v>
      </c>
      <c r="C51" s="12">
        <v>83</v>
      </c>
      <c r="D51" s="37">
        <v>172242.12</v>
      </c>
      <c r="E51" s="38">
        <v>4.13</v>
      </c>
      <c r="F51" s="38">
        <v>94987.94</v>
      </c>
      <c r="G51" s="41">
        <v>3.04</v>
      </c>
      <c r="H51" s="37">
        <v>232966.12</v>
      </c>
      <c r="I51" s="38">
        <v>5.66</v>
      </c>
      <c r="J51" s="38">
        <v>258513.69</v>
      </c>
      <c r="K51" s="41">
        <v>6.28</v>
      </c>
      <c r="L51" s="37">
        <v>257213.38</v>
      </c>
      <c r="M51" s="38">
        <v>6.1</v>
      </c>
      <c r="N51" s="38">
        <v>174151.25</v>
      </c>
      <c r="O51" s="41">
        <v>3.62</v>
      </c>
      <c r="P51" s="37">
        <v>581266</v>
      </c>
      <c r="Q51" s="38">
        <v>17.149999999999999</v>
      </c>
      <c r="R51">
        <v>82866.75</v>
      </c>
      <c r="S51" s="41">
        <v>1.64</v>
      </c>
      <c r="U51" s="6">
        <v>75.7</v>
      </c>
      <c r="V51" s="12">
        <v>83</v>
      </c>
      <c r="W51" s="63">
        <f>F51/(D51*2)</f>
        <v>0.27573958100376378</v>
      </c>
      <c r="X51" s="64">
        <f t="shared" ref="X51" si="11">((1/E51^2)+(1/G51^2))^0.5*W51</f>
        <v>0.11262659777235401</v>
      </c>
      <c r="Y51" s="65">
        <f>J51/(H51*4)</f>
        <v>0.27741554222562492</v>
      </c>
      <c r="Z51" s="66">
        <f t="shared" si="8"/>
        <v>6.5982498685399404E-2</v>
      </c>
      <c r="AA51" s="63">
        <f>N51/(L51*2)</f>
        <v>0.33853458556471672</v>
      </c>
      <c r="AB51" s="64">
        <f>((1/M51^2)+(1/O51^2))^0.5*AA51</f>
        <v>0.10874537304477928</v>
      </c>
      <c r="AC51" s="65">
        <f>R51/(P51*4)</f>
        <v>3.564063182776904E-2</v>
      </c>
      <c r="AD51" s="66">
        <f t="shared" si="7"/>
        <v>2.1831230893395209E-2</v>
      </c>
    </row>
    <row r="52" spans="2:30">
      <c r="B52" s="6">
        <v>75.7</v>
      </c>
      <c r="C52" s="12">
        <v>55.5</v>
      </c>
      <c r="D52" s="37"/>
      <c r="E52" s="38"/>
      <c r="F52" s="38"/>
      <c r="G52" s="41"/>
      <c r="H52" s="37">
        <v>213679</v>
      </c>
      <c r="I52" s="38">
        <v>5.19</v>
      </c>
      <c r="J52" s="38">
        <v>192284.5</v>
      </c>
      <c r="K52" s="41">
        <v>2.88</v>
      </c>
      <c r="L52" s="37"/>
      <c r="M52" s="38"/>
      <c r="N52" s="38"/>
      <c r="O52" s="41"/>
      <c r="P52" s="37">
        <v>585815</v>
      </c>
      <c r="Q52" s="38">
        <v>17.29</v>
      </c>
      <c r="R52">
        <v>111166.44</v>
      </c>
      <c r="S52" s="41">
        <v>1.43</v>
      </c>
      <c r="U52" s="6">
        <v>75.7</v>
      </c>
      <c r="V52" s="12">
        <v>55.5</v>
      </c>
      <c r="W52" s="63"/>
      <c r="X52" s="64"/>
      <c r="Y52" s="65">
        <f t="shared" si="9"/>
        <v>0.22496887855147207</v>
      </c>
      <c r="Z52" s="66">
        <f t="shared" si="8"/>
        <v>8.9335073945191523E-2</v>
      </c>
      <c r="AA52" s="65"/>
      <c r="AB52" s="66"/>
      <c r="AC52" s="65">
        <f t="shared" si="6"/>
        <v>4.7440932717666841E-2</v>
      </c>
      <c r="AD52" s="66">
        <f t="shared" si="7"/>
        <v>3.3288750967781451E-2</v>
      </c>
    </row>
    <row r="53" spans="2:30">
      <c r="B53" s="6"/>
      <c r="C53" s="12"/>
      <c r="D53" s="37"/>
      <c r="E53" s="38"/>
      <c r="F53" s="38"/>
      <c r="G53" s="41"/>
      <c r="H53" s="37"/>
      <c r="I53" s="38"/>
      <c r="J53" s="38"/>
      <c r="K53" s="41"/>
      <c r="L53" s="37"/>
      <c r="M53" s="38"/>
      <c r="N53" s="38"/>
      <c r="O53" s="41"/>
      <c r="P53" s="37"/>
      <c r="Q53" s="38"/>
      <c r="R53" s="38"/>
      <c r="S53" s="41"/>
      <c r="U53" s="6"/>
      <c r="V53" s="12"/>
      <c r="W53" s="63"/>
      <c r="X53" s="64"/>
      <c r="Y53" s="63"/>
      <c r="Z53" s="66"/>
      <c r="AA53" s="65"/>
      <c r="AB53" s="66"/>
      <c r="AC53" s="65"/>
      <c r="AD53" s="66"/>
    </row>
    <row r="54" spans="2:30">
      <c r="B54" s="6">
        <v>72.900000000000006</v>
      </c>
      <c r="C54" s="12">
        <v>83</v>
      </c>
      <c r="D54" s="37">
        <v>112640.19</v>
      </c>
      <c r="E54" s="38">
        <v>2.99</v>
      </c>
      <c r="F54" s="38">
        <v>128159.12</v>
      </c>
      <c r="G54" s="41">
        <v>2.73</v>
      </c>
      <c r="H54" s="37">
        <v>219513.5</v>
      </c>
      <c r="I54" s="38">
        <v>6.77</v>
      </c>
      <c r="J54" s="38">
        <v>220653.38</v>
      </c>
      <c r="K54" s="41">
        <v>2.98</v>
      </c>
      <c r="L54" s="37">
        <v>225176.56</v>
      </c>
      <c r="M54" s="38">
        <v>4.16</v>
      </c>
      <c r="N54" s="38">
        <v>83401.06</v>
      </c>
      <c r="O54" s="41">
        <v>2.06</v>
      </c>
      <c r="P54" s="37">
        <v>548303.88</v>
      </c>
      <c r="Q54" s="38">
        <v>14.56</v>
      </c>
      <c r="R54">
        <v>181334.19</v>
      </c>
      <c r="S54" s="41">
        <v>3.34</v>
      </c>
      <c r="U54" s="6">
        <v>72.900000000000006</v>
      </c>
      <c r="V54" s="12">
        <v>83</v>
      </c>
      <c r="W54" s="63">
        <f>F54/(D54*2)</f>
        <v>0.56888717961146906</v>
      </c>
      <c r="X54" s="64">
        <f t="shared" ref="X54" si="12">((1/E54^2)+(1/G54^2))^0.5*W54</f>
        <v>0.2821769472638343</v>
      </c>
      <c r="Y54" s="65">
        <f t="shared" si="9"/>
        <v>0.25129818894965456</v>
      </c>
      <c r="Z54" s="66">
        <f t="shared" si="8"/>
        <v>9.2136323963432354E-2</v>
      </c>
      <c r="AA54" s="63">
        <f>N54/(L54*2)</f>
        <v>0.18519036794948818</v>
      </c>
      <c r="AB54" s="64">
        <f>((1/M54^2)+(1/O54^2))^0.5*AA54</f>
        <v>0.10031674210408686</v>
      </c>
      <c r="AC54" s="65">
        <f t="shared" si="6"/>
        <v>8.2679603689837108E-2</v>
      </c>
      <c r="AD54" s="66">
        <f t="shared" si="7"/>
        <v>2.5397338746149002E-2</v>
      </c>
    </row>
    <row r="55" spans="2:30">
      <c r="B55" s="6">
        <v>72.900000000000006</v>
      </c>
      <c r="C55" s="12">
        <v>55.5</v>
      </c>
      <c r="D55" s="37"/>
      <c r="E55" s="38"/>
      <c r="F55" s="38"/>
      <c r="G55" s="41"/>
      <c r="H55" s="37">
        <v>207374.62</v>
      </c>
      <c r="I55" s="38">
        <v>6.4</v>
      </c>
      <c r="J55" s="38">
        <v>219180.25</v>
      </c>
      <c r="K55" s="41">
        <v>2.86</v>
      </c>
      <c r="L55" s="37">
        <v>232576</v>
      </c>
      <c r="M55" s="38">
        <v>4.3</v>
      </c>
      <c r="N55" s="38">
        <v>70511.81</v>
      </c>
      <c r="O55" s="41">
        <v>1.5</v>
      </c>
      <c r="P55" s="37">
        <v>660667.75</v>
      </c>
      <c r="Q55" s="38">
        <v>17.54</v>
      </c>
      <c r="R55">
        <v>177414.94</v>
      </c>
      <c r="S55" s="41">
        <v>2.87</v>
      </c>
      <c r="T55" s="38"/>
      <c r="U55" s="6">
        <v>72.900000000000006</v>
      </c>
      <c r="V55" s="12">
        <v>55.5</v>
      </c>
      <c r="W55" s="37"/>
      <c r="X55" s="41"/>
      <c r="Y55" s="63">
        <f t="shared" si="9"/>
        <v>0.26423225031105541</v>
      </c>
      <c r="Z55" s="64">
        <f t="shared" si="8"/>
        <v>0.10119420078957882</v>
      </c>
      <c r="AA55" s="63">
        <f>N55/(L55*2)</f>
        <v>0.15158874948403961</v>
      </c>
      <c r="AB55" s="64">
        <f>((1/M55^2)+(1/O55^2))^0.5*AA55</f>
        <v>0.1070315048742624</v>
      </c>
      <c r="AC55" s="65">
        <f t="shared" si="6"/>
        <v>6.7134705757924462E-2</v>
      </c>
      <c r="AD55" s="66">
        <f t="shared" si="7"/>
        <v>2.3702956082154676E-2</v>
      </c>
    </row>
    <row r="56" spans="2:30">
      <c r="B56" s="6"/>
      <c r="C56" s="12"/>
      <c r="D56" s="37"/>
      <c r="E56" s="38"/>
      <c r="F56" s="38"/>
      <c r="G56" s="41"/>
      <c r="H56" s="37"/>
      <c r="I56" s="38"/>
      <c r="J56" s="38"/>
      <c r="K56" s="41"/>
      <c r="L56" s="37"/>
      <c r="M56" s="38"/>
      <c r="N56" s="38"/>
      <c r="O56" s="41"/>
      <c r="P56" s="37"/>
      <c r="Q56" s="38"/>
      <c r="R56" s="38"/>
      <c r="S56" s="41"/>
      <c r="U56" s="6"/>
      <c r="V56" s="12"/>
      <c r="W56" s="37"/>
      <c r="X56" s="41"/>
      <c r="Y56" s="63"/>
      <c r="Z56" s="66"/>
      <c r="AA56" s="63"/>
      <c r="AB56" s="64"/>
      <c r="AC56" s="65"/>
      <c r="AD56" s="66"/>
    </row>
    <row r="57" spans="2:30">
      <c r="B57" s="6">
        <v>55.5</v>
      </c>
      <c r="C57" s="12">
        <v>103.6</v>
      </c>
      <c r="D57" s="37"/>
      <c r="E57" s="38"/>
      <c r="F57" s="38"/>
      <c r="G57" s="41"/>
      <c r="H57" s="37">
        <v>174667.44</v>
      </c>
      <c r="I57" s="38">
        <v>4.9800000000000004</v>
      </c>
      <c r="J57" s="38">
        <v>109439.06</v>
      </c>
      <c r="K57" s="41">
        <v>2.99</v>
      </c>
      <c r="L57" s="37">
        <v>217410</v>
      </c>
      <c r="M57" s="38">
        <v>3.65</v>
      </c>
      <c r="N57" s="38">
        <v>55669.25</v>
      </c>
      <c r="O57" s="41">
        <v>0.88</v>
      </c>
      <c r="P57" s="37">
        <v>395627.12</v>
      </c>
      <c r="Q57" s="38">
        <v>10.41</v>
      </c>
      <c r="R57">
        <v>152379.94</v>
      </c>
      <c r="S57" s="41">
        <v>2.2599999999999998</v>
      </c>
      <c r="U57" s="6">
        <v>55.5</v>
      </c>
      <c r="V57" s="12">
        <v>103.6</v>
      </c>
      <c r="W57" s="37"/>
      <c r="X57" s="41"/>
      <c r="Y57" s="65">
        <f t="shared" si="9"/>
        <v>0.15663918243720754</v>
      </c>
      <c r="Z57" s="66">
        <f t="shared" si="8"/>
        <v>6.1104843154176365E-2</v>
      </c>
      <c r="AA57" s="63">
        <f>N57/(L57*2)</f>
        <v>0.12802826456924704</v>
      </c>
      <c r="AB57" s="64">
        <f>((1/M57^2)+(1/O57^2))^0.5*AA57</f>
        <v>0.1496553102201956</v>
      </c>
      <c r="AC57" s="65">
        <f t="shared" si="6"/>
        <v>9.629012540899623E-2</v>
      </c>
      <c r="AD57" s="66">
        <f t="shared" si="7"/>
        <v>4.3598748084792353E-2</v>
      </c>
    </row>
    <row r="58" spans="2:30">
      <c r="B58" s="6">
        <v>55.5</v>
      </c>
      <c r="C58" s="12">
        <v>83</v>
      </c>
      <c r="D58" s="37"/>
      <c r="E58" s="38"/>
      <c r="F58" s="38"/>
      <c r="G58" s="41"/>
      <c r="H58" s="37">
        <v>121854.56</v>
      </c>
      <c r="I58" s="38">
        <v>3.48</v>
      </c>
      <c r="J58" s="38">
        <v>94725.119999999995</v>
      </c>
      <c r="K58" s="41">
        <v>2.59</v>
      </c>
      <c r="L58" s="37">
        <v>94531.75</v>
      </c>
      <c r="M58" s="38">
        <v>1.59</v>
      </c>
      <c r="N58" s="38">
        <v>59402.879999999997</v>
      </c>
      <c r="O58" s="41">
        <v>0.86</v>
      </c>
      <c r="P58" s="37">
        <v>354889.12</v>
      </c>
      <c r="Q58" s="38">
        <v>9.34</v>
      </c>
      <c r="R58">
        <v>78586.62</v>
      </c>
      <c r="S58" s="41">
        <v>1.36</v>
      </c>
      <c r="U58" s="6">
        <v>55.5</v>
      </c>
      <c r="V58" s="12">
        <v>83</v>
      </c>
      <c r="W58" s="37"/>
      <c r="X58" s="41"/>
      <c r="Y58" s="65">
        <f t="shared" si="9"/>
        <v>0.19434053186027669</v>
      </c>
      <c r="Z58" s="66">
        <f t="shared" si="8"/>
        <v>9.3535587974887452E-2</v>
      </c>
      <c r="AA58" s="63">
        <f>N58/(L58*2)</f>
        <v>0.31419538937975866</v>
      </c>
      <c r="AB58" s="64">
        <f>((1/M58^2)+(1/O58^2))^0.5*AA58</f>
        <v>0.4153606221027662</v>
      </c>
      <c r="AC58" s="65">
        <f t="shared" si="6"/>
        <v>5.5359981168202621E-2</v>
      </c>
      <c r="AD58" s="66">
        <f t="shared" si="7"/>
        <v>4.1135135174774039E-2</v>
      </c>
    </row>
    <row r="59" spans="2:30">
      <c r="B59" s="6">
        <v>55.5</v>
      </c>
      <c r="C59" s="12">
        <v>75.7</v>
      </c>
      <c r="D59" s="37"/>
      <c r="E59" s="38"/>
      <c r="F59" s="38"/>
      <c r="G59" s="41"/>
      <c r="H59" s="37">
        <v>144925.38</v>
      </c>
      <c r="I59" s="38">
        <v>4.33</v>
      </c>
      <c r="J59" s="38">
        <v>144868.38</v>
      </c>
      <c r="K59" s="41">
        <v>3.96</v>
      </c>
      <c r="L59" s="37">
        <v>174540.31</v>
      </c>
      <c r="M59" s="38">
        <v>2.93</v>
      </c>
      <c r="N59" s="38">
        <v>37308.69</v>
      </c>
      <c r="O59" s="41">
        <v>0.72</v>
      </c>
      <c r="P59" s="37">
        <v>459304.12</v>
      </c>
      <c r="Q59" s="38">
        <v>15.23</v>
      </c>
      <c r="R59" s="38">
        <v>80663.94</v>
      </c>
      <c r="S59" s="41">
        <v>1.26</v>
      </c>
      <c r="U59" s="6">
        <v>55.5</v>
      </c>
      <c r="V59" s="12">
        <v>75.7</v>
      </c>
      <c r="W59" s="37"/>
      <c r="X59" s="41"/>
      <c r="Y59" s="65">
        <f t="shared" si="9"/>
        <v>0.24990167353709888</v>
      </c>
      <c r="Z59" s="66">
        <f t="shared" si="8"/>
        <v>8.551804164692238E-2</v>
      </c>
      <c r="AA59" s="63">
        <f>N59/(L59*2)</f>
        <v>0.10687700165079346</v>
      </c>
      <c r="AB59" s="64">
        <f>((1/M59^2)+(1/O59^2))^0.5*AA59</f>
        <v>0.15285638072777016</v>
      </c>
      <c r="AC59" s="65">
        <f t="shared" si="6"/>
        <v>4.3905517329128251E-2</v>
      </c>
      <c r="AD59" s="66">
        <f t="shared" si="7"/>
        <v>3.4964695716310404E-2</v>
      </c>
    </row>
    <row r="60" spans="2:30">
      <c r="B60" s="6">
        <v>55.5</v>
      </c>
      <c r="C60" s="12">
        <v>72.900000000000006</v>
      </c>
      <c r="D60" s="37"/>
      <c r="E60" s="38"/>
      <c r="F60" s="38"/>
      <c r="G60" s="41"/>
      <c r="H60" s="37">
        <v>233165.88</v>
      </c>
      <c r="I60" s="38">
        <v>6.65</v>
      </c>
      <c r="J60" s="38">
        <v>234507.12</v>
      </c>
      <c r="K60" s="41">
        <v>7.05</v>
      </c>
      <c r="L60" s="37">
        <v>193755.31</v>
      </c>
      <c r="M60" s="38">
        <v>3.28</v>
      </c>
      <c r="N60" s="38">
        <v>59149.19</v>
      </c>
      <c r="O60" s="41">
        <v>0.88</v>
      </c>
      <c r="P60" s="37">
        <v>652233.75</v>
      </c>
      <c r="Q60" s="38">
        <v>17.16</v>
      </c>
      <c r="R60" s="38">
        <v>224088.25</v>
      </c>
      <c r="S60" s="41">
        <v>3.32</v>
      </c>
      <c r="U60" s="6">
        <v>55.5</v>
      </c>
      <c r="V60" s="12">
        <v>72.900000000000006</v>
      </c>
      <c r="W60" s="37"/>
      <c r="X60" s="41"/>
      <c r="Y60" s="65">
        <f t="shared" si="9"/>
        <v>0.25143807490186815</v>
      </c>
      <c r="Z60" s="66">
        <f t="shared" si="8"/>
        <v>5.1976960880231314E-2</v>
      </c>
      <c r="AA60" s="63">
        <f>N60/(L60*2)</f>
        <v>0.15263888767745257</v>
      </c>
      <c r="AB60" s="64">
        <f>((1/M60^2)+(1/O60^2))^0.5*AA60</f>
        <v>0.17958748024499474</v>
      </c>
      <c r="AC60" s="65">
        <f t="shared" si="6"/>
        <v>8.5892615185890031E-2</v>
      </c>
      <c r="AD60" s="66">
        <f t="shared" si="7"/>
        <v>2.6351026415942641E-2</v>
      </c>
    </row>
    <row r="61" spans="2:30">
      <c r="B61" s="6">
        <v>55.5</v>
      </c>
      <c r="C61" s="14">
        <v>60.9</v>
      </c>
      <c r="D61" s="43"/>
      <c r="E61" s="45"/>
      <c r="F61" s="45"/>
      <c r="G61" s="44"/>
      <c r="H61" s="43">
        <v>73099.44</v>
      </c>
      <c r="I61" s="45">
        <v>2.09</v>
      </c>
      <c r="J61" s="45">
        <v>46815.12</v>
      </c>
      <c r="K61" s="44">
        <v>1.5</v>
      </c>
      <c r="L61" s="43"/>
      <c r="M61" s="45"/>
      <c r="N61" s="45"/>
      <c r="O61" s="44"/>
      <c r="P61" s="43">
        <v>216897.5</v>
      </c>
      <c r="Q61" s="45">
        <v>5.71</v>
      </c>
      <c r="R61" s="45">
        <v>74219.25</v>
      </c>
      <c r="S61" s="44">
        <v>1.28</v>
      </c>
      <c r="U61" s="6">
        <v>55.5</v>
      </c>
      <c r="V61" s="14">
        <v>60.9</v>
      </c>
      <c r="W61" s="43"/>
      <c r="X61" s="44"/>
      <c r="Y61" s="69">
        <f>J61/(H61*4)</f>
        <v>0.16010765609148306</v>
      </c>
      <c r="Z61" s="68">
        <f>((1/I61^2)+(1/K61^2))^0.5*Y61</f>
        <v>0.13138361797112572</v>
      </c>
      <c r="AA61" s="69"/>
      <c r="AB61" s="70"/>
      <c r="AC61" s="67">
        <f t="shared" si="6"/>
        <v>8.5546456275429644E-2</v>
      </c>
      <c r="AD61" s="68">
        <f t="shared" si="7"/>
        <v>6.849181549789557E-2</v>
      </c>
    </row>
  </sheetData>
  <mergeCells count="10">
    <mergeCell ref="D10:S10"/>
    <mergeCell ref="V10:AD10"/>
    <mergeCell ref="D41:S41"/>
    <mergeCell ref="V41:AD41"/>
    <mergeCell ref="D3:G3"/>
    <mergeCell ref="H3:K3"/>
    <mergeCell ref="L3:O3"/>
    <mergeCell ref="P3:S3"/>
    <mergeCell ref="D8:O8"/>
    <mergeCell ref="P8:S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BFE52-C1AC-4407-9478-10AAE939AFB5}">
  <dimension ref="B3:AX25"/>
  <sheetViews>
    <sheetView topLeftCell="V1" zoomScale="80" zoomScaleNormal="80" workbookViewId="0">
      <selection activeCell="AF44" sqref="AF44"/>
    </sheetView>
  </sheetViews>
  <sheetFormatPr defaultRowHeight="14.25"/>
  <cols>
    <col min="35" max="35" width="8.86328125"/>
    <col min="45" max="45" width="8.86328125"/>
  </cols>
  <sheetData>
    <row r="3" spans="2:50">
      <c r="B3" s="8"/>
      <c r="C3" s="157" t="s">
        <v>151</v>
      </c>
      <c r="D3" s="157"/>
      <c r="E3" s="157"/>
      <c r="F3" s="157"/>
      <c r="G3" s="157"/>
      <c r="H3" s="157"/>
      <c r="I3" s="157"/>
      <c r="J3" s="157"/>
      <c r="K3" s="157"/>
      <c r="L3" s="157"/>
      <c r="M3" s="158"/>
      <c r="O3" s="8"/>
      <c r="P3" s="143" t="s">
        <v>152</v>
      </c>
      <c r="Q3" s="143"/>
      <c r="R3" s="143"/>
      <c r="S3" s="143"/>
      <c r="T3" s="143"/>
      <c r="U3" s="143"/>
      <c r="V3" s="143"/>
      <c r="W3" s="143"/>
      <c r="X3" s="143"/>
      <c r="Y3" s="143"/>
      <c r="Z3" s="144"/>
      <c r="AB3" s="8"/>
      <c r="AC3" s="157" t="s">
        <v>155</v>
      </c>
      <c r="AD3" s="157"/>
      <c r="AE3" s="157"/>
      <c r="AF3" s="157"/>
      <c r="AG3" s="157"/>
      <c r="AH3" s="157"/>
      <c r="AI3" s="157"/>
      <c r="AJ3" s="157"/>
      <c r="AK3" s="158"/>
      <c r="AM3" s="8"/>
      <c r="AN3" s="157" t="s">
        <v>155</v>
      </c>
      <c r="AO3" s="157"/>
      <c r="AP3" s="157"/>
      <c r="AQ3" s="157"/>
      <c r="AR3" s="157"/>
      <c r="AS3" s="157"/>
      <c r="AT3" s="157"/>
      <c r="AU3" s="157"/>
      <c r="AV3" s="157"/>
      <c r="AW3" s="157"/>
      <c r="AX3" s="158"/>
    </row>
    <row r="4" spans="2:50">
      <c r="B4" s="6"/>
      <c r="D4" t="s">
        <v>153</v>
      </c>
      <c r="K4" t="s">
        <v>91</v>
      </c>
      <c r="M4" s="12"/>
      <c r="O4" s="6"/>
      <c r="Q4" t="s">
        <v>153</v>
      </c>
      <c r="X4" t="s">
        <v>91</v>
      </c>
      <c r="Z4" s="12"/>
      <c r="AB4" s="6"/>
      <c r="AD4" t="s">
        <v>153</v>
      </c>
      <c r="AK4" s="12" t="s">
        <v>91</v>
      </c>
      <c r="AM4" s="6"/>
      <c r="AN4" t="s">
        <v>153</v>
      </c>
      <c r="AV4" t="s">
        <v>91</v>
      </c>
      <c r="AX4" s="12"/>
    </row>
    <row r="5" spans="2:50">
      <c r="B5" s="53"/>
      <c r="C5" s="57">
        <v>103.6</v>
      </c>
      <c r="D5" s="57">
        <v>74.400000000000006</v>
      </c>
      <c r="E5" s="57">
        <v>86.4</v>
      </c>
      <c r="F5" s="57">
        <v>68.7</v>
      </c>
      <c r="G5" s="57">
        <v>77.099999999999994</v>
      </c>
      <c r="H5" s="57">
        <v>61.3</v>
      </c>
      <c r="I5" s="57"/>
      <c r="J5" s="57">
        <v>103.6</v>
      </c>
      <c r="K5" s="57">
        <v>55.5</v>
      </c>
      <c r="L5" s="57">
        <v>83</v>
      </c>
      <c r="M5" s="54">
        <v>75.7</v>
      </c>
      <c r="O5" s="53"/>
      <c r="P5" s="57">
        <v>103.6</v>
      </c>
      <c r="Q5" s="57">
        <v>74.400000000000006</v>
      </c>
      <c r="R5" s="57">
        <v>86.4</v>
      </c>
      <c r="S5" s="57">
        <v>68.7</v>
      </c>
      <c r="T5" s="57">
        <v>77.099999999999994</v>
      </c>
      <c r="U5" s="57">
        <v>61.3</v>
      </c>
      <c r="V5" s="57"/>
      <c r="W5" s="57">
        <v>103.6</v>
      </c>
      <c r="X5" s="57">
        <v>55.5</v>
      </c>
      <c r="Y5" s="57">
        <v>83</v>
      </c>
      <c r="Z5" s="54">
        <v>75.7</v>
      </c>
      <c r="AB5" s="6"/>
      <c r="AC5">
        <v>103.6</v>
      </c>
      <c r="AD5">
        <v>74.400000000000006</v>
      </c>
      <c r="AE5">
        <v>86.4</v>
      </c>
      <c r="AF5">
        <v>68.7</v>
      </c>
      <c r="AG5">
        <v>77.099999999999994</v>
      </c>
      <c r="AH5">
        <v>61.3</v>
      </c>
      <c r="AJ5">
        <v>55.5</v>
      </c>
      <c r="AK5" s="12">
        <v>72.900000000000006</v>
      </c>
      <c r="AM5" s="6">
        <v>103.6</v>
      </c>
      <c r="AN5">
        <v>74.400000000000006</v>
      </c>
      <c r="AO5">
        <v>86.4</v>
      </c>
      <c r="AP5">
        <v>68.7</v>
      </c>
      <c r="AQ5">
        <v>77.099999999999994</v>
      </c>
      <c r="AR5">
        <v>61.3</v>
      </c>
      <c r="AT5">
        <v>103.6</v>
      </c>
      <c r="AU5">
        <v>55.5</v>
      </c>
      <c r="AV5">
        <v>72.900000000000006</v>
      </c>
      <c r="AW5">
        <v>83</v>
      </c>
      <c r="AX5" s="12">
        <v>75.7</v>
      </c>
    </row>
    <row r="6" spans="2:50">
      <c r="B6" s="6">
        <v>1E-4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  <c r="J6">
        <v>1</v>
      </c>
      <c r="K6">
        <v>1</v>
      </c>
      <c r="L6" s="38">
        <v>1</v>
      </c>
      <c r="M6" s="12">
        <v>1</v>
      </c>
      <c r="O6" s="37">
        <v>1E-4</v>
      </c>
      <c r="P6" s="38">
        <v>0.30408006793105241</v>
      </c>
      <c r="Q6" s="38">
        <v>0.36521142029039444</v>
      </c>
      <c r="R6" s="38">
        <v>0.60162184597301915</v>
      </c>
      <c r="S6" s="38">
        <v>0.57199927260460126</v>
      </c>
      <c r="T6" s="38">
        <v>0.57246762666111428</v>
      </c>
      <c r="U6" s="38">
        <v>0.36516778906282371</v>
      </c>
      <c r="V6" s="38"/>
      <c r="W6" s="38">
        <v>0.30408006793105241</v>
      </c>
      <c r="X6" s="38">
        <v>0.10694929166881149</v>
      </c>
      <c r="Y6" s="38">
        <v>6.3607795704628475E-2</v>
      </c>
      <c r="Z6" s="41">
        <v>0.17961768809835033</v>
      </c>
      <c r="AB6" s="6">
        <v>9.9999999999999991E-5</v>
      </c>
      <c r="AC6" s="38">
        <v>1</v>
      </c>
      <c r="AD6" s="38">
        <v>1</v>
      </c>
      <c r="AE6" s="38">
        <v>1</v>
      </c>
      <c r="AF6" s="38">
        <v>1</v>
      </c>
      <c r="AG6" s="38">
        <v>1</v>
      </c>
      <c r="AH6" s="38">
        <v>1</v>
      </c>
      <c r="AI6" s="38"/>
      <c r="AJ6" s="38">
        <v>1</v>
      </c>
      <c r="AK6" s="41">
        <v>1</v>
      </c>
      <c r="AM6" s="6">
        <v>1</v>
      </c>
      <c r="AN6">
        <v>1</v>
      </c>
      <c r="AO6">
        <v>1</v>
      </c>
      <c r="AP6">
        <v>1</v>
      </c>
      <c r="AQ6">
        <v>1</v>
      </c>
      <c r="AR6">
        <v>1</v>
      </c>
      <c r="AT6">
        <v>1</v>
      </c>
      <c r="AU6">
        <v>1</v>
      </c>
      <c r="AV6">
        <v>1</v>
      </c>
      <c r="AW6">
        <v>1</v>
      </c>
      <c r="AX6" s="12">
        <v>1</v>
      </c>
    </row>
    <row r="7" spans="2:50">
      <c r="B7" s="6">
        <v>0.1</v>
      </c>
      <c r="C7">
        <v>0.99436190415067438</v>
      </c>
      <c r="D7">
        <v>0.96663613361527212</v>
      </c>
      <c r="E7">
        <v>0.95232330040999269</v>
      </c>
      <c r="F7">
        <v>0.9591515744531921</v>
      </c>
      <c r="G7">
        <v>0.96353677800522608</v>
      </c>
      <c r="H7">
        <v>0.98317598119494609</v>
      </c>
      <c r="J7">
        <v>0.99436190415067438</v>
      </c>
      <c r="K7">
        <v>0.95061588756403326</v>
      </c>
      <c r="L7" s="38">
        <v>0.98150000000000004</v>
      </c>
      <c r="M7" s="12">
        <v>0.96972032999165536</v>
      </c>
      <c r="O7" s="37">
        <v>0.1</v>
      </c>
      <c r="P7" s="38">
        <v>1</v>
      </c>
      <c r="Q7" s="38">
        <v>1</v>
      </c>
      <c r="R7" s="38">
        <v>1</v>
      </c>
      <c r="S7" s="38">
        <v>1</v>
      </c>
      <c r="T7" s="38">
        <v>1</v>
      </c>
      <c r="U7" s="38">
        <v>1</v>
      </c>
      <c r="V7" s="38"/>
      <c r="W7" s="38">
        <v>1</v>
      </c>
      <c r="X7" s="38">
        <v>1</v>
      </c>
      <c r="Y7" s="38">
        <v>1</v>
      </c>
      <c r="Z7" s="41">
        <v>1</v>
      </c>
      <c r="AB7" s="6">
        <v>0.1</v>
      </c>
      <c r="AC7" s="38">
        <v>0.98756015695540966</v>
      </c>
      <c r="AD7" s="38">
        <v>0.98066474194186271</v>
      </c>
      <c r="AE7" s="38">
        <v>0.99841000000000002</v>
      </c>
      <c r="AF7" s="38">
        <v>0.99124000000000001</v>
      </c>
      <c r="AG7" s="38">
        <v>0.98755999999999999</v>
      </c>
      <c r="AH7" s="38">
        <v>0.97787941995303218</v>
      </c>
      <c r="AI7" s="38"/>
      <c r="AJ7" s="38">
        <v>0.92109251510347634</v>
      </c>
      <c r="AK7" s="41">
        <v>0.89188694577336336</v>
      </c>
      <c r="AM7" s="6">
        <v>0.97645667753227472</v>
      </c>
      <c r="AN7">
        <v>0.99393750268423531</v>
      </c>
      <c r="AO7">
        <v>1.078727660609881</v>
      </c>
      <c r="AP7">
        <v>0.96777519206801377</v>
      </c>
      <c r="AQ7" s="38">
        <v>0.98451999999999995</v>
      </c>
      <c r="AR7" s="38">
        <v>0.99200372407117887</v>
      </c>
      <c r="AS7" s="38"/>
      <c r="AT7" s="38">
        <v>0.97645667753227472</v>
      </c>
      <c r="AU7" s="38">
        <v>0.99224391420839497</v>
      </c>
      <c r="AV7" s="38">
        <v>0.99844999999999995</v>
      </c>
      <c r="AW7" s="38">
        <v>0.98515948386182361</v>
      </c>
      <c r="AX7" s="41">
        <v>0.99548000000000003</v>
      </c>
    </row>
    <row r="8" spans="2:50">
      <c r="B8" s="6">
        <v>0.3</v>
      </c>
      <c r="C8">
        <v>0.96202178195808408</v>
      </c>
      <c r="D8">
        <v>0.94085964755046969</v>
      </c>
      <c r="E8">
        <v>0.94192403015772641</v>
      </c>
      <c r="F8">
        <v>0.95030817471144491</v>
      </c>
      <c r="G8">
        <v>0.94212540980591009</v>
      </c>
      <c r="H8">
        <v>0.93346948249731909</v>
      </c>
      <c r="J8">
        <v>0.96202178195808408</v>
      </c>
      <c r="K8">
        <v>0.97757181070545796</v>
      </c>
      <c r="L8" s="38">
        <v>0.95760131304619045</v>
      </c>
      <c r="M8" s="12">
        <v>0.92354302249959164</v>
      </c>
      <c r="O8" s="37">
        <v>0.3</v>
      </c>
      <c r="P8" s="38">
        <v>0.95951617510103149</v>
      </c>
      <c r="Q8" s="38">
        <v>0.9418039189237587</v>
      </c>
      <c r="R8" s="38">
        <v>0.95416706950619679</v>
      </c>
      <c r="S8" s="38">
        <v>0.95006550080930852</v>
      </c>
      <c r="T8" s="38">
        <v>0.94021422846672686</v>
      </c>
      <c r="U8" s="38">
        <v>0.94602999499323559</v>
      </c>
      <c r="V8" s="38"/>
      <c r="W8" s="38">
        <v>0.95951617510103149</v>
      </c>
      <c r="X8" s="38">
        <v>0.95211238580966251</v>
      </c>
      <c r="Y8" s="38">
        <v>0.94043756737288242</v>
      </c>
      <c r="Z8" s="41">
        <v>0.99793427345821506</v>
      </c>
      <c r="AB8" s="6">
        <v>0.3</v>
      </c>
      <c r="AC8" s="38">
        <v>0.96508929186531767</v>
      </c>
      <c r="AD8" s="38">
        <v>0.98867455012853467</v>
      </c>
      <c r="AE8" s="38">
        <v>0.95439164553412525</v>
      </c>
      <c r="AF8" s="38">
        <v>0.95813000000000004</v>
      </c>
      <c r="AG8" s="38">
        <v>0.95783056181722726</v>
      </c>
      <c r="AH8" s="38">
        <v>0.93008172349011076</v>
      </c>
      <c r="AI8" s="38"/>
      <c r="AJ8" s="38">
        <v>0.92090486518007841</v>
      </c>
      <c r="AK8" s="41">
        <v>0.97056581113377294</v>
      </c>
      <c r="AM8" s="6">
        <v>0.9856337763813694</v>
      </c>
      <c r="AN8">
        <v>0.9696410219049334</v>
      </c>
      <c r="AO8">
        <v>0.98304450643384433</v>
      </c>
      <c r="AP8">
        <v>0.96533372320035549</v>
      </c>
      <c r="AQ8" s="38">
        <v>0.95910089137579435</v>
      </c>
      <c r="AR8" s="38">
        <v>0.95912051357735451</v>
      </c>
      <c r="AS8" s="38"/>
      <c r="AT8" s="38">
        <v>0.9856337763813694</v>
      </c>
      <c r="AU8" s="38">
        <v>0.96284338287841365</v>
      </c>
      <c r="AV8" s="38">
        <v>0.99812000000000001</v>
      </c>
      <c r="AW8" s="38">
        <v>0.98447699434730296</v>
      </c>
      <c r="AX8" s="41">
        <v>0.97552000000000005</v>
      </c>
    </row>
    <row r="9" spans="2:50">
      <c r="B9" s="6">
        <v>0.5</v>
      </c>
      <c r="C9">
        <v>0.93108387024736328</v>
      </c>
      <c r="D9">
        <v>0.91104736152609889</v>
      </c>
      <c r="E9">
        <v>0.94641948264166931</v>
      </c>
      <c r="F9">
        <v>0.92018139368614005</v>
      </c>
      <c r="G9">
        <v>0.89078511975044095</v>
      </c>
      <c r="H9">
        <v>0.90210537072271491</v>
      </c>
      <c r="J9">
        <v>0.93108387024736328</v>
      </c>
      <c r="K9">
        <v>0.96637163679881755</v>
      </c>
      <c r="L9" s="38">
        <v>0.94242999999999999</v>
      </c>
      <c r="M9" s="12">
        <v>0.8398426231017998</v>
      </c>
      <c r="O9" s="37">
        <v>0.5</v>
      </c>
      <c r="P9" s="38">
        <v>0.92999222290435157</v>
      </c>
      <c r="Q9" s="38">
        <v>0.92750437672051256</v>
      </c>
      <c r="R9" s="38">
        <v>0.89403614141461096</v>
      </c>
      <c r="S9" s="38">
        <v>0.90201747304802637</v>
      </c>
      <c r="T9" s="38">
        <v>0.88613812448685336</v>
      </c>
      <c r="U9" s="38">
        <v>0.91299433994423806</v>
      </c>
      <c r="V9" s="38"/>
      <c r="W9" s="38">
        <v>0.92999222290435157</v>
      </c>
      <c r="X9" s="38">
        <v>0.94638129285398642</v>
      </c>
      <c r="Y9" s="38">
        <v>0.92747039703449896</v>
      </c>
      <c r="Z9" s="41">
        <v>0.9575116330034219</v>
      </c>
      <c r="AB9" s="6">
        <v>0.5</v>
      </c>
      <c r="AC9" s="38">
        <v>0.92930303657759628</v>
      </c>
      <c r="AD9" s="38">
        <v>0.94572563772987939</v>
      </c>
      <c r="AE9" s="38">
        <v>0.93835120297210339</v>
      </c>
      <c r="AF9" s="38">
        <v>0.97813000000000005</v>
      </c>
      <c r="AG9" s="38">
        <v>0.92684168849647053</v>
      </c>
      <c r="AH9" s="38">
        <v>0.92533395669242757</v>
      </c>
      <c r="AI9" s="38"/>
      <c r="AJ9" s="38">
        <v>0.83724653994943354</v>
      </c>
      <c r="AK9" s="41">
        <v>0.73462875330564792</v>
      </c>
      <c r="AM9" s="6">
        <v>0.92092990513950379</v>
      </c>
      <c r="AN9">
        <v>0.93048162881304752</v>
      </c>
      <c r="AO9">
        <v>0.94064732047716482</v>
      </c>
      <c r="AP9">
        <v>0.9596474183137661</v>
      </c>
      <c r="AQ9" s="38">
        <v>0.93572081780986505</v>
      </c>
      <c r="AR9" s="38">
        <v>0.92362966782595068</v>
      </c>
      <c r="AS9" s="38"/>
      <c r="AT9" s="38">
        <v>0.92092990513950379</v>
      </c>
      <c r="AU9" s="38">
        <v>0.87877522153119603</v>
      </c>
      <c r="AV9" s="38">
        <v>0.99512</v>
      </c>
      <c r="AW9" s="38">
        <v>0.99687791525572289</v>
      </c>
      <c r="AX9" s="41">
        <v>0.96414999999999995</v>
      </c>
    </row>
    <row r="10" spans="2:50">
      <c r="B10" s="6">
        <v>1</v>
      </c>
      <c r="C10">
        <v>0.86613467576985148</v>
      </c>
      <c r="D10">
        <v>0.8446665273695152</v>
      </c>
      <c r="E10">
        <v>0.82704507711203556</v>
      </c>
      <c r="F10">
        <v>0.87350346329770456</v>
      </c>
      <c r="G10">
        <v>0.83497565748844882</v>
      </c>
      <c r="H10">
        <v>0.8645570386426471</v>
      </c>
      <c r="J10">
        <v>0.86613467576985148</v>
      </c>
      <c r="K10">
        <v>0.89355619177958601</v>
      </c>
      <c r="L10" s="38">
        <v>0.92105000000000004</v>
      </c>
      <c r="M10" s="12">
        <v>0.88322499360594586</v>
      </c>
      <c r="O10" s="37">
        <v>1</v>
      </c>
      <c r="P10" s="38">
        <v>0.89900503726968495</v>
      </c>
      <c r="Q10" s="38">
        <v>0.87148624737585056</v>
      </c>
      <c r="R10" s="38">
        <v>0.81875384019244735</v>
      </c>
      <c r="S10" s="38">
        <v>0.83188574434633622</v>
      </c>
      <c r="T10" s="38">
        <v>0.81665993328136943</v>
      </c>
      <c r="U10" s="38">
        <v>0.8551465817074333</v>
      </c>
      <c r="V10" s="38"/>
      <c r="W10" s="38">
        <v>0.89900503726968495</v>
      </c>
      <c r="X10" s="38">
        <v>0.91164239745042408</v>
      </c>
      <c r="Y10" s="38">
        <v>0.92255998753142288</v>
      </c>
      <c r="Z10" s="41">
        <v>0.85496420429908826</v>
      </c>
      <c r="AB10" s="6">
        <v>1</v>
      </c>
      <c r="AC10" s="38">
        <v>0.88524574122738275</v>
      </c>
      <c r="AD10" s="38">
        <v>0.88627475776151876</v>
      </c>
      <c r="AE10" s="38">
        <v>0.88111724380341139</v>
      </c>
      <c r="AF10" s="38">
        <v>0.95969809243665127</v>
      </c>
      <c r="AG10" s="38">
        <v>0.89763211195595705</v>
      </c>
      <c r="AH10" s="38">
        <v>0.88523097393940897</v>
      </c>
      <c r="AI10" s="38"/>
      <c r="AJ10" s="38">
        <v>0.7472953228957574</v>
      </c>
      <c r="AK10" s="41">
        <v>0.80333777890520197</v>
      </c>
      <c r="AM10" s="6">
        <v>0.8717998743275619</v>
      </c>
      <c r="AN10">
        <v>0.86974871510859597</v>
      </c>
      <c r="AO10">
        <v>0.81829508701786335</v>
      </c>
      <c r="AP10">
        <v>0.81105779179057857</v>
      </c>
      <c r="AQ10" s="38">
        <v>0.83652715620213225</v>
      </c>
      <c r="AR10" s="38">
        <v>0.85667053982972807</v>
      </c>
      <c r="AS10" s="38"/>
      <c r="AT10" s="38">
        <v>0.8717998743275619</v>
      </c>
      <c r="AU10" s="38">
        <v>0.86782343344078372</v>
      </c>
      <c r="AV10" s="38">
        <v>0.9930086774993343</v>
      </c>
      <c r="AW10" s="38">
        <v>0.99215085099170719</v>
      </c>
      <c r="AX10" s="41">
        <v>0.94916017780601947</v>
      </c>
    </row>
    <row r="11" spans="2:50">
      <c r="B11" s="6">
        <v>1.5</v>
      </c>
      <c r="C11">
        <v>0.83780225573474609</v>
      </c>
      <c r="D11">
        <v>0.79611676045415725</v>
      </c>
      <c r="E11">
        <v>0.77930508804234377</v>
      </c>
      <c r="F11">
        <v>0.8061489092354539</v>
      </c>
      <c r="G11">
        <v>0.78926473375023698</v>
      </c>
      <c r="H11">
        <v>0.80461084455117726</v>
      </c>
      <c r="J11">
        <v>0.83780225573474609</v>
      </c>
      <c r="K11">
        <v>0.89441150364397937</v>
      </c>
      <c r="L11" s="38">
        <v>0.88549999999999995</v>
      </c>
      <c r="M11" s="12">
        <v>0.77797229238722998</v>
      </c>
      <c r="O11" s="37">
        <v>1.5</v>
      </c>
      <c r="P11" s="38">
        <v>0.84917964000166424</v>
      </c>
      <c r="Q11" s="38">
        <v>0.83189350744555868</v>
      </c>
      <c r="R11" s="38">
        <v>0.80190641531900675</v>
      </c>
      <c r="S11" s="38">
        <v>0.79556215815029097</v>
      </c>
      <c r="T11" s="38">
        <v>0.74188373179105382</v>
      </c>
      <c r="U11" s="38">
        <v>0.80238346327040178</v>
      </c>
      <c r="V11" s="38"/>
      <c r="W11" s="38">
        <v>0.84917964000166424</v>
      </c>
      <c r="X11" s="38">
        <v>0.88743183468057329</v>
      </c>
      <c r="Y11" s="38">
        <v>0.88037497712964774</v>
      </c>
      <c r="Z11" s="41">
        <v>0.87233314559078767</v>
      </c>
      <c r="AB11" s="6">
        <v>1.5</v>
      </c>
      <c r="AC11" s="38">
        <v>0.87053924141448236</v>
      </c>
      <c r="AD11" s="38">
        <v>0.85667824797310654</v>
      </c>
      <c r="AE11" s="38">
        <v>0.88113658711672105</v>
      </c>
      <c r="AF11" s="38">
        <v>0.91335891346325671</v>
      </c>
      <c r="AG11" s="38">
        <v>0.82788253538264112</v>
      </c>
      <c r="AH11" s="38">
        <v>0.84026965807818865</v>
      </c>
      <c r="AI11" s="38"/>
      <c r="AJ11" s="38">
        <v>0.67842531651949323</v>
      </c>
      <c r="AK11" s="41">
        <v>0.78178175328727673</v>
      </c>
      <c r="AM11" s="6">
        <v>0.83818777737798411</v>
      </c>
      <c r="AN11">
        <v>0.84674042439136155</v>
      </c>
      <c r="AO11">
        <v>0.78078178345112348</v>
      </c>
      <c r="AP11">
        <v>0.76030935089640439</v>
      </c>
      <c r="AQ11" s="38">
        <v>0.74086496025153925</v>
      </c>
      <c r="AR11" s="38">
        <v>0.76292428509706012</v>
      </c>
      <c r="AS11" s="38"/>
      <c r="AT11" s="38">
        <v>0.83818777737798411</v>
      </c>
      <c r="AU11" s="38">
        <v>0.83176125070882767</v>
      </c>
      <c r="AV11" s="38">
        <v>0.92920525274792742</v>
      </c>
      <c r="AW11" s="38">
        <v>0.81279928775944787</v>
      </c>
      <c r="AX11" s="41">
        <v>0.89905591970558463</v>
      </c>
    </row>
    <row r="12" spans="2:50">
      <c r="B12" s="6">
        <v>2.2000000000000002</v>
      </c>
      <c r="C12">
        <v>0.77506432899430711</v>
      </c>
      <c r="D12">
        <v>0.7269250244241573</v>
      </c>
      <c r="E12">
        <v>0.74381798675734778</v>
      </c>
      <c r="F12">
        <v>0.7402015882159354</v>
      </c>
      <c r="G12">
        <v>0.72243990612381748</v>
      </c>
      <c r="H12">
        <v>0.74802716827750337</v>
      </c>
      <c r="J12">
        <v>0.77506432899430711</v>
      </c>
      <c r="K12">
        <v>0.84193499662999904</v>
      </c>
      <c r="L12" s="38">
        <v>0.86873558451007027</v>
      </c>
      <c r="M12" s="12">
        <v>0.73071686784311818</v>
      </c>
      <c r="O12" s="37">
        <v>2.2000000000000002</v>
      </c>
      <c r="P12" s="38">
        <v>0.79028154798656847</v>
      </c>
      <c r="Q12" s="38">
        <v>0.7691382503296289</v>
      </c>
      <c r="R12" s="38">
        <v>0.69289697259042615</v>
      </c>
      <c r="S12" s="38">
        <v>0.7189053114526075</v>
      </c>
      <c r="T12" s="38">
        <v>0.67440549392813931</v>
      </c>
      <c r="U12" s="38">
        <v>0.73158397794409258</v>
      </c>
      <c r="V12" s="38"/>
      <c r="W12" s="38">
        <v>0.79028154798656847</v>
      </c>
      <c r="X12" s="38">
        <v>0.81681817529057454</v>
      </c>
      <c r="Y12" s="38">
        <v>0.83425826573688533</v>
      </c>
      <c r="Z12" s="41">
        <v>0.81193520410902731</v>
      </c>
      <c r="AB12" s="6">
        <v>2.2000000000000002</v>
      </c>
      <c r="AC12" s="38">
        <v>0.82189394581193986</v>
      </c>
      <c r="AD12" s="38">
        <v>0.83619660866126166</v>
      </c>
      <c r="AE12" s="38">
        <v>0.8471885938017838</v>
      </c>
      <c r="AF12" s="38">
        <v>0.88968661680614314</v>
      </c>
      <c r="AG12" s="38">
        <v>0.80795961747718281</v>
      </c>
      <c r="AH12" s="38">
        <v>0.78296856800676662</v>
      </c>
      <c r="AI12" s="38"/>
      <c r="AJ12" s="38">
        <v>0.63540695312709361</v>
      </c>
      <c r="AK12" s="41">
        <v>0.79390727169248199</v>
      </c>
      <c r="AM12" s="6">
        <v>0.75926371533194681</v>
      </c>
      <c r="AN12">
        <v>0.78923666084061139</v>
      </c>
      <c r="AO12">
        <v>0.57347108216711729</v>
      </c>
      <c r="AP12">
        <v>0.6598781325029115</v>
      </c>
      <c r="AQ12" s="38">
        <v>0.71099210620079722</v>
      </c>
      <c r="AR12" s="38">
        <v>0.68609164185717431</v>
      </c>
      <c r="AS12" s="38"/>
      <c r="AT12" s="38">
        <v>0.75926371533194681</v>
      </c>
      <c r="AU12" s="38">
        <v>0.74312326903688464</v>
      </c>
      <c r="AV12" s="38">
        <v>0.90286745374585697</v>
      </c>
      <c r="AW12" s="38">
        <v>0.81261961055187037</v>
      </c>
      <c r="AX12" s="41">
        <v>0.85319894113200689</v>
      </c>
    </row>
    <row r="13" spans="2:50">
      <c r="B13" s="6">
        <v>3</v>
      </c>
      <c r="C13">
        <v>0.71333744058308757</v>
      </c>
      <c r="D13">
        <v>0.67698573185890965</v>
      </c>
      <c r="E13">
        <v>0.64071770299640585</v>
      </c>
      <c r="F13">
        <v>0.67437280549560163</v>
      </c>
      <c r="G13">
        <v>0.65764560329654131</v>
      </c>
      <c r="H13">
        <v>0.67872293670346173</v>
      </c>
      <c r="J13">
        <v>0.71333744058308757</v>
      </c>
      <c r="K13">
        <v>0.80555820449271542</v>
      </c>
      <c r="L13" s="38">
        <v>0.73513375834186745</v>
      </c>
      <c r="M13" s="12">
        <v>0.61144995933775947</v>
      </c>
      <c r="O13" s="37">
        <v>3</v>
      </c>
      <c r="P13" s="38">
        <v>0.73275351849582648</v>
      </c>
      <c r="Q13" s="38">
        <v>0.72237356231343797</v>
      </c>
      <c r="R13" s="38">
        <v>0.62501737874977203</v>
      </c>
      <c r="S13" s="38">
        <v>0.65509729682705764</v>
      </c>
      <c r="T13" s="38">
        <v>0.56667483981465872</v>
      </c>
      <c r="U13" s="38">
        <v>0.67039821420497769</v>
      </c>
      <c r="V13" s="38"/>
      <c r="W13" s="38">
        <v>0.73275351849582648</v>
      </c>
      <c r="X13" s="38">
        <v>0.78350790764099387</v>
      </c>
      <c r="Y13" s="38">
        <v>0.81104671432142661</v>
      </c>
      <c r="Z13" s="41">
        <v>0.7504087628925461</v>
      </c>
      <c r="AB13" s="6">
        <v>3</v>
      </c>
      <c r="AC13" s="38">
        <v>0.79309517054733103</v>
      </c>
      <c r="AD13" s="38">
        <v>0.77105048447696256</v>
      </c>
      <c r="AE13" s="38">
        <v>0.79426494683194715</v>
      </c>
      <c r="AF13" s="38">
        <v>0.81927304859137895</v>
      </c>
      <c r="AG13" s="38">
        <v>0.78097039560615023</v>
      </c>
      <c r="AH13" s="38">
        <v>0.74049964158419823</v>
      </c>
      <c r="AI13" s="38"/>
      <c r="AJ13" s="38">
        <v>0.59249964640394137</v>
      </c>
      <c r="AK13" s="41">
        <v>0.73852945035177042</v>
      </c>
      <c r="AM13" s="6">
        <v>0.71658188044844062</v>
      </c>
      <c r="AN13">
        <v>0.73187481828711276</v>
      </c>
      <c r="AO13">
        <v>0.62988594501050876</v>
      </c>
      <c r="AP13">
        <v>0.60061616251303596</v>
      </c>
      <c r="AQ13" s="38">
        <v>0.56937499882097775</v>
      </c>
      <c r="AR13" s="38">
        <v>0.64680681443874233</v>
      </c>
      <c r="AS13" s="38"/>
      <c r="AT13" s="38">
        <v>0.71658188044844062</v>
      </c>
      <c r="AU13" s="38">
        <v>0.6819400642616924</v>
      </c>
      <c r="AV13" s="38">
        <v>0.85161563270087892</v>
      </c>
      <c r="AW13" s="38">
        <v>0.82247648570543497</v>
      </c>
      <c r="AX13" s="41">
        <v>0.77910309663875843</v>
      </c>
    </row>
    <row r="14" spans="2:50">
      <c r="B14" s="6">
        <v>4</v>
      </c>
      <c r="C14">
        <v>0.658107935314582</v>
      </c>
      <c r="D14">
        <v>0.6262219666760781</v>
      </c>
      <c r="E14">
        <v>0.627032692258637</v>
      </c>
      <c r="F14">
        <v>0.63268124200088205</v>
      </c>
      <c r="G14">
        <v>0.6111661105407552</v>
      </c>
      <c r="H14">
        <v>0.65010492611747683</v>
      </c>
      <c r="J14">
        <v>0.658107935314582</v>
      </c>
      <c r="K14">
        <v>0.71338926064303332</v>
      </c>
      <c r="L14" s="38">
        <v>0.77993500763551349</v>
      </c>
      <c r="M14" s="12">
        <v>0.59447413681630368</v>
      </c>
      <c r="O14" s="37">
        <v>4</v>
      </c>
      <c r="P14" s="38">
        <v>0.68523354641983103</v>
      </c>
      <c r="Q14" s="38">
        <v>0.66633797269768336</v>
      </c>
      <c r="R14" s="38">
        <v>0.57408740922366686</v>
      </c>
      <c r="S14" s="38">
        <v>0.61291913315664981</v>
      </c>
      <c r="T14" s="38">
        <v>0.51384865715362871</v>
      </c>
      <c r="U14" s="38">
        <v>0.61059537562618627</v>
      </c>
      <c r="V14" s="38"/>
      <c r="W14" s="38">
        <v>0.68523354641983103</v>
      </c>
      <c r="X14" s="38">
        <v>0.73140040676571694</v>
      </c>
      <c r="Y14" s="38">
        <v>0.75391151990704708</v>
      </c>
      <c r="Z14" s="41">
        <v>0.67508291786798447</v>
      </c>
      <c r="AB14" s="6">
        <v>4</v>
      </c>
      <c r="AC14" s="38">
        <v>0.72552083113694643</v>
      </c>
      <c r="AD14" s="38">
        <v>0.72394432469843784</v>
      </c>
      <c r="AE14" s="38">
        <v>0.72720318330788258</v>
      </c>
      <c r="AF14" s="38">
        <v>0.79701467998612907</v>
      </c>
      <c r="AG14" s="38">
        <v>0.70947994584667273</v>
      </c>
      <c r="AH14" s="38">
        <v>0.69279968510204581</v>
      </c>
      <c r="AI14" s="38"/>
      <c r="AJ14" s="38">
        <v>0.48176351176166082</v>
      </c>
      <c r="AK14" s="41">
        <v>0.55411841377888504</v>
      </c>
      <c r="AM14" s="6">
        <v>0.63823966113596375</v>
      </c>
      <c r="AN14">
        <v>0.66479265112047559</v>
      </c>
      <c r="AO14">
        <v>0.46037115990439753</v>
      </c>
      <c r="AP14">
        <v>0.53483392740778934</v>
      </c>
      <c r="AQ14" s="38">
        <v>0.50775763550825537</v>
      </c>
      <c r="AR14" s="38">
        <v>0.56784658936189447</v>
      </c>
      <c r="AS14" s="38"/>
      <c r="AT14" s="38">
        <v>0.63823966113596375</v>
      </c>
      <c r="AU14" s="38">
        <v>0.65338344637814139</v>
      </c>
      <c r="AV14" s="38">
        <v>0.67702073247684669</v>
      </c>
      <c r="AW14" s="38">
        <v>0.76471362180332858</v>
      </c>
      <c r="AX14" s="41">
        <v>0.68054027481299906</v>
      </c>
    </row>
    <row r="15" spans="2:50">
      <c r="B15" s="6">
        <v>5.5</v>
      </c>
      <c r="C15">
        <v>0.56432358164403174</v>
      </c>
      <c r="D15">
        <v>0.54714504372804729</v>
      </c>
      <c r="E15">
        <v>0.54389408846136034</v>
      </c>
      <c r="F15">
        <v>0.52987092197913754</v>
      </c>
      <c r="G15">
        <v>0.53349149429308607</v>
      </c>
      <c r="H15">
        <v>0.54761473141746453</v>
      </c>
      <c r="J15">
        <v>0.56432358164403174</v>
      </c>
      <c r="K15">
        <v>0.65092945768857735</v>
      </c>
      <c r="L15" s="38">
        <v>0.77338869847924807</v>
      </c>
      <c r="M15" s="12">
        <v>0.58234039101832902</v>
      </c>
      <c r="O15" s="37">
        <v>5.5</v>
      </c>
      <c r="P15" s="38">
        <v>0.61945889265570109</v>
      </c>
      <c r="Q15" s="38">
        <v>0.6014897113343185</v>
      </c>
      <c r="R15" s="38">
        <v>0.50822149115736681</v>
      </c>
      <c r="S15" s="38">
        <v>0.51123977253491493</v>
      </c>
      <c r="T15" s="38">
        <v>0.44319414108248728</v>
      </c>
      <c r="U15" s="38">
        <v>0.53648399717398632</v>
      </c>
      <c r="V15" s="38"/>
      <c r="W15" s="38">
        <v>0.61945889265570109</v>
      </c>
      <c r="X15" s="38">
        <v>0.65653406796351266</v>
      </c>
      <c r="Y15" s="38">
        <v>0.71343723592172215</v>
      </c>
      <c r="Z15" s="41">
        <v>0.64004658101749501</v>
      </c>
      <c r="AB15" s="6">
        <v>5.5</v>
      </c>
      <c r="AC15" s="38">
        <v>0.64482595491936734</v>
      </c>
      <c r="AD15" s="38">
        <v>0.66070534902115885</v>
      </c>
      <c r="AE15" s="38">
        <v>0.66449033317062955</v>
      </c>
      <c r="AF15" s="38">
        <v>0.71497066301984602</v>
      </c>
      <c r="AG15" s="38">
        <v>0.63657597075986982</v>
      </c>
      <c r="AH15" s="38">
        <v>0.63335682913932945</v>
      </c>
      <c r="AI15" s="38"/>
      <c r="AJ15" s="38">
        <v>0.45812629404178667</v>
      </c>
      <c r="AK15" s="41">
        <v>0.51704570316334597</v>
      </c>
      <c r="AM15" s="6">
        <v>0.56068856386055843</v>
      </c>
      <c r="AN15">
        <v>0.57473630860149261</v>
      </c>
      <c r="AO15">
        <v>0.37197256346461777</v>
      </c>
      <c r="AP15">
        <v>0.46007619686857304</v>
      </c>
      <c r="AQ15" s="38">
        <v>0.45882672617067766</v>
      </c>
      <c r="AR15" s="38">
        <v>0.49693618986647858</v>
      </c>
      <c r="AS15" s="38"/>
      <c r="AT15" s="38">
        <v>0.56068856386055843</v>
      </c>
      <c r="AU15" s="38">
        <v>0.58073956639800062</v>
      </c>
      <c r="AV15" s="38">
        <v>0.52298962602919208</v>
      </c>
      <c r="AW15" s="38">
        <v>0.71363059836185283</v>
      </c>
      <c r="AX15" s="41">
        <v>0.62101207752091359</v>
      </c>
    </row>
    <row r="16" spans="2:50">
      <c r="B16" s="6">
        <v>7.5</v>
      </c>
      <c r="C16">
        <v>0.47306061216794842</v>
      </c>
      <c r="D16">
        <v>0.44418379734907087</v>
      </c>
      <c r="E16">
        <v>0.4449385310759581</v>
      </c>
      <c r="F16">
        <v>0.4372240032852871</v>
      </c>
      <c r="G16">
        <v>0.45400790122222756</v>
      </c>
      <c r="H16">
        <v>0.44759605993919632</v>
      </c>
      <c r="J16">
        <v>0.47306061216794842</v>
      </c>
      <c r="K16">
        <v>0.52533448336824951</v>
      </c>
      <c r="L16" s="38">
        <v>0.6722541450848275</v>
      </c>
      <c r="M16" s="12">
        <v>0.43879416140718047</v>
      </c>
      <c r="O16" s="37">
        <v>7.5</v>
      </c>
      <c r="P16" s="38">
        <v>0.54099390596250152</v>
      </c>
      <c r="Q16" s="38">
        <v>0.57291218494441587</v>
      </c>
      <c r="R16" s="38">
        <v>0.38002617386844129</v>
      </c>
      <c r="S16" s="38">
        <v>0.45878399378698226</v>
      </c>
      <c r="T16" s="38">
        <v>0.33480922900120935</v>
      </c>
      <c r="U16" s="38">
        <v>0.46748187552670639</v>
      </c>
      <c r="V16" s="38"/>
      <c r="W16" s="38">
        <v>0.54099390596250152</v>
      </c>
      <c r="X16" s="38">
        <v>0.59518022281638938</v>
      </c>
      <c r="Y16" s="38">
        <v>0.63725750437309281</v>
      </c>
      <c r="Z16" s="41">
        <v>0.52667516487541943</v>
      </c>
      <c r="AB16" s="6">
        <v>7.5</v>
      </c>
      <c r="AC16" s="38">
        <v>0.596266863028035</v>
      </c>
      <c r="AD16" s="38">
        <v>0.5779868103618746</v>
      </c>
      <c r="AE16" s="38">
        <v>0.56750142234014278</v>
      </c>
      <c r="AF16" s="38">
        <v>0.68246897160666131</v>
      </c>
      <c r="AG16" s="38">
        <v>0.56541478673225498</v>
      </c>
      <c r="AH16" s="38">
        <v>0.54067962950767867</v>
      </c>
      <c r="AI16" s="38"/>
      <c r="AJ16" s="38">
        <v>0.39093133031444227</v>
      </c>
      <c r="AK16" s="41">
        <v>0.50729289353656404</v>
      </c>
      <c r="AM16" s="6">
        <v>0.48974824759998509</v>
      </c>
      <c r="AN16">
        <v>0.54999197483935625</v>
      </c>
      <c r="AO16">
        <v>0.37249938497626411</v>
      </c>
      <c r="AP16">
        <v>0.34720885171301674</v>
      </c>
      <c r="AQ16" s="38">
        <v>0.35556505385569237</v>
      </c>
      <c r="AR16" s="38">
        <v>0.44136124395085635</v>
      </c>
      <c r="AS16" s="38"/>
      <c r="AT16" s="38">
        <v>0.48974824759998509</v>
      </c>
      <c r="AU16" s="38">
        <v>0.48856596849316275</v>
      </c>
      <c r="AV16" s="38">
        <v>0.50822425387013437</v>
      </c>
      <c r="AW16" s="38">
        <v>0.64771666488484869</v>
      </c>
      <c r="AX16" s="41">
        <v>0.61005952406918607</v>
      </c>
    </row>
    <row r="17" spans="2:50">
      <c r="B17" s="6">
        <v>10</v>
      </c>
      <c r="C17">
        <v>0.40483228029802065</v>
      </c>
      <c r="D17">
        <v>0.38452381762963617</v>
      </c>
      <c r="E17">
        <v>0.39384513445690433</v>
      </c>
      <c r="F17">
        <v>0.38689936036233114</v>
      </c>
      <c r="G17">
        <v>0.37087185549379975</v>
      </c>
      <c r="H17">
        <v>0.38873288345643037</v>
      </c>
      <c r="J17">
        <v>0.40483228029802065</v>
      </c>
      <c r="K17">
        <v>0.38731057841952266</v>
      </c>
      <c r="L17" s="38">
        <v>0.47424421227995878</v>
      </c>
      <c r="M17" s="12">
        <v>0.45814832727784799</v>
      </c>
      <c r="O17" s="37">
        <v>10</v>
      </c>
      <c r="P17" s="38">
        <v>0.46676172592234144</v>
      </c>
      <c r="Q17" s="38">
        <v>0.49250281758576259</v>
      </c>
      <c r="R17" s="38">
        <v>0.32616807815960303</v>
      </c>
      <c r="S17" s="38">
        <v>0.38795210565970517</v>
      </c>
      <c r="T17" s="38">
        <v>0.31243693874902667</v>
      </c>
      <c r="U17" s="38">
        <v>0.41118090029811799</v>
      </c>
      <c r="V17" s="38"/>
      <c r="W17" s="38">
        <v>0.46676172592234144</v>
      </c>
      <c r="X17" s="38">
        <v>0.53172624987584249</v>
      </c>
      <c r="Y17" s="38">
        <v>0.54443863574835738</v>
      </c>
      <c r="Z17" s="41">
        <v>0.4978296213475763</v>
      </c>
      <c r="AB17" s="6">
        <v>10</v>
      </c>
      <c r="AC17" s="38">
        <v>0.54202031410285478</v>
      </c>
      <c r="AD17" s="38">
        <v>0.50946101443543601</v>
      </c>
      <c r="AE17" s="38">
        <v>0.57574396356622004</v>
      </c>
      <c r="AF17" s="38">
        <v>0.55803579479472798</v>
      </c>
      <c r="AG17" s="38">
        <v>0.52243878374153696</v>
      </c>
      <c r="AH17" s="38">
        <v>0.50936167023780443</v>
      </c>
      <c r="AI17" s="38"/>
      <c r="AJ17" s="38">
        <v>0.253382037604164</v>
      </c>
      <c r="AK17" s="41">
        <v>0.24983034331975701</v>
      </c>
      <c r="AM17" s="6">
        <v>0.42175057410544103</v>
      </c>
      <c r="AN17">
        <v>0.4816114990276042</v>
      </c>
      <c r="AO17">
        <v>0.333541602022212</v>
      </c>
      <c r="AP17">
        <v>0.3214193085029845</v>
      </c>
      <c r="AQ17" s="38">
        <v>0.31724629732087062</v>
      </c>
      <c r="AR17" s="38">
        <v>0.38096920663552847</v>
      </c>
      <c r="AS17" s="38"/>
      <c r="AT17" s="38">
        <v>0.42175057410544103</v>
      </c>
      <c r="AU17" s="38">
        <v>0.44416776717087336</v>
      </c>
      <c r="AV17" s="38">
        <v>0.52230548107148012</v>
      </c>
      <c r="AW17" s="38">
        <v>0.55095824549072059</v>
      </c>
      <c r="AX17" s="41">
        <v>0.50790513284318561</v>
      </c>
    </row>
    <row r="18" spans="2:50">
      <c r="B18" s="6">
        <v>14</v>
      </c>
      <c r="C18">
        <v>0.33715941930277499</v>
      </c>
      <c r="D18">
        <v>0.28812427931953399</v>
      </c>
      <c r="E18">
        <v>0.29229390708395064</v>
      </c>
      <c r="F18">
        <v>0.28648657918676679</v>
      </c>
      <c r="G18">
        <v>0.28070564707858625</v>
      </c>
      <c r="H18">
        <v>0.2906452666068905</v>
      </c>
      <c r="J18">
        <v>0.33715941930277499</v>
      </c>
      <c r="K18">
        <v>0.36849282597793043</v>
      </c>
      <c r="L18" s="38">
        <v>0.42598448859464538</v>
      </c>
      <c r="M18" s="12">
        <v>0.27380200491609047</v>
      </c>
      <c r="O18" s="37">
        <v>14</v>
      </c>
      <c r="P18" s="38">
        <v>0.39273937469664477</v>
      </c>
      <c r="Q18" s="38">
        <v>0.41581480237074031</v>
      </c>
      <c r="R18" s="38">
        <v>0.26338936857972428</v>
      </c>
      <c r="S18" s="38">
        <v>0.29324380654750365</v>
      </c>
      <c r="T18" s="38">
        <v>0.26671582614735778</v>
      </c>
      <c r="U18" s="38">
        <v>0.34242012286336232</v>
      </c>
      <c r="V18" s="38"/>
      <c r="W18" s="38">
        <v>0.39273937469664477</v>
      </c>
      <c r="X18" s="38">
        <v>0.4478339627075944</v>
      </c>
      <c r="Y18" s="38">
        <v>0.49473997636110029</v>
      </c>
      <c r="Z18" s="41">
        <v>0.40644688827663994</v>
      </c>
      <c r="AB18" s="6">
        <v>14</v>
      </c>
      <c r="AC18" s="38">
        <v>0.41490186851489685</v>
      </c>
      <c r="AD18" s="38">
        <v>0.41992788214356336</v>
      </c>
      <c r="AE18" s="38">
        <v>0.3755205927255984</v>
      </c>
      <c r="AF18" s="38">
        <v>0.50828414254076448</v>
      </c>
      <c r="AG18" s="38">
        <v>0.40024086898006772</v>
      </c>
      <c r="AH18" s="38">
        <v>0.39921322384552926</v>
      </c>
      <c r="AI18" s="38"/>
      <c r="AJ18" s="38">
        <v>0.23041479790188432</v>
      </c>
      <c r="AK18" s="41">
        <v>0.2329517267307529</v>
      </c>
      <c r="AM18" s="6">
        <v>0.37023118247807951</v>
      </c>
      <c r="AN18">
        <v>0.42145776402250101</v>
      </c>
      <c r="AO18">
        <v>0.16285973648013355</v>
      </c>
      <c r="AP18">
        <v>0.29996648346321897</v>
      </c>
      <c r="AQ18" s="38">
        <v>0.14704092069566996</v>
      </c>
      <c r="AR18" s="38">
        <v>0.31820070362111641</v>
      </c>
      <c r="AS18" s="38"/>
      <c r="AT18" s="38">
        <v>0.37023118247807951</v>
      </c>
      <c r="AU18" s="38">
        <v>0.36608716915695427</v>
      </c>
      <c r="AV18" s="38">
        <v>0.42843565619789997</v>
      </c>
      <c r="AW18" s="38">
        <v>0.49271591287148309</v>
      </c>
      <c r="AX18" s="41">
        <v>0.46218477701449456</v>
      </c>
    </row>
    <row r="19" spans="2:50">
      <c r="B19" s="6">
        <v>19</v>
      </c>
      <c r="C19">
        <v>0.22444761447430617</v>
      </c>
      <c r="D19">
        <v>0.21992184937068526</v>
      </c>
      <c r="E19">
        <v>0.21333413030097431</v>
      </c>
      <c r="F19">
        <v>0.20077644285172527</v>
      </c>
      <c r="G19">
        <v>0.19576950958417699</v>
      </c>
      <c r="H19">
        <v>0.23946869081453609</v>
      </c>
      <c r="J19">
        <v>0.22444761447430617</v>
      </c>
      <c r="K19">
        <v>0.25958348148954036</v>
      </c>
      <c r="L19" s="38">
        <v>0.37428930009542233</v>
      </c>
      <c r="M19" s="12">
        <v>0.28750490573399001</v>
      </c>
      <c r="O19" s="37">
        <v>19</v>
      </c>
      <c r="P19" s="38">
        <v>0.31277449609929819</v>
      </c>
      <c r="Q19" s="38">
        <v>0.34370859408931936</v>
      </c>
      <c r="R19" s="38">
        <v>0.1892148807404429</v>
      </c>
      <c r="S19" s="38">
        <v>0.23892784958191451</v>
      </c>
      <c r="T19" s="38">
        <v>0.17802999965145211</v>
      </c>
      <c r="U19" s="38">
        <v>0.27418477824298793</v>
      </c>
      <c r="V19" s="38"/>
      <c r="W19" s="38">
        <v>0.31277449609929819</v>
      </c>
      <c r="X19" s="38">
        <v>0.37119765029802526</v>
      </c>
      <c r="Y19" s="38">
        <v>0.41083802710167749</v>
      </c>
      <c r="Z19" s="41">
        <v>0.34206167029110424</v>
      </c>
      <c r="AB19" s="6">
        <v>19</v>
      </c>
      <c r="AC19" s="38">
        <v>0.31498857306262462</v>
      </c>
      <c r="AD19" s="38">
        <v>0.35905730670357922</v>
      </c>
      <c r="AE19" s="38">
        <v>0.29804389035382967</v>
      </c>
      <c r="AF19" s="38">
        <v>0.38881137760266071</v>
      </c>
      <c r="AG19" s="38">
        <v>0.38355706666902278</v>
      </c>
      <c r="AH19" s="38">
        <v>0.3636532489679169</v>
      </c>
      <c r="AI19" s="38"/>
      <c r="AJ19" s="38">
        <v>0.16557346182165236</v>
      </c>
      <c r="AK19" s="41">
        <v>0.151063086728734</v>
      </c>
      <c r="AM19" s="6">
        <v>0.31848378725768495</v>
      </c>
      <c r="AN19">
        <v>0.34489336924755742</v>
      </c>
      <c r="AO19">
        <v>0.18579398099637123</v>
      </c>
      <c r="AP19">
        <v>0.20369813794119784</v>
      </c>
      <c r="AQ19" s="38">
        <v>0.20897512738642116</v>
      </c>
      <c r="AR19" s="38">
        <v>0.25293697333520432</v>
      </c>
      <c r="AS19" s="38"/>
      <c r="AT19" s="38">
        <v>0.31848378725768495</v>
      </c>
      <c r="AU19" s="38">
        <v>0.23767479569321537</v>
      </c>
      <c r="AV19" s="38">
        <v>0.31459345471671579</v>
      </c>
      <c r="AW19" s="38">
        <v>0.33772218167720325</v>
      </c>
      <c r="AX19" s="41">
        <v>0.39594108800305328</v>
      </c>
    </row>
    <row r="20" spans="2:50">
      <c r="B20" s="6"/>
      <c r="L20" s="38"/>
      <c r="M20" s="12"/>
      <c r="O20" s="6"/>
      <c r="Z20" s="12"/>
      <c r="AB20" s="6"/>
      <c r="AK20" s="12"/>
      <c r="AM20" s="6"/>
      <c r="AX20" s="12"/>
    </row>
    <row r="21" spans="2:50">
      <c r="B21" s="6"/>
      <c r="L21" s="38"/>
      <c r="M21" s="12"/>
      <c r="O21" s="6"/>
      <c r="Z21" s="12"/>
      <c r="AB21" s="6"/>
      <c r="AK21" s="12"/>
      <c r="AM21" s="6"/>
      <c r="AX21" s="12"/>
    </row>
    <row r="22" spans="2:50">
      <c r="B22" s="6"/>
      <c r="C22" s="74">
        <v>10.609059999999999</v>
      </c>
      <c r="D22" s="74">
        <v>9.4919700000000002</v>
      </c>
      <c r="E22" s="74">
        <v>9.4210100000000008</v>
      </c>
      <c r="F22" s="74">
        <v>9.4296000000000006</v>
      </c>
      <c r="G22" s="74">
        <v>9.1184499999999993</v>
      </c>
      <c r="H22" s="74">
        <v>9.8113600000000005</v>
      </c>
      <c r="J22" s="74">
        <v>10.609059999999999</v>
      </c>
      <c r="K22" s="74">
        <v>12.51118</v>
      </c>
      <c r="L22" s="71">
        <v>16.496690000000001</v>
      </c>
      <c r="M22" s="75">
        <v>9.8534199999999998</v>
      </c>
      <c r="O22" s="6"/>
      <c r="P22" s="74">
        <v>12.86162</v>
      </c>
      <c r="Q22" s="29">
        <v>13.28768</v>
      </c>
      <c r="R22" s="74">
        <v>8.0764899999999997</v>
      </c>
      <c r="S22" s="74">
        <v>9.3556500000000007</v>
      </c>
      <c r="T22" s="74">
        <v>6.9929800000000002</v>
      </c>
      <c r="U22" s="74">
        <v>10.17765</v>
      </c>
      <c r="W22" s="74">
        <v>12.86162</v>
      </c>
      <c r="X22" s="74">
        <v>15.58196</v>
      </c>
      <c r="Y22" s="74">
        <v>17.673490000000001</v>
      </c>
      <c r="Z22" s="75">
        <v>13.543290000000001</v>
      </c>
      <c r="AB22" s="6" t="s">
        <v>210</v>
      </c>
      <c r="AC22">
        <v>14.7</v>
      </c>
      <c r="AD22">
        <v>14.8</v>
      </c>
      <c r="AE22">
        <v>14.5</v>
      </c>
      <c r="AF22">
        <v>18.8</v>
      </c>
      <c r="AG22">
        <v>14.5</v>
      </c>
      <c r="AH22">
        <v>13.7</v>
      </c>
      <c r="AJ22" s="74">
        <v>6.53627</v>
      </c>
      <c r="AK22" s="75">
        <v>8.4630399999999995</v>
      </c>
      <c r="AM22" s="139">
        <v>11.362959999999999</v>
      </c>
      <c r="AN22" s="74">
        <v>13.07489</v>
      </c>
      <c r="AO22" s="74">
        <v>6.5752100000000002</v>
      </c>
      <c r="AP22" s="74">
        <v>7.5401499999999997</v>
      </c>
      <c r="AQ22" s="74">
        <v>7.0077699999999998</v>
      </c>
      <c r="AR22" s="74">
        <v>9.0301899999999993</v>
      </c>
      <c r="AS22" s="74"/>
      <c r="AT22" s="74">
        <v>11.362959999999999</v>
      </c>
      <c r="AU22" s="74">
        <v>10.981070000000001</v>
      </c>
      <c r="AV22" s="29">
        <v>13.91132</v>
      </c>
      <c r="AW22" s="74">
        <v>17.042400000000001</v>
      </c>
      <c r="AX22" s="33">
        <v>15.572760000000001</v>
      </c>
    </row>
    <row r="23" spans="2:50">
      <c r="B23" s="6"/>
      <c r="C23" s="74">
        <v>0.45151999999999998</v>
      </c>
      <c r="D23" s="74">
        <v>0.52232000000000001</v>
      </c>
      <c r="E23" s="74">
        <v>0.57809999999999995</v>
      </c>
      <c r="F23" s="74">
        <v>0.44535000000000002</v>
      </c>
      <c r="G23" s="74">
        <v>0.51983999999999997</v>
      </c>
      <c r="H23" s="74">
        <v>0.52439000000000002</v>
      </c>
      <c r="J23" s="74">
        <v>0.45151999999999998</v>
      </c>
      <c r="K23" s="74">
        <v>0.44091999999999998</v>
      </c>
      <c r="L23" s="71">
        <v>0.94916999999999996</v>
      </c>
      <c r="M23" s="75">
        <v>0.89219000000000004</v>
      </c>
      <c r="O23" s="6"/>
      <c r="P23" s="74">
        <v>0.69649000000000005</v>
      </c>
      <c r="Q23" s="29">
        <v>1.0070699999999999</v>
      </c>
      <c r="R23" s="74">
        <v>0.50258000000000003</v>
      </c>
      <c r="S23" s="74">
        <v>0.6421</v>
      </c>
      <c r="T23" s="74">
        <v>0.55220999999999998</v>
      </c>
      <c r="U23" s="74">
        <v>0.76358999999999999</v>
      </c>
      <c r="W23" s="74">
        <v>0.69649000000000005</v>
      </c>
      <c r="X23" s="74">
        <v>0.78337999999999997</v>
      </c>
      <c r="Y23" s="74">
        <v>0.93291999999999997</v>
      </c>
      <c r="Z23" s="75">
        <v>0.83799000000000001</v>
      </c>
      <c r="AB23" s="6" t="s">
        <v>86</v>
      </c>
      <c r="AC23" s="74">
        <v>0.60665000000000002</v>
      </c>
      <c r="AD23" s="74">
        <v>0.70288600000000001</v>
      </c>
      <c r="AE23" s="74">
        <v>0.587893</v>
      </c>
      <c r="AF23" s="74">
        <v>0.54508999999999996</v>
      </c>
      <c r="AG23" s="74">
        <v>0.89490999999999998</v>
      </c>
      <c r="AH23" s="74">
        <v>0.917516</v>
      </c>
      <c r="AI23" s="74"/>
      <c r="AJ23" s="74">
        <v>0.59585999999999995</v>
      </c>
      <c r="AK23" s="75">
        <v>0.78888999999999998</v>
      </c>
      <c r="AM23" s="139">
        <v>0.77605000000000002</v>
      </c>
      <c r="AN23" s="74">
        <v>0.92808999999999997</v>
      </c>
      <c r="AO23" s="74">
        <v>0.57935999999999999</v>
      </c>
      <c r="AP23" s="74">
        <v>0.60509999999999997</v>
      </c>
      <c r="AQ23" s="74">
        <v>0.45660000000000001</v>
      </c>
      <c r="AR23" s="74">
        <v>0.72099999999999997</v>
      </c>
      <c r="AS23" s="74"/>
      <c r="AT23" s="74">
        <v>0.77605000000000002</v>
      </c>
      <c r="AU23" s="74">
        <v>0.6915</v>
      </c>
      <c r="AV23" s="29">
        <v>1.0971900000000001</v>
      </c>
      <c r="AW23" s="74">
        <v>0.92237000000000002</v>
      </c>
      <c r="AX23" s="33">
        <v>0.97548999999999997</v>
      </c>
    </row>
    <row r="24" spans="2:50">
      <c r="B24" s="6"/>
      <c r="C24">
        <v>0.98026000000000002</v>
      </c>
      <c r="D24">
        <v>0.96648000000000001</v>
      </c>
      <c r="E24">
        <v>0.95833999999999997</v>
      </c>
      <c r="F24">
        <v>0.97648999999999997</v>
      </c>
      <c r="G24">
        <v>0.96455999999999997</v>
      </c>
      <c r="H24">
        <v>0.96819</v>
      </c>
      <c r="J24">
        <v>0.98026000000000002</v>
      </c>
      <c r="K24">
        <v>0.98658999999999997</v>
      </c>
      <c r="L24" s="38">
        <v>0.95603000000000005</v>
      </c>
      <c r="M24" s="12">
        <v>0.89766999999999997</v>
      </c>
      <c r="O24" s="6"/>
      <c r="P24">
        <v>0.96087</v>
      </c>
      <c r="Q24">
        <v>0.91279999999999994</v>
      </c>
      <c r="R24">
        <v>0.95974999999999999</v>
      </c>
      <c r="S24">
        <v>0.94411999999999996</v>
      </c>
      <c r="T24">
        <v>0.93642999999999998</v>
      </c>
      <c r="U24">
        <v>0.92820000000000003</v>
      </c>
      <c r="W24">
        <v>0.96087</v>
      </c>
      <c r="X24">
        <v>0.96314</v>
      </c>
      <c r="Y24">
        <v>0.95521</v>
      </c>
      <c r="Z24" s="12">
        <v>0.94906000000000001</v>
      </c>
      <c r="AB24" s="6"/>
      <c r="AK24" s="12"/>
      <c r="AM24" s="6"/>
      <c r="AX24" s="12"/>
    </row>
    <row r="25" spans="2:50">
      <c r="B25" s="10"/>
      <c r="C25" s="76"/>
      <c r="D25" s="167">
        <f>AVERAGE(D22:H22)</f>
        <v>9.4544779999999999</v>
      </c>
      <c r="E25" s="167"/>
      <c r="F25" s="167"/>
      <c r="G25" s="167"/>
      <c r="H25" s="167"/>
      <c r="I25" s="9"/>
      <c r="J25" s="76"/>
      <c r="K25" s="168">
        <f>AVERAGE(K22:M22)</f>
        <v>12.953763333333333</v>
      </c>
      <c r="L25" s="168"/>
      <c r="M25" s="169"/>
      <c r="O25" s="10"/>
      <c r="P25" s="76"/>
      <c r="Q25" s="167">
        <f>AVERAGE(Q22:U22)</f>
        <v>9.5780899999999995</v>
      </c>
      <c r="R25" s="167"/>
      <c r="S25" s="167"/>
      <c r="T25" s="167"/>
      <c r="U25" s="167"/>
      <c r="V25" s="9"/>
      <c r="W25" s="76"/>
      <c r="X25" s="168">
        <f>AVERAGE(X22:Z22)</f>
        <v>15.599580000000001</v>
      </c>
      <c r="Y25" s="168"/>
      <c r="Z25" s="169"/>
      <c r="AB25" s="10"/>
      <c r="AC25" s="9"/>
      <c r="AD25" s="167">
        <f>AVERAGE(AD22:AH22)</f>
        <v>15.26</v>
      </c>
      <c r="AE25" s="167"/>
      <c r="AF25" s="167"/>
      <c r="AG25" s="167"/>
      <c r="AH25" s="167"/>
      <c r="AI25" s="9"/>
      <c r="AJ25" s="168">
        <f>AVERAGE(AJ22:AK22)</f>
        <v>7.4996549999999997</v>
      </c>
      <c r="AK25" s="169"/>
      <c r="AL25" s="140"/>
      <c r="AM25" s="10"/>
      <c r="AN25" s="167">
        <f>AVERAGE(AN22:AR22)</f>
        <v>8.6456419999999987</v>
      </c>
      <c r="AO25" s="167"/>
      <c r="AP25" s="167"/>
      <c r="AQ25" s="167"/>
      <c r="AR25" s="167"/>
      <c r="AS25" s="9"/>
      <c r="AT25" s="9"/>
      <c r="AU25" s="168">
        <f>AVERAGE(AU22:AX22)</f>
        <v>14.3768875</v>
      </c>
      <c r="AV25" s="168"/>
      <c r="AW25" s="168"/>
      <c r="AX25" s="169"/>
    </row>
  </sheetData>
  <mergeCells count="12">
    <mergeCell ref="AD25:AH25"/>
    <mergeCell ref="AJ25:AK25"/>
    <mergeCell ref="AC3:AK3"/>
    <mergeCell ref="AN3:AX3"/>
    <mergeCell ref="AN25:AR25"/>
    <mergeCell ref="AU25:AX25"/>
    <mergeCell ref="C3:M3"/>
    <mergeCell ref="P3:Z3"/>
    <mergeCell ref="D25:H25"/>
    <mergeCell ref="K25:M25"/>
    <mergeCell ref="Q25:U25"/>
    <mergeCell ref="X25:Z2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43F70-01C9-4526-A93B-F598528D4892}">
  <dimension ref="B3:AR23"/>
  <sheetViews>
    <sheetView zoomScale="80" zoomScaleNormal="80" workbookViewId="0">
      <selection sqref="A1:XFD23"/>
    </sheetView>
  </sheetViews>
  <sheetFormatPr defaultRowHeight="14.25"/>
  <sheetData>
    <row r="3" spans="2:44">
      <c r="B3" s="8"/>
      <c r="C3" s="157" t="s">
        <v>154</v>
      </c>
      <c r="D3" s="157"/>
      <c r="E3" s="157"/>
      <c r="F3" s="157"/>
      <c r="G3" s="157"/>
      <c r="H3" s="157"/>
      <c r="I3" s="157"/>
      <c r="J3" s="158"/>
      <c r="L3" s="8"/>
      <c r="M3" s="157" t="s">
        <v>155</v>
      </c>
      <c r="N3" s="157"/>
      <c r="O3" s="157"/>
      <c r="P3" s="157"/>
      <c r="Q3" s="157"/>
      <c r="R3" s="157"/>
      <c r="S3" s="157"/>
      <c r="T3" s="157"/>
      <c r="U3" s="158"/>
      <c r="W3" s="8"/>
      <c r="X3" s="157" t="s">
        <v>151</v>
      </c>
      <c r="Y3" s="157"/>
      <c r="Z3" s="157"/>
      <c r="AA3" s="157"/>
      <c r="AB3" s="157"/>
      <c r="AC3" s="157"/>
      <c r="AD3" s="157"/>
      <c r="AE3" s="157"/>
      <c r="AF3" s="158"/>
      <c r="AH3" s="8"/>
      <c r="AI3" s="157" t="s">
        <v>152</v>
      </c>
      <c r="AJ3" s="157"/>
      <c r="AK3" s="157"/>
      <c r="AL3" s="157"/>
      <c r="AM3" s="157"/>
      <c r="AN3" s="157"/>
      <c r="AO3" s="157"/>
      <c r="AP3" s="157"/>
      <c r="AQ3" s="157"/>
      <c r="AR3" s="158"/>
    </row>
    <row r="4" spans="2:44">
      <c r="B4" s="6"/>
      <c r="D4" t="s">
        <v>153</v>
      </c>
      <c r="J4" s="12" t="s">
        <v>91</v>
      </c>
      <c r="L4" s="6"/>
      <c r="N4" t="s">
        <v>153</v>
      </c>
      <c r="S4" t="s">
        <v>91</v>
      </c>
      <c r="U4" s="12"/>
      <c r="W4" s="10"/>
      <c r="X4" s="9"/>
      <c r="Y4" s="9" t="s">
        <v>153</v>
      </c>
      <c r="Z4" s="9"/>
      <c r="AA4" s="9"/>
      <c r="AB4" s="9"/>
      <c r="AC4" s="9"/>
      <c r="AD4" s="9" t="s">
        <v>91</v>
      </c>
      <c r="AE4" s="45"/>
      <c r="AF4" s="14"/>
      <c r="AH4" s="6"/>
      <c r="AJ4" t="s">
        <v>153</v>
      </c>
      <c r="AP4" t="s">
        <v>91</v>
      </c>
      <c r="AR4" s="12"/>
    </row>
    <row r="5" spans="2:44">
      <c r="B5" s="53"/>
      <c r="C5" s="57">
        <v>103.6</v>
      </c>
      <c r="D5" s="57">
        <v>74.400000000000006</v>
      </c>
      <c r="E5" s="57">
        <v>86.4</v>
      </c>
      <c r="F5" s="57">
        <v>68.7</v>
      </c>
      <c r="G5" s="57">
        <v>77.099999999999994</v>
      </c>
      <c r="H5" s="57"/>
      <c r="I5" s="57">
        <v>55.5</v>
      </c>
      <c r="J5" s="54">
        <v>72.900000000000006</v>
      </c>
      <c r="L5" s="53"/>
      <c r="M5" s="57">
        <v>103.6</v>
      </c>
      <c r="N5" s="57">
        <v>74.400000000000006</v>
      </c>
      <c r="O5" s="57">
        <v>86.4</v>
      </c>
      <c r="P5" s="57">
        <v>68.7</v>
      </c>
      <c r="Q5" s="57">
        <v>77.099999999999994</v>
      </c>
      <c r="R5" s="57"/>
      <c r="S5" s="57">
        <v>55.5</v>
      </c>
      <c r="T5" s="57">
        <v>83</v>
      </c>
      <c r="U5" s="54">
        <v>75.7</v>
      </c>
      <c r="W5" s="53"/>
      <c r="X5" s="57">
        <v>103.6</v>
      </c>
      <c r="Y5" s="57">
        <v>74.400000000000006</v>
      </c>
      <c r="Z5" s="57">
        <v>86.4</v>
      </c>
      <c r="AA5" s="57">
        <v>68.7</v>
      </c>
      <c r="AB5" s="57">
        <v>77.099999999999994</v>
      </c>
      <c r="AC5" s="57"/>
      <c r="AD5" s="57">
        <v>55.5</v>
      </c>
      <c r="AE5" s="39">
        <v>83</v>
      </c>
      <c r="AF5" s="54">
        <v>75.7</v>
      </c>
      <c r="AH5" s="53"/>
      <c r="AI5" s="57">
        <v>103.6</v>
      </c>
      <c r="AJ5" s="57">
        <v>74.400000000000006</v>
      </c>
      <c r="AK5" s="57">
        <v>86.4</v>
      </c>
      <c r="AL5" s="57">
        <v>68.7</v>
      </c>
      <c r="AM5" s="57">
        <v>77.099999999999994</v>
      </c>
      <c r="AN5" s="57"/>
      <c r="AO5" s="57">
        <v>55.5</v>
      </c>
      <c r="AP5" s="57">
        <v>72.900000000000006</v>
      </c>
      <c r="AQ5" s="57">
        <v>83</v>
      </c>
      <c r="AR5" s="54">
        <v>75.7</v>
      </c>
    </row>
    <row r="6" spans="2:44">
      <c r="B6" s="37">
        <v>9.9999999999999995E-8</v>
      </c>
      <c r="C6" s="38">
        <v>1</v>
      </c>
      <c r="D6" s="38">
        <v>1</v>
      </c>
      <c r="E6" s="38">
        <v>1</v>
      </c>
      <c r="F6" s="38">
        <v>1</v>
      </c>
      <c r="G6" s="38">
        <v>1</v>
      </c>
      <c r="H6" s="38"/>
      <c r="I6" s="38">
        <v>1</v>
      </c>
      <c r="J6" s="41">
        <v>1</v>
      </c>
      <c r="K6" s="38"/>
      <c r="L6" s="6">
        <v>9.9999999999999995E-8</v>
      </c>
      <c r="M6">
        <v>1</v>
      </c>
      <c r="N6">
        <v>1</v>
      </c>
      <c r="O6">
        <v>1</v>
      </c>
      <c r="P6">
        <v>1</v>
      </c>
      <c r="Q6">
        <v>1</v>
      </c>
      <c r="S6">
        <v>1</v>
      </c>
      <c r="T6">
        <v>1</v>
      </c>
      <c r="U6" s="12">
        <v>1</v>
      </c>
      <c r="W6" s="6">
        <v>9.9999999999999995E-8</v>
      </c>
      <c r="X6">
        <v>1</v>
      </c>
      <c r="Y6">
        <v>1</v>
      </c>
      <c r="Z6">
        <v>1</v>
      </c>
      <c r="AA6">
        <v>1</v>
      </c>
      <c r="AB6">
        <v>1</v>
      </c>
      <c r="AD6">
        <v>1</v>
      </c>
      <c r="AE6" s="38">
        <v>1</v>
      </c>
      <c r="AF6" s="12">
        <v>1</v>
      </c>
      <c r="AH6" s="6">
        <v>9.9999999999999995E-8</v>
      </c>
      <c r="AI6">
        <v>1</v>
      </c>
      <c r="AJ6">
        <v>1</v>
      </c>
      <c r="AK6">
        <v>1</v>
      </c>
      <c r="AL6">
        <v>1</v>
      </c>
      <c r="AM6">
        <v>1</v>
      </c>
      <c r="AO6">
        <v>1</v>
      </c>
      <c r="AP6">
        <v>1</v>
      </c>
      <c r="AQ6">
        <v>1</v>
      </c>
      <c r="AR6" s="12">
        <v>1</v>
      </c>
    </row>
    <row r="7" spans="2:44">
      <c r="B7" s="37">
        <v>0.1</v>
      </c>
      <c r="C7" s="38">
        <v>0.9268064906102722</v>
      </c>
      <c r="D7" s="38">
        <v>0.92776296178084372</v>
      </c>
      <c r="E7" s="38">
        <v>0.9150464197984276</v>
      </c>
      <c r="F7" s="38">
        <v>0.93470500552409752</v>
      </c>
      <c r="G7" s="38">
        <v>0.90540022549408161</v>
      </c>
      <c r="H7" s="38"/>
      <c r="I7" s="38">
        <v>0.80496244855311883</v>
      </c>
      <c r="J7" s="41">
        <v>0.62740415714658004</v>
      </c>
      <c r="K7" s="38"/>
      <c r="L7" s="6">
        <v>0.1</v>
      </c>
      <c r="M7">
        <v>0.95435541827197767</v>
      </c>
      <c r="N7">
        <v>0.85983017907416182</v>
      </c>
      <c r="O7">
        <v>0.86909843655016428</v>
      </c>
      <c r="P7">
        <v>0.86885897213229701</v>
      </c>
      <c r="Q7">
        <v>0.78598048465456083</v>
      </c>
      <c r="S7">
        <v>0.87076112533918715</v>
      </c>
      <c r="T7">
        <v>0.93688845064861637</v>
      </c>
      <c r="U7" s="12">
        <v>0.88408751820833398</v>
      </c>
      <c r="W7" s="6">
        <v>0.1</v>
      </c>
      <c r="X7">
        <v>0.89904857470312016</v>
      </c>
      <c r="Y7">
        <v>0.92737988045127973</v>
      </c>
      <c r="Z7">
        <v>0.92378635950924004</v>
      </c>
      <c r="AA7">
        <v>0.91758450955435666</v>
      </c>
      <c r="AB7">
        <v>0.90688412794047835</v>
      </c>
      <c r="AD7">
        <v>0.89526898639488861</v>
      </c>
      <c r="AE7" s="38">
        <v>0.89217582155425101</v>
      </c>
      <c r="AF7" s="12">
        <v>0.79174098436976525</v>
      </c>
      <c r="AH7" s="6">
        <v>0.1</v>
      </c>
      <c r="AI7">
        <v>0.87654709622383287</v>
      </c>
      <c r="AJ7">
        <v>0.97209040781554812</v>
      </c>
      <c r="AK7">
        <v>0.92838604729584684</v>
      </c>
      <c r="AL7">
        <v>0.89514777290916303</v>
      </c>
      <c r="AM7">
        <v>0.91038478400315648</v>
      </c>
      <c r="AO7">
        <v>0.84373667084386295</v>
      </c>
      <c r="AP7" s="38">
        <v>0.87728321302043699</v>
      </c>
      <c r="AQ7">
        <v>0.88362189662366608</v>
      </c>
      <c r="AR7" s="12">
        <v>0.86325007663855124</v>
      </c>
    </row>
    <row r="8" spans="2:44">
      <c r="B8" s="37">
        <v>0.4</v>
      </c>
      <c r="C8" s="38">
        <v>0.76560900751695049</v>
      </c>
      <c r="D8" s="38">
        <v>0.77393965033754508</v>
      </c>
      <c r="E8" s="38">
        <v>0.74889854670717659</v>
      </c>
      <c r="F8" s="38">
        <v>0.75290190554590164</v>
      </c>
      <c r="G8" s="38">
        <v>0.74638112754916541</v>
      </c>
      <c r="H8" s="38"/>
      <c r="I8" s="38">
        <v>0.47438826993359806</v>
      </c>
      <c r="J8" s="41">
        <v>0.36860201764175804</v>
      </c>
      <c r="K8" s="38"/>
      <c r="L8" s="6">
        <v>0.4</v>
      </c>
      <c r="M8">
        <v>0.78809103138665237</v>
      </c>
      <c r="N8">
        <v>0.61933141070604836</v>
      </c>
      <c r="O8">
        <v>0.74695230641799071</v>
      </c>
      <c r="P8">
        <v>0.61927032255385583</v>
      </c>
      <c r="Q8">
        <v>0.69818753738454664</v>
      </c>
      <c r="S8">
        <v>0.7431109568356693</v>
      </c>
      <c r="T8">
        <v>0.82772791002115453</v>
      </c>
      <c r="U8" s="12">
        <v>0.69325042902721601</v>
      </c>
      <c r="W8" s="6">
        <v>0.4</v>
      </c>
      <c r="X8">
        <v>0.75632980307304931</v>
      </c>
      <c r="Y8">
        <v>0.74934063721569522</v>
      </c>
      <c r="Z8">
        <v>0.73613362999813592</v>
      </c>
      <c r="AA8">
        <v>0.74922072629094472</v>
      </c>
      <c r="AB8">
        <v>0.74029590427174929</v>
      </c>
      <c r="AD8">
        <v>0.74230239133494302</v>
      </c>
      <c r="AE8" s="38">
        <v>0.75873390235181004</v>
      </c>
      <c r="AF8" s="12">
        <v>0.60594008725323523</v>
      </c>
      <c r="AH8" s="6">
        <v>0.4</v>
      </c>
      <c r="AI8">
        <v>0.68740794867725796</v>
      </c>
      <c r="AJ8">
        <v>0.73332675150818871</v>
      </c>
      <c r="AK8">
        <v>0.72704735569192269</v>
      </c>
      <c r="AL8">
        <v>0.68081859658104071</v>
      </c>
      <c r="AM8">
        <v>0.7133522125855436</v>
      </c>
      <c r="AO8">
        <v>0.73807279578534457</v>
      </c>
      <c r="AP8" s="38">
        <v>0.71457969224410767</v>
      </c>
      <c r="AQ8">
        <v>0.76950131765302532</v>
      </c>
      <c r="AR8" s="12">
        <v>0.71646127073018062</v>
      </c>
    </row>
    <row r="9" spans="2:44">
      <c r="B9" s="37">
        <v>0.8</v>
      </c>
      <c r="C9" s="38">
        <v>0.58598540074590133</v>
      </c>
      <c r="D9" s="38">
        <v>0.59647987405836367</v>
      </c>
      <c r="E9" s="38">
        <v>0.57886331305471672</v>
      </c>
      <c r="F9" s="38">
        <v>0.60868748566498199</v>
      </c>
      <c r="G9" s="38">
        <v>0.59520366253479817</v>
      </c>
      <c r="H9" s="38"/>
      <c r="I9" s="38">
        <v>0.35490901541668135</v>
      </c>
      <c r="J9" s="41">
        <v>0.25526786710351457</v>
      </c>
      <c r="K9" s="38"/>
      <c r="L9" s="6">
        <v>0.8</v>
      </c>
      <c r="M9">
        <v>0.63169141098308412</v>
      </c>
      <c r="N9">
        <v>0.46632697946259388</v>
      </c>
      <c r="O9">
        <v>0.52197282507486975</v>
      </c>
      <c r="P9">
        <v>0.3632691026954924</v>
      </c>
      <c r="Q9">
        <v>0.4406524035693693</v>
      </c>
      <c r="S9">
        <v>0.63291521708437415</v>
      </c>
      <c r="T9">
        <v>0.78661334831059915</v>
      </c>
      <c r="U9" s="12">
        <v>0.58265857930480969</v>
      </c>
      <c r="W9" s="6">
        <v>0.8</v>
      </c>
      <c r="X9">
        <v>0.58764510746764487</v>
      </c>
      <c r="Y9">
        <v>0.5938514932265645</v>
      </c>
      <c r="Z9">
        <v>0.52753399506620313</v>
      </c>
      <c r="AA9">
        <v>0.57193886961095519</v>
      </c>
      <c r="AB9">
        <v>0.54382768248162905</v>
      </c>
      <c r="AD9">
        <v>0.67484589175041843</v>
      </c>
      <c r="AE9" s="38">
        <v>0.62176256779410755</v>
      </c>
      <c r="AF9" s="12">
        <v>0.59102779286078</v>
      </c>
      <c r="AH9" s="6">
        <v>0.8</v>
      </c>
      <c r="AI9">
        <v>0.54240597561498116</v>
      </c>
      <c r="AJ9">
        <v>0.57643389230179043</v>
      </c>
      <c r="AK9">
        <v>0.52809724487014786</v>
      </c>
      <c r="AL9">
        <v>0.5030467376772696</v>
      </c>
      <c r="AM9">
        <v>0.51868456755216719</v>
      </c>
      <c r="AO9">
        <v>0.63062868966703201</v>
      </c>
      <c r="AP9" s="38">
        <v>0.51879592571848154</v>
      </c>
      <c r="AQ9">
        <v>0.70523760467871111</v>
      </c>
      <c r="AR9" s="12">
        <v>0.61036487420454499</v>
      </c>
    </row>
    <row r="10" spans="2:44">
      <c r="B10" s="37">
        <v>1.3</v>
      </c>
      <c r="C10" s="38">
        <v>0.42782929068449593</v>
      </c>
      <c r="D10" s="38">
        <v>0.42966457009914794</v>
      </c>
      <c r="E10" s="38">
        <v>0.4274865806608304</v>
      </c>
      <c r="F10" s="38">
        <v>0.41121266255055156</v>
      </c>
      <c r="G10" s="38">
        <v>0.41561605397077095</v>
      </c>
      <c r="H10" s="38"/>
      <c r="I10" s="38">
        <v>0.27522953906559455</v>
      </c>
      <c r="J10" s="41">
        <v>0.21925686341590411</v>
      </c>
      <c r="K10" s="38"/>
      <c r="L10" s="6">
        <v>1.3</v>
      </c>
      <c r="M10">
        <v>0.48623613571641178</v>
      </c>
      <c r="N10">
        <v>0.31981488970364547</v>
      </c>
      <c r="O10">
        <v>0.29639759499753848</v>
      </c>
      <c r="P10">
        <v>0.29658744530858738</v>
      </c>
      <c r="Q10">
        <v>0.28830600676607238</v>
      </c>
      <c r="S10">
        <v>0.55512620068314156</v>
      </c>
      <c r="T10">
        <v>0.64283958843699551</v>
      </c>
      <c r="U10" s="12">
        <v>0.49399105073830157</v>
      </c>
      <c r="W10" s="6">
        <v>1.3</v>
      </c>
      <c r="X10">
        <v>0.42556695080597073</v>
      </c>
      <c r="Y10">
        <v>0.43379133699734512</v>
      </c>
      <c r="Z10">
        <v>0.39428081414950006</v>
      </c>
      <c r="AA10">
        <v>0.41346054861546183</v>
      </c>
      <c r="AB10">
        <v>0.38374172956475233</v>
      </c>
      <c r="AD10">
        <v>0.5818004996966345</v>
      </c>
      <c r="AE10" s="38">
        <v>0.47373858062488861</v>
      </c>
      <c r="AF10" s="12">
        <v>0.45444875585103323</v>
      </c>
      <c r="AH10" s="6">
        <v>1.3</v>
      </c>
      <c r="AI10">
        <v>0.42321902782940607</v>
      </c>
      <c r="AJ10">
        <v>0.41263723015514014</v>
      </c>
      <c r="AK10">
        <v>0.34994466368380034</v>
      </c>
      <c r="AL10">
        <v>0.34040454327354486</v>
      </c>
      <c r="AM10">
        <v>0.35425304805348501</v>
      </c>
      <c r="AO10">
        <v>0.53892121256799552</v>
      </c>
      <c r="AP10" s="38">
        <v>0.45407421584896551</v>
      </c>
      <c r="AQ10">
        <v>0.62146573667362015</v>
      </c>
      <c r="AR10" s="12">
        <v>0.54108314461635398</v>
      </c>
    </row>
    <row r="11" spans="2:44">
      <c r="B11" s="37">
        <v>2</v>
      </c>
      <c r="C11" s="38">
        <v>0.30109487340209495</v>
      </c>
      <c r="D11" s="38">
        <v>0.27661896367032313</v>
      </c>
      <c r="E11" s="38">
        <v>0.25245312139936438</v>
      </c>
      <c r="F11" s="38">
        <v>0.28671170744387864</v>
      </c>
      <c r="G11" s="38">
        <v>0.31302080046946423</v>
      </c>
      <c r="H11" s="38"/>
      <c r="I11" s="38">
        <v>0.19498903044227145</v>
      </c>
      <c r="J11" s="41">
        <v>0.10245</v>
      </c>
      <c r="K11" s="38"/>
      <c r="L11" s="6">
        <v>2</v>
      </c>
      <c r="M11">
        <v>0.3708185277397944</v>
      </c>
      <c r="N11">
        <v>0.21788743867491614</v>
      </c>
      <c r="O11">
        <v>0.20277718162398567</v>
      </c>
      <c r="P11">
        <v>0.14987503211393938</v>
      </c>
      <c r="Q11">
        <v>0.15513578318332272</v>
      </c>
      <c r="S11">
        <v>0.44976607861631873</v>
      </c>
      <c r="T11">
        <v>0.59904203847114135</v>
      </c>
      <c r="U11" s="12">
        <v>0.38907607616232343</v>
      </c>
      <c r="W11" s="6">
        <v>2</v>
      </c>
      <c r="X11">
        <v>0.31616341637967132</v>
      </c>
      <c r="Y11">
        <v>0.30591699535936906</v>
      </c>
      <c r="Z11">
        <v>0.22834010930637927</v>
      </c>
      <c r="AA11">
        <v>0.26053576361991332</v>
      </c>
      <c r="AB11">
        <v>0.25318098005571127</v>
      </c>
      <c r="AD11">
        <v>0.40371609757715171</v>
      </c>
      <c r="AE11" s="38">
        <v>0.44713061838246737</v>
      </c>
      <c r="AF11" s="12">
        <v>0.40392376877862368</v>
      </c>
      <c r="AH11" s="6">
        <v>2</v>
      </c>
      <c r="AI11">
        <v>0.30786829141530647</v>
      </c>
      <c r="AJ11">
        <v>0.28139563792437644</v>
      </c>
      <c r="AK11">
        <v>0.19413419910104474</v>
      </c>
      <c r="AL11">
        <v>0.21511200255756793</v>
      </c>
      <c r="AM11">
        <v>0.2050216212827283</v>
      </c>
      <c r="AO11">
        <v>0.42874481691435717</v>
      </c>
      <c r="AP11" s="38">
        <v>0.36790322677374176</v>
      </c>
      <c r="AQ11">
        <v>0.49617681156286797</v>
      </c>
      <c r="AR11" s="12">
        <v>0.44118867476109047</v>
      </c>
    </row>
    <row r="12" spans="2:44">
      <c r="B12" s="37">
        <v>3</v>
      </c>
      <c r="C12" s="38">
        <v>0.17847986324376644</v>
      </c>
      <c r="D12" s="38">
        <v>0.16285717823405149</v>
      </c>
      <c r="E12" s="38">
        <v>0.12612464356799999</v>
      </c>
      <c r="F12" s="38">
        <v>0.15178210579251319</v>
      </c>
      <c r="G12" s="38">
        <v>0.13317049557394192</v>
      </c>
      <c r="H12" s="38"/>
      <c r="I12" s="38">
        <v>0.15399131330464219</v>
      </c>
      <c r="J12" s="41">
        <v>9.1259999999999994E-2</v>
      </c>
      <c r="K12" s="38"/>
      <c r="L12" s="6">
        <v>3</v>
      </c>
      <c r="M12">
        <v>0.24355414937151038</v>
      </c>
      <c r="N12">
        <v>0.14803343814227243</v>
      </c>
      <c r="O12">
        <v>7.0854015436682627E-2</v>
      </c>
      <c r="P12">
        <v>6.1241166338733152E-2</v>
      </c>
      <c r="Q12">
        <v>7.8299385476731223E-2</v>
      </c>
      <c r="S12">
        <v>0.34380774673836928</v>
      </c>
      <c r="T12">
        <v>0.52958329053386211</v>
      </c>
      <c r="U12" s="12">
        <v>0.3216502508814959</v>
      </c>
      <c r="W12" s="6">
        <v>3</v>
      </c>
      <c r="X12">
        <v>0.19001661290824676</v>
      </c>
      <c r="Y12">
        <v>0.17706973692908271</v>
      </c>
      <c r="Z12">
        <v>0.12626291032062006</v>
      </c>
      <c r="AA12">
        <v>0.13202525423857653</v>
      </c>
      <c r="AB12">
        <v>0.13948206766177096</v>
      </c>
      <c r="AD12">
        <v>0.30360301679304186</v>
      </c>
      <c r="AE12" s="38">
        <v>0.409903009326058</v>
      </c>
      <c r="AF12" s="12">
        <v>0.337890922694291</v>
      </c>
      <c r="AH12" s="6">
        <v>3</v>
      </c>
      <c r="AI12">
        <v>0.22081196924044338</v>
      </c>
      <c r="AJ12">
        <v>0.18561660902883842</v>
      </c>
      <c r="AK12">
        <v>9.3887938542646029E-2</v>
      </c>
      <c r="AL12">
        <v>9.2527854287175651E-2</v>
      </c>
      <c r="AM12">
        <v>0.10735809991250508</v>
      </c>
      <c r="AO12">
        <v>0.35671927664330871</v>
      </c>
      <c r="AP12" s="38">
        <v>0.30620119057603401</v>
      </c>
      <c r="AQ12">
        <v>0.39606320680566287</v>
      </c>
      <c r="AR12" s="12">
        <v>0.32824536470778831</v>
      </c>
    </row>
    <row r="13" spans="2:44">
      <c r="B13" s="37">
        <v>4.5</v>
      </c>
      <c r="C13" s="38">
        <v>6.6753954027627113E-2</v>
      </c>
      <c r="D13" s="38">
        <v>7.4911899743131657E-2</v>
      </c>
      <c r="E13" s="38">
        <v>6.3529579561506275E-2</v>
      </c>
      <c r="F13" s="38">
        <v>7.8416502019556189E-2</v>
      </c>
      <c r="G13" s="38">
        <v>4.7999179064632712E-2</v>
      </c>
      <c r="H13" s="38"/>
      <c r="I13" s="38">
        <v>0.10603536045860207</v>
      </c>
      <c r="J13" s="41">
        <v>4.0642863875597915E-2</v>
      </c>
      <c r="K13" s="38"/>
      <c r="L13" s="6">
        <v>4.5</v>
      </c>
      <c r="M13">
        <v>0.16381835508576328</v>
      </c>
      <c r="N13">
        <v>8.4105603818438276E-2</v>
      </c>
      <c r="O13">
        <v>6.5624002784035879E-2</v>
      </c>
      <c r="P13">
        <v>3.9127858290054524E-2</v>
      </c>
      <c r="Q13">
        <v>5.9395270993410673E-2</v>
      </c>
      <c r="S13">
        <v>0.24700015021956312</v>
      </c>
      <c r="T13">
        <v>0.33331682202915836</v>
      </c>
      <c r="U13" s="12">
        <v>0.20845685026469662</v>
      </c>
      <c r="W13" s="6">
        <v>4.5</v>
      </c>
      <c r="X13">
        <v>8.5766961483689522E-2</v>
      </c>
      <c r="Y13">
        <v>9.1944076986910858E-2</v>
      </c>
      <c r="Z13">
        <v>5.2959635875868542E-2</v>
      </c>
      <c r="AA13">
        <v>6.7473747050823901E-2</v>
      </c>
      <c r="AB13">
        <v>7.1411619260534284E-2</v>
      </c>
      <c r="AD13">
        <v>0.25367934823704491</v>
      </c>
      <c r="AE13" s="38">
        <v>0.20481072967039901</v>
      </c>
      <c r="AF13" s="12">
        <v>0.23893427833274455</v>
      </c>
      <c r="AH13" s="6">
        <v>4.5</v>
      </c>
      <c r="AI13">
        <v>0.13629465118962864</v>
      </c>
      <c r="AJ13">
        <v>0.10180811467456152</v>
      </c>
      <c r="AK13">
        <v>5.4765785983817601E-2</v>
      </c>
      <c r="AL13">
        <v>4.7389351294126525E-2</v>
      </c>
      <c r="AM13">
        <v>2.9460221696713602E-2</v>
      </c>
      <c r="AO13">
        <v>0.2420894364798121</v>
      </c>
      <c r="AP13" s="38">
        <v>0.15236</v>
      </c>
      <c r="AQ13">
        <v>0.26578947345229087</v>
      </c>
      <c r="AR13" s="12">
        <v>0.22542257203604982</v>
      </c>
    </row>
    <row r="14" spans="2:44">
      <c r="B14" s="37">
        <v>6.5</v>
      </c>
      <c r="C14" s="38">
        <v>3.0992704477102378E-2</v>
      </c>
      <c r="D14" s="38">
        <v>2.1044001615843765E-2</v>
      </c>
      <c r="E14" s="38">
        <v>9.0396765567292894E-3</v>
      </c>
      <c r="F14" s="38">
        <v>2.2048841812935639E-2</v>
      </c>
      <c r="G14" s="38">
        <v>1.316136428230554E-2</v>
      </c>
      <c r="H14" s="38"/>
      <c r="I14" s="38">
        <v>2.5138656796605173E-2</v>
      </c>
      <c r="J14" s="41">
        <v>1.9441253550468052E-2</v>
      </c>
      <c r="K14" s="38"/>
      <c r="L14" s="6">
        <v>6.5</v>
      </c>
      <c r="M14">
        <v>9.8172250877058082E-2</v>
      </c>
      <c r="N14">
        <v>5.1348757818068365E-2</v>
      </c>
      <c r="O14">
        <v>5.2987517281576788E-2</v>
      </c>
      <c r="P14">
        <v>1.1456717721105191E-2</v>
      </c>
      <c r="Q14">
        <v>2.5384889971169132E-2</v>
      </c>
      <c r="S14">
        <v>0.16116853714711532</v>
      </c>
      <c r="T14">
        <v>0.23670467522840283</v>
      </c>
      <c r="U14" s="12">
        <v>0.15124300966872714</v>
      </c>
      <c r="W14" s="6">
        <v>6.5</v>
      </c>
      <c r="X14">
        <v>4.5829320836024361E-2</v>
      </c>
      <c r="Y14">
        <v>5.4511453833478232E-2</v>
      </c>
      <c r="Z14">
        <v>4.941824695390469E-2</v>
      </c>
      <c r="AA14">
        <v>2.5495987692514887E-2</v>
      </c>
      <c r="AB14">
        <v>1.1005461266586237E-2</v>
      </c>
      <c r="AD14">
        <v>0.14246702904101416</v>
      </c>
      <c r="AE14" s="38">
        <v>0.12324444746957897</v>
      </c>
      <c r="AF14" s="12">
        <v>0.16633307954315993</v>
      </c>
      <c r="AH14" s="6">
        <v>6.5</v>
      </c>
      <c r="AI14">
        <v>8.5448692090821496E-2</v>
      </c>
      <c r="AJ14">
        <v>5.3822407690334619E-2</v>
      </c>
      <c r="AK14">
        <v>-7.7266611619229916E-3</v>
      </c>
      <c r="AL14">
        <v>-3.2595273169123981E-3</v>
      </c>
      <c r="AM14">
        <v>1.3175459641813032E-2</v>
      </c>
      <c r="AO14">
        <v>0.14559928123943733</v>
      </c>
      <c r="AP14" s="38">
        <v>0.10589999999999999</v>
      </c>
      <c r="AQ14">
        <v>0.17981345812152394</v>
      </c>
      <c r="AR14" s="12">
        <v>0.15418307291049077</v>
      </c>
    </row>
    <row r="15" spans="2:44">
      <c r="B15" s="37">
        <v>9</v>
      </c>
      <c r="C15" s="38">
        <v>2.1638193786419971E-2</v>
      </c>
      <c r="D15" s="38">
        <v>1.6593959679111956E-2</v>
      </c>
      <c r="E15" s="38">
        <v>3.3809814593652676E-2</v>
      </c>
      <c r="F15" s="38">
        <v>1.5864804164176974E-2</v>
      </c>
      <c r="G15" s="38">
        <v>1.1772205328424441E-2</v>
      </c>
      <c r="H15" s="38"/>
      <c r="I15" s="38">
        <v>0</v>
      </c>
      <c r="J15" s="41">
        <v>0</v>
      </c>
      <c r="K15" s="38"/>
      <c r="L15" s="6">
        <v>9</v>
      </c>
      <c r="M15">
        <v>6.9231852703312877E-2</v>
      </c>
      <c r="N15">
        <v>2.6060373828577912E-2</v>
      </c>
      <c r="O15">
        <v>1.8204271660549221E-2</v>
      </c>
      <c r="P15">
        <v>1.8665902231902117E-2</v>
      </c>
      <c r="Q15">
        <v>0</v>
      </c>
      <c r="S15">
        <v>0.1085208480703423</v>
      </c>
      <c r="T15">
        <v>0.12579803129339459</v>
      </c>
      <c r="U15" s="12">
        <v>7.1734237711400348E-2</v>
      </c>
      <c r="W15" s="6">
        <v>9</v>
      </c>
      <c r="X15">
        <v>2.6123854671224304E-2</v>
      </c>
      <c r="Y15">
        <v>1.472350177621788E-2</v>
      </c>
      <c r="Z15" s="38">
        <v>0</v>
      </c>
      <c r="AA15" s="38">
        <v>0</v>
      </c>
      <c r="AB15" s="38">
        <v>1.0428002567650851E-3</v>
      </c>
      <c r="AD15">
        <v>6.5736886730703062E-2</v>
      </c>
      <c r="AE15" s="38">
        <v>9.1939932061002858E-2</v>
      </c>
      <c r="AF15" s="12">
        <v>4.7410614376078276E-2</v>
      </c>
      <c r="AH15" s="6">
        <v>9</v>
      </c>
      <c r="AI15">
        <v>4.8699815629425151E-2</v>
      </c>
      <c r="AJ15">
        <v>2.7656619922912903E-2</v>
      </c>
      <c r="AK15">
        <v>-1.8346398612325186E-3</v>
      </c>
      <c r="AL15">
        <v>1.2557947232661388E-2</v>
      </c>
      <c r="AM15">
        <v>2.5125600023445365E-2</v>
      </c>
      <c r="AO15">
        <v>7.6192596183222716E-2</v>
      </c>
      <c r="AP15" s="38">
        <v>6.1199999999999997E-2</v>
      </c>
      <c r="AQ15">
        <v>8.3098404656901992E-2</v>
      </c>
      <c r="AR15" s="12">
        <v>7.0443838311505524E-2</v>
      </c>
    </row>
    <row r="16" spans="2:44">
      <c r="B16" s="37">
        <v>12</v>
      </c>
      <c r="C16" s="38">
        <v>0</v>
      </c>
      <c r="D16" s="38">
        <v>8.8374398215052621E-3</v>
      </c>
      <c r="E16" s="38">
        <v>2.4425288666252362E-2</v>
      </c>
      <c r="F16" s="38">
        <v>2.2282994917357402E-2</v>
      </c>
      <c r="G16" s="38">
        <v>0</v>
      </c>
      <c r="H16" s="38"/>
      <c r="I16" s="38">
        <v>0</v>
      </c>
      <c r="J16" s="41">
        <v>0</v>
      </c>
      <c r="K16" s="38"/>
      <c r="L16" s="6">
        <v>12</v>
      </c>
      <c r="M16">
        <v>4.3884137346178548E-2</v>
      </c>
      <c r="N16">
        <v>2.6316670997596006E-2</v>
      </c>
      <c r="O16">
        <v>0</v>
      </c>
      <c r="P16">
        <v>1.2589280430253902E-2</v>
      </c>
      <c r="Q16">
        <v>0</v>
      </c>
      <c r="S16">
        <v>2.7622823821942165E-2</v>
      </c>
      <c r="T16">
        <v>9.14434836641531E-2</v>
      </c>
      <c r="U16" s="12">
        <v>3.6186059931470886E-2</v>
      </c>
      <c r="W16" s="6">
        <v>12</v>
      </c>
      <c r="X16">
        <v>1.9829242677150645E-2</v>
      </c>
      <c r="Y16">
        <v>1.6275970717753198E-2</v>
      </c>
      <c r="Z16" s="38">
        <v>0</v>
      </c>
      <c r="AA16" s="38">
        <v>1.7903052734067788E-2</v>
      </c>
      <c r="AB16" s="38">
        <v>0</v>
      </c>
      <c r="AD16">
        <v>8.534308971544044E-2</v>
      </c>
      <c r="AE16" s="38">
        <v>3.6985841639145103E-2</v>
      </c>
      <c r="AF16" s="12">
        <v>7.8849670480962905E-2</v>
      </c>
      <c r="AH16" s="6">
        <v>12</v>
      </c>
      <c r="AI16">
        <v>2.3669944144291907E-2</v>
      </c>
      <c r="AJ16">
        <v>1.7755034127947222E-2</v>
      </c>
      <c r="AK16">
        <v>2.1545463191073231E-2</v>
      </c>
      <c r="AL16">
        <v>1.9717140766844006E-2</v>
      </c>
      <c r="AM16">
        <v>1.3044742409904353E-2</v>
      </c>
      <c r="AO16">
        <v>4.4449606165914243E-2</v>
      </c>
      <c r="AP16" s="38">
        <v>5.2077465353977413E-2</v>
      </c>
      <c r="AQ16">
        <v>5.5739786940552677E-2</v>
      </c>
      <c r="AR16" s="12">
        <v>3.7586916052219504E-2</v>
      </c>
    </row>
    <row r="17" spans="2:44">
      <c r="B17" s="37"/>
      <c r="C17" s="38"/>
      <c r="D17" s="38"/>
      <c r="E17" s="38"/>
      <c r="F17" s="38"/>
      <c r="G17" s="38"/>
      <c r="H17" s="38"/>
      <c r="I17" s="38"/>
      <c r="J17" s="41"/>
      <c r="K17" s="38"/>
      <c r="L17" s="6"/>
      <c r="U17" s="12"/>
      <c r="W17" s="6"/>
      <c r="Z17" s="38"/>
      <c r="AA17" s="38"/>
      <c r="AB17" s="38"/>
      <c r="AE17" s="38"/>
      <c r="AF17" s="12"/>
      <c r="AH17" s="6"/>
      <c r="AR17" s="12"/>
    </row>
    <row r="18" spans="2:44">
      <c r="B18" s="37"/>
      <c r="C18" s="38"/>
      <c r="D18" s="38"/>
      <c r="E18" s="38"/>
      <c r="F18" s="38"/>
      <c r="G18" s="38"/>
      <c r="H18" s="38"/>
      <c r="I18" s="38"/>
      <c r="J18" s="41"/>
      <c r="K18" s="38"/>
      <c r="L18" s="6"/>
      <c r="U18" s="12"/>
      <c r="W18" s="6"/>
      <c r="Z18" s="38"/>
      <c r="AA18" s="38"/>
      <c r="AB18" s="38"/>
      <c r="AE18" s="38"/>
      <c r="AF18" s="12"/>
      <c r="AH18" s="6"/>
      <c r="AR18" s="12"/>
    </row>
    <row r="19" spans="2:44">
      <c r="B19" s="37"/>
      <c r="C19" s="73">
        <v>1.59894</v>
      </c>
      <c r="D19" s="73">
        <v>1.57596</v>
      </c>
      <c r="E19" s="73">
        <v>1.4737800000000001</v>
      </c>
      <c r="F19" s="73">
        <v>1.55827</v>
      </c>
      <c r="G19" s="73">
        <v>1.5361800000000001</v>
      </c>
      <c r="H19" s="38"/>
      <c r="I19" s="71">
        <v>0.82581000000000004</v>
      </c>
      <c r="J19" s="64">
        <v>0.46261999999999998</v>
      </c>
      <c r="K19" s="38"/>
      <c r="L19" s="6"/>
      <c r="M19" s="74">
        <v>2.0233699999999999</v>
      </c>
      <c r="N19" s="77">
        <v>1.1351100000000001</v>
      </c>
      <c r="O19" s="77">
        <v>1.1944699999999999</v>
      </c>
      <c r="P19" s="77">
        <v>0.92096999999999996</v>
      </c>
      <c r="Q19" s="77">
        <v>1.0286900000000001</v>
      </c>
      <c r="S19" s="74">
        <v>2.5737999999999999</v>
      </c>
      <c r="T19" s="74">
        <v>4.0917500000000002</v>
      </c>
      <c r="U19" s="75">
        <v>2.1308199999999999</v>
      </c>
      <c r="W19" s="6"/>
      <c r="X19" s="77">
        <v>1.63107</v>
      </c>
      <c r="Y19" s="77">
        <v>1.62798</v>
      </c>
      <c r="Z19" s="77">
        <v>1.35775</v>
      </c>
      <c r="AA19" s="77">
        <v>1.46854</v>
      </c>
      <c r="AB19" s="77">
        <v>1.39815</v>
      </c>
      <c r="AD19" s="74">
        <v>2.4865200000000001</v>
      </c>
      <c r="AE19" s="71">
        <v>2.4481000000000002</v>
      </c>
      <c r="AF19" s="75">
        <v>2.0845600000000002</v>
      </c>
      <c r="AH19" s="6"/>
      <c r="AI19" s="74">
        <v>1.59056</v>
      </c>
      <c r="AJ19" s="77">
        <v>1.56724</v>
      </c>
      <c r="AK19" s="77">
        <v>1.25024</v>
      </c>
      <c r="AL19" s="77">
        <v>1.1976500000000001</v>
      </c>
      <c r="AM19" s="77">
        <v>1.2464599999999999</v>
      </c>
      <c r="AO19" s="74">
        <v>2.4790999999999999</v>
      </c>
      <c r="AP19" s="74">
        <v>1.8469199999999999</v>
      </c>
      <c r="AQ19" s="74">
        <v>3.0449999999999999</v>
      </c>
      <c r="AR19" s="75">
        <v>2.3932799999999999</v>
      </c>
    </row>
    <row r="20" spans="2:44">
      <c r="B20" s="37"/>
      <c r="C20" s="73">
        <v>3.492E-2</v>
      </c>
      <c r="D20" s="73">
        <v>2.2270000000000002E-2</v>
      </c>
      <c r="E20" s="73">
        <v>3.4090000000000002E-2</v>
      </c>
      <c r="F20" s="73">
        <v>3.406E-2</v>
      </c>
      <c r="G20" s="73">
        <v>4.1450000000000001E-2</v>
      </c>
      <c r="H20" s="38"/>
      <c r="I20" s="71">
        <v>0.11002000000000001</v>
      </c>
      <c r="J20" s="64">
        <v>0.10091</v>
      </c>
      <c r="K20" s="38"/>
      <c r="L20" s="6"/>
      <c r="M20" s="74">
        <v>0.11082</v>
      </c>
      <c r="N20" s="77">
        <v>8.7389999999999995E-2</v>
      </c>
      <c r="O20" s="77">
        <v>5.5919999999999997E-2</v>
      </c>
      <c r="P20" s="77">
        <v>4.7280000000000003E-2</v>
      </c>
      <c r="Q20" s="77">
        <v>6.7909999999999998E-2</v>
      </c>
      <c r="S20" s="74">
        <v>0.24839</v>
      </c>
      <c r="T20" s="74">
        <v>0.24138999999999999</v>
      </c>
      <c r="U20" s="75">
        <v>0.23346</v>
      </c>
      <c r="W20" s="6"/>
      <c r="X20" s="77">
        <v>6.1499999999999999E-2</v>
      </c>
      <c r="Y20" s="77">
        <v>5.0290000000000001E-2</v>
      </c>
      <c r="Z20" s="77">
        <v>3.4950000000000002E-2</v>
      </c>
      <c r="AA20" s="77">
        <v>2.5149999999999999E-2</v>
      </c>
      <c r="AB20" s="77">
        <v>3.4299999999999997E-2</v>
      </c>
      <c r="AD20" s="74">
        <v>0.21240000000000001</v>
      </c>
      <c r="AE20" s="71">
        <v>0.25202000000000002</v>
      </c>
      <c r="AF20" s="75">
        <v>0.33121</v>
      </c>
      <c r="AH20" s="6"/>
      <c r="AI20" s="74">
        <v>0.13214999999999999</v>
      </c>
      <c r="AJ20" s="77">
        <v>6.93E-2</v>
      </c>
      <c r="AK20" s="77">
        <v>2.2419999999999999E-2</v>
      </c>
      <c r="AL20" s="77">
        <v>3.508E-2</v>
      </c>
      <c r="AM20" s="77">
        <v>2.2380000000000001E-2</v>
      </c>
      <c r="AO20" s="74">
        <v>0.24964</v>
      </c>
      <c r="AP20" s="74">
        <v>0.19703999999999999</v>
      </c>
      <c r="AQ20" s="74">
        <v>0.22502</v>
      </c>
      <c r="AR20" s="75">
        <v>0.24138999999999999</v>
      </c>
    </row>
    <row r="21" spans="2:44">
      <c r="B21" s="37" t="s">
        <v>156</v>
      </c>
      <c r="C21" s="38">
        <v>0.99829000000000001</v>
      </c>
      <c r="D21" s="78">
        <v>0.99929999999999997</v>
      </c>
      <c r="E21" s="38">
        <v>0.99812999999999996</v>
      </c>
      <c r="F21" s="38">
        <v>0.99831999999999999</v>
      </c>
      <c r="G21" s="38">
        <v>0.99746000000000001</v>
      </c>
      <c r="H21" s="38"/>
      <c r="I21" s="38">
        <v>0.93623000000000001</v>
      </c>
      <c r="J21" s="41">
        <v>0.91539000000000004</v>
      </c>
      <c r="K21" s="38"/>
      <c r="L21" s="6"/>
      <c r="M21">
        <v>0.98729999999999996</v>
      </c>
      <c r="N21">
        <v>0.97757000000000005</v>
      </c>
      <c r="O21">
        <v>0.99268999999999996</v>
      </c>
      <c r="P21">
        <v>0.99161999999999995</v>
      </c>
      <c r="Q21">
        <v>0.98519000000000001</v>
      </c>
      <c r="S21">
        <v>0.94904999999999995</v>
      </c>
      <c r="T21">
        <v>0.97902</v>
      </c>
      <c r="U21" s="12">
        <v>0.93783000000000005</v>
      </c>
      <c r="W21" s="6"/>
      <c r="X21">
        <v>0.99456999999999995</v>
      </c>
      <c r="Y21">
        <v>0.99644999999999995</v>
      </c>
      <c r="Z21">
        <v>0.99775000000000003</v>
      </c>
      <c r="AA21">
        <v>0.99897999999999998</v>
      </c>
      <c r="AB21">
        <v>0.99792999999999998</v>
      </c>
      <c r="AD21">
        <v>0.96221000000000001</v>
      </c>
      <c r="AE21" s="38">
        <v>0.94540000000000002</v>
      </c>
      <c r="AF21" s="12">
        <v>0.84784999999999999</v>
      </c>
      <c r="AH21" s="6"/>
      <c r="AI21">
        <v>0.97006000000000003</v>
      </c>
      <c r="AJ21">
        <v>0.99289000000000005</v>
      </c>
      <c r="AK21">
        <v>0.99897000000000002</v>
      </c>
      <c r="AL21">
        <v>0.99712000000000001</v>
      </c>
      <c r="AM21">
        <v>0.99892999999999998</v>
      </c>
      <c r="AO21">
        <v>0.94455</v>
      </c>
      <c r="AP21">
        <v>0.94528999999999996</v>
      </c>
      <c r="AQ21">
        <v>0.96986000000000006</v>
      </c>
      <c r="AR21" s="12">
        <v>0.94562999999999997</v>
      </c>
    </row>
    <row r="22" spans="2:44">
      <c r="B22" s="43"/>
      <c r="C22" s="79"/>
      <c r="D22" s="170">
        <f>AVERAGE(D19:G19)</f>
        <v>1.5360475</v>
      </c>
      <c r="E22" s="171"/>
      <c r="F22" s="171"/>
      <c r="G22" s="171"/>
      <c r="H22" s="45"/>
      <c r="I22" s="174">
        <f>AVERAGE(I19:J19)</f>
        <v>0.64421499999999998</v>
      </c>
      <c r="J22" s="175"/>
      <c r="K22" s="38"/>
      <c r="L22" s="10"/>
      <c r="M22" s="80"/>
      <c r="N22" s="170">
        <f>AVERAGE(N19:Q19)</f>
        <v>1.0698099999999999</v>
      </c>
      <c r="O22" s="171"/>
      <c r="P22" s="171"/>
      <c r="Q22" s="171"/>
      <c r="R22" s="9"/>
      <c r="S22" s="167">
        <f>AVERAGE(S19,T19,U19)</f>
        <v>2.9321233333333332</v>
      </c>
      <c r="T22" s="167"/>
      <c r="U22" s="176"/>
      <c r="W22" s="10"/>
      <c r="X22" s="80"/>
      <c r="Y22" s="170">
        <f>AVERAGE(Y19:AB19)</f>
        <v>1.4631050000000001</v>
      </c>
      <c r="Z22" s="171"/>
      <c r="AA22" s="171"/>
      <c r="AB22" s="171"/>
      <c r="AC22" s="9"/>
      <c r="AD22" s="167">
        <f>AVERAGE(AD19,AE19,AF19)</f>
        <v>2.339726666666667</v>
      </c>
      <c r="AE22" s="167"/>
      <c r="AF22" s="176"/>
      <c r="AH22" s="10"/>
      <c r="AI22" s="80"/>
      <c r="AJ22" s="170">
        <f>AVERAGE(AJ19:AM19)</f>
        <v>1.3153975</v>
      </c>
      <c r="AK22" s="171"/>
      <c r="AL22" s="171"/>
      <c r="AM22" s="171"/>
      <c r="AN22" s="9"/>
      <c r="AO22" s="172">
        <f>AVERAGE(AO19:AR19)</f>
        <v>2.4410749999999997</v>
      </c>
      <c r="AP22" s="172"/>
      <c r="AQ22" s="172"/>
      <c r="AR22" s="173"/>
    </row>
    <row r="23" spans="2:44">
      <c r="AE23" s="38"/>
    </row>
  </sheetData>
  <mergeCells count="12">
    <mergeCell ref="AJ22:AM22"/>
    <mergeCell ref="AO22:AR22"/>
    <mergeCell ref="D22:G22"/>
    <mergeCell ref="C3:J3"/>
    <mergeCell ref="M3:U3"/>
    <mergeCell ref="X3:AF3"/>
    <mergeCell ref="AI3:AR3"/>
    <mergeCell ref="I22:J22"/>
    <mergeCell ref="N22:Q22"/>
    <mergeCell ref="S22:U22"/>
    <mergeCell ref="Y22:AB22"/>
    <mergeCell ref="AD22:AF2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D100B-9F14-4A85-AB63-C1A1AA2AD404}">
  <dimension ref="B3:M43"/>
  <sheetViews>
    <sheetView topLeftCell="A12" zoomScale="90" zoomScaleNormal="90" workbookViewId="0">
      <selection activeCell="G50" sqref="G50"/>
    </sheetView>
  </sheetViews>
  <sheetFormatPr defaultRowHeight="14.25"/>
  <sheetData>
    <row r="3" spans="2:13">
      <c r="D3" s="142" t="s">
        <v>216</v>
      </c>
      <c r="E3" s="142"/>
      <c r="K3" s="142" t="s">
        <v>216</v>
      </c>
      <c r="L3" s="142"/>
    </row>
    <row r="4" spans="2:13">
      <c r="E4" s="42" t="s">
        <v>50</v>
      </c>
      <c r="F4" s="42" t="s">
        <v>50</v>
      </c>
      <c r="L4" s="42" t="s">
        <v>247</v>
      </c>
      <c r="M4" s="42" t="s">
        <v>247</v>
      </c>
    </row>
    <row r="5" spans="2:13">
      <c r="B5" s="39" t="s">
        <v>217</v>
      </c>
      <c r="C5" s="96" t="s">
        <v>242</v>
      </c>
      <c r="D5" s="97" t="s">
        <v>243</v>
      </c>
      <c r="E5" s="39" t="s">
        <v>215</v>
      </c>
      <c r="F5" s="39" t="s">
        <v>214</v>
      </c>
      <c r="G5" s="38"/>
      <c r="H5" s="38"/>
      <c r="I5" s="39" t="s">
        <v>217</v>
      </c>
      <c r="J5" s="96" t="s">
        <v>242</v>
      </c>
      <c r="K5" s="97" t="s">
        <v>243</v>
      </c>
      <c r="L5" s="39" t="s">
        <v>215</v>
      </c>
      <c r="M5" s="39" t="s">
        <v>214</v>
      </c>
    </row>
    <row r="6" spans="2:13" ht="15.75">
      <c r="B6" t="s">
        <v>218</v>
      </c>
      <c r="C6">
        <v>22.3</v>
      </c>
      <c r="D6">
        <v>85.5</v>
      </c>
      <c r="E6" t="s">
        <v>222</v>
      </c>
      <c r="I6" t="s">
        <v>258</v>
      </c>
      <c r="J6">
        <v>22.9</v>
      </c>
      <c r="K6">
        <v>85.5</v>
      </c>
      <c r="L6" t="s">
        <v>222</v>
      </c>
    </row>
    <row r="7" spans="2:13">
      <c r="B7" t="s">
        <v>219</v>
      </c>
      <c r="C7">
        <v>22.3</v>
      </c>
      <c r="D7">
        <v>83.2</v>
      </c>
      <c r="E7" t="s">
        <v>222</v>
      </c>
      <c r="I7" t="s">
        <v>248</v>
      </c>
      <c r="J7">
        <v>55.2</v>
      </c>
      <c r="K7">
        <v>85</v>
      </c>
      <c r="L7" t="s">
        <v>222</v>
      </c>
    </row>
    <row r="8" spans="2:13">
      <c r="B8" t="s">
        <v>220</v>
      </c>
      <c r="C8">
        <v>55.2</v>
      </c>
      <c r="D8">
        <v>81.900000000000006</v>
      </c>
      <c r="E8" t="s">
        <v>222</v>
      </c>
      <c r="I8" t="s">
        <v>224</v>
      </c>
      <c r="J8">
        <v>55.2</v>
      </c>
      <c r="K8">
        <v>85.5</v>
      </c>
      <c r="L8" t="s">
        <v>222</v>
      </c>
    </row>
    <row r="9" spans="2:13">
      <c r="B9" t="s">
        <v>221</v>
      </c>
      <c r="C9">
        <v>68.099999999999994</v>
      </c>
      <c r="D9">
        <v>85</v>
      </c>
      <c r="E9" t="s">
        <v>222</v>
      </c>
      <c r="I9" t="s">
        <v>225</v>
      </c>
      <c r="J9">
        <v>59.1</v>
      </c>
      <c r="K9">
        <v>101.1</v>
      </c>
      <c r="L9" t="s">
        <v>222</v>
      </c>
    </row>
    <row r="10" spans="2:13" ht="15.75">
      <c r="B10" t="s">
        <v>261</v>
      </c>
      <c r="C10">
        <v>68.7</v>
      </c>
      <c r="D10">
        <v>85.5</v>
      </c>
      <c r="E10" t="s">
        <v>222</v>
      </c>
      <c r="I10" t="s">
        <v>226</v>
      </c>
      <c r="J10">
        <v>101.4</v>
      </c>
      <c r="K10" t="s">
        <v>244</v>
      </c>
      <c r="L10" t="s">
        <v>222</v>
      </c>
    </row>
    <row r="11" spans="2:13">
      <c r="B11" t="s">
        <v>225</v>
      </c>
      <c r="C11">
        <v>59.1</v>
      </c>
      <c r="D11">
        <v>101.1</v>
      </c>
      <c r="E11" t="s">
        <v>222</v>
      </c>
      <c r="I11" t="s">
        <v>249</v>
      </c>
      <c r="J11" t="s">
        <v>244</v>
      </c>
      <c r="K11">
        <v>101.4</v>
      </c>
      <c r="L11" t="s">
        <v>222</v>
      </c>
    </row>
    <row r="12" spans="2:13">
      <c r="B12" t="s">
        <v>232</v>
      </c>
      <c r="C12">
        <v>59.1</v>
      </c>
      <c r="D12">
        <v>70</v>
      </c>
      <c r="E12" t="s">
        <v>222</v>
      </c>
      <c r="I12" t="s">
        <v>232</v>
      </c>
      <c r="J12">
        <v>59.1</v>
      </c>
      <c r="K12">
        <v>70</v>
      </c>
      <c r="L12" t="s">
        <v>222</v>
      </c>
    </row>
    <row r="13" spans="2:13">
      <c r="B13" t="s">
        <v>236</v>
      </c>
      <c r="C13">
        <v>59.1</v>
      </c>
      <c r="D13">
        <v>66.3</v>
      </c>
      <c r="E13" t="s">
        <v>222</v>
      </c>
      <c r="I13" t="s">
        <v>236</v>
      </c>
      <c r="J13">
        <v>59.1</v>
      </c>
      <c r="K13">
        <v>66.3</v>
      </c>
      <c r="L13" t="s">
        <v>222</v>
      </c>
    </row>
    <row r="14" spans="2:13">
      <c r="B14" t="s">
        <v>226</v>
      </c>
      <c r="C14">
        <v>101.1</v>
      </c>
      <c r="D14" t="s">
        <v>244</v>
      </c>
      <c r="E14" t="s">
        <v>222</v>
      </c>
      <c r="I14" t="s">
        <v>232</v>
      </c>
      <c r="J14">
        <v>59.1</v>
      </c>
      <c r="K14">
        <v>101.4</v>
      </c>
      <c r="L14" t="s">
        <v>222</v>
      </c>
    </row>
    <row r="15" spans="2:13">
      <c r="B15" t="s">
        <v>227</v>
      </c>
      <c r="C15" t="s">
        <v>244</v>
      </c>
      <c r="D15">
        <v>101.1</v>
      </c>
      <c r="E15" t="s">
        <v>222</v>
      </c>
      <c r="I15" t="s">
        <v>250</v>
      </c>
      <c r="J15">
        <v>101.4</v>
      </c>
      <c r="K15">
        <v>59.1</v>
      </c>
      <c r="L15" t="s">
        <v>222</v>
      </c>
    </row>
    <row r="16" spans="2:13" ht="15.75">
      <c r="B16" t="s">
        <v>232</v>
      </c>
      <c r="C16">
        <v>59.1</v>
      </c>
      <c r="D16">
        <v>70</v>
      </c>
      <c r="E16" t="s">
        <v>222</v>
      </c>
      <c r="I16" t="s">
        <v>259</v>
      </c>
      <c r="J16">
        <v>85.5</v>
      </c>
      <c r="K16">
        <v>55.2</v>
      </c>
      <c r="L16" t="s">
        <v>222</v>
      </c>
    </row>
    <row r="17" spans="2:13">
      <c r="B17" t="s">
        <v>236</v>
      </c>
      <c r="C17">
        <v>59.1</v>
      </c>
      <c r="D17">
        <v>66.3</v>
      </c>
      <c r="E17" t="s">
        <v>222</v>
      </c>
      <c r="I17" t="s">
        <v>246</v>
      </c>
      <c r="J17">
        <v>85</v>
      </c>
      <c r="K17">
        <v>22.3</v>
      </c>
      <c r="L17" t="s">
        <v>222</v>
      </c>
    </row>
    <row r="18" spans="2:13" ht="15.75">
      <c r="B18" t="s">
        <v>246</v>
      </c>
      <c r="C18">
        <v>85</v>
      </c>
      <c r="D18">
        <v>22.3</v>
      </c>
      <c r="E18" t="s">
        <v>222</v>
      </c>
      <c r="I18" t="s">
        <v>258</v>
      </c>
      <c r="J18">
        <v>22.3</v>
      </c>
      <c r="K18">
        <v>85.5</v>
      </c>
      <c r="M18" t="s">
        <v>222</v>
      </c>
    </row>
    <row r="19" spans="2:13" ht="15.75">
      <c r="B19" t="s">
        <v>258</v>
      </c>
      <c r="C19">
        <v>22.3</v>
      </c>
      <c r="D19">
        <v>85.5</v>
      </c>
      <c r="F19" t="s">
        <v>222</v>
      </c>
      <c r="I19" t="s">
        <v>224</v>
      </c>
      <c r="J19">
        <v>55.2</v>
      </c>
      <c r="K19">
        <v>85.5</v>
      </c>
      <c r="M19" t="s">
        <v>222</v>
      </c>
    </row>
    <row r="20" spans="2:13">
      <c r="B20" t="s">
        <v>223</v>
      </c>
      <c r="C20">
        <v>22.3</v>
      </c>
      <c r="D20">
        <v>85</v>
      </c>
      <c r="F20" t="s">
        <v>222</v>
      </c>
      <c r="I20" t="s">
        <v>225</v>
      </c>
      <c r="J20">
        <v>59.1</v>
      </c>
      <c r="K20">
        <v>101.4</v>
      </c>
      <c r="M20" t="s">
        <v>222</v>
      </c>
    </row>
    <row r="21" spans="2:13" ht="15.75">
      <c r="B21" t="s">
        <v>260</v>
      </c>
      <c r="C21">
        <v>55.2</v>
      </c>
      <c r="D21">
        <v>85.5</v>
      </c>
      <c r="F21" t="s">
        <v>222</v>
      </c>
      <c r="I21" t="s">
        <v>251</v>
      </c>
      <c r="J21">
        <v>66.3</v>
      </c>
      <c r="K21" t="s">
        <v>244</v>
      </c>
      <c r="M21" t="s">
        <v>222</v>
      </c>
    </row>
    <row r="22" spans="2:13">
      <c r="B22" t="s">
        <v>225</v>
      </c>
      <c r="C22">
        <v>59.1</v>
      </c>
      <c r="D22">
        <v>101.4</v>
      </c>
      <c r="F22" t="s">
        <v>222</v>
      </c>
      <c r="I22" t="s">
        <v>226</v>
      </c>
      <c r="J22">
        <v>101.4</v>
      </c>
      <c r="K22" t="s">
        <v>244</v>
      </c>
      <c r="M22" t="s">
        <v>222</v>
      </c>
    </row>
    <row r="23" spans="2:13">
      <c r="B23" t="s">
        <v>226</v>
      </c>
      <c r="C23">
        <v>101.4</v>
      </c>
      <c r="D23">
        <v>102.5</v>
      </c>
      <c r="F23" t="s">
        <v>222</v>
      </c>
      <c r="I23" t="s">
        <v>227</v>
      </c>
      <c r="J23" t="s">
        <v>244</v>
      </c>
      <c r="K23">
        <v>101.4</v>
      </c>
      <c r="M23" t="s">
        <v>222</v>
      </c>
    </row>
    <row r="24" spans="2:13">
      <c r="B24" t="s">
        <v>227</v>
      </c>
      <c r="C24" t="s">
        <v>244</v>
      </c>
      <c r="D24">
        <v>101.4</v>
      </c>
      <c r="F24" t="s">
        <v>222</v>
      </c>
      <c r="I24" t="s">
        <v>228</v>
      </c>
      <c r="J24" t="s">
        <v>256</v>
      </c>
      <c r="K24">
        <v>66.3</v>
      </c>
      <c r="M24" t="s">
        <v>222</v>
      </c>
    </row>
    <row r="25" spans="2:13">
      <c r="B25" t="s">
        <v>228</v>
      </c>
      <c r="C25" t="s">
        <v>244</v>
      </c>
      <c r="D25">
        <v>66.3</v>
      </c>
      <c r="F25" t="s">
        <v>222</v>
      </c>
      <c r="I25" t="s">
        <v>250</v>
      </c>
      <c r="J25">
        <v>101.4</v>
      </c>
      <c r="K25">
        <v>59.1</v>
      </c>
      <c r="M25" t="s">
        <v>222</v>
      </c>
    </row>
    <row r="26" spans="2:13">
      <c r="B26" t="s">
        <v>229</v>
      </c>
      <c r="C26">
        <v>66.3</v>
      </c>
      <c r="D26">
        <v>74.099999999999994</v>
      </c>
      <c r="F26" t="s">
        <v>222</v>
      </c>
      <c r="I26" t="s">
        <v>229</v>
      </c>
      <c r="J26">
        <v>66.3</v>
      </c>
      <c r="K26">
        <v>74.099999999999994</v>
      </c>
      <c r="M26" t="s">
        <v>222</v>
      </c>
    </row>
    <row r="27" spans="2:13">
      <c r="B27" t="s">
        <v>230</v>
      </c>
      <c r="C27">
        <v>66.3</v>
      </c>
      <c r="D27">
        <v>68.099999999999994</v>
      </c>
      <c r="F27" t="s">
        <v>222</v>
      </c>
      <c r="I27" t="s">
        <v>230</v>
      </c>
      <c r="J27">
        <v>66.3</v>
      </c>
      <c r="K27">
        <v>68.099999999999994</v>
      </c>
      <c r="M27" t="s">
        <v>222</v>
      </c>
    </row>
    <row r="28" spans="2:13">
      <c r="B28" t="s">
        <v>231</v>
      </c>
      <c r="C28">
        <v>77.8</v>
      </c>
      <c r="D28">
        <v>59.1</v>
      </c>
      <c r="F28" t="s">
        <v>222</v>
      </c>
      <c r="I28" t="s">
        <v>252</v>
      </c>
      <c r="J28">
        <v>66.3</v>
      </c>
      <c r="K28">
        <v>61.6</v>
      </c>
      <c r="M28" t="s">
        <v>222</v>
      </c>
    </row>
    <row r="29" spans="2:13">
      <c r="B29" t="s">
        <v>232</v>
      </c>
      <c r="C29">
        <v>59.1</v>
      </c>
      <c r="D29">
        <v>70</v>
      </c>
      <c r="F29" t="s">
        <v>222</v>
      </c>
      <c r="I29" t="s">
        <v>253</v>
      </c>
      <c r="J29">
        <v>81.099999999999994</v>
      </c>
      <c r="K29">
        <v>59.1</v>
      </c>
      <c r="M29" t="s">
        <v>222</v>
      </c>
    </row>
    <row r="30" spans="2:13">
      <c r="B30" t="s">
        <v>233</v>
      </c>
      <c r="C30">
        <v>59.1</v>
      </c>
      <c r="D30">
        <v>66.3</v>
      </c>
      <c r="F30" t="s">
        <v>222</v>
      </c>
      <c r="I30" t="s">
        <v>231</v>
      </c>
      <c r="J30">
        <v>77.5</v>
      </c>
      <c r="K30">
        <v>59.1</v>
      </c>
      <c r="M30" t="s">
        <v>222</v>
      </c>
    </row>
    <row r="31" spans="2:13">
      <c r="B31" t="s">
        <v>234</v>
      </c>
      <c r="C31">
        <v>62.5</v>
      </c>
      <c r="D31">
        <v>59.1</v>
      </c>
      <c r="F31" t="s">
        <v>222</v>
      </c>
      <c r="I31" t="s">
        <v>232</v>
      </c>
      <c r="J31">
        <v>59.1</v>
      </c>
      <c r="K31">
        <v>70</v>
      </c>
      <c r="M31" t="s">
        <v>222</v>
      </c>
    </row>
    <row r="32" spans="2:13">
      <c r="B32" t="s">
        <v>235</v>
      </c>
      <c r="C32">
        <v>59.1</v>
      </c>
      <c r="D32" t="s">
        <v>245</v>
      </c>
      <c r="F32" t="s">
        <v>222</v>
      </c>
      <c r="I32" t="s">
        <v>236</v>
      </c>
      <c r="J32">
        <v>59.1</v>
      </c>
      <c r="K32">
        <v>66.3</v>
      </c>
      <c r="M32" t="s">
        <v>222</v>
      </c>
    </row>
    <row r="33" spans="2:13">
      <c r="B33" t="s">
        <v>236</v>
      </c>
      <c r="C33">
        <v>59.1</v>
      </c>
      <c r="D33">
        <v>66.3</v>
      </c>
      <c r="F33" t="s">
        <v>222</v>
      </c>
      <c r="I33" t="s">
        <v>254</v>
      </c>
      <c r="J33" t="s">
        <v>257</v>
      </c>
      <c r="K33">
        <v>59.1</v>
      </c>
      <c r="M33" t="s">
        <v>222</v>
      </c>
    </row>
    <row r="34" spans="2:13">
      <c r="B34" t="s">
        <v>232</v>
      </c>
      <c r="C34">
        <v>59.1</v>
      </c>
      <c r="D34">
        <v>70</v>
      </c>
      <c r="F34" t="s">
        <v>222</v>
      </c>
      <c r="I34" t="s">
        <v>236</v>
      </c>
      <c r="J34">
        <v>59.1</v>
      </c>
      <c r="K34">
        <v>66.3</v>
      </c>
      <c r="M34" t="s">
        <v>222</v>
      </c>
    </row>
    <row r="35" spans="2:13">
      <c r="B35" t="s">
        <v>237</v>
      </c>
      <c r="C35">
        <v>59.1</v>
      </c>
      <c r="D35">
        <v>77.8</v>
      </c>
      <c r="F35" t="s">
        <v>222</v>
      </c>
      <c r="I35" t="s">
        <v>237</v>
      </c>
      <c r="J35">
        <v>59.1</v>
      </c>
      <c r="K35">
        <v>77.8</v>
      </c>
      <c r="M35" t="s">
        <v>222</v>
      </c>
    </row>
    <row r="36" spans="2:13">
      <c r="B36" t="s">
        <v>238</v>
      </c>
      <c r="C36">
        <v>61.6</v>
      </c>
      <c r="D36">
        <v>66.3</v>
      </c>
      <c r="F36" t="s">
        <v>222</v>
      </c>
      <c r="I36" t="s">
        <v>232</v>
      </c>
      <c r="J36">
        <v>59.1</v>
      </c>
      <c r="K36">
        <v>70</v>
      </c>
      <c r="M36" t="s">
        <v>222</v>
      </c>
    </row>
    <row r="37" spans="2:13">
      <c r="B37" t="s">
        <v>239</v>
      </c>
      <c r="C37">
        <v>68.099999999999994</v>
      </c>
      <c r="D37">
        <v>66.3</v>
      </c>
      <c r="F37" t="s">
        <v>222</v>
      </c>
      <c r="I37" t="s">
        <v>255</v>
      </c>
      <c r="J37">
        <v>59.1</v>
      </c>
      <c r="K37">
        <v>81.099999999999994</v>
      </c>
      <c r="M37" t="s">
        <v>222</v>
      </c>
    </row>
    <row r="38" spans="2:13">
      <c r="B38" t="s">
        <v>240</v>
      </c>
      <c r="C38">
        <v>74.099999999999994</v>
      </c>
      <c r="D38">
        <v>66.3</v>
      </c>
      <c r="F38" t="s">
        <v>222</v>
      </c>
      <c r="I38" t="s">
        <v>238</v>
      </c>
      <c r="J38">
        <v>61.6</v>
      </c>
      <c r="K38">
        <v>66.3</v>
      </c>
      <c r="M38" t="s">
        <v>222</v>
      </c>
    </row>
    <row r="39" spans="2:13" ht="15.75">
      <c r="B39" t="s">
        <v>259</v>
      </c>
      <c r="C39">
        <v>85.5</v>
      </c>
      <c r="D39">
        <v>55.2</v>
      </c>
      <c r="F39" t="s">
        <v>222</v>
      </c>
      <c r="I39" t="s">
        <v>239</v>
      </c>
      <c r="J39">
        <v>68.099999999999994</v>
      </c>
      <c r="K39">
        <v>66.3</v>
      </c>
      <c r="M39" t="s">
        <v>222</v>
      </c>
    </row>
    <row r="40" spans="2:13">
      <c r="B40" t="s">
        <v>246</v>
      </c>
      <c r="C40">
        <v>85</v>
      </c>
      <c r="D40">
        <v>22.3</v>
      </c>
      <c r="F40" t="s">
        <v>222</v>
      </c>
      <c r="I40" t="s">
        <v>240</v>
      </c>
      <c r="J40">
        <v>74.099999999999994</v>
      </c>
      <c r="K40">
        <v>66.3</v>
      </c>
      <c r="M40" t="s">
        <v>222</v>
      </c>
    </row>
    <row r="41" spans="2:13" ht="15.75">
      <c r="B41" t="s">
        <v>258</v>
      </c>
      <c r="C41">
        <v>22.3</v>
      </c>
      <c r="D41">
        <v>85.5</v>
      </c>
      <c r="F41" t="s">
        <v>222</v>
      </c>
      <c r="I41" t="s">
        <v>241</v>
      </c>
      <c r="J41">
        <v>85.5</v>
      </c>
      <c r="K41">
        <v>55.2</v>
      </c>
      <c r="M41" t="s">
        <v>222</v>
      </c>
    </row>
    <row r="42" spans="2:13" ht="15.75">
      <c r="I42" t="s">
        <v>258</v>
      </c>
      <c r="J42">
        <v>22.3</v>
      </c>
      <c r="K42">
        <v>85.5</v>
      </c>
      <c r="M42" t="s">
        <v>222</v>
      </c>
    </row>
    <row r="43" spans="2:13">
      <c r="I43" t="s">
        <v>246</v>
      </c>
      <c r="J43">
        <v>85</v>
      </c>
      <c r="K43">
        <v>22.3</v>
      </c>
      <c r="M43" t="s">
        <v>222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89319-D234-41D4-8A18-7191A54613F9}">
  <dimension ref="A2:P37"/>
  <sheetViews>
    <sheetView zoomScale="80" zoomScaleNormal="80" workbookViewId="0">
      <selection activeCell="R16" sqref="R16"/>
    </sheetView>
  </sheetViews>
  <sheetFormatPr defaultRowHeight="14.25"/>
  <sheetData>
    <row r="2" spans="1:16">
      <c r="B2" s="164" t="s">
        <v>181</v>
      </c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6"/>
    </row>
    <row r="3" spans="1:16">
      <c r="B3" s="10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14"/>
    </row>
    <row r="4" spans="1:16">
      <c r="A4" s="100"/>
      <c r="B4" s="178" t="s">
        <v>5</v>
      </c>
      <c r="C4" s="177"/>
      <c r="D4" s="179"/>
      <c r="E4" s="177" t="s">
        <v>39</v>
      </c>
      <c r="F4" s="177"/>
      <c r="G4" s="177"/>
      <c r="H4" s="178" t="s">
        <v>40</v>
      </c>
      <c r="I4" s="177"/>
      <c r="J4" s="179"/>
      <c r="K4" s="183" t="s">
        <v>175</v>
      </c>
      <c r="L4" s="184"/>
      <c r="M4" s="185"/>
      <c r="N4" s="183" t="s">
        <v>176</v>
      </c>
      <c r="O4" s="184"/>
      <c r="P4" s="185"/>
    </row>
    <row r="5" spans="1:16">
      <c r="A5" s="87"/>
      <c r="B5" s="86">
        <v>1.2503511599999999</v>
      </c>
      <c r="C5" s="87">
        <v>0.98236654000000001</v>
      </c>
      <c r="D5" s="88">
        <v>0.81413126999999996</v>
      </c>
      <c r="E5" s="87">
        <v>1.7504E-4</v>
      </c>
      <c r="F5" s="87">
        <v>9.2961999999999995E-5</v>
      </c>
      <c r="G5" s="87">
        <v>1.1621E-4</v>
      </c>
      <c r="H5" s="86">
        <v>0.53700223999999996</v>
      </c>
      <c r="I5" s="87">
        <v>0.65792726000000001</v>
      </c>
      <c r="J5" s="88">
        <v>1.57570777</v>
      </c>
      <c r="K5" s="86">
        <v>0.54186297999999999</v>
      </c>
      <c r="L5" s="87">
        <v>0.71153173000000003</v>
      </c>
      <c r="M5" s="88">
        <v>1.1974787</v>
      </c>
      <c r="N5" s="86">
        <v>0.89440489999999995</v>
      </c>
      <c r="O5" s="87">
        <v>1.2905624899999999</v>
      </c>
      <c r="P5" s="88">
        <v>1.2905624899999999</v>
      </c>
    </row>
    <row r="6" spans="1:16">
      <c r="A6" s="87"/>
      <c r="B6" s="86">
        <v>1.0787296399999999</v>
      </c>
      <c r="C6" s="87">
        <v>0.95682920999999999</v>
      </c>
      <c r="D6" s="88">
        <v>0.96884201000000003</v>
      </c>
      <c r="E6" s="87">
        <v>0.29219431000000001</v>
      </c>
      <c r="F6" s="87">
        <v>0.40584479000000001</v>
      </c>
      <c r="G6" s="87">
        <v>0.26370557999999999</v>
      </c>
      <c r="H6" s="86">
        <v>2.7334000000000001E-4</v>
      </c>
      <c r="I6" s="87">
        <v>5.6284E-4</v>
      </c>
      <c r="J6" s="88">
        <v>5.7147999999999997E-4</v>
      </c>
      <c r="K6" s="86">
        <v>0.18985895999999999</v>
      </c>
      <c r="L6" s="87">
        <v>0.20390937000000001</v>
      </c>
      <c r="M6" s="88">
        <v>0.33774352000000002</v>
      </c>
      <c r="N6" s="86">
        <v>0.53329289000000002</v>
      </c>
      <c r="O6" s="87">
        <v>0.54563194000000004</v>
      </c>
      <c r="P6" s="88">
        <v>0.51441334999999999</v>
      </c>
    </row>
    <row r="7" spans="1:16">
      <c r="A7" s="87"/>
      <c r="B7" s="86">
        <v>0.96794703000000004</v>
      </c>
      <c r="C7" s="87">
        <v>1.0814747600000001</v>
      </c>
      <c r="D7" s="88">
        <v>0.95528294000000002</v>
      </c>
      <c r="E7" s="87">
        <v>1.1908568500000001</v>
      </c>
      <c r="F7" s="87">
        <v>1.2388486999999999</v>
      </c>
      <c r="G7" s="87">
        <v>1.2150367900000001</v>
      </c>
      <c r="H7" s="86">
        <v>1.13131446</v>
      </c>
      <c r="I7" s="87">
        <v>0.93887175</v>
      </c>
      <c r="J7" s="88">
        <v>0.99309250000000004</v>
      </c>
      <c r="K7" s="86">
        <v>1.0345475799999999</v>
      </c>
      <c r="L7" s="87">
        <v>0.81790205999999999</v>
      </c>
      <c r="M7" s="88">
        <v>1.0599527799999999</v>
      </c>
      <c r="N7" s="86">
        <v>0.98486644000000001</v>
      </c>
      <c r="O7" s="87">
        <v>0.87175824000000002</v>
      </c>
      <c r="P7" s="88">
        <v>1.06732534</v>
      </c>
    </row>
    <row r="8" spans="1:16">
      <c r="A8" s="87"/>
      <c r="B8" s="86">
        <v>1.00695555</v>
      </c>
      <c r="C8" s="87">
        <v>1.0020816100000001</v>
      </c>
      <c r="D8" s="88">
        <v>0.99102955999999998</v>
      </c>
      <c r="E8" s="87">
        <v>0.99654025999999996</v>
      </c>
      <c r="F8" s="87">
        <v>1.28877463</v>
      </c>
      <c r="G8" s="87">
        <v>0.83682624000000005</v>
      </c>
      <c r="H8" s="86">
        <v>0.78186964000000003</v>
      </c>
      <c r="I8" s="87">
        <v>0.96392981</v>
      </c>
      <c r="J8" s="88">
        <v>0.68681811999999998</v>
      </c>
      <c r="K8" s="86">
        <v>0.84674530999999997</v>
      </c>
      <c r="L8" s="87">
        <v>0.63200155000000002</v>
      </c>
      <c r="M8" s="88">
        <v>1.1188370999999999</v>
      </c>
      <c r="N8" s="86">
        <v>0.83973149000000002</v>
      </c>
      <c r="O8" s="87">
        <v>0.70857870000000001</v>
      </c>
      <c r="P8" s="88">
        <v>2.1885873999999998</v>
      </c>
    </row>
    <row r="9" spans="1:16">
      <c r="B9" s="6"/>
      <c r="D9" s="12"/>
      <c r="H9" s="6"/>
      <c r="J9" s="12"/>
      <c r="K9" s="6"/>
      <c r="M9" s="12"/>
      <c r="N9" s="6"/>
      <c r="P9" s="12"/>
    </row>
    <row r="10" spans="1:16">
      <c r="A10" s="3"/>
      <c r="B10" s="145">
        <f>AVERAGE(B5:D5)</f>
        <v>1.0156163233333333</v>
      </c>
      <c r="C10" s="146"/>
      <c r="D10" s="147"/>
      <c r="E10" s="146">
        <f>AVERAGE(E5:G5)</f>
        <v>1.2807066666666665E-4</v>
      </c>
      <c r="F10" s="146"/>
      <c r="G10" s="146"/>
      <c r="H10" s="145">
        <f>AVERAGE(H5:J5)</f>
        <v>0.92354575666666661</v>
      </c>
      <c r="I10" s="146"/>
      <c r="J10" s="147"/>
      <c r="K10" s="145">
        <f>AVERAGE(K5:M5)</f>
        <v>0.81695780333333323</v>
      </c>
      <c r="L10" s="146"/>
      <c r="M10" s="147"/>
      <c r="N10" s="145">
        <f>AVERAGE(N5:P5)</f>
        <v>1.1585099599999999</v>
      </c>
      <c r="O10" s="146"/>
      <c r="P10" s="147"/>
    </row>
    <row r="11" spans="1:16">
      <c r="A11" s="3"/>
      <c r="B11" s="145">
        <f>STDEV(B5:D5)</f>
        <v>0.22000252084166785</v>
      </c>
      <c r="C11" s="146"/>
      <c r="D11" s="147"/>
      <c r="E11" s="146">
        <f>STDEV(E5:G5)</f>
        <v>4.2304917933182827E-5</v>
      </c>
      <c r="F11" s="146"/>
      <c r="G11" s="146"/>
      <c r="H11" s="145">
        <f>STDEV(H5:J5)</f>
        <v>0.56801600667740004</v>
      </c>
      <c r="I11" s="146"/>
      <c r="J11" s="147"/>
      <c r="K11" s="145">
        <f>STDEV(K5:M5)</f>
        <v>0.34028515363095652</v>
      </c>
      <c r="L11" s="146"/>
      <c r="M11" s="147"/>
      <c r="N11" s="145">
        <f>STDEV(N5:P5)</f>
        <v>0.22872169122801322</v>
      </c>
      <c r="O11" s="146"/>
      <c r="P11" s="147"/>
    </row>
    <row r="12" spans="1:16">
      <c r="B12" s="6"/>
      <c r="D12" s="12"/>
      <c r="H12" s="6"/>
      <c r="J12" s="12"/>
      <c r="K12" s="6"/>
      <c r="M12" s="12"/>
      <c r="N12" s="6"/>
      <c r="P12" s="12"/>
    </row>
    <row r="13" spans="1:16">
      <c r="A13" s="3"/>
      <c r="B13" s="145">
        <f>AVERAGE(B6:D6)</f>
        <v>1.0014669533333334</v>
      </c>
      <c r="C13" s="146"/>
      <c r="D13" s="147"/>
      <c r="E13" s="146">
        <f t="shared" ref="E13" si="0">AVERAGE(E6:G6)</f>
        <v>0.32058155999999999</v>
      </c>
      <c r="F13" s="146"/>
      <c r="G13" s="146"/>
      <c r="H13" s="145">
        <f>AVERAGE(H6:J6)</f>
        <v>4.6921999999999996E-4</v>
      </c>
      <c r="I13" s="146"/>
      <c r="J13" s="147"/>
      <c r="K13" s="145">
        <f>AVERAGE(K6:M6)</f>
        <v>0.24383728333333332</v>
      </c>
      <c r="L13" s="146"/>
      <c r="M13" s="147"/>
      <c r="N13" s="145">
        <f>AVERAGE(N6:P6)</f>
        <v>0.53111272666666665</v>
      </c>
      <c r="O13" s="146"/>
      <c r="P13" s="147"/>
    </row>
    <row r="14" spans="1:16">
      <c r="A14" s="3"/>
      <c r="B14" s="145">
        <f>STDEV(B6:D6)</f>
        <v>6.7180494968209548E-2</v>
      </c>
      <c r="C14" s="146"/>
      <c r="D14" s="147"/>
      <c r="E14" s="146">
        <f t="shared" ref="E14" si="1">STDEV(E6:G6)</f>
        <v>7.5201500827961412E-2</v>
      </c>
      <c r="F14" s="146"/>
      <c r="G14" s="146"/>
      <c r="H14" s="145">
        <f>STDEV(H6:J6)</f>
        <v>1.6969205402728789E-4</v>
      </c>
      <c r="I14" s="146"/>
      <c r="J14" s="147"/>
      <c r="K14" s="145">
        <f>STDEV(K6:M6)</f>
        <v>8.1628055648557782E-2</v>
      </c>
      <c r="L14" s="146"/>
      <c r="M14" s="147"/>
      <c r="N14" s="145">
        <f>STDEV(N6:P6)</f>
        <v>1.5723069818487548E-2</v>
      </c>
      <c r="O14" s="146"/>
      <c r="P14" s="147"/>
    </row>
    <row r="15" spans="1:16">
      <c r="B15" s="6"/>
      <c r="D15" s="12"/>
      <c r="H15" s="6"/>
      <c r="J15" s="12"/>
      <c r="K15" s="6"/>
      <c r="M15" s="12"/>
      <c r="N15" s="6"/>
      <c r="P15" s="12"/>
    </row>
    <row r="16" spans="1:16">
      <c r="A16" s="3"/>
      <c r="B16" s="145">
        <f>AVERAGE(B7:D7)</f>
        <v>1.0015682433333335</v>
      </c>
      <c r="C16" s="146"/>
      <c r="D16" s="147"/>
      <c r="E16" s="146">
        <f t="shared" ref="E16" si="2">AVERAGE(E7:G7)</f>
        <v>1.2149141133333334</v>
      </c>
      <c r="F16" s="146"/>
      <c r="G16" s="146"/>
      <c r="H16" s="145">
        <f>AVERAGE(H7:J7)</f>
        <v>1.0210929033333334</v>
      </c>
      <c r="I16" s="146"/>
      <c r="J16" s="147"/>
      <c r="K16" s="145">
        <f>AVERAGE(K7:M7)</f>
        <v>0.97080080666666657</v>
      </c>
      <c r="L16" s="146"/>
      <c r="M16" s="147"/>
      <c r="N16" s="145">
        <f>AVERAGE(N7:P7)</f>
        <v>0.97465000666666668</v>
      </c>
      <c r="O16" s="146"/>
      <c r="P16" s="147"/>
    </row>
    <row r="17" spans="1:16">
      <c r="A17" s="3"/>
      <c r="B17" s="145">
        <f>STDEV(B7:D7)</f>
        <v>6.9490167277336715E-2</v>
      </c>
      <c r="C17" s="146"/>
      <c r="D17" s="147"/>
      <c r="E17" s="146">
        <f>STDEV(E7:G7)</f>
        <v>2.3996160188226562E-2</v>
      </c>
      <c r="F17" s="146"/>
      <c r="G17" s="146"/>
      <c r="H17" s="145">
        <f>STDEV(H7:J7)</f>
        <v>9.9229864950820298E-2</v>
      </c>
      <c r="I17" s="146"/>
      <c r="J17" s="147"/>
      <c r="K17" s="145">
        <f>STDEV(K7:M7)</f>
        <v>0.13302208875197427</v>
      </c>
      <c r="L17" s="146"/>
      <c r="M17" s="147"/>
      <c r="N17" s="145">
        <f>STDEV(N7:P7)</f>
        <v>9.8183014229261331E-2</v>
      </c>
      <c r="O17" s="146"/>
      <c r="P17" s="147"/>
    </row>
    <row r="18" spans="1:16">
      <c r="B18" s="6"/>
      <c r="D18" s="12"/>
      <c r="H18" s="6"/>
      <c r="J18" s="12"/>
      <c r="K18" s="6"/>
      <c r="M18" s="12"/>
      <c r="N18" s="6"/>
      <c r="P18" s="12"/>
    </row>
    <row r="19" spans="1:16">
      <c r="A19" s="3"/>
      <c r="B19" s="145">
        <f t="shared" ref="B19" si="3">AVERAGE(B8:D8)</f>
        <v>1.0000222400000001</v>
      </c>
      <c r="C19" s="146"/>
      <c r="D19" s="147"/>
      <c r="E19" s="146">
        <f t="shared" ref="E19" si="4">AVERAGE(E8:G8)</f>
        <v>1.0407137100000001</v>
      </c>
      <c r="F19" s="146"/>
      <c r="G19" s="146"/>
      <c r="H19" s="145">
        <f>AVERAGE(H8:J8)</f>
        <v>0.81087252333333337</v>
      </c>
      <c r="I19" s="146"/>
      <c r="J19" s="147"/>
      <c r="K19" s="145">
        <f>AVERAGE(K8:M8)</f>
        <v>0.86586131999999993</v>
      </c>
      <c r="L19" s="146"/>
      <c r="M19" s="147"/>
      <c r="N19" s="145">
        <f>AVERAGE(N8:P8)</f>
        <v>1.24563253</v>
      </c>
      <c r="O19" s="146"/>
      <c r="P19" s="147"/>
    </row>
    <row r="20" spans="1:16">
      <c r="A20" s="3"/>
      <c r="B20" s="181">
        <f>STDEV(B8:D8)</f>
        <v>8.1602722361267203E-3</v>
      </c>
      <c r="C20" s="180"/>
      <c r="D20" s="182"/>
      <c r="E20" s="180">
        <f>STDEV(E8:G8)</f>
        <v>0.22918945671556304</v>
      </c>
      <c r="F20" s="180"/>
      <c r="G20" s="180"/>
      <c r="H20" s="181">
        <f>STDEV(H8:J8)</f>
        <v>0.14081405332884597</v>
      </c>
      <c r="I20" s="180"/>
      <c r="J20" s="182"/>
      <c r="K20" s="181">
        <f>STDEV(K8:M8)</f>
        <v>0.24398008026208029</v>
      </c>
      <c r="L20" s="180"/>
      <c r="M20" s="182"/>
      <c r="N20" s="181">
        <f>STDEV(N8:P8)</f>
        <v>0.81925159671723136</v>
      </c>
      <c r="O20" s="180"/>
      <c r="P20" s="182"/>
    </row>
    <row r="22" spans="1:16">
      <c r="B22" t="s">
        <v>200</v>
      </c>
      <c r="F22" t="s">
        <v>201</v>
      </c>
      <c r="J22" t="s">
        <v>202</v>
      </c>
      <c r="N22" t="s">
        <v>209</v>
      </c>
    </row>
    <row r="23" spans="1:16">
      <c r="B23" t="s">
        <v>198</v>
      </c>
      <c r="F23" t="s">
        <v>198</v>
      </c>
      <c r="J23" t="s">
        <v>198</v>
      </c>
      <c r="N23" t="s">
        <v>198</v>
      </c>
    </row>
    <row r="24" spans="1:16" ht="14.65" thickBot="1"/>
    <row r="25" spans="1:16">
      <c r="B25" s="129"/>
      <c r="C25" s="129" t="s">
        <v>194</v>
      </c>
      <c r="D25" s="129" t="s">
        <v>195</v>
      </c>
      <c r="F25" s="129"/>
      <c r="G25" s="129" t="s">
        <v>194</v>
      </c>
      <c r="H25" s="129" t="s">
        <v>195</v>
      </c>
      <c r="J25" s="129"/>
      <c r="K25" s="129" t="s">
        <v>194</v>
      </c>
      <c r="L25" s="129" t="s">
        <v>195</v>
      </c>
      <c r="N25" s="129"/>
      <c r="O25" s="129" t="s">
        <v>194</v>
      </c>
      <c r="P25" s="129" t="s">
        <v>195</v>
      </c>
    </row>
    <row r="26" spans="1:16">
      <c r="B26" t="s">
        <v>184</v>
      </c>
      <c r="C26">
        <v>1.0014669533333334</v>
      </c>
      <c r="D26">
        <v>0.32058155999999999</v>
      </c>
      <c r="F26" t="s">
        <v>184</v>
      </c>
      <c r="G26">
        <v>1.0014669533333334</v>
      </c>
      <c r="H26">
        <v>0.24383728333333332</v>
      </c>
      <c r="J26" t="s">
        <v>184</v>
      </c>
      <c r="K26">
        <v>1.0014669533333334</v>
      </c>
      <c r="L26">
        <v>0.53111272666666665</v>
      </c>
      <c r="N26" t="s">
        <v>184</v>
      </c>
      <c r="O26">
        <v>1.0015682433333335</v>
      </c>
      <c r="P26">
        <v>1.2149141133333334</v>
      </c>
    </row>
    <row r="27" spans="1:16">
      <c r="B27" t="s">
        <v>185</v>
      </c>
      <c r="C27">
        <v>4.5132189041736277E-3</v>
      </c>
      <c r="D27">
        <v>5.6552657267778805E-3</v>
      </c>
      <c r="F27" t="s">
        <v>185</v>
      </c>
      <c r="G27">
        <v>4.5132189041736277E-3</v>
      </c>
      <c r="H27">
        <v>6.6631394689640466E-3</v>
      </c>
      <c r="J27" t="s">
        <v>185</v>
      </c>
      <c r="K27">
        <v>4.5132189041736277E-3</v>
      </c>
      <c r="L27">
        <v>2.4721492451703405E-4</v>
      </c>
      <c r="N27" t="s">
        <v>185</v>
      </c>
      <c r="O27">
        <v>4.8288833482322381E-3</v>
      </c>
      <c r="P27">
        <v>5.7581570377902944E-4</v>
      </c>
    </row>
    <row r="28" spans="1:16">
      <c r="B28" t="s">
        <v>186</v>
      </c>
      <c r="C28">
        <v>3</v>
      </c>
      <c r="D28">
        <v>3</v>
      </c>
      <c r="F28" t="s">
        <v>186</v>
      </c>
      <c r="G28">
        <v>3</v>
      </c>
      <c r="H28">
        <v>3</v>
      </c>
      <c r="J28" t="s">
        <v>186</v>
      </c>
      <c r="K28">
        <v>3</v>
      </c>
      <c r="L28">
        <v>3</v>
      </c>
      <c r="N28" t="s">
        <v>186</v>
      </c>
      <c r="O28">
        <v>3</v>
      </c>
      <c r="P28">
        <v>3</v>
      </c>
    </row>
    <row r="29" spans="1:16">
      <c r="B29" t="s">
        <v>199</v>
      </c>
      <c r="C29">
        <v>-0.41009471701257533</v>
      </c>
      <c r="F29" t="s">
        <v>199</v>
      </c>
      <c r="G29">
        <v>-0.49709060141894046</v>
      </c>
      <c r="J29" t="s">
        <v>199</v>
      </c>
      <c r="K29">
        <v>3.0842367992403759E-2</v>
      </c>
      <c r="N29" t="s">
        <v>199</v>
      </c>
      <c r="O29">
        <v>0.81429993646538779</v>
      </c>
    </row>
    <row r="30" spans="1:16">
      <c r="B30" t="s">
        <v>187</v>
      </c>
      <c r="C30">
        <v>0</v>
      </c>
      <c r="F30" t="s">
        <v>187</v>
      </c>
      <c r="G30">
        <v>0</v>
      </c>
      <c r="J30" t="s">
        <v>187</v>
      </c>
      <c r="K30">
        <v>0</v>
      </c>
      <c r="N30" t="s">
        <v>187</v>
      </c>
      <c r="O30">
        <v>0</v>
      </c>
    </row>
    <row r="31" spans="1:16">
      <c r="B31" t="s">
        <v>188</v>
      </c>
      <c r="C31">
        <v>2</v>
      </c>
      <c r="F31" t="s">
        <v>188</v>
      </c>
      <c r="G31">
        <v>2</v>
      </c>
      <c r="J31" t="s">
        <v>188</v>
      </c>
      <c r="K31">
        <v>2</v>
      </c>
      <c r="N31" t="s">
        <v>188</v>
      </c>
      <c r="O31">
        <v>2</v>
      </c>
    </row>
    <row r="32" spans="1:16">
      <c r="B32" t="s">
        <v>189</v>
      </c>
      <c r="C32">
        <v>9.8578526182609121</v>
      </c>
      <c r="F32" t="s">
        <v>189</v>
      </c>
      <c r="G32">
        <v>10.176399953272776</v>
      </c>
      <c r="J32" t="s">
        <v>189</v>
      </c>
      <c r="K32">
        <v>11.889266372467524</v>
      </c>
      <c r="N32" t="s">
        <v>189</v>
      </c>
      <c r="O32">
        <v>-7.1260421768965045</v>
      </c>
    </row>
    <row r="33" spans="1:16">
      <c r="B33" t="s">
        <v>190</v>
      </c>
      <c r="C33">
        <v>5.0671544012433562E-3</v>
      </c>
      <c r="F33" t="s">
        <v>190</v>
      </c>
      <c r="G33">
        <v>4.7593335902962356E-3</v>
      </c>
      <c r="J33" t="s">
        <v>190</v>
      </c>
      <c r="K33">
        <v>3.5001039855122496E-3</v>
      </c>
      <c r="N33" t="s">
        <v>190</v>
      </c>
      <c r="O33">
        <v>9.564682860205365E-3</v>
      </c>
    </row>
    <row r="34" spans="1:16">
      <c r="A34" s="87"/>
      <c r="B34" t="s">
        <v>191</v>
      </c>
      <c r="C34">
        <v>2.9199855803537269</v>
      </c>
      <c r="F34" t="s">
        <v>191</v>
      </c>
      <c r="G34">
        <v>2.9199855803537269</v>
      </c>
      <c r="J34" t="s">
        <v>191</v>
      </c>
      <c r="K34">
        <v>2.9199855803537269</v>
      </c>
      <c r="N34" t="s">
        <v>191</v>
      </c>
      <c r="O34">
        <v>2.9199855803537269</v>
      </c>
    </row>
    <row r="35" spans="1:16">
      <c r="A35" s="87"/>
      <c r="B35" t="s">
        <v>192</v>
      </c>
      <c r="C35">
        <v>1.0134308802486712E-2</v>
      </c>
      <c r="F35" t="s">
        <v>192</v>
      </c>
      <c r="G35">
        <v>9.5186671805924713E-3</v>
      </c>
      <c r="J35" t="s">
        <v>192</v>
      </c>
      <c r="K35">
        <v>7.0002079710244991E-3</v>
      </c>
      <c r="N35" t="s">
        <v>192</v>
      </c>
      <c r="O35">
        <v>1.912936572041073E-2</v>
      </c>
    </row>
    <row r="36" spans="1:16" ht="14.65" thickBot="1">
      <c r="A36" s="87"/>
      <c r="B36" s="128" t="s">
        <v>193</v>
      </c>
      <c r="C36" s="128">
        <v>4.3026527297494637</v>
      </c>
      <c r="D36" s="128"/>
      <c r="F36" s="128" t="s">
        <v>193</v>
      </c>
      <c r="G36" s="128">
        <v>4.3026527297494637</v>
      </c>
      <c r="H36" s="128"/>
      <c r="J36" s="128" t="s">
        <v>193</v>
      </c>
      <c r="K36" s="128">
        <v>4.3026527297494637</v>
      </c>
      <c r="L36" s="128"/>
      <c r="N36" s="128" t="s">
        <v>193</v>
      </c>
      <c r="O36" s="128">
        <v>4.3026527297494637</v>
      </c>
      <c r="P36" s="128"/>
    </row>
    <row r="37" spans="1:16">
      <c r="A37" s="87"/>
      <c r="B37" s="87"/>
      <c r="C37" s="87"/>
      <c r="D37" s="87"/>
    </row>
  </sheetData>
  <mergeCells count="46">
    <mergeCell ref="N20:P20"/>
    <mergeCell ref="B2:P2"/>
    <mergeCell ref="N13:P13"/>
    <mergeCell ref="N14:P14"/>
    <mergeCell ref="N16:P16"/>
    <mergeCell ref="N17:P17"/>
    <mergeCell ref="N19:P19"/>
    <mergeCell ref="K4:M4"/>
    <mergeCell ref="K10:M10"/>
    <mergeCell ref="K11:M11"/>
    <mergeCell ref="N10:P10"/>
    <mergeCell ref="N11:P11"/>
    <mergeCell ref="H20:J20"/>
    <mergeCell ref="N4:P4"/>
    <mergeCell ref="B20:D20"/>
    <mergeCell ref="K13:M13"/>
    <mergeCell ref="K14:M14"/>
    <mergeCell ref="K16:M16"/>
    <mergeCell ref="K17:M17"/>
    <mergeCell ref="K19:M19"/>
    <mergeCell ref="K20:M20"/>
    <mergeCell ref="H17:J17"/>
    <mergeCell ref="E19:G19"/>
    <mergeCell ref="E20:G20"/>
    <mergeCell ref="H19:J19"/>
    <mergeCell ref="B17:D17"/>
    <mergeCell ref="B19:D19"/>
    <mergeCell ref="E17:G17"/>
    <mergeCell ref="B16:D16"/>
    <mergeCell ref="E14:G14"/>
    <mergeCell ref="H14:J14"/>
    <mergeCell ref="H16:J16"/>
    <mergeCell ref="B14:D14"/>
    <mergeCell ref="E16:G16"/>
    <mergeCell ref="E11:G11"/>
    <mergeCell ref="H11:J11"/>
    <mergeCell ref="B11:D11"/>
    <mergeCell ref="E13:G13"/>
    <mergeCell ref="H13:J13"/>
    <mergeCell ref="B13:D13"/>
    <mergeCell ref="E4:G4"/>
    <mergeCell ref="H4:J4"/>
    <mergeCell ref="B4:D4"/>
    <mergeCell ref="E10:G10"/>
    <mergeCell ref="H10:J10"/>
    <mergeCell ref="B10:D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2B8FA-4749-45EC-8904-2320178FA4B6}">
  <dimension ref="B2:L53"/>
  <sheetViews>
    <sheetView workbookViewId="0">
      <selection activeCell="M28" sqref="M28"/>
    </sheetView>
  </sheetViews>
  <sheetFormatPr defaultRowHeight="14.25"/>
  <sheetData>
    <row r="2" spans="2:12">
      <c r="D2" s="164" t="s">
        <v>180</v>
      </c>
      <c r="E2" s="165"/>
      <c r="F2" s="165"/>
      <c r="G2" s="165"/>
      <c r="H2" s="165"/>
      <c r="I2" s="165"/>
      <c r="J2" s="165"/>
      <c r="K2" s="165"/>
      <c r="L2" s="166"/>
    </row>
    <row r="3" spans="2:12">
      <c r="D3" s="10"/>
      <c r="E3" s="9"/>
      <c r="F3" s="9"/>
      <c r="G3" s="9"/>
      <c r="H3" s="9"/>
      <c r="I3" s="9"/>
      <c r="J3" s="9"/>
      <c r="K3" s="9"/>
      <c r="L3" s="14"/>
    </row>
    <row r="4" spans="2:12">
      <c r="C4" s="4"/>
      <c r="D4" s="178" t="s">
        <v>5</v>
      </c>
      <c r="E4" s="177"/>
      <c r="F4" s="179"/>
      <c r="G4" s="178" t="s">
        <v>37</v>
      </c>
      <c r="H4" s="177"/>
      <c r="I4" s="179"/>
      <c r="J4" s="178" t="s">
        <v>38</v>
      </c>
      <c r="K4" s="177"/>
      <c r="L4" s="179"/>
    </row>
    <row r="5" spans="2:12">
      <c r="C5" s="126" t="s">
        <v>6</v>
      </c>
      <c r="D5" s="86">
        <v>0.87115419199999999</v>
      </c>
      <c r="E5" s="87">
        <v>0.86393818700000002</v>
      </c>
      <c r="F5" s="88">
        <v>1.328685814</v>
      </c>
      <c r="G5" s="86">
        <v>3.7789881599999999</v>
      </c>
      <c r="H5" s="87">
        <v>3.1645492000000002</v>
      </c>
      <c r="I5" s="88">
        <v>3.0209451700000001</v>
      </c>
      <c r="J5" s="86">
        <v>0.73407531999999998</v>
      </c>
      <c r="K5" s="87">
        <v>0.54563194000000004</v>
      </c>
      <c r="L5" s="88">
        <v>0.51298907000000005</v>
      </c>
    </row>
    <row r="6" spans="2:12">
      <c r="C6" s="126" t="s">
        <v>7</v>
      </c>
      <c r="D6" s="86">
        <v>0.91552213100000002</v>
      </c>
      <c r="E6" s="87">
        <v>0.75088645200000004</v>
      </c>
      <c r="F6" s="88">
        <v>1.4546445509999999</v>
      </c>
      <c r="G6" s="86">
        <v>0.71548825999999999</v>
      </c>
      <c r="H6" s="87">
        <v>0.66158572000000004</v>
      </c>
      <c r="I6" s="88">
        <v>0.48163095</v>
      </c>
      <c r="J6" s="86">
        <v>4.7700354899999997</v>
      </c>
      <c r="K6" s="87">
        <v>6.4755377300000001</v>
      </c>
      <c r="L6" s="88">
        <v>3.1954076699999998</v>
      </c>
    </row>
    <row r="7" spans="2:12">
      <c r="C7" s="126" t="s">
        <v>41</v>
      </c>
      <c r="D7" s="86">
        <v>1.08497866</v>
      </c>
      <c r="E7" s="87">
        <v>0.90605256999999995</v>
      </c>
      <c r="F7" s="88">
        <v>1.01724463</v>
      </c>
      <c r="G7" s="86">
        <v>0.69303493999999999</v>
      </c>
      <c r="H7" s="87">
        <v>0.57954797999999996</v>
      </c>
      <c r="I7" s="88">
        <v>0.52304247000000004</v>
      </c>
      <c r="J7" s="86">
        <v>0.54942711</v>
      </c>
      <c r="K7" s="87">
        <v>0.57994983</v>
      </c>
      <c r="L7" s="88">
        <v>0.41667660000000001</v>
      </c>
    </row>
    <row r="8" spans="2:12">
      <c r="C8" s="126" t="s">
        <v>42</v>
      </c>
      <c r="D8" s="86">
        <v>1.5958591600000001</v>
      </c>
      <c r="E8" s="87">
        <v>0.30978373999999997</v>
      </c>
      <c r="F8" s="88">
        <v>2.0227714699999999</v>
      </c>
      <c r="G8" s="86">
        <v>2.19618563</v>
      </c>
      <c r="H8" s="87">
        <v>0.69592319999999996</v>
      </c>
      <c r="I8" s="88">
        <v>0.37579036999999998</v>
      </c>
      <c r="J8" s="86">
        <v>1.47324769</v>
      </c>
      <c r="K8" s="87">
        <v>1.14710702</v>
      </c>
      <c r="L8" s="88">
        <v>0.34056450999999999</v>
      </c>
    </row>
    <row r="9" spans="2:12">
      <c r="D9" s="6"/>
      <c r="F9" s="12"/>
      <c r="G9" s="6"/>
      <c r="I9" s="12"/>
      <c r="J9" s="6"/>
      <c r="L9" s="12"/>
    </row>
    <row r="10" spans="2:12">
      <c r="B10" s="126" t="s">
        <v>6</v>
      </c>
      <c r="C10" s="127" t="s">
        <v>177</v>
      </c>
      <c r="D10" s="145">
        <f>AVERAGE(D5:F5)</f>
        <v>1.0212593976666666</v>
      </c>
      <c r="E10" s="146"/>
      <c r="F10" s="147"/>
      <c r="G10" s="145">
        <f>AVERAGE(G5:I5)</f>
        <v>3.321494176666667</v>
      </c>
      <c r="H10" s="146"/>
      <c r="I10" s="147"/>
      <c r="J10" s="145">
        <f>AVERAGE(J5:L5)</f>
        <v>0.59756544333333339</v>
      </c>
      <c r="K10" s="146"/>
      <c r="L10" s="147"/>
    </row>
    <row r="11" spans="2:12">
      <c r="C11" s="127" t="s">
        <v>55</v>
      </c>
      <c r="D11" s="145">
        <f>STDEV(D5:F5)</f>
        <v>0.26626353257009633</v>
      </c>
      <c r="E11" s="146"/>
      <c r="F11" s="147"/>
      <c r="G11" s="145">
        <f>STDEV(G5:I5)</f>
        <v>0.40265504833257754</v>
      </c>
      <c r="H11" s="146"/>
      <c r="I11" s="147"/>
      <c r="J11" s="145">
        <f>STDEV(J5:L5)</f>
        <v>0.1193423607153834</v>
      </c>
      <c r="K11" s="146"/>
      <c r="L11" s="147"/>
    </row>
    <row r="12" spans="2:12">
      <c r="D12" s="6"/>
      <c r="F12" s="12"/>
      <c r="G12" s="6"/>
      <c r="I12" s="12"/>
      <c r="J12" s="6"/>
      <c r="L12" s="12"/>
    </row>
    <row r="13" spans="2:12">
      <c r="B13" s="126" t="s">
        <v>7</v>
      </c>
      <c r="C13" s="127" t="s">
        <v>177</v>
      </c>
      <c r="D13" s="145">
        <f>AVERAGE(D6:F6)</f>
        <v>1.0403510446666666</v>
      </c>
      <c r="E13" s="146"/>
      <c r="F13" s="147"/>
      <c r="G13" s="145">
        <f>AVERAGE(G6:I6)</f>
        <v>0.61956831000000001</v>
      </c>
      <c r="H13" s="146"/>
      <c r="I13" s="147"/>
      <c r="J13" s="145">
        <f>AVERAGE(J6:L6)</f>
        <v>4.8136602966666668</v>
      </c>
      <c r="K13" s="146"/>
      <c r="L13" s="147"/>
    </row>
    <row r="14" spans="2:12">
      <c r="C14" s="127" t="s">
        <v>55</v>
      </c>
      <c r="D14" s="145">
        <f>STDEV(D6:F6)</f>
        <v>0.36811079682946496</v>
      </c>
      <c r="E14" s="146"/>
      <c r="F14" s="147"/>
      <c r="G14" s="145">
        <f>STDEV(G6:I6)</f>
        <v>0.12245981960398328</v>
      </c>
      <c r="H14" s="146"/>
      <c r="I14" s="147"/>
      <c r="J14" s="145">
        <f>STDEV(J6:L6)</f>
        <v>1.6405001205261829</v>
      </c>
      <c r="K14" s="146"/>
      <c r="L14" s="147"/>
    </row>
    <row r="15" spans="2:12">
      <c r="D15" s="6"/>
      <c r="F15" s="12"/>
      <c r="G15" s="6"/>
      <c r="I15" s="12"/>
      <c r="J15" s="6"/>
      <c r="L15" s="12"/>
    </row>
    <row r="16" spans="2:12">
      <c r="B16" s="126" t="s">
        <v>41</v>
      </c>
      <c r="C16" s="127" t="s">
        <v>177</v>
      </c>
      <c r="D16" s="145">
        <f>AVERAGE(D7:F7)</f>
        <v>1.00275862</v>
      </c>
      <c r="E16" s="146"/>
      <c r="F16" s="147"/>
      <c r="G16" s="145">
        <f>AVERAGE(G7:I7)</f>
        <v>0.59854179666666674</v>
      </c>
      <c r="H16" s="146"/>
      <c r="I16" s="147"/>
      <c r="J16" s="145">
        <f>AVERAGE(J7:L7)</f>
        <v>0.51535118000000002</v>
      </c>
      <c r="K16" s="146"/>
      <c r="L16" s="147"/>
    </row>
    <row r="17" spans="2:12">
      <c r="C17" s="127" t="s">
        <v>55</v>
      </c>
      <c r="D17" s="145">
        <f>STDEV(D7:F7)</f>
        <v>9.0338362753384582E-2</v>
      </c>
      <c r="E17" s="146"/>
      <c r="F17" s="147"/>
      <c r="G17" s="145">
        <f>STDEV(G7:I7)</f>
        <v>8.6573285532260902E-2</v>
      </c>
      <c r="H17" s="146"/>
      <c r="I17" s="147"/>
      <c r="J17" s="145">
        <f>STDEV(J7:L7)</f>
        <v>8.6806760466462782E-2</v>
      </c>
      <c r="K17" s="146"/>
      <c r="L17" s="147"/>
    </row>
    <row r="18" spans="2:12">
      <c r="D18" s="6"/>
      <c r="F18" s="12"/>
      <c r="G18" s="6"/>
      <c r="I18" s="12"/>
      <c r="J18" s="6"/>
      <c r="L18" s="12"/>
    </row>
    <row r="19" spans="2:12">
      <c r="B19" s="126" t="s">
        <v>42</v>
      </c>
      <c r="C19" s="127" t="s">
        <v>177</v>
      </c>
      <c r="D19" s="145">
        <f>AVERAGE(D8:F8)</f>
        <v>1.3094714566666668</v>
      </c>
      <c r="E19" s="146"/>
      <c r="F19" s="147"/>
      <c r="G19" s="145">
        <f>AVERAGE(G8:I8)</f>
        <v>1.0892997333333332</v>
      </c>
      <c r="H19" s="146"/>
      <c r="I19" s="147"/>
      <c r="J19" s="145">
        <f>AVERAGE(J8:L8)</f>
        <v>0.98697307333333339</v>
      </c>
      <c r="K19" s="146"/>
      <c r="L19" s="147"/>
    </row>
    <row r="20" spans="2:12">
      <c r="C20" s="127" t="s">
        <v>55</v>
      </c>
      <c r="D20" s="181">
        <f>STDEV(D8:F8)</f>
        <v>0.89168109672014706</v>
      </c>
      <c r="E20" s="180"/>
      <c r="F20" s="182"/>
      <c r="G20" s="181">
        <f>STDEV(G8:I8)</f>
        <v>0.97186344122547907</v>
      </c>
      <c r="H20" s="180"/>
      <c r="I20" s="182"/>
      <c r="J20" s="181">
        <f>STDEV(J8:L8)</f>
        <v>0.58307371508241557</v>
      </c>
      <c r="K20" s="180"/>
      <c r="L20" s="182"/>
    </row>
    <row r="22" spans="2:12">
      <c r="D22" t="s">
        <v>206</v>
      </c>
      <c r="H22" t="s">
        <v>205</v>
      </c>
    </row>
    <row r="23" spans="2:12">
      <c r="D23" t="s">
        <v>203</v>
      </c>
      <c r="H23" t="s">
        <v>203</v>
      </c>
    </row>
    <row r="24" spans="2:12" ht="14.65" thickBot="1"/>
    <row r="25" spans="2:12">
      <c r="D25" s="129"/>
      <c r="E25" s="129" t="s">
        <v>194</v>
      </c>
      <c r="F25" s="129" t="s">
        <v>195</v>
      </c>
      <c r="H25" s="129"/>
      <c r="I25" s="129" t="s">
        <v>194</v>
      </c>
      <c r="J25" s="129" t="s">
        <v>195</v>
      </c>
    </row>
    <row r="26" spans="2:12">
      <c r="D26" t="s">
        <v>184</v>
      </c>
      <c r="E26">
        <v>1.0212593976666666</v>
      </c>
      <c r="F26">
        <v>3.321494176666667</v>
      </c>
      <c r="H26" t="s">
        <v>184</v>
      </c>
      <c r="I26">
        <v>1.0403510446666666</v>
      </c>
      <c r="J26">
        <v>4.8136602966666668</v>
      </c>
    </row>
    <row r="27" spans="2:12">
      <c r="B27" s="99"/>
      <c r="C27" s="87"/>
      <c r="D27" t="s">
        <v>185</v>
      </c>
      <c r="E27">
        <v>7.0896268776706739E-2</v>
      </c>
      <c r="F27">
        <v>0.16213108794771036</v>
      </c>
      <c r="G27" s="87"/>
      <c r="H27" t="s">
        <v>185</v>
      </c>
      <c r="I27">
        <v>0.13550555874242365</v>
      </c>
      <c r="J27">
        <v>2.6912406454464204</v>
      </c>
      <c r="K27" s="87"/>
    </row>
    <row r="28" spans="2:12">
      <c r="B28" s="99"/>
      <c r="C28" s="87"/>
      <c r="D28" t="s">
        <v>186</v>
      </c>
      <c r="E28">
        <v>3</v>
      </c>
      <c r="F28">
        <v>3</v>
      </c>
      <c r="G28" s="87"/>
      <c r="H28" t="s">
        <v>186</v>
      </c>
      <c r="I28">
        <v>3</v>
      </c>
      <c r="J28">
        <v>3</v>
      </c>
      <c r="K28" s="87"/>
    </row>
    <row r="29" spans="2:12">
      <c r="B29" s="99"/>
      <c r="C29" s="87"/>
      <c r="D29" t="s">
        <v>204</v>
      </c>
      <c r="E29">
        <v>0.11651367836220855</v>
      </c>
      <c r="G29" s="87"/>
      <c r="H29" t="s">
        <v>204</v>
      </c>
      <c r="I29">
        <v>1.413373102094422</v>
      </c>
      <c r="K29" s="87"/>
    </row>
    <row r="30" spans="2:12">
      <c r="B30" s="99"/>
      <c r="C30" s="87"/>
      <c r="D30" t="s">
        <v>187</v>
      </c>
      <c r="E30">
        <v>0</v>
      </c>
      <c r="G30" s="87"/>
      <c r="H30" t="s">
        <v>187</v>
      </c>
      <c r="I30">
        <v>0</v>
      </c>
      <c r="K30" s="87"/>
    </row>
    <row r="31" spans="2:12">
      <c r="D31" t="s">
        <v>188</v>
      </c>
      <c r="E31">
        <v>4</v>
      </c>
      <c r="H31" t="s">
        <v>188</v>
      </c>
      <c r="I31">
        <v>4</v>
      </c>
    </row>
    <row r="32" spans="2:12">
      <c r="D32" t="s">
        <v>189</v>
      </c>
      <c r="E32">
        <v>-8.2533324376357928</v>
      </c>
      <c r="H32" t="s">
        <v>189</v>
      </c>
      <c r="I32">
        <v>-3.8872244615469698</v>
      </c>
    </row>
    <row r="33" spans="2:11">
      <c r="D33" t="s">
        <v>190</v>
      </c>
      <c r="E33">
        <v>5.878295354093128E-4</v>
      </c>
      <c r="H33" t="s">
        <v>190</v>
      </c>
      <c r="I33">
        <v>8.8661375508780216E-3</v>
      </c>
    </row>
    <row r="34" spans="2:11">
      <c r="B34" s="101"/>
      <c r="D34" t="s">
        <v>191</v>
      </c>
      <c r="E34">
        <v>2.1318467863266499</v>
      </c>
      <c r="G34" s="87"/>
      <c r="H34" t="s">
        <v>191</v>
      </c>
      <c r="I34">
        <v>2.1318467863266499</v>
      </c>
      <c r="K34" s="87"/>
    </row>
    <row r="35" spans="2:11">
      <c r="B35" s="101"/>
      <c r="D35" t="s">
        <v>192</v>
      </c>
      <c r="E35">
        <v>1.1756590708186256E-3</v>
      </c>
      <c r="H35" t="s">
        <v>192</v>
      </c>
      <c r="I35">
        <v>1.7732275101756043E-2</v>
      </c>
      <c r="K35" s="87"/>
    </row>
    <row r="36" spans="2:11" ht="14.65" thickBot="1">
      <c r="B36" s="101"/>
      <c r="D36" s="128" t="s">
        <v>193</v>
      </c>
      <c r="E36" s="128">
        <v>2.7764451051977934</v>
      </c>
      <c r="F36" s="128"/>
      <c r="H36" s="128" t="s">
        <v>193</v>
      </c>
      <c r="I36" s="128">
        <v>2.7764451051977934</v>
      </c>
      <c r="J36" s="128"/>
      <c r="K36" s="87"/>
    </row>
    <row r="37" spans="2:11">
      <c r="B37" s="101"/>
      <c r="I37" s="87"/>
      <c r="J37" s="87"/>
      <c r="K37" s="87"/>
    </row>
    <row r="39" spans="2:11">
      <c r="D39" t="s">
        <v>207</v>
      </c>
      <c r="H39" t="s">
        <v>208</v>
      </c>
    </row>
    <row r="40" spans="2:11">
      <c r="D40" t="s">
        <v>203</v>
      </c>
      <c r="H40" t="s">
        <v>203</v>
      </c>
    </row>
    <row r="41" spans="2:11" ht="14.65" thickBot="1"/>
    <row r="42" spans="2:11">
      <c r="D42" s="129"/>
      <c r="E42" s="129" t="s">
        <v>194</v>
      </c>
      <c r="F42" s="129" t="s">
        <v>195</v>
      </c>
      <c r="H42" s="129"/>
      <c r="I42" s="129" t="s">
        <v>194</v>
      </c>
      <c r="J42" s="129" t="s">
        <v>195</v>
      </c>
    </row>
    <row r="43" spans="2:11">
      <c r="D43" t="s">
        <v>184</v>
      </c>
      <c r="E43">
        <v>1.00275862</v>
      </c>
      <c r="F43">
        <v>0.59854179666666674</v>
      </c>
      <c r="H43" t="s">
        <v>184</v>
      </c>
      <c r="I43">
        <v>1.00275862</v>
      </c>
      <c r="J43">
        <v>0.51535118000000002</v>
      </c>
    </row>
    <row r="44" spans="2:11">
      <c r="D44" t="s">
        <v>185</v>
      </c>
      <c r="E44">
        <v>8.1610197849621025E-3</v>
      </c>
      <c r="F44">
        <v>7.4949337678503758E-3</v>
      </c>
      <c r="H44" t="s">
        <v>185</v>
      </c>
      <c r="I44">
        <v>8.1610197849621025E-3</v>
      </c>
      <c r="J44">
        <v>7.5354136626818446E-3</v>
      </c>
    </row>
    <row r="45" spans="2:11">
      <c r="D45" t="s">
        <v>186</v>
      </c>
      <c r="E45">
        <v>3</v>
      </c>
      <c r="F45">
        <v>3</v>
      </c>
      <c r="H45" t="s">
        <v>186</v>
      </c>
      <c r="I45">
        <v>3</v>
      </c>
      <c r="J45">
        <v>3</v>
      </c>
    </row>
    <row r="46" spans="2:11">
      <c r="D46" t="s">
        <v>204</v>
      </c>
      <c r="E46">
        <v>7.8279767764062383E-3</v>
      </c>
      <c r="H46" t="s">
        <v>204</v>
      </c>
      <c r="I46">
        <v>7.8482167238219727E-3</v>
      </c>
    </row>
    <row r="47" spans="2:11">
      <c r="D47" t="s">
        <v>187</v>
      </c>
      <c r="E47">
        <v>0</v>
      </c>
      <c r="H47" t="s">
        <v>187</v>
      </c>
      <c r="I47">
        <v>0</v>
      </c>
    </row>
    <row r="48" spans="2:11">
      <c r="D48" t="s">
        <v>188</v>
      </c>
      <c r="E48">
        <v>4</v>
      </c>
      <c r="H48" t="s">
        <v>188</v>
      </c>
      <c r="I48">
        <v>4</v>
      </c>
    </row>
    <row r="49" spans="4:10">
      <c r="D49" t="s">
        <v>189</v>
      </c>
      <c r="E49">
        <v>5.5954529717117358</v>
      </c>
      <c r="H49" t="s">
        <v>189</v>
      </c>
      <c r="I49">
        <v>6.7383302159036544</v>
      </c>
    </row>
    <row r="50" spans="4:10">
      <c r="D50" t="s">
        <v>190</v>
      </c>
      <c r="E50">
        <v>2.5034236745730821E-3</v>
      </c>
      <c r="H50" t="s">
        <v>190</v>
      </c>
      <c r="I50">
        <v>1.2638405665526078E-3</v>
      </c>
    </row>
    <row r="51" spans="4:10">
      <c r="D51" t="s">
        <v>191</v>
      </c>
      <c r="E51">
        <v>2.1318467863266499</v>
      </c>
      <c r="H51" t="s">
        <v>191</v>
      </c>
      <c r="I51">
        <v>2.1318467863266499</v>
      </c>
    </row>
    <row r="52" spans="4:10">
      <c r="D52" t="s">
        <v>192</v>
      </c>
      <c r="E52">
        <v>5.0068473491461643E-3</v>
      </c>
      <c r="H52" t="s">
        <v>192</v>
      </c>
      <c r="I52">
        <v>2.5276811331052156E-3</v>
      </c>
    </row>
    <row r="53" spans="4:10" ht="14.65" thickBot="1">
      <c r="D53" s="128" t="s">
        <v>193</v>
      </c>
      <c r="E53" s="128">
        <v>2.7764451051977934</v>
      </c>
      <c r="F53" s="128"/>
      <c r="H53" s="128" t="s">
        <v>193</v>
      </c>
      <c r="I53" s="128">
        <v>2.7764451051977934</v>
      </c>
      <c r="J53" s="128"/>
    </row>
  </sheetData>
  <mergeCells count="28">
    <mergeCell ref="D4:F4"/>
    <mergeCell ref="G4:I4"/>
    <mergeCell ref="J4:L4"/>
    <mergeCell ref="D10:F10"/>
    <mergeCell ref="G10:I10"/>
    <mergeCell ref="J10:L10"/>
    <mergeCell ref="D11:F11"/>
    <mergeCell ref="G11:I11"/>
    <mergeCell ref="J11:L11"/>
    <mergeCell ref="D13:F13"/>
    <mergeCell ref="G13:I13"/>
    <mergeCell ref="J13:L13"/>
    <mergeCell ref="D2:L2"/>
    <mergeCell ref="D19:F19"/>
    <mergeCell ref="D20:F20"/>
    <mergeCell ref="G19:I19"/>
    <mergeCell ref="G20:I20"/>
    <mergeCell ref="J20:L20"/>
    <mergeCell ref="J19:L19"/>
    <mergeCell ref="D17:F17"/>
    <mergeCell ref="G17:I17"/>
    <mergeCell ref="J17:L17"/>
    <mergeCell ref="D14:F14"/>
    <mergeCell ref="G14:I14"/>
    <mergeCell ref="J14:L14"/>
    <mergeCell ref="D16:F16"/>
    <mergeCell ref="G16:I16"/>
    <mergeCell ref="J16:L1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8210B-3952-4146-A1ED-B140CB13ED4B}">
  <dimension ref="B3:AN99"/>
  <sheetViews>
    <sheetView zoomScale="80" zoomScaleNormal="80" workbookViewId="0">
      <selection activeCell="I33" sqref="I33"/>
    </sheetView>
  </sheetViews>
  <sheetFormatPr defaultRowHeight="14.25"/>
  <sheetData>
    <row r="3" spans="2:40">
      <c r="B3" s="8"/>
      <c r="C3" s="143" t="s">
        <v>17</v>
      </c>
      <c r="D3" s="143"/>
      <c r="E3" s="143"/>
      <c r="F3" s="143"/>
      <c r="G3" s="143"/>
      <c r="H3" s="143"/>
      <c r="I3" s="143"/>
      <c r="J3" s="143"/>
      <c r="K3" s="143"/>
      <c r="L3" s="144"/>
      <c r="N3" s="8"/>
      <c r="O3" s="143" t="s">
        <v>17</v>
      </c>
      <c r="P3" s="143"/>
      <c r="Q3" s="143"/>
      <c r="R3" s="143"/>
      <c r="S3" s="143"/>
      <c r="T3" s="144"/>
      <c r="V3" s="8"/>
      <c r="W3" s="143" t="s">
        <v>4</v>
      </c>
      <c r="X3" s="143"/>
      <c r="Y3" s="143"/>
      <c r="Z3" s="143"/>
      <c r="AA3" s="143"/>
      <c r="AB3" s="143"/>
      <c r="AC3" s="143"/>
      <c r="AD3" s="143"/>
      <c r="AE3" s="143"/>
      <c r="AF3" s="144"/>
      <c r="AH3" s="8"/>
      <c r="AI3" s="143" t="s">
        <v>4</v>
      </c>
      <c r="AJ3" s="143"/>
      <c r="AK3" s="143"/>
      <c r="AL3" s="143"/>
      <c r="AM3" s="143"/>
      <c r="AN3" s="144"/>
    </row>
    <row r="4" spans="2:40">
      <c r="B4" s="6"/>
      <c r="C4" s="186" t="s">
        <v>5</v>
      </c>
      <c r="D4" s="186"/>
      <c r="E4" s="186" t="s">
        <v>39</v>
      </c>
      <c r="F4" s="186"/>
      <c r="G4" s="186" t="s">
        <v>175</v>
      </c>
      <c r="H4" s="186"/>
      <c r="I4" s="187" t="s">
        <v>40</v>
      </c>
      <c r="J4" s="187"/>
      <c r="K4" s="187" t="s">
        <v>176</v>
      </c>
      <c r="L4" s="188"/>
      <c r="N4" s="6"/>
      <c r="O4" s="187" t="s">
        <v>5</v>
      </c>
      <c r="P4" s="187"/>
      <c r="Q4" s="187" t="s">
        <v>37</v>
      </c>
      <c r="R4" s="187"/>
      <c r="S4" s="187" t="s">
        <v>38</v>
      </c>
      <c r="T4" s="188"/>
      <c r="V4" s="6"/>
      <c r="W4" s="186" t="s">
        <v>5</v>
      </c>
      <c r="X4" s="186"/>
      <c r="Y4" s="186" t="s">
        <v>39</v>
      </c>
      <c r="Z4" s="186"/>
      <c r="AA4" s="186" t="s">
        <v>175</v>
      </c>
      <c r="AB4" s="186"/>
      <c r="AC4" s="186" t="s">
        <v>40</v>
      </c>
      <c r="AD4" s="186"/>
      <c r="AE4" s="186" t="s">
        <v>176</v>
      </c>
      <c r="AF4" s="189"/>
      <c r="AH4" s="6"/>
      <c r="AI4" s="190" t="s">
        <v>5</v>
      </c>
      <c r="AJ4" s="190"/>
      <c r="AK4" s="190" t="s">
        <v>37</v>
      </c>
      <c r="AL4" s="190"/>
      <c r="AM4" s="190" t="s">
        <v>38</v>
      </c>
      <c r="AN4" s="191"/>
    </row>
    <row r="5" spans="2:40">
      <c r="B5" s="6"/>
      <c r="C5" s="121" t="s">
        <v>178</v>
      </c>
      <c r="D5" s="121" t="s">
        <v>179</v>
      </c>
      <c r="E5" s="121" t="s">
        <v>178</v>
      </c>
      <c r="F5" s="121" t="s">
        <v>179</v>
      </c>
      <c r="G5" s="121" t="s">
        <v>178</v>
      </c>
      <c r="H5" s="121" t="s">
        <v>179</v>
      </c>
      <c r="I5" s="121" t="s">
        <v>178</v>
      </c>
      <c r="J5" s="121" t="s">
        <v>179</v>
      </c>
      <c r="K5" s="121" t="s">
        <v>178</v>
      </c>
      <c r="L5" s="122" t="s">
        <v>179</v>
      </c>
      <c r="N5" s="6"/>
      <c r="O5" s="121" t="s">
        <v>178</v>
      </c>
      <c r="P5" s="121" t="s">
        <v>179</v>
      </c>
      <c r="Q5" s="121" t="s">
        <v>178</v>
      </c>
      <c r="R5" s="121" t="s">
        <v>179</v>
      </c>
      <c r="S5" s="121" t="s">
        <v>178</v>
      </c>
      <c r="T5" s="122" t="s">
        <v>179</v>
      </c>
      <c r="V5" s="6"/>
      <c r="W5" s="121" t="s">
        <v>178</v>
      </c>
      <c r="X5" s="121" t="s">
        <v>179</v>
      </c>
      <c r="Y5" s="121" t="s">
        <v>178</v>
      </c>
      <c r="Z5" s="121" t="s">
        <v>179</v>
      </c>
      <c r="AA5" s="121" t="s">
        <v>178</v>
      </c>
      <c r="AB5" s="121" t="s">
        <v>179</v>
      </c>
      <c r="AC5" s="121" t="s">
        <v>178</v>
      </c>
      <c r="AD5" s="121" t="s">
        <v>179</v>
      </c>
      <c r="AE5" s="121" t="s">
        <v>178</v>
      </c>
      <c r="AF5" s="122" t="s">
        <v>179</v>
      </c>
      <c r="AH5" s="6"/>
      <c r="AI5" s="121" t="s">
        <v>178</v>
      </c>
      <c r="AJ5" s="121" t="s">
        <v>179</v>
      </c>
      <c r="AK5" s="121" t="s">
        <v>178</v>
      </c>
      <c r="AL5" s="121" t="s">
        <v>179</v>
      </c>
      <c r="AM5" s="121" t="s">
        <v>178</v>
      </c>
      <c r="AN5" s="122" t="s">
        <v>179</v>
      </c>
    </row>
    <row r="6" spans="2:40">
      <c r="B6" s="123">
        <v>0</v>
      </c>
      <c r="C6">
        <v>100</v>
      </c>
      <c r="D6">
        <v>100</v>
      </c>
      <c r="E6">
        <v>100</v>
      </c>
      <c r="F6">
        <v>100</v>
      </c>
      <c r="G6">
        <v>100</v>
      </c>
      <c r="H6">
        <v>100</v>
      </c>
      <c r="I6">
        <v>100</v>
      </c>
      <c r="J6">
        <v>100</v>
      </c>
      <c r="K6">
        <v>100</v>
      </c>
      <c r="L6" s="12">
        <v>100</v>
      </c>
      <c r="N6" s="123">
        <v>0</v>
      </c>
      <c r="O6" s="5">
        <v>100</v>
      </c>
      <c r="P6" s="5">
        <v>100</v>
      </c>
      <c r="Q6" s="5">
        <v>100</v>
      </c>
      <c r="R6" s="5">
        <v>100</v>
      </c>
      <c r="S6" s="5">
        <v>100</v>
      </c>
      <c r="T6" s="125">
        <v>100</v>
      </c>
      <c r="V6" s="123">
        <v>0</v>
      </c>
      <c r="W6">
        <v>100</v>
      </c>
      <c r="X6">
        <v>100</v>
      </c>
      <c r="Y6">
        <v>100</v>
      </c>
      <c r="Z6">
        <v>100</v>
      </c>
      <c r="AA6">
        <v>100</v>
      </c>
      <c r="AB6">
        <v>100</v>
      </c>
      <c r="AC6">
        <v>100</v>
      </c>
      <c r="AD6">
        <v>100</v>
      </c>
      <c r="AE6">
        <v>100</v>
      </c>
      <c r="AF6" s="12">
        <v>100</v>
      </c>
      <c r="AH6" s="123">
        <v>0</v>
      </c>
      <c r="AI6" s="5">
        <v>100</v>
      </c>
      <c r="AJ6" s="5">
        <v>100</v>
      </c>
      <c r="AK6" s="5">
        <v>100</v>
      </c>
      <c r="AL6" s="5">
        <v>100</v>
      </c>
      <c r="AM6" s="5">
        <v>100</v>
      </c>
      <c r="AN6" s="125">
        <v>100</v>
      </c>
    </row>
    <row r="7" spans="2:40">
      <c r="B7" s="123">
        <v>7.8125E-3</v>
      </c>
      <c r="C7">
        <v>92.035398200000003</v>
      </c>
      <c r="D7">
        <v>126.404494</v>
      </c>
      <c r="E7">
        <v>95.819935700000002</v>
      </c>
      <c r="F7">
        <v>118.157895</v>
      </c>
      <c r="G7">
        <v>98.159509200000002</v>
      </c>
      <c r="H7">
        <v>101.116427</v>
      </c>
      <c r="I7">
        <v>94.598765400000005</v>
      </c>
      <c r="J7">
        <v>113.40996199999999</v>
      </c>
      <c r="K7">
        <v>93.034055699999996</v>
      </c>
      <c r="L7" s="12">
        <v>83.083832299999997</v>
      </c>
      <c r="N7" s="123">
        <v>7.8125E-3</v>
      </c>
      <c r="O7" s="5">
        <v>126.404494</v>
      </c>
      <c r="P7" s="5">
        <v>126.404494</v>
      </c>
      <c r="Q7" s="5">
        <v>96.733668300000005</v>
      </c>
      <c r="R7" s="5">
        <v>120.873786</v>
      </c>
      <c r="S7" s="5">
        <v>113.186813</v>
      </c>
      <c r="T7" s="125">
        <v>109.47368400000001</v>
      </c>
      <c r="V7" s="123">
        <v>7.8125E-3</v>
      </c>
      <c r="W7">
        <v>93.657817100000003</v>
      </c>
      <c r="X7">
        <v>94.144144100000005</v>
      </c>
      <c r="Y7">
        <v>90.950920199999999</v>
      </c>
      <c r="Z7">
        <v>90.992366399999995</v>
      </c>
      <c r="AA7">
        <v>92.919075100000001</v>
      </c>
      <c r="AB7">
        <v>97.962154299999995</v>
      </c>
      <c r="AC7">
        <v>92.948717900000005</v>
      </c>
      <c r="AD7">
        <v>95.638126</v>
      </c>
      <c r="AE7">
        <v>96.036585400000007</v>
      </c>
      <c r="AF7" s="12">
        <v>93.396226400000003</v>
      </c>
      <c r="AH7" s="123">
        <v>7.8125E-3</v>
      </c>
      <c r="AI7" s="5">
        <v>92.677345500000001</v>
      </c>
      <c r="AJ7" s="5">
        <v>69.553805800000006</v>
      </c>
      <c r="AK7" s="5">
        <v>76.441102799999996</v>
      </c>
      <c r="AL7" s="5">
        <v>80.163043500000001</v>
      </c>
      <c r="AM7" s="5">
        <v>69.642857100000001</v>
      </c>
      <c r="AN7" s="125">
        <v>84.722222200000004</v>
      </c>
    </row>
    <row r="8" spans="2:40">
      <c r="B8" s="123">
        <v>1.5625E-2</v>
      </c>
      <c r="C8">
        <v>86.283185799999998</v>
      </c>
      <c r="D8">
        <v>113.483146</v>
      </c>
      <c r="E8">
        <v>97.1061093</v>
      </c>
      <c r="F8">
        <v>128.94736800000001</v>
      </c>
      <c r="G8">
        <v>95.705521500000003</v>
      </c>
      <c r="H8">
        <v>90.271132399999999</v>
      </c>
      <c r="I8">
        <v>91.203703700000005</v>
      </c>
      <c r="J8">
        <v>106.51340999999999</v>
      </c>
      <c r="K8">
        <v>93.3436533</v>
      </c>
      <c r="L8" s="12">
        <v>85.628742500000001</v>
      </c>
      <c r="N8" s="123">
        <v>1.5625E-2</v>
      </c>
      <c r="O8" s="5">
        <v>113.483146</v>
      </c>
      <c r="P8" s="5">
        <v>113.483146</v>
      </c>
      <c r="Q8" s="5">
        <v>113.56783900000001</v>
      </c>
      <c r="R8" s="5">
        <v>111.40776700000001</v>
      </c>
      <c r="S8" s="5">
        <v>92.307692299999999</v>
      </c>
      <c r="T8" s="125">
        <v>92.105263199999996</v>
      </c>
      <c r="V8" s="123">
        <v>1.5625E-2</v>
      </c>
      <c r="W8">
        <v>92.920354000000003</v>
      </c>
      <c r="X8">
        <v>98.198198199999993</v>
      </c>
      <c r="Y8">
        <v>91.564417199999994</v>
      </c>
      <c r="Z8">
        <v>93.129771000000005</v>
      </c>
      <c r="AA8">
        <v>94.075144499999993</v>
      </c>
      <c r="AB8">
        <v>93.013100399999999</v>
      </c>
      <c r="AC8">
        <v>92.628205100000002</v>
      </c>
      <c r="AD8">
        <v>94.507269800000003</v>
      </c>
      <c r="AE8">
        <v>94.5121951</v>
      </c>
      <c r="AF8" s="12">
        <v>98.113207500000001</v>
      </c>
      <c r="AH8" s="123">
        <v>1.5625E-2</v>
      </c>
      <c r="AI8" s="5">
        <v>91.990846700000006</v>
      </c>
      <c r="AJ8" s="5">
        <v>84.514435700000007</v>
      </c>
      <c r="AK8" s="5">
        <v>78.195488699999999</v>
      </c>
      <c r="AL8" s="5">
        <v>80.706521699999996</v>
      </c>
      <c r="AM8" s="5">
        <v>72.193877599999993</v>
      </c>
      <c r="AN8" s="125">
        <v>88.888888899999998</v>
      </c>
    </row>
    <row r="9" spans="2:40">
      <c r="B9" s="123">
        <v>3.125E-2</v>
      </c>
      <c r="C9">
        <v>88.200590000000005</v>
      </c>
      <c r="D9">
        <v>68.820224699999997</v>
      </c>
      <c r="E9">
        <v>96.141479099999998</v>
      </c>
      <c r="F9">
        <v>112.89473700000001</v>
      </c>
      <c r="G9">
        <v>96.165644200000003</v>
      </c>
      <c r="H9">
        <v>96.969696999999996</v>
      </c>
      <c r="I9">
        <v>90.432098800000006</v>
      </c>
      <c r="J9">
        <v>117.24137899999999</v>
      </c>
      <c r="K9">
        <v>92.569659400000006</v>
      </c>
      <c r="L9" s="12">
        <v>86.976047899999998</v>
      </c>
      <c r="N9" s="123">
        <v>3.125E-2</v>
      </c>
      <c r="O9" s="5">
        <v>68.820224699999997</v>
      </c>
      <c r="P9" s="5">
        <v>68.820224699999997</v>
      </c>
      <c r="Q9" s="5">
        <v>95.728643199999993</v>
      </c>
      <c r="R9" s="5">
        <v>118.203883</v>
      </c>
      <c r="S9" s="5">
        <v>94.505494499999998</v>
      </c>
      <c r="T9" s="125">
        <v>101.052632</v>
      </c>
      <c r="V9" s="123">
        <v>3.125E-2</v>
      </c>
      <c r="W9">
        <v>91.445427699999996</v>
      </c>
      <c r="X9">
        <v>92.492492499999997</v>
      </c>
      <c r="Y9">
        <v>91.564417199999994</v>
      </c>
      <c r="Z9">
        <v>91.297709900000001</v>
      </c>
      <c r="AA9">
        <v>86.271676299999996</v>
      </c>
      <c r="AB9">
        <v>85.152838399999993</v>
      </c>
      <c r="AC9">
        <v>86.858974399999994</v>
      </c>
      <c r="AD9">
        <v>86.752827100000005</v>
      </c>
      <c r="AE9">
        <v>80.945121999999998</v>
      </c>
      <c r="AF9" s="12">
        <v>92.2955975</v>
      </c>
      <c r="AH9" s="123">
        <v>3.125E-2</v>
      </c>
      <c r="AI9" s="5">
        <v>90.617849000000007</v>
      </c>
      <c r="AJ9" s="5">
        <v>90.551181099999994</v>
      </c>
      <c r="AK9" s="5">
        <v>74.686716799999999</v>
      </c>
      <c r="AL9" s="5">
        <v>83.423912999999999</v>
      </c>
      <c r="AM9" s="5">
        <v>69.387755100000007</v>
      </c>
      <c r="AN9" s="125">
        <v>86.111111100000002</v>
      </c>
    </row>
    <row r="10" spans="2:40">
      <c r="B10" s="123">
        <v>6.25E-2</v>
      </c>
      <c r="C10">
        <v>80.825958700000001</v>
      </c>
      <c r="D10">
        <v>80.617977499999995</v>
      </c>
      <c r="E10">
        <v>93.247588399999998</v>
      </c>
      <c r="F10">
        <v>88.421052599999996</v>
      </c>
      <c r="G10">
        <v>89.5705521</v>
      </c>
      <c r="H10">
        <v>90.909090899999995</v>
      </c>
      <c r="I10">
        <v>87.037036999999998</v>
      </c>
      <c r="J10">
        <v>48.084291200000003</v>
      </c>
      <c r="K10">
        <v>92.260061899999997</v>
      </c>
      <c r="L10" s="12">
        <v>88.023952100000002</v>
      </c>
      <c r="N10" s="123">
        <v>6.25E-2</v>
      </c>
      <c r="O10" s="5">
        <v>80.617977499999995</v>
      </c>
      <c r="P10" s="5">
        <v>80.617977499999995</v>
      </c>
      <c r="Q10" s="5">
        <v>84.422110599999996</v>
      </c>
      <c r="R10" s="5">
        <v>92.233009699999997</v>
      </c>
      <c r="S10" s="5">
        <v>72.252747299999996</v>
      </c>
      <c r="T10" s="125">
        <v>90.789473700000002</v>
      </c>
      <c r="V10" s="123">
        <v>6.25E-2</v>
      </c>
      <c r="W10">
        <v>86.430678499999999</v>
      </c>
      <c r="X10">
        <v>88.888888899999998</v>
      </c>
      <c r="Y10">
        <v>81.441717800000006</v>
      </c>
      <c r="Z10">
        <v>81.679389299999997</v>
      </c>
      <c r="AA10">
        <v>69.364161800000005</v>
      </c>
      <c r="AB10">
        <v>67.976710299999993</v>
      </c>
      <c r="AC10">
        <v>65.705128200000004</v>
      </c>
      <c r="AD10">
        <v>65.428109899999995</v>
      </c>
      <c r="AE10">
        <v>66.615853700000002</v>
      </c>
      <c r="AF10" s="12">
        <v>76.415094300000007</v>
      </c>
      <c r="AH10" s="123">
        <v>6.25E-2</v>
      </c>
      <c r="AI10" s="5">
        <v>89.016018299999999</v>
      </c>
      <c r="AJ10" s="5">
        <v>82.939632500000002</v>
      </c>
      <c r="AK10" s="5">
        <v>70.676691700000006</v>
      </c>
      <c r="AL10" s="5">
        <v>79.619565199999997</v>
      </c>
      <c r="AM10" s="5">
        <v>70.153061199999996</v>
      </c>
      <c r="AN10" s="125">
        <v>88.888888899999998</v>
      </c>
    </row>
    <row r="11" spans="2:40">
      <c r="B11" s="123">
        <v>0.125</v>
      </c>
      <c r="C11">
        <v>63.274336300000002</v>
      </c>
      <c r="D11">
        <v>56.179775300000003</v>
      </c>
      <c r="E11">
        <v>74.598070699999994</v>
      </c>
      <c r="F11">
        <v>82.368421100000006</v>
      </c>
      <c r="G11">
        <v>50.613496900000001</v>
      </c>
      <c r="H11">
        <v>49.9202552</v>
      </c>
      <c r="I11">
        <v>50.895061699999999</v>
      </c>
      <c r="J11">
        <v>32.950191599999997</v>
      </c>
      <c r="K11">
        <v>46.749226</v>
      </c>
      <c r="L11" s="12">
        <v>53.592814400000002</v>
      </c>
      <c r="N11" s="123">
        <v>0.125</v>
      </c>
      <c r="O11" s="5">
        <v>56.179775300000003</v>
      </c>
      <c r="P11" s="5">
        <v>56.179775300000003</v>
      </c>
      <c r="Q11" s="5">
        <v>66.834170900000004</v>
      </c>
      <c r="R11" s="5">
        <v>75.728155299999997</v>
      </c>
      <c r="S11" s="5">
        <v>59.340659299999999</v>
      </c>
      <c r="T11" s="125">
        <v>55</v>
      </c>
      <c r="V11" s="123">
        <v>0.125</v>
      </c>
      <c r="W11">
        <v>65.1917404</v>
      </c>
      <c r="X11">
        <v>66.666666699999993</v>
      </c>
      <c r="Y11">
        <v>75.153374200000002</v>
      </c>
      <c r="Z11">
        <v>75.8778626</v>
      </c>
      <c r="AA11">
        <v>61.849710999999999</v>
      </c>
      <c r="AB11">
        <v>59.970887900000001</v>
      </c>
      <c r="AC11">
        <v>59.294871800000003</v>
      </c>
      <c r="AD11">
        <v>63.004846499999999</v>
      </c>
      <c r="AE11">
        <v>60.2134146</v>
      </c>
      <c r="AF11" s="12">
        <v>65.566037699999995</v>
      </c>
      <c r="AH11" s="123">
        <v>0.125</v>
      </c>
      <c r="AI11" s="5">
        <v>97.482837500000002</v>
      </c>
      <c r="AJ11" s="5">
        <v>86.614173199999996</v>
      </c>
      <c r="AK11" s="5">
        <v>69.674185499999993</v>
      </c>
      <c r="AL11" s="5">
        <v>88.315217399999995</v>
      </c>
      <c r="AM11" s="5">
        <v>70.408163299999998</v>
      </c>
      <c r="AN11" s="125">
        <v>90.833333300000007</v>
      </c>
    </row>
    <row r="12" spans="2:40">
      <c r="B12" s="123">
        <v>0.25</v>
      </c>
      <c r="C12">
        <v>50.4424779</v>
      </c>
      <c r="D12">
        <v>33.707865200000001</v>
      </c>
      <c r="E12">
        <v>58.681671999999999</v>
      </c>
      <c r="F12">
        <v>59.210526299999998</v>
      </c>
      <c r="G12">
        <v>39.877300599999998</v>
      </c>
      <c r="H12">
        <v>39.872408299999996</v>
      </c>
      <c r="I12">
        <v>36.7283951</v>
      </c>
      <c r="J12">
        <v>23.371647500000002</v>
      </c>
      <c r="K12">
        <v>41.640866899999999</v>
      </c>
      <c r="L12" s="12">
        <v>43.413173700000002</v>
      </c>
      <c r="N12" s="123">
        <v>0.25</v>
      </c>
      <c r="O12" s="5">
        <v>33.707865200000001</v>
      </c>
      <c r="P12" s="5">
        <v>33.707865200000001</v>
      </c>
      <c r="Q12" s="5">
        <v>50</v>
      </c>
      <c r="R12" s="5">
        <v>33.009708699999997</v>
      </c>
      <c r="S12" s="5">
        <v>51.923076899999998</v>
      </c>
      <c r="T12" s="125">
        <v>43.947368400000002</v>
      </c>
      <c r="V12" s="123">
        <v>0.25</v>
      </c>
      <c r="W12">
        <v>65.339232999999993</v>
      </c>
      <c r="X12">
        <v>63.063063100000001</v>
      </c>
      <c r="Y12">
        <v>68.251533699999996</v>
      </c>
      <c r="Z12">
        <v>70.992366399999995</v>
      </c>
      <c r="AA12">
        <v>60.982658999999998</v>
      </c>
      <c r="AB12">
        <v>57.641921400000001</v>
      </c>
      <c r="AC12">
        <v>61.698717899999998</v>
      </c>
      <c r="AD12">
        <v>63.489499199999997</v>
      </c>
      <c r="AE12">
        <v>61.890243900000002</v>
      </c>
      <c r="AF12" s="12">
        <v>65.251572300000007</v>
      </c>
      <c r="AH12" s="123">
        <v>0.25</v>
      </c>
      <c r="AI12" s="5">
        <v>97.025171599999993</v>
      </c>
      <c r="AJ12" s="5">
        <v>67.454068199999995</v>
      </c>
      <c r="AK12" s="5">
        <v>55.639097700000001</v>
      </c>
      <c r="AL12" s="5">
        <v>80.163043500000001</v>
      </c>
      <c r="AM12" s="5">
        <v>71.938775500000006</v>
      </c>
      <c r="AN12" s="125">
        <v>98.333333300000007</v>
      </c>
    </row>
    <row r="13" spans="2:40">
      <c r="B13" s="123">
        <v>0.5</v>
      </c>
      <c r="C13">
        <v>31.268436600000001</v>
      </c>
      <c r="D13">
        <v>14.606741599999999</v>
      </c>
      <c r="E13">
        <v>49.839228300000002</v>
      </c>
      <c r="F13">
        <v>43.1578947</v>
      </c>
      <c r="G13">
        <v>35.122699400000002</v>
      </c>
      <c r="H13">
        <v>33.014354099999998</v>
      </c>
      <c r="I13">
        <v>29.783950600000001</v>
      </c>
      <c r="J13">
        <v>21.647509599999999</v>
      </c>
      <c r="K13">
        <v>25.696594399999999</v>
      </c>
      <c r="L13" s="12">
        <v>30.8383234</v>
      </c>
      <c r="N13" s="123">
        <v>0.5</v>
      </c>
      <c r="O13" s="5">
        <v>14.606741599999999</v>
      </c>
      <c r="P13" s="5">
        <v>14.606741599999999</v>
      </c>
      <c r="Q13" s="5">
        <v>33.417085399999998</v>
      </c>
      <c r="R13" s="5">
        <v>26.213592200000001</v>
      </c>
      <c r="S13" s="5">
        <v>39.560439600000002</v>
      </c>
      <c r="T13" s="125">
        <v>35.263157900000003</v>
      </c>
      <c r="V13" s="123">
        <v>0.5</v>
      </c>
      <c r="W13">
        <v>57.817109100000003</v>
      </c>
      <c r="X13">
        <v>57.807807799999999</v>
      </c>
      <c r="Y13">
        <v>69.325153400000005</v>
      </c>
      <c r="Z13">
        <v>71.297709900000001</v>
      </c>
      <c r="AA13">
        <v>65.173410399999995</v>
      </c>
      <c r="AB13">
        <v>62.008733599999999</v>
      </c>
      <c r="AC13">
        <v>59.455128199999997</v>
      </c>
      <c r="AD13">
        <v>61.873990300000003</v>
      </c>
      <c r="AE13">
        <v>59.146341499999998</v>
      </c>
      <c r="AF13" s="12">
        <v>66.823899400000002</v>
      </c>
      <c r="AH13" s="123">
        <v>0.5</v>
      </c>
      <c r="AI13" s="5">
        <v>69.794050299999995</v>
      </c>
      <c r="AJ13" s="5">
        <v>58.530183700000002</v>
      </c>
      <c r="AK13" s="5">
        <v>83.458646599999994</v>
      </c>
      <c r="AL13" s="5">
        <v>65.760869600000007</v>
      </c>
      <c r="AM13" s="5">
        <v>93.112244899999993</v>
      </c>
      <c r="AN13" s="125">
        <v>85.833333300000007</v>
      </c>
    </row>
    <row r="14" spans="2:40">
      <c r="B14" s="123">
        <v>1</v>
      </c>
      <c r="C14">
        <v>21.828908599999998</v>
      </c>
      <c r="D14">
        <v>12.3595506</v>
      </c>
      <c r="E14">
        <v>34.565916399999999</v>
      </c>
      <c r="F14">
        <v>34.736842099999997</v>
      </c>
      <c r="G14">
        <v>22.699386499999999</v>
      </c>
      <c r="H14">
        <v>21.212121199999999</v>
      </c>
      <c r="I14">
        <v>19.753086400000001</v>
      </c>
      <c r="J14">
        <v>16.2835249</v>
      </c>
      <c r="K14">
        <v>20.123839</v>
      </c>
      <c r="L14" s="12">
        <v>20.958083800000001</v>
      </c>
      <c r="N14" s="123">
        <v>1</v>
      </c>
      <c r="O14" s="5">
        <v>12.3595506</v>
      </c>
      <c r="P14" s="5">
        <v>12.3595506</v>
      </c>
      <c r="Q14" s="5">
        <v>20.100502500000001</v>
      </c>
      <c r="R14" s="5">
        <v>13.834951500000001</v>
      </c>
      <c r="S14" s="5">
        <v>29.1208791</v>
      </c>
      <c r="T14" s="125">
        <v>22.368421099999999</v>
      </c>
      <c r="V14" s="123">
        <v>1</v>
      </c>
      <c r="W14">
        <v>67.846607700000007</v>
      </c>
      <c r="X14">
        <v>68.4684685</v>
      </c>
      <c r="Y14">
        <v>71.319018400000004</v>
      </c>
      <c r="Z14">
        <v>70.687022900000002</v>
      </c>
      <c r="AA14">
        <v>66.329479800000001</v>
      </c>
      <c r="AB14">
        <v>68.558952000000005</v>
      </c>
      <c r="AC14">
        <v>66.666666699999993</v>
      </c>
      <c r="AD14">
        <v>65.912762499999999</v>
      </c>
      <c r="AE14">
        <v>65.701219499999993</v>
      </c>
      <c r="AF14" s="12">
        <v>77.044025199999993</v>
      </c>
      <c r="AH14" s="123">
        <v>1</v>
      </c>
      <c r="AI14" s="5">
        <v>59.496567499999998</v>
      </c>
      <c r="AJ14" s="5">
        <v>52.230971099999998</v>
      </c>
      <c r="AK14" s="5">
        <v>57.142857100000001</v>
      </c>
      <c r="AL14" s="5">
        <v>71.739130399999993</v>
      </c>
      <c r="AM14" s="5">
        <v>56.122449000000003</v>
      </c>
      <c r="AN14" s="125">
        <v>93.333333300000007</v>
      </c>
    </row>
    <row r="15" spans="2:40">
      <c r="B15" s="123">
        <v>2</v>
      </c>
      <c r="C15">
        <v>17.4041298</v>
      </c>
      <c r="D15">
        <v>10.393258400000001</v>
      </c>
      <c r="E15">
        <v>28.617363300000001</v>
      </c>
      <c r="F15">
        <v>30.2631579</v>
      </c>
      <c r="G15">
        <v>21.165644199999999</v>
      </c>
      <c r="H15">
        <v>19.457735199999998</v>
      </c>
      <c r="I15">
        <v>20.987654299999999</v>
      </c>
      <c r="J15">
        <v>15.7088123</v>
      </c>
      <c r="K15">
        <v>19.040247699999998</v>
      </c>
      <c r="L15" s="12">
        <v>20.059880199999998</v>
      </c>
      <c r="N15" s="123">
        <v>2</v>
      </c>
      <c r="O15" s="5">
        <v>10.393258400000001</v>
      </c>
      <c r="P15" s="5">
        <v>10.393258400000001</v>
      </c>
      <c r="Q15" s="5">
        <v>11.5577889</v>
      </c>
      <c r="R15" s="5">
        <v>12.864077699999999</v>
      </c>
      <c r="S15" s="5">
        <v>25.549450499999999</v>
      </c>
      <c r="T15" s="125">
        <v>22.1052632</v>
      </c>
      <c r="V15" s="123">
        <v>2</v>
      </c>
      <c r="W15">
        <v>78.908554600000002</v>
      </c>
      <c r="X15">
        <v>77.777777799999996</v>
      </c>
      <c r="Y15">
        <v>75.613496900000001</v>
      </c>
      <c r="Z15">
        <v>77.862595400000004</v>
      </c>
      <c r="AA15">
        <v>74.421965299999997</v>
      </c>
      <c r="AB15">
        <v>74.235807899999998</v>
      </c>
      <c r="AC15">
        <v>76.282051300000006</v>
      </c>
      <c r="AD15">
        <v>78.029079199999998</v>
      </c>
      <c r="AE15">
        <v>75.152439000000001</v>
      </c>
      <c r="AF15" s="12">
        <v>85.220125800000005</v>
      </c>
      <c r="AH15" s="123">
        <v>2</v>
      </c>
      <c r="AI15" s="5">
        <v>75.5148741</v>
      </c>
      <c r="AJ15" s="5">
        <v>62.992125999999999</v>
      </c>
      <c r="AK15" s="5">
        <v>54.385964899999998</v>
      </c>
      <c r="AL15" s="5">
        <v>61.141304300000002</v>
      </c>
      <c r="AM15" s="5">
        <v>48.724489800000001</v>
      </c>
      <c r="AN15" s="125">
        <v>38.3333333</v>
      </c>
    </row>
    <row r="16" spans="2:40">
      <c r="B16" s="123">
        <v>4</v>
      </c>
      <c r="C16">
        <v>17.2566372</v>
      </c>
      <c r="D16">
        <v>5.6179775300000001</v>
      </c>
      <c r="E16">
        <v>26.366559500000001</v>
      </c>
      <c r="F16">
        <v>25.789473699999999</v>
      </c>
      <c r="G16">
        <v>20.7055215</v>
      </c>
      <c r="H16">
        <v>20.574162699999999</v>
      </c>
      <c r="I16">
        <v>20.6790123</v>
      </c>
      <c r="J16">
        <v>14.9425287</v>
      </c>
      <c r="K16">
        <v>18.421052599999999</v>
      </c>
      <c r="L16" s="12">
        <v>20.3592814</v>
      </c>
      <c r="N16" s="123">
        <v>4</v>
      </c>
      <c r="O16" s="5">
        <v>10.619469</v>
      </c>
      <c r="P16" s="5">
        <v>5.6179775300000001</v>
      </c>
      <c r="Q16" s="5">
        <v>10.3015075</v>
      </c>
      <c r="R16" s="5">
        <v>8.2524271799999998</v>
      </c>
      <c r="S16" s="5">
        <v>17.307692299999999</v>
      </c>
      <c r="T16" s="125">
        <v>17.1052632</v>
      </c>
      <c r="V16" s="123">
        <v>4</v>
      </c>
      <c r="W16">
        <v>84.660767000000007</v>
      </c>
      <c r="X16">
        <v>83.333333300000007</v>
      </c>
      <c r="Y16">
        <v>71.319018400000004</v>
      </c>
      <c r="Z16">
        <v>73.282442700000004</v>
      </c>
      <c r="AA16">
        <v>75.578034700000003</v>
      </c>
      <c r="AB16">
        <v>75.545851499999998</v>
      </c>
      <c r="AC16">
        <v>77.884615400000001</v>
      </c>
      <c r="AD16">
        <v>79.483037199999998</v>
      </c>
      <c r="AE16">
        <v>75.457317099999997</v>
      </c>
      <c r="AF16" s="12">
        <v>84.276729599999996</v>
      </c>
      <c r="AH16" s="123">
        <v>4</v>
      </c>
      <c r="AI16" s="5">
        <v>59.267734599999997</v>
      </c>
      <c r="AJ16" s="5">
        <v>60.367454100000003</v>
      </c>
      <c r="AK16" s="5">
        <v>49.373433599999998</v>
      </c>
      <c r="AL16" s="5">
        <v>53.532608699999997</v>
      </c>
      <c r="AM16" s="5">
        <v>40.051020399999999</v>
      </c>
      <c r="AN16" s="125">
        <v>47.5</v>
      </c>
    </row>
    <row r="17" spans="2:40">
      <c r="B17" s="123">
        <v>8</v>
      </c>
      <c r="C17">
        <v>21.976401200000002</v>
      </c>
      <c r="D17">
        <v>12.9213483</v>
      </c>
      <c r="E17">
        <v>24.9196141</v>
      </c>
      <c r="F17">
        <v>23.684210499999999</v>
      </c>
      <c r="G17">
        <v>21.0122699</v>
      </c>
      <c r="H17">
        <v>21.531100500000001</v>
      </c>
      <c r="I17">
        <v>23.456790099999999</v>
      </c>
      <c r="J17">
        <v>11.302682000000001</v>
      </c>
      <c r="K17">
        <v>19.040247699999998</v>
      </c>
      <c r="L17" s="12">
        <v>19.610778400000001</v>
      </c>
      <c r="N17" s="123">
        <v>8</v>
      </c>
      <c r="O17" s="5">
        <v>12.9213483</v>
      </c>
      <c r="P17" s="5">
        <v>12.9213483</v>
      </c>
      <c r="Q17" s="5">
        <v>12.8140704</v>
      </c>
      <c r="R17" s="5">
        <v>11.650485400000001</v>
      </c>
      <c r="S17" s="5">
        <v>22.252747299999999</v>
      </c>
      <c r="T17" s="125">
        <v>24.7368421</v>
      </c>
      <c r="V17" s="123">
        <v>8</v>
      </c>
      <c r="W17">
        <v>93.657817100000003</v>
      </c>
      <c r="X17">
        <v>85.135135099999999</v>
      </c>
      <c r="Y17">
        <v>80.674846599999995</v>
      </c>
      <c r="Z17">
        <v>81.068702299999998</v>
      </c>
      <c r="AA17">
        <v>88.150289000000001</v>
      </c>
      <c r="AB17">
        <v>86.1717613</v>
      </c>
      <c r="AC17">
        <v>87.019230800000003</v>
      </c>
      <c r="AD17">
        <v>89.660743100000005</v>
      </c>
      <c r="AE17">
        <v>85.213414599999993</v>
      </c>
      <c r="AF17" s="12">
        <v>93.710691800000006</v>
      </c>
      <c r="AH17" s="123">
        <v>8</v>
      </c>
      <c r="AI17" s="5">
        <v>60.869565199999997</v>
      </c>
      <c r="AJ17" s="5">
        <v>58.005249300000003</v>
      </c>
      <c r="AK17" s="5">
        <v>60.401002499999997</v>
      </c>
      <c r="AL17" s="5">
        <v>66.576087000000001</v>
      </c>
      <c r="AM17" s="5">
        <v>57.142857100000001</v>
      </c>
      <c r="AN17" s="125">
        <v>71.666666699999993</v>
      </c>
    </row>
    <row r="18" spans="2:40">
      <c r="B18" s="6"/>
      <c r="L18" s="12"/>
      <c r="N18" s="6"/>
      <c r="T18" s="12"/>
      <c r="V18" s="6"/>
      <c r="AF18" s="12"/>
      <c r="AH18" s="6"/>
      <c r="AN18" s="12"/>
    </row>
    <row r="19" spans="2:40">
      <c r="B19" s="6"/>
      <c r="C19" s="186" t="s">
        <v>5</v>
      </c>
      <c r="D19" s="186"/>
      <c r="E19" s="186" t="s">
        <v>39</v>
      </c>
      <c r="F19" s="186"/>
      <c r="G19" s="186" t="s">
        <v>175</v>
      </c>
      <c r="H19" s="186"/>
      <c r="I19" s="187" t="s">
        <v>40</v>
      </c>
      <c r="J19" s="187"/>
      <c r="K19" s="187" t="s">
        <v>176</v>
      </c>
      <c r="L19" s="188"/>
      <c r="N19" s="6"/>
      <c r="O19" s="187" t="s">
        <v>5</v>
      </c>
      <c r="P19" s="187"/>
      <c r="Q19" s="187" t="s">
        <v>37</v>
      </c>
      <c r="R19" s="187"/>
      <c r="S19" s="187" t="s">
        <v>38</v>
      </c>
      <c r="T19" s="188"/>
      <c r="V19" s="6"/>
      <c r="W19" s="186" t="s">
        <v>5</v>
      </c>
      <c r="X19" s="186"/>
      <c r="Y19" s="186" t="s">
        <v>39</v>
      </c>
      <c r="Z19" s="186"/>
      <c r="AA19" s="186" t="s">
        <v>175</v>
      </c>
      <c r="AB19" s="186"/>
      <c r="AC19" s="186" t="s">
        <v>40</v>
      </c>
      <c r="AD19" s="186"/>
      <c r="AE19" s="186" t="s">
        <v>176</v>
      </c>
      <c r="AF19" s="189"/>
      <c r="AH19" s="6"/>
      <c r="AI19" s="190" t="s">
        <v>5</v>
      </c>
      <c r="AJ19" s="190"/>
      <c r="AK19" s="190" t="s">
        <v>37</v>
      </c>
      <c r="AL19" s="190"/>
      <c r="AM19" s="190" t="s">
        <v>38</v>
      </c>
      <c r="AN19" s="191"/>
    </row>
    <row r="20" spans="2:40">
      <c r="B20" s="6"/>
      <c r="C20" t="s">
        <v>54</v>
      </c>
      <c r="D20" t="s">
        <v>55</v>
      </c>
      <c r="E20" t="s">
        <v>54</v>
      </c>
      <c r="F20" t="s">
        <v>55</v>
      </c>
      <c r="G20" t="s">
        <v>54</v>
      </c>
      <c r="H20" t="s">
        <v>55</v>
      </c>
      <c r="I20" t="s">
        <v>54</v>
      </c>
      <c r="J20" t="s">
        <v>55</v>
      </c>
      <c r="K20" t="s">
        <v>54</v>
      </c>
      <c r="L20" s="12" t="s">
        <v>55</v>
      </c>
      <c r="N20" s="6"/>
      <c r="O20" t="s">
        <v>54</v>
      </c>
      <c r="P20" t="s">
        <v>55</v>
      </c>
      <c r="Q20" t="s">
        <v>54</v>
      </c>
      <c r="R20" t="s">
        <v>55</v>
      </c>
      <c r="S20" t="s">
        <v>54</v>
      </c>
      <c r="T20" s="12" t="s">
        <v>55</v>
      </c>
      <c r="V20" s="6"/>
      <c r="W20" t="s">
        <v>54</v>
      </c>
      <c r="X20" t="s">
        <v>55</v>
      </c>
      <c r="Y20" t="s">
        <v>54</v>
      </c>
      <c r="Z20" t="s">
        <v>55</v>
      </c>
      <c r="AA20" t="s">
        <v>54</v>
      </c>
      <c r="AB20" t="s">
        <v>55</v>
      </c>
      <c r="AC20" t="s">
        <v>54</v>
      </c>
      <c r="AD20" t="s">
        <v>55</v>
      </c>
      <c r="AE20" t="s">
        <v>54</v>
      </c>
      <c r="AF20" s="12" t="s">
        <v>55</v>
      </c>
      <c r="AH20" s="6"/>
      <c r="AI20" t="s">
        <v>54</v>
      </c>
      <c r="AJ20" t="s">
        <v>55</v>
      </c>
      <c r="AK20" t="s">
        <v>54</v>
      </c>
      <c r="AL20" t="s">
        <v>55</v>
      </c>
      <c r="AM20" t="s">
        <v>54</v>
      </c>
      <c r="AN20" s="12" t="s">
        <v>55</v>
      </c>
    </row>
    <row r="21" spans="2:40">
      <c r="B21" s="123">
        <v>0</v>
      </c>
      <c r="C21">
        <f>AVERAGE(C6:D6)</f>
        <v>100</v>
      </c>
      <c r="D21">
        <f>STDEV(C6:D6)</f>
        <v>0</v>
      </c>
      <c r="E21">
        <f>AVERAGE(E6:F6)</f>
        <v>100</v>
      </c>
      <c r="F21">
        <f>STDEV(E6:F6)</f>
        <v>0</v>
      </c>
      <c r="G21">
        <f>AVERAGE(G6:H6)</f>
        <v>100</v>
      </c>
      <c r="H21">
        <f>STDEV(G6:H6)</f>
        <v>0</v>
      </c>
      <c r="I21">
        <f>AVERAGE(I6:J6)</f>
        <v>100</v>
      </c>
      <c r="J21">
        <f>STDEV(I6:J6)</f>
        <v>0</v>
      </c>
      <c r="K21">
        <f>AVERAGE(K6:L6)</f>
        <v>100</v>
      </c>
      <c r="L21" s="12">
        <f>STDEV(K6:L6)</f>
        <v>0</v>
      </c>
      <c r="N21" s="123">
        <v>0</v>
      </c>
      <c r="O21">
        <f>AVERAGE(O6:P6)</f>
        <v>100</v>
      </c>
      <c r="P21">
        <f t="shared" ref="P21" si="0">STDEV(O6:P6)</f>
        <v>0</v>
      </c>
      <c r="Q21">
        <f t="shared" ref="Q21" si="1">AVERAGE(Q6:R6)</f>
        <v>100</v>
      </c>
      <c r="R21">
        <f t="shared" ref="R21" si="2">STDEV(Q6:R6)</f>
        <v>0</v>
      </c>
      <c r="S21">
        <f t="shared" ref="S21" si="3">AVERAGE(S6:T6)</f>
        <v>100</v>
      </c>
      <c r="T21" s="12">
        <f t="shared" ref="T21:T32" si="4">STDEV(S6:T6)</f>
        <v>0</v>
      </c>
      <c r="V21" s="123">
        <v>0</v>
      </c>
      <c r="W21">
        <f>AVERAGE(W6:X6)</f>
        <v>100</v>
      </c>
      <c r="X21">
        <f t="shared" ref="X21" si="5">STDEV(W6:X6)</f>
        <v>0</v>
      </c>
      <c r="Y21">
        <f>AVERAGE(Y6:Z6)</f>
        <v>100</v>
      </c>
      <c r="Z21">
        <f>STDEV(Y6:Z6)</f>
        <v>0</v>
      </c>
      <c r="AA21">
        <f>AVERAGE(AA6:AB6)</f>
        <v>100</v>
      </c>
      <c r="AB21">
        <f t="shared" ref="AB21" si="6">STDEV(AA6:AB6)</f>
        <v>0</v>
      </c>
      <c r="AC21">
        <f>AVERAGE(AC6:AD6)</f>
        <v>100</v>
      </c>
      <c r="AD21">
        <f t="shared" ref="AD21:AF32" si="7">STDEV(AC6:AD6)</f>
        <v>0</v>
      </c>
      <c r="AE21">
        <f>AVERAGE(AE6:AF6)</f>
        <v>100</v>
      </c>
      <c r="AF21" s="12">
        <f t="shared" si="7"/>
        <v>0</v>
      </c>
      <c r="AH21" s="123">
        <v>0</v>
      </c>
      <c r="AI21">
        <f>AVERAGE(AI6:AJ6)</f>
        <v>100</v>
      </c>
      <c r="AJ21">
        <f>STDEV(AI6:AJ6)</f>
        <v>0</v>
      </c>
      <c r="AK21">
        <f>AVERAGE(AK6:AL6)</f>
        <v>100</v>
      </c>
      <c r="AL21">
        <f t="shared" ref="AL21" si="8">STDEV(AK6:AL6)</f>
        <v>0</v>
      </c>
      <c r="AM21">
        <f>AVERAGE(AM6:AN6)</f>
        <v>100</v>
      </c>
      <c r="AN21" s="12">
        <f t="shared" ref="AN21:AN32" si="9">STDEV(AM6:AN6)</f>
        <v>0</v>
      </c>
    </row>
    <row r="22" spans="2:40">
      <c r="B22" s="123">
        <v>7.8125E-3</v>
      </c>
      <c r="C22">
        <f t="shared" ref="C22:C32" si="10">AVERAGE(C7:D7)</f>
        <v>109.2199461</v>
      </c>
      <c r="D22">
        <f t="shared" ref="D22:D32" si="11">STDEV(C7:D7)</f>
        <v>24.302620703430016</v>
      </c>
      <c r="E22">
        <f t="shared" ref="E22:E32" si="12">AVERAGE(E7:F7)</f>
        <v>106.98891535</v>
      </c>
      <c r="F22">
        <f t="shared" ref="F22:F32" si="13">STDEV(E7:F7)</f>
        <v>15.795322498899171</v>
      </c>
      <c r="G22">
        <f t="shared" ref="G22:G32" si="14">AVERAGE(G7:H7)</f>
        <v>99.637968099999995</v>
      </c>
      <c r="H22">
        <f t="shared" ref="H22:H32" si="15">STDEV(G7:H7)</f>
        <v>2.0908566277912071</v>
      </c>
      <c r="I22">
        <f t="shared" ref="I22:I32" si="16">AVERAGE(I7:J7)</f>
        <v>104.0043637</v>
      </c>
      <c r="J22">
        <f t="shared" ref="J22:J32" si="17">STDEV(I7:J7)</f>
        <v>13.301524678093319</v>
      </c>
      <c r="K22">
        <f t="shared" ref="K22:K32" si="18">AVERAGE(K7:L7)</f>
        <v>88.058943999999997</v>
      </c>
      <c r="L22" s="12">
        <f t="shared" ref="L22:L32" si="19">STDEV(K7:L7)</f>
        <v>7.0358704404610641</v>
      </c>
      <c r="N22" s="123">
        <v>7.8125E-3</v>
      </c>
      <c r="O22">
        <f t="shared" ref="O22:O32" si="20">AVERAGE(O7:P7)</f>
        <v>126.404494</v>
      </c>
      <c r="P22">
        <f t="shared" ref="P22" si="21">STDEV(O7:P7)</f>
        <v>0</v>
      </c>
      <c r="Q22">
        <f t="shared" ref="Q22" si="22">AVERAGE(Q7:R7)</f>
        <v>108.80372715</v>
      </c>
      <c r="R22">
        <f t="shared" ref="R22" si="23">STDEV(Q7:R7)</f>
        <v>17.069640924311344</v>
      </c>
      <c r="S22">
        <f t="shared" ref="S22" si="24">AVERAGE(S7:T7)</f>
        <v>111.33024850000001</v>
      </c>
      <c r="T22" s="12">
        <f t="shared" si="4"/>
        <v>2.6255786953204203</v>
      </c>
      <c r="V22" s="123">
        <v>7.8125E-3</v>
      </c>
      <c r="W22">
        <f t="shared" ref="W22:W32" si="25">AVERAGE(W7:X7)</f>
        <v>93.900980599999997</v>
      </c>
      <c r="X22">
        <f t="shared" ref="X22" si="26">STDEV(W7:X7)</f>
        <v>0.34388511957411211</v>
      </c>
      <c r="Y22">
        <f t="shared" ref="Y22:Y32" si="27">AVERAGE(Y7:Z7)</f>
        <v>90.971643299999997</v>
      </c>
      <c r="Z22">
        <f t="shared" ref="Z22:Z32" si="28">STDEV(Y7:Z7)</f>
        <v>2.9306889074410893E-2</v>
      </c>
      <c r="AA22">
        <f t="shared" ref="AA22:AA32" si="29">AVERAGE(AA7:AB7)</f>
        <v>95.440614699999998</v>
      </c>
      <c r="AB22">
        <f t="shared" ref="AB22" si="30">STDEV(AA7:AB7)</f>
        <v>3.5659955003808248</v>
      </c>
      <c r="AC22">
        <f t="shared" ref="AC22:AC32" si="31">AVERAGE(AC7:AD7)</f>
        <v>94.29342195000001</v>
      </c>
      <c r="AD22">
        <f t="shared" ref="AD22" si="32">STDEV(AC7:AD7)</f>
        <v>1.9016987048880245</v>
      </c>
      <c r="AE22">
        <f t="shared" ref="AE22:AE32" si="33">AVERAGE(AE7:AF7)</f>
        <v>94.716405900000012</v>
      </c>
      <c r="AF22" s="12">
        <f t="shared" si="7"/>
        <v>1.8670157536669341</v>
      </c>
      <c r="AH22" s="123">
        <v>7.8125E-3</v>
      </c>
      <c r="AI22">
        <f t="shared" ref="AI22:AI32" si="34">AVERAGE(AI7:AJ7)</f>
        <v>81.115575650000011</v>
      </c>
      <c r="AJ22">
        <f t="shared" ref="AJ22:AJ32" si="35">STDEV(AI7:AJ7)</f>
        <v>16.350811726906276</v>
      </c>
      <c r="AK22">
        <f t="shared" ref="AK22:AK32" si="36">AVERAGE(AK7:AL7)</f>
        <v>78.302073149999998</v>
      </c>
      <c r="AL22">
        <f t="shared" ref="AL22" si="37">STDEV(AK7:AL7)</f>
        <v>2.6318095081442086</v>
      </c>
      <c r="AM22">
        <f t="shared" ref="AM22:AM32" si="38">AVERAGE(AM7:AN7)</f>
        <v>77.182539649999995</v>
      </c>
      <c r="AN22" s="12">
        <f t="shared" si="9"/>
        <v>10.662721318197764</v>
      </c>
    </row>
    <row r="23" spans="2:40">
      <c r="B23" s="123">
        <v>1.5625E-2</v>
      </c>
      <c r="C23">
        <f t="shared" si="10"/>
        <v>99.883165899999995</v>
      </c>
      <c r="D23">
        <f t="shared" si="11"/>
        <v>19.233276305424273</v>
      </c>
      <c r="E23">
        <f t="shared" si="12"/>
        <v>113.02673865</v>
      </c>
      <c r="F23">
        <f t="shared" si="13"/>
        <v>22.515169948285291</v>
      </c>
      <c r="G23">
        <f t="shared" si="14"/>
        <v>92.988326950000001</v>
      </c>
      <c r="H23">
        <f t="shared" si="15"/>
        <v>3.8426933842162621</v>
      </c>
      <c r="I23">
        <f t="shared" si="16"/>
        <v>98.858556849999999</v>
      </c>
      <c r="J23">
        <f t="shared" si="17"/>
        <v>10.8255971427044</v>
      </c>
      <c r="K23">
        <f t="shared" si="18"/>
        <v>89.486197900000008</v>
      </c>
      <c r="L23" s="12">
        <f t="shared" si="19"/>
        <v>5.4552657429293312</v>
      </c>
      <c r="N23" s="123">
        <v>1.5625E-2</v>
      </c>
      <c r="O23">
        <f t="shared" si="20"/>
        <v>113.483146</v>
      </c>
      <c r="P23">
        <f t="shared" ref="P23" si="39">STDEV(O8:P8)</f>
        <v>0</v>
      </c>
      <c r="Q23">
        <f t="shared" ref="Q23" si="40">AVERAGE(Q8:R8)</f>
        <v>112.48780300000001</v>
      </c>
      <c r="R23">
        <f t="shared" ref="R23" si="41">STDEV(Q8:R8)</f>
        <v>1.5274015590511878</v>
      </c>
      <c r="S23">
        <f t="shared" ref="S23" si="42">AVERAGE(S8:T8)</f>
        <v>92.206477750000005</v>
      </c>
      <c r="T23" s="12">
        <f t="shared" si="4"/>
        <v>0.14313898931949212</v>
      </c>
      <c r="V23" s="123">
        <v>1.5625E-2</v>
      </c>
      <c r="W23">
        <f t="shared" si="25"/>
        <v>95.559276100000005</v>
      </c>
      <c r="X23">
        <f t="shared" ref="X23" si="43">STDEV(W8:X8)</f>
        <v>3.7319994238660819</v>
      </c>
      <c r="Y23">
        <f t="shared" si="27"/>
        <v>92.347094099999993</v>
      </c>
      <c r="Z23">
        <f t="shared" si="28"/>
        <v>1.1068722869361385</v>
      </c>
      <c r="AA23">
        <f t="shared" si="29"/>
        <v>93.544122450000003</v>
      </c>
      <c r="AB23">
        <f t="shared" ref="AB23" si="44">STDEV(AA8:AB8)</f>
        <v>0.75097858502915971</v>
      </c>
      <c r="AC23">
        <f t="shared" si="31"/>
        <v>93.56773745000001</v>
      </c>
      <c r="AD23">
        <f t="shared" ref="AD23" si="45">STDEV(AC8:AD8)</f>
        <v>1.3286993916582661</v>
      </c>
      <c r="AE23">
        <f t="shared" si="33"/>
        <v>96.312701300000001</v>
      </c>
      <c r="AF23" s="12">
        <f t="shared" si="7"/>
        <v>2.5463002871768459</v>
      </c>
      <c r="AH23" s="123">
        <v>1.5625E-2</v>
      </c>
      <c r="AI23">
        <f t="shared" si="34"/>
        <v>88.252641199999999</v>
      </c>
      <c r="AJ23">
        <f t="shared" si="35"/>
        <v>5.2866209170376965</v>
      </c>
      <c r="AK23">
        <f t="shared" si="36"/>
        <v>79.451005199999997</v>
      </c>
      <c r="AL23">
        <f t="shared" ref="AL23" si="46">STDEV(AK8:AL8)</f>
        <v>1.7755684620831982</v>
      </c>
      <c r="AM23">
        <f t="shared" si="38"/>
        <v>80.541383249999996</v>
      </c>
      <c r="AN23" s="12">
        <f t="shared" si="9"/>
        <v>11.805155702215982</v>
      </c>
    </row>
    <row r="24" spans="2:40">
      <c r="B24" s="123">
        <v>3.125E-2</v>
      </c>
      <c r="C24">
        <f t="shared" si="10"/>
        <v>78.510407350000008</v>
      </c>
      <c r="D24">
        <f t="shared" si="11"/>
        <v>13.703987725502397</v>
      </c>
      <c r="E24">
        <f t="shared" si="12"/>
        <v>104.51810805</v>
      </c>
      <c r="F24">
        <f t="shared" si="13"/>
        <v>11.846342268057105</v>
      </c>
      <c r="G24">
        <f t="shared" si="14"/>
        <v>96.5676706</v>
      </c>
      <c r="H24">
        <f t="shared" si="15"/>
        <v>0.56855118731202647</v>
      </c>
      <c r="I24">
        <f t="shared" si="16"/>
        <v>103.8367389</v>
      </c>
      <c r="J24">
        <f t="shared" si="17"/>
        <v>18.957023828150202</v>
      </c>
      <c r="K24">
        <f t="shared" si="18"/>
        <v>89.772853650000002</v>
      </c>
      <c r="L24" s="12">
        <f t="shared" si="19"/>
        <v>3.9552806229730617</v>
      </c>
      <c r="N24" s="123">
        <v>3.125E-2</v>
      </c>
      <c r="O24">
        <f t="shared" si="20"/>
        <v>68.820224699999997</v>
      </c>
      <c r="P24">
        <f t="shared" ref="P24" si="47">STDEV(O9:P9)</f>
        <v>0</v>
      </c>
      <c r="Q24">
        <f t="shared" ref="Q24" si="48">AVERAGE(Q9:R9)</f>
        <v>106.96626309999999</v>
      </c>
      <c r="R24">
        <f t="shared" ref="R24" si="49">STDEV(Q9:R9)</f>
        <v>15.892394471373889</v>
      </c>
      <c r="S24">
        <f t="shared" ref="S24" si="50">AVERAGE(S9:T9)</f>
        <v>97.779063250000007</v>
      </c>
      <c r="T24" s="12">
        <f t="shared" si="4"/>
        <v>4.6295253236107436</v>
      </c>
      <c r="V24" s="123">
        <v>3.125E-2</v>
      </c>
      <c r="W24">
        <f t="shared" si="25"/>
        <v>91.968960100000004</v>
      </c>
      <c r="X24">
        <f t="shared" ref="X24" si="51">STDEV(W9:X9)</f>
        <v>0.74038662042173697</v>
      </c>
      <c r="Y24">
        <f t="shared" si="27"/>
        <v>91.431063550000005</v>
      </c>
      <c r="Z24">
        <f t="shared" si="28"/>
        <v>0.18859054042195</v>
      </c>
      <c r="AA24">
        <f t="shared" si="29"/>
        <v>85.712257349999987</v>
      </c>
      <c r="AB24">
        <f t="shared" ref="AB24" si="52">STDEV(AA9:AB9)</f>
        <v>0.79113786613851811</v>
      </c>
      <c r="AC24">
        <f t="shared" si="31"/>
        <v>86.805900750000006</v>
      </c>
      <c r="AD24">
        <f t="shared" ref="AD24" si="53">STDEV(AC9:AD9)</f>
        <v>7.5057475634635246E-2</v>
      </c>
      <c r="AE24">
        <f t="shared" si="33"/>
        <v>86.620359750000006</v>
      </c>
      <c r="AF24" s="12">
        <f t="shared" si="7"/>
        <v>8.025998195741769</v>
      </c>
      <c r="AH24" s="123">
        <v>3.125E-2</v>
      </c>
      <c r="AI24">
        <f t="shared" si="34"/>
        <v>90.584515049999993</v>
      </c>
      <c r="AJ24">
        <f t="shared" si="35"/>
        <v>4.7141324177475817E-2</v>
      </c>
      <c r="AK24">
        <f t="shared" si="36"/>
        <v>79.055314899999999</v>
      </c>
      <c r="AL24">
        <f t="shared" ref="AL24" si="54">STDEV(AK9:AL9)</f>
        <v>6.1781306815773345</v>
      </c>
      <c r="AM24">
        <f t="shared" si="38"/>
        <v>77.749433100000005</v>
      </c>
      <c r="AN24" s="12">
        <f t="shared" si="9"/>
        <v>11.825198431796693</v>
      </c>
    </row>
    <row r="25" spans="2:40">
      <c r="B25" s="123">
        <v>6.25E-2</v>
      </c>
      <c r="C25">
        <f t="shared" si="10"/>
        <v>80.721968099999998</v>
      </c>
      <c r="D25">
        <f t="shared" si="11"/>
        <v>0.14706491687931988</v>
      </c>
      <c r="E25">
        <f t="shared" si="12"/>
        <v>90.83432049999999</v>
      </c>
      <c r="F25">
        <f t="shared" si="13"/>
        <v>3.4128761938196397</v>
      </c>
      <c r="G25">
        <f t="shared" si="14"/>
        <v>90.239821500000005</v>
      </c>
      <c r="H25">
        <f t="shared" si="15"/>
        <v>0.94648986236130028</v>
      </c>
      <c r="I25">
        <f t="shared" si="16"/>
        <v>67.560664099999997</v>
      </c>
      <c r="J25">
        <f t="shared" si="17"/>
        <v>27.543750701015821</v>
      </c>
      <c r="K25">
        <f t="shared" si="18"/>
        <v>90.142007000000007</v>
      </c>
      <c r="L25" s="12">
        <f t="shared" si="19"/>
        <v>2.9953819654307852</v>
      </c>
      <c r="N25" s="123">
        <v>6.25E-2</v>
      </c>
      <c r="O25">
        <f t="shared" si="20"/>
        <v>80.617977499999995</v>
      </c>
      <c r="P25">
        <f t="shared" ref="P25" si="55">STDEV(O10:P10)</f>
        <v>0</v>
      </c>
      <c r="Q25">
        <f t="shared" ref="Q25" si="56">AVERAGE(Q10:R10)</f>
        <v>88.327560149999996</v>
      </c>
      <c r="R25">
        <f t="shared" ref="R25" si="57">STDEV(Q10:R10)</f>
        <v>5.5231397207739015</v>
      </c>
      <c r="S25">
        <f t="shared" ref="S25" si="58">AVERAGE(S10:T10)</f>
        <v>81.521110499999992</v>
      </c>
      <c r="T25" s="12">
        <f t="shared" si="4"/>
        <v>13.10744493843978</v>
      </c>
      <c r="V25" s="123">
        <v>6.25E-2</v>
      </c>
      <c r="W25">
        <f t="shared" si="25"/>
        <v>87.659783699999991</v>
      </c>
      <c r="X25">
        <f t="shared" ref="X25" si="59">STDEV(W10:X10)</f>
        <v>1.7382172434232945</v>
      </c>
      <c r="Y25">
        <f t="shared" si="27"/>
        <v>81.560553550000009</v>
      </c>
      <c r="Z25">
        <f t="shared" si="28"/>
        <v>0.1680591293447718</v>
      </c>
      <c r="AA25">
        <f t="shared" si="29"/>
        <v>68.670436050000006</v>
      </c>
      <c r="AB25">
        <f t="shared" ref="AB25" si="60">STDEV(AA10:AB10)</f>
        <v>0.98107636421745537</v>
      </c>
      <c r="AC25">
        <f t="shared" si="31"/>
        <v>65.56661905</v>
      </c>
      <c r="AD25">
        <f t="shared" ref="AD25" si="61">STDEV(AC10:AD10)</f>
        <v>0.19588151844277563</v>
      </c>
      <c r="AE25">
        <f t="shared" si="33"/>
        <v>71.515474000000012</v>
      </c>
      <c r="AF25" s="12">
        <f t="shared" si="7"/>
        <v>6.9291094787385363</v>
      </c>
      <c r="AH25" s="123">
        <v>6.25E-2</v>
      </c>
      <c r="AI25">
        <f t="shared" si="34"/>
        <v>85.9778254</v>
      </c>
      <c r="AJ25">
        <f t="shared" si="35"/>
        <v>4.296653604285642</v>
      </c>
      <c r="AK25">
        <f t="shared" si="36"/>
        <v>75.148128450000002</v>
      </c>
      <c r="AL25">
        <f t="shared" ref="AL25" si="62">STDEV(AK10:AL10)</f>
        <v>6.3235664951434671</v>
      </c>
      <c r="AM25">
        <f t="shared" si="38"/>
        <v>79.520975050000004</v>
      </c>
      <c r="AN25" s="12">
        <f t="shared" si="9"/>
        <v>13.248230817812669</v>
      </c>
    </row>
    <row r="26" spans="2:40">
      <c r="B26" s="123">
        <v>0.125</v>
      </c>
      <c r="C26">
        <f t="shared" si="10"/>
        <v>59.727055800000002</v>
      </c>
      <c r="D26">
        <f t="shared" si="11"/>
        <v>5.0166121926416132</v>
      </c>
      <c r="E26">
        <f t="shared" si="12"/>
        <v>78.4832459</v>
      </c>
      <c r="F26">
        <f t="shared" si="13"/>
        <v>5.4944674600356107</v>
      </c>
      <c r="G26">
        <f t="shared" si="14"/>
        <v>50.26687605</v>
      </c>
      <c r="H26">
        <f t="shared" si="15"/>
        <v>0.49019590707129129</v>
      </c>
      <c r="I26">
        <f t="shared" si="16"/>
        <v>41.922626649999998</v>
      </c>
      <c r="J26">
        <f t="shared" si="17"/>
        <v>12.688939335221715</v>
      </c>
      <c r="K26">
        <f t="shared" si="18"/>
        <v>50.171020200000001</v>
      </c>
      <c r="L26" s="12">
        <f t="shared" si="19"/>
        <v>4.8391477652895958</v>
      </c>
      <c r="N26" s="123">
        <v>0.125</v>
      </c>
      <c r="O26">
        <f t="shared" si="20"/>
        <v>56.179775300000003</v>
      </c>
      <c r="P26">
        <f t="shared" ref="P26" si="63">STDEV(O11:P11)</f>
        <v>0</v>
      </c>
      <c r="Q26">
        <f t="shared" ref="Q26" si="64">AVERAGE(Q11:R11)</f>
        <v>71.281163100000001</v>
      </c>
      <c r="R26">
        <f t="shared" ref="R26" si="65">STDEV(Q11:R11)</f>
        <v>6.2889966810073625</v>
      </c>
      <c r="S26">
        <f t="shared" ref="S26" si="66">AVERAGE(S11:T11)</f>
        <v>57.170329649999999</v>
      </c>
      <c r="T26" s="12">
        <f t="shared" si="4"/>
        <v>3.0693096258504515</v>
      </c>
      <c r="V26" s="123">
        <v>0.125</v>
      </c>
      <c r="W26">
        <f t="shared" si="25"/>
        <v>65.929203549999997</v>
      </c>
      <c r="X26">
        <f t="shared" ref="X26" si="67">STDEV(W11:X11)</f>
        <v>1.0429303884803791</v>
      </c>
      <c r="Y26">
        <f t="shared" si="27"/>
        <v>75.515618399999994</v>
      </c>
      <c r="Z26">
        <f t="shared" si="28"/>
        <v>0.51229066053099082</v>
      </c>
      <c r="AA26">
        <f t="shared" si="29"/>
        <v>60.910299449999997</v>
      </c>
      <c r="AB26">
        <f t="shared" ref="AB26" si="68">STDEV(AA11:AB11)</f>
        <v>1.3285285546599297</v>
      </c>
      <c r="AC26">
        <f t="shared" si="31"/>
        <v>61.149859149999997</v>
      </c>
      <c r="AD26">
        <f t="shared" ref="AD26" si="69">STDEV(AC11:AD11)</f>
        <v>2.6233482684005249</v>
      </c>
      <c r="AE26">
        <f t="shared" si="33"/>
        <v>62.889726150000001</v>
      </c>
      <c r="AF26" s="12">
        <f t="shared" si="7"/>
        <v>3.7848760911457564</v>
      </c>
      <c r="AH26" s="123">
        <v>0.125</v>
      </c>
      <c r="AI26">
        <f t="shared" si="34"/>
        <v>92.048505349999999</v>
      </c>
      <c r="AJ26">
        <f t="shared" si="35"/>
        <v>7.6853062289701448</v>
      </c>
      <c r="AK26">
        <f t="shared" si="36"/>
        <v>78.994701449999994</v>
      </c>
      <c r="AL26">
        <f t="shared" ref="AL26" si="70">STDEV(AK11:AL11)</f>
        <v>13.181200064804699</v>
      </c>
      <c r="AM26">
        <f t="shared" si="38"/>
        <v>80.620748300000002</v>
      </c>
      <c r="AN26" s="12">
        <f t="shared" si="9"/>
        <v>14.442776213888067</v>
      </c>
    </row>
    <row r="27" spans="2:40">
      <c r="B27" s="123">
        <v>0.25</v>
      </c>
      <c r="C27">
        <f t="shared" si="10"/>
        <v>42.07517155</v>
      </c>
      <c r="D27">
        <f t="shared" si="11"/>
        <v>11.833158120700512</v>
      </c>
      <c r="E27">
        <f t="shared" si="12"/>
        <v>58.946099149999995</v>
      </c>
      <c r="F27">
        <f t="shared" si="13"/>
        <v>0.37395646178966407</v>
      </c>
      <c r="G27">
        <f t="shared" si="14"/>
        <v>39.874854450000001</v>
      </c>
      <c r="H27">
        <f t="shared" si="15"/>
        <v>3.459378505600096E-3</v>
      </c>
      <c r="I27">
        <f t="shared" si="16"/>
        <v>30.050021300000001</v>
      </c>
      <c r="J27">
        <f t="shared" si="17"/>
        <v>9.4446468025571519</v>
      </c>
      <c r="K27">
        <f t="shared" si="18"/>
        <v>42.527020300000004</v>
      </c>
      <c r="L27" s="12">
        <f t="shared" si="19"/>
        <v>1.253210156623032</v>
      </c>
      <c r="N27" s="123">
        <v>0.25</v>
      </c>
      <c r="O27">
        <f t="shared" si="20"/>
        <v>33.707865200000001</v>
      </c>
      <c r="P27">
        <f t="shared" ref="P27" si="71">STDEV(O12:P12)</f>
        <v>0</v>
      </c>
      <c r="Q27">
        <f t="shared" ref="Q27" si="72">AVERAGE(Q12:R12)</f>
        <v>41.504854350000002</v>
      </c>
      <c r="R27">
        <f t="shared" ref="R27" si="73">STDEV(Q12:R12)</f>
        <v>12.013950192564787</v>
      </c>
      <c r="S27">
        <f t="shared" ref="S27" si="74">AVERAGE(S12:T12)</f>
        <v>47.93522265</v>
      </c>
      <c r="T27" s="12">
        <f t="shared" si="4"/>
        <v>5.6396775651171849</v>
      </c>
      <c r="V27" s="123">
        <v>0.25</v>
      </c>
      <c r="W27">
        <f t="shared" si="25"/>
        <v>64.20114805</v>
      </c>
      <c r="X27">
        <f t="shared" ref="X27" si="75">STDEV(W12:X12)</f>
        <v>1.6094951714227002</v>
      </c>
      <c r="Y27">
        <f t="shared" si="27"/>
        <v>69.621950049999995</v>
      </c>
      <c r="Z27">
        <f t="shared" si="28"/>
        <v>1.9380613882678333</v>
      </c>
      <c r="AA27">
        <f t="shared" si="29"/>
        <v>59.3122902</v>
      </c>
      <c r="AB27">
        <f t="shared" ref="AB27" si="76">STDEV(AA12:AB12)</f>
        <v>2.3622582111248698</v>
      </c>
      <c r="AC27">
        <f t="shared" si="31"/>
        <v>62.594108550000001</v>
      </c>
      <c r="AD27">
        <f t="shared" ref="AD27" si="77">STDEV(AC12:AD12)</f>
        <v>1.2662736008520605</v>
      </c>
      <c r="AE27">
        <f t="shared" si="33"/>
        <v>63.570908100000004</v>
      </c>
      <c r="AF27" s="12">
        <f t="shared" si="7"/>
        <v>2.3768181054349315</v>
      </c>
      <c r="AH27" s="123">
        <v>0.25</v>
      </c>
      <c r="AI27">
        <f t="shared" si="34"/>
        <v>82.239619899999994</v>
      </c>
      <c r="AJ27">
        <f t="shared" si="35"/>
        <v>20.909927741308589</v>
      </c>
      <c r="AK27">
        <f t="shared" si="36"/>
        <v>67.901070599999997</v>
      </c>
      <c r="AL27">
        <f t="shared" ref="AL27" si="78">STDEV(AK12:AL12)</f>
        <v>17.341048376631381</v>
      </c>
      <c r="AM27">
        <f t="shared" si="38"/>
        <v>85.136054400000006</v>
      </c>
      <c r="AN27" s="12">
        <f t="shared" si="9"/>
        <v>18.663770806800287</v>
      </c>
    </row>
    <row r="28" spans="2:40">
      <c r="B28" s="123">
        <v>0.5</v>
      </c>
      <c r="C28">
        <f t="shared" si="10"/>
        <v>22.9375891</v>
      </c>
      <c r="D28">
        <f t="shared" si="11"/>
        <v>11.781597520561997</v>
      </c>
      <c r="E28">
        <f t="shared" si="12"/>
        <v>46.498561500000001</v>
      </c>
      <c r="F28">
        <f t="shared" si="13"/>
        <v>4.7244162959295295</v>
      </c>
      <c r="G28">
        <f t="shared" si="14"/>
        <v>34.068526750000004</v>
      </c>
      <c r="H28">
        <f t="shared" si="15"/>
        <v>1.4908252587127884</v>
      </c>
      <c r="I28">
        <f t="shared" si="16"/>
        <v>25.715730100000002</v>
      </c>
      <c r="J28">
        <f t="shared" si="17"/>
        <v>5.7533326058242382</v>
      </c>
      <c r="K28">
        <f t="shared" si="18"/>
        <v>28.267458900000001</v>
      </c>
      <c r="L28" s="12">
        <f t="shared" si="19"/>
        <v>3.6357514429235267</v>
      </c>
      <c r="N28" s="123">
        <v>0.5</v>
      </c>
      <c r="O28">
        <f t="shared" si="20"/>
        <v>14.606741599999999</v>
      </c>
      <c r="P28">
        <f t="shared" ref="P28" si="79">STDEV(O13:P13)</f>
        <v>0</v>
      </c>
      <c r="Q28">
        <f t="shared" ref="Q28" si="80">AVERAGE(Q13:R13)</f>
        <v>29.815338799999999</v>
      </c>
      <c r="R28">
        <f t="shared" ref="R28" si="81">STDEV(Q13:R13)</f>
        <v>5.0936388899511744</v>
      </c>
      <c r="S28">
        <f t="shared" ref="S28" si="82">AVERAGE(S13:T13)</f>
        <v>37.411798750000003</v>
      </c>
      <c r="T28" s="12">
        <f t="shared" si="4"/>
        <v>3.0386370307388546</v>
      </c>
      <c r="V28" s="123">
        <v>0.5</v>
      </c>
      <c r="W28">
        <f t="shared" si="25"/>
        <v>57.812458450000001</v>
      </c>
      <c r="X28">
        <f t="shared" ref="X28" si="83">STDEV(W13:X13)</f>
        <v>6.577012303853387E-3</v>
      </c>
      <c r="Y28">
        <f t="shared" si="27"/>
        <v>70.311431650000003</v>
      </c>
      <c r="Z28">
        <f t="shared" si="28"/>
        <v>1.3948080774235994</v>
      </c>
      <c r="AA28">
        <f t="shared" si="29"/>
        <v>63.591071999999997</v>
      </c>
      <c r="AB28">
        <f t="shared" ref="AB28" si="84">STDEV(AA13:AB13)</f>
        <v>2.2377644255437401</v>
      </c>
      <c r="AC28">
        <f t="shared" si="31"/>
        <v>60.664559249999996</v>
      </c>
      <c r="AD28">
        <f t="shared" ref="AD28" si="85">STDEV(AC13:AD13)</f>
        <v>1.7103937936651366</v>
      </c>
      <c r="AE28">
        <f t="shared" si="33"/>
        <v>62.985120449999997</v>
      </c>
      <c r="AF28" s="12">
        <f t="shared" si="7"/>
        <v>5.4288532540423518</v>
      </c>
      <c r="AH28" s="123">
        <v>0.5</v>
      </c>
      <c r="AI28">
        <f t="shared" si="34"/>
        <v>64.162116999999995</v>
      </c>
      <c r="AJ28">
        <f t="shared" si="35"/>
        <v>7.9647564552406562</v>
      </c>
      <c r="AK28">
        <f t="shared" si="36"/>
        <v>74.609758099999993</v>
      </c>
      <c r="AL28">
        <f t="shared" ref="AL28" si="86">STDEV(AK13:AL13)</f>
        <v>12.514218128627441</v>
      </c>
      <c r="AM28">
        <f t="shared" si="38"/>
        <v>89.4727891</v>
      </c>
      <c r="AN28" s="12">
        <f t="shared" si="9"/>
        <v>5.1469677520174129</v>
      </c>
    </row>
    <row r="29" spans="2:40">
      <c r="B29" s="123">
        <v>1</v>
      </c>
      <c r="C29">
        <f t="shared" si="10"/>
        <v>17.094229599999998</v>
      </c>
      <c r="D29">
        <f t="shared" si="11"/>
        <v>6.6958472552830894</v>
      </c>
      <c r="E29">
        <f t="shared" si="12"/>
        <v>34.651379249999998</v>
      </c>
      <c r="F29">
        <f t="shared" si="13"/>
        <v>0.12086272154905603</v>
      </c>
      <c r="G29">
        <f t="shared" si="14"/>
        <v>21.955753850000001</v>
      </c>
      <c r="H29">
        <f t="shared" si="15"/>
        <v>1.0516553790534453</v>
      </c>
      <c r="I29">
        <f t="shared" si="16"/>
        <v>18.018305650000002</v>
      </c>
      <c r="J29">
        <f t="shared" si="17"/>
        <v>2.4533504643937705</v>
      </c>
      <c r="K29">
        <f t="shared" si="18"/>
        <v>20.5409614</v>
      </c>
      <c r="L29" s="12">
        <f t="shared" si="19"/>
        <v>0.58990015524961537</v>
      </c>
      <c r="N29" s="123">
        <v>1</v>
      </c>
      <c r="O29">
        <f t="shared" si="20"/>
        <v>12.3595506</v>
      </c>
      <c r="P29">
        <f t="shared" ref="P29" si="87">STDEV(O14:P14)</f>
        <v>0</v>
      </c>
      <c r="Q29">
        <f t="shared" ref="Q29" si="88">AVERAGE(Q14:R14)</f>
        <v>16.967727</v>
      </c>
      <c r="R29">
        <f t="shared" ref="R29" si="89">STDEV(Q14:R14)</f>
        <v>4.4304135999701622</v>
      </c>
      <c r="S29">
        <f t="shared" ref="S29" si="90">AVERAGE(S14:T14)</f>
        <v>25.744650100000001</v>
      </c>
      <c r="T29" s="12">
        <f t="shared" si="4"/>
        <v>4.7747088414773158</v>
      </c>
      <c r="V29" s="123">
        <v>1</v>
      </c>
      <c r="W29">
        <f t="shared" si="25"/>
        <v>68.157538100000011</v>
      </c>
      <c r="X29">
        <f t="shared" ref="X29" si="91">STDEV(W14:X14)</f>
        <v>0.43972198863408662</v>
      </c>
      <c r="Y29">
        <f t="shared" si="27"/>
        <v>71.003020649999996</v>
      </c>
      <c r="Z29">
        <f t="shared" si="28"/>
        <v>0.44688830372938421</v>
      </c>
      <c r="AA29">
        <f t="shared" si="29"/>
        <v>67.444215900000003</v>
      </c>
      <c r="AB29">
        <f t="shared" ref="AB29" si="92">STDEV(AA14:AB14)</f>
        <v>1.5764749110868932</v>
      </c>
      <c r="AC29">
        <f t="shared" si="31"/>
        <v>66.289714599999996</v>
      </c>
      <c r="AD29">
        <f t="shared" ref="AD29" si="93">STDEV(AC14:AD14)</f>
        <v>0.53309077218501477</v>
      </c>
      <c r="AE29">
        <f t="shared" si="33"/>
        <v>71.37262235</v>
      </c>
      <c r="AF29" s="12">
        <f t="shared" si="7"/>
        <v>8.0205748281514229</v>
      </c>
      <c r="AH29" s="123">
        <v>1</v>
      </c>
      <c r="AI29">
        <f t="shared" si="34"/>
        <v>55.863769300000001</v>
      </c>
      <c r="AJ29">
        <f t="shared" si="35"/>
        <v>5.1375524838045674</v>
      </c>
      <c r="AK29">
        <f t="shared" si="36"/>
        <v>64.44099374999999</v>
      </c>
      <c r="AL29">
        <f t="shared" ref="AL29" si="94">STDEV(AK14:AL14)</f>
        <v>10.321123830482206</v>
      </c>
      <c r="AM29">
        <f t="shared" si="38"/>
        <v>74.727891150000005</v>
      </c>
      <c r="AN29" s="12">
        <f t="shared" si="9"/>
        <v>26.312068622478041</v>
      </c>
    </row>
    <row r="30" spans="2:40">
      <c r="B30" s="123">
        <v>2</v>
      </c>
      <c r="C30">
        <f t="shared" si="10"/>
        <v>13.8986941</v>
      </c>
      <c r="D30">
        <f t="shared" si="11"/>
        <v>4.9574347089668267</v>
      </c>
      <c r="E30">
        <f t="shared" si="12"/>
        <v>29.440260600000002</v>
      </c>
      <c r="F30">
        <f t="shared" si="13"/>
        <v>1.1637525221002005</v>
      </c>
      <c r="G30">
        <f t="shared" si="14"/>
        <v>20.311689699999999</v>
      </c>
      <c r="H30">
        <f t="shared" si="15"/>
        <v>1.2076740355495357</v>
      </c>
      <c r="I30">
        <f t="shared" si="16"/>
        <v>18.3482333</v>
      </c>
      <c r="J30">
        <f t="shared" si="17"/>
        <v>3.7327049750123464</v>
      </c>
      <c r="K30">
        <f t="shared" si="18"/>
        <v>19.550063949999998</v>
      </c>
      <c r="L30" s="12">
        <f t="shared" si="19"/>
        <v>0.72098905506819255</v>
      </c>
      <c r="N30" s="123">
        <v>2</v>
      </c>
      <c r="O30">
        <f t="shared" si="20"/>
        <v>10.393258400000001</v>
      </c>
      <c r="P30">
        <f t="shared" ref="P30" si="95">STDEV(O15:P15)</f>
        <v>0</v>
      </c>
      <c r="Q30">
        <f t="shared" ref="Q30" si="96">AVERAGE(Q15:R15)</f>
        <v>12.210933300000001</v>
      </c>
      <c r="R30">
        <f t="shared" ref="R30" si="97">STDEV(Q15:R15)</f>
        <v>0.92368566866803703</v>
      </c>
      <c r="S30">
        <f t="shared" ref="S30" si="98">AVERAGE(S15:T15)</f>
        <v>23.827356850000001</v>
      </c>
      <c r="T30" s="12">
        <f t="shared" si="4"/>
        <v>2.4354081955065854</v>
      </c>
      <c r="V30" s="123">
        <v>2</v>
      </c>
      <c r="W30">
        <f t="shared" si="25"/>
        <v>78.343166199999999</v>
      </c>
      <c r="X30">
        <f t="shared" ref="X30" si="99">STDEV(W15:X15)</f>
        <v>0.79957994328842918</v>
      </c>
      <c r="Y30">
        <f t="shared" si="27"/>
        <v>76.738046150000002</v>
      </c>
      <c r="Z30">
        <f t="shared" si="28"/>
        <v>1.590352800906494</v>
      </c>
      <c r="AA30">
        <f t="shared" si="29"/>
        <v>74.328886600000004</v>
      </c>
      <c r="AB30">
        <f t="shared" ref="AB30" si="100">STDEV(AA15:AB15)</f>
        <v>0.13163315990805591</v>
      </c>
      <c r="AC30">
        <f t="shared" si="31"/>
        <v>77.155565249999995</v>
      </c>
      <c r="AD30">
        <f t="shared" ref="AD30" si="101">STDEV(AC15:AD15)</f>
        <v>1.2353352750120881</v>
      </c>
      <c r="AE30">
        <f t="shared" si="33"/>
        <v>80.18628240000001</v>
      </c>
      <c r="AF30" s="12">
        <f t="shared" si="7"/>
        <v>7.1189296071422961</v>
      </c>
      <c r="AH30" s="123">
        <v>2</v>
      </c>
      <c r="AI30">
        <f t="shared" si="34"/>
        <v>69.25350005</v>
      </c>
      <c r="AJ30">
        <f t="shared" si="35"/>
        <v>8.854920100600955</v>
      </c>
      <c r="AK30">
        <f t="shared" si="36"/>
        <v>57.763634600000003</v>
      </c>
      <c r="AL30">
        <f t="shared" ref="AL30" si="102">STDEV(AK15:AL15)</f>
        <v>4.7767462989566667</v>
      </c>
      <c r="AM30">
        <f t="shared" si="38"/>
        <v>43.528911550000004</v>
      </c>
      <c r="AN30" s="12">
        <f t="shared" si="9"/>
        <v>7.3476572255206296</v>
      </c>
    </row>
    <row r="31" spans="2:40">
      <c r="B31" s="123">
        <v>4</v>
      </c>
      <c r="C31">
        <f t="shared" si="10"/>
        <v>11.437307365000001</v>
      </c>
      <c r="D31">
        <f t="shared" si="11"/>
        <v>8.2297751765793841</v>
      </c>
      <c r="E31">
        <f t="shared" si="12"/>
        <v>26.078016599999998</v>
      </c>
      <c r="F31">
        <f t="shared" si="13"/>
        <v>0.40806128250646551</v>
      </c>
      <c r="G31">
        <f t="shared" si="14"/>
        <v>20.639842099999999</v>
      </c>
      <c r="H31">
        <f t="shared" si="15"/>
        <v>9.2884698248528158E-2</v>
      </c>
      <c r="I31">
        <f t="shared" si="16"/>
        <v>17.8107705</v>
      </c>
      <c r="J31">
        <f t="shared" si="17"/>
        <v>4.0563064537254094</v>
      </c>
      <c r="K31">
        <f t="shared" si="18"/>
        <v>19.390166999999998</v>
      </c>
      <c r="L31" s="12">
        <f t="shared" si="19"/>
        <v>1.3705347279710653</v>
      </c>
      <c r="N31" s="123">
        <v>4</v>
      </c>
      <c r="O31">
        <f t="shared" si="20"/>
        <v>8.1187232649999999</v>
      </c>
      <c r="P31">
        <f t="shared" ref="P31" si="103">STDEV(O16:P16)</f>
        <v>3.5365885344836769</v>
      </c>
      <c r="Q31">
        <f t="shared" ref="Q31" si="104">AVERAGE(Q16:R16)</f>
        <v>9.2769673399999988</v>
      </c>
      <c r="R31">
        <f t="shared" ref="R31" si="105">STDEV(Q16:R16)</f>
        <v>1.4489185894679146</v>
      </c>
      <c r="S31">
        <f t="shared" ref="S31" si="106">AVERAGE(S16:T16)</f>
        <v>17.206477749999998</v>
      </c>
      <c r="T31" s="12">
        <f t="shared" si="4"/>
        <v>0.14313898931948962</v>
      </c>
      <c r="V31" s="123">
        <v>4</v>
      </c>
      <c r="W31">
        <f t="shared" si="25"/>
        <v>83.997050150000007</v>
      </c>
      <c r="X31">
        <f t="shared" ref="X31" si="107">STDEV(W16:X16)</f>
        <v>0.93863737084554932</v>
      </c>
      <c r="Y31">
        <f t="shared" si="27"/>
        <v>72.300730549999997</v>
      </c>
      <c r="Z31">
        <f t="shared" si="28"/>
        <v>1.38835063687645</v>
      </c>
      <c r="AA31">
        <f t="shared" si="29"/>
        <v>75.561943100000008</v>
      </c>
      <c r="AB31">
        <f t="shared" ref="AB31" si="108">STDEV(AA16:AB16)</f>
        <v>2.2756958960286955E-2</v>
      </c>
      <c r="AC31">
        <f t="shared" si="31"/>
        <v>78.683826299999993</v>
      </c>
      <c r="AD31">
        <f t="shared" ref="AD31" si="109">STDEV(AC16:AD16)</f>
        <v>1.1302548939764052</v>
      </c>
      <c r="AE31">
        <f t="shared" si="33"/>
        <v>79.867023349999997</v>
      </c>
      <c r="AF31" s="12">
        <f t="shared" si="7"/>
        <v>6.2362663848314011</v>
      </c>
      <c r="AH31" s="123">
        <v>4</v>
      </c>
      <c r="AI31">
        <f t="shared" si="34"/>
        <v>59.81759435</v>
      </c>
      <c r="AJ31">
        <f t="shared" si="35"/>
        <v>0.77761911585308385</v>
      </c>
      <c r="AK31">
        <f t="shared" si="36"/>
        <v>51.453021149999998</v>
      </c>
      <c r="AL31">
        <f t="shared" ref="AL31" si="110">STDEV(AK16:AL16)</f>
        <v>2.9409809173522361</v>
      </c>
      <c r="AM31">
        <f t="shared" si="38"/>
        <v>43.775510199999999</v>
      </c>
      <c r="AN31" s="12">
        <f t="shared" si="9"/>
        <v>5.2672239880802572</v>
      </c>
    </row>
    <row r="32" spans="2:40">
      <c r="B32" s="124">
        <v>8</v>
      </c>
      <c r="C32" s="9">
        <f t="shared" si="10"/>
        <v>17.448874750000002</v>
      </c>
      <c r="D32" s="9">
        <f t="shared" si="11"/>
        <v>6.4028893095929114</v>
      </c>
      <c r="E32" s="9">
        <f t="shared" si="12"/>
        <v>24.301912299999998</v>
      </c>
      <c r="F32" s="9">
        <f t="shared" si="13"/>
        <v>0.87356226306227414</v>
      </c>
      <c r="G32" s="9">
        <f t="shared" si="14"/>
        <v>21.2716852</v>
      </c>
      <c r="H32" s="9">
        <f t="shared" si="15"/>
        <v>0.36686863554708593</v>
      </c>
      <c r="I32" s="9">
        <f t="shared" si="16"/>
        <v>17.379736049999998</v>
      </c>
      <c r="J32" s="9">
        <f t="shared" si="17"/>
        <v>8.5942522567843458</v>
      </c>
      <c r="K32" s="9">
        <f t="shared" si="18"/>
        <v>19.325513049999998</v>
      </c>
      <c r="L32" s="14">
        <f t="shared" si="19"/>
        <v>0.40342612684510964</v>
      </c>
      <c r="N32" s="124">
        <v>8</v>
      </c>
      <c r="O32" s="9">
        <f t="shared" si="20"/>
        <v>12.9213483</v>
      </c>
      <c r="P32" s="9">
        <f t="shared" ref="P32" si="111">STDEV(O17:P17)</f>
        <v>0</v>
      </c>
      <c r="Q32" s="9">
        <f t="shared" ref="Q32" si="112">AVERAGE(Q17:R17)</f>
        <v>12.2322779</v>
      </c>
      <c r="R32" s="9">
        <f t="shared" ref="R32" si="113">STDEV(Q17:R17)</f>
        <v>0.82277884398694845</v>
      </c>
      <c r="S32" s="9">
        <f t="shared" ref="S32" si="114">AVERAGE(S17:T17)</f>
        <v>23.4947947</v>
      </c>
      <c r="T32" s="14">
        <f t="shared" si="4"/>
        <v>1.7565202781902414</v>
      </c>
      <c r="V32" s="124">
        <v>8</v>
      </c>
      <c r="W32" s="9">
        <f t="shared" si="25"/>
        <v>89.396476100000001</v>
      </c>
      <c r="X32" s="9">
        <f t="shared" ref="X32" si="115">STDEV(W17:X17)</f>
        <v>6.0264462360965299</v>
      </c>
      <c r="Y32" s="9">
        <f t="shared" si="27"/>
        <v>80.871774450000004</v>
      </c>
      <c r="Z32" s="9">
        <f t="shared" si="28"/>
        <v>0.27849803627897673</v>
      </c>
      <c r="AA32" s="9">
        <f t="shared" si="29"/>
        <v>87.16102515</v>
      </c>
      <c r="AB32" s="9">
        <f t="shared" ref="AB32" si="116">STDEV(AA17:AB17)</f>
        <v>1.3990303534354236</v>
      </c>
      <c r="AC32" s="9">
        <f t="shared" si="31"/>
        <v>88.339986949999997</v>
      </c>
      <c r="AD32" s="9">
        <f t="shared" ref="AD32" si="117">STDEV(AC17:AD17)</f>
        <v>1.8678312599176756</v>
      </c>
      <c r="AE32" s="9">
        <f t="shared" si="33"/>
        <v>89.4620532</v>
      </c>
      <c r="AF32" s="14">
        <f t="shared" si="7"/>
        <v>6.0084823297418488</v>
      </c>
      <c r="AH32" s="124">
        <v>8</v>
      </c>
      <c r="AI32" s="9">
        <f t="shared" si="34"/>
        <v>59.43740725</v>
      </c>
      <c r="AJ32" s="9">
        <f t="shared" si="35"/>
        <v>2.025377196350445</v>
      </c>
      <c r="AK32" s="9">
        <f t="shared" si="36"/>
        <v>63.488544750000003</v>
      </c>
      <c r="AL32" s="9">
        <f t="shared" ref="AL32" si="118">STDEV(AK17:AL17)</f>
        <v>4.3664441243499441</v>
      </c>
      <c r="AM32" s="9">
        <f t="shared" si="38"/>
        <v>64.404761899999997</v>
      </c>
      <c r="AN32" s="14">
        <f t="shared" si="9"/>
        <v>10.269884256822261</v>
      </c>
    </row>
    <row r="33" spans="2:36">
      <c r="N33" s="5"/>
      <c r="O33" s="5"/>
      <c r="P33" s="5"/>
      <c r="V33" s="5"/>
      <c r="AH33" s="5"/>
      <c r="AI33" s="5"/>
      <c r="AJ33" s="5"/>
    </row>
    <row r="34" spans="2:36">
      <c r="AH34" s="5"/>
      <c r="AI34" s="5"/>
      <c r="AJ34" s="5"/>
    </row>
    <row r="35" spans="2:36">
      <c r="B35" s="5"/>
      <c r="V35" s="38"/>
    </row>
    <row r="36" spans="2:36">
      <c r="O36" s="83"/>
      <c r="P36" s="83"/>
      <c r="V36" s="5"/>
    </row>
    <row r="37" spans="2:36">
      <c r="N37" s="5"/>
      <c r="O37" s="5"/>
      <c r="P37" s="5"/>
      <c r="V37" s="5"/>
      <c r="AH37" s="38"/>
      <c r="AI37" s="83"/>
      <c r="AJ37" s="83"/>
    </row>
    <row r="38" spans="2:36">
      <c r="N38" s="5"/>
      <c r="O38" s="5"/>
      <c r="P38" s="5"/>
      <c r="V38" s="5"/>
      <c r="AH38" s="5"/>
      <c r="AI38" s="5"/>
      <c r="AJ38" s="5"/>
    </row>
    <row r="39" spans="2:36">
      <c r="N39" s="5"/>
      <c r="O39" s="5"/>
      <c r="P39" s="5"/>
      <c r="V39" s="5"/>
      <c r="AH39" s="5"/>
      <c r="AI39" s="5"/>
      <c r="AJ39" s="5"/>
    </row>
    <row r="40" spans="2:36">
      <c r="N40" s="5"/>
      <c r="O40" s="5"/>
      <c r="P40" s="5"/>
      <c r="V40" s="5"/>
      <c r="AH40" s="5"/>
      <c r="AI40" s="5"/>
      <c r="AJ40" s="5"/>
    </row>
    <row r="41" spans="2:36">
      <c r="B41" s="5"/>
      <c r="N41" s="5"/>
      <c r="O41" s="5"/>
      <c r="P41" s="5"/>
      <c r="V41" s="5"/>
      <c r="AH41" s="5"/>
      <c r="AI41" s="5"/>
      <c r="AJ41" s="5"/>
    </row>
    <row r="42" spans="2:36">
      <c r="B42" s="5"/>
      <c r="N42" s="5"/>
      <c r="O42" s="5"/>
      <c r="P42" s="5"/>
      <c r="V42" s="5"/>
      <c r="AH42" s="5"/>
      <c r="AI42" s="5"/>
      <c r="AJ42" s="5"/>
    </row>
    <row r="43" spans="2:36">
      <c r="B43" s="5"/>
      <c r="N43" s="5"/>
      <c r="O43" s="5"/>
      <c r="P43" s="5"/>
      <c r="V43" s="5"/>
      <c r="AH43" s="5"/>
      <c r="AI43" s="5"/>
      <c r="AJ43" s="5"/>
    </row>
    <row r="44" spans="2:36">
      <c r="B44" s="5"/>
      <c r="N44" s="5"/>
      <c r="O44" s="5"/>
      <c r="P44" s="5"/>
      <c r="V44" s="5"/>
      <c r="AH44" s="5"/>
      <c r="AI44" s="5"/>
      <c r="AJ44" s="5"/>
    </row>
    <row r="45" spans="2:36">
      <c r="B45" s="5"/>
      <c r="N45" s="5"/>
      <c r="O45" s="5"/>
      <c r="P45" s="5"/>
      <c r="V45" s="5"/>
      <c r="AH45" s="5"/>
      <c r="AI45" s="5"/>
      <c r="AJ45" s="5"/>
    </row>
    <row r="46" spans="2:36">
      <c r="B46" s="5"/>
      <c r="N46" s="5"/>
      <c r="O46" s="5"/>
      <c r="P46" s="5"/>
      <c r="V46" s="5"/>
      <c r="AH46" s="5"/>
      <c r="AI46" s="5"/>
      <c r="AJ46" s="5"/>
    </row>
    <row r="47" spans="2:36">
      <c r="B47" s="5"/>
      <c r="N47" s="5"/>
      <c r="O47" s="5"/>
      <c r="P47" s="5"/>
      <c r="V47" s="5"/>
      <c r="AH47" s="5"/>
      <c r="AI47" s="5"/>
      <c r="AJ47" s="5"/>
    </row>
    <row r="48" spans="2:36">
      <c r="B48" s="5"/>
      <c r="N48" s="5"/>
      <c r="O48" s="5"/>
      <c r="P48" s="5"/>
      <c r="AH48" s="5"/>
      <c r="AI48" s="5"/>
      <c r="AJ48" s="5"/>
    </row>
    <row r="49" spans="2:36">
      <c r="B49" s="5"/>
      <c r="V49" s="38"/>
      <c r="AH49" s="5"/>
      <c r="AI49" s="5"/>
      <c r="AJ49" s="5"/>
    </row>
    <row r="50" spans="2:36">
      <c r="B50" s="5"/>
      <c r="O50" s="83"/>
      <c r="P50" s="83"/>
      <c r="V50" s="5"/>
    </row>
    <row r="51" spans="2:36">
      <c r="B51" s="5"/>
      <c r="N51" s="5"/>
      <c r="O51" s="5"/>
      <c r="P51" s="5"/>
      <c r="V51" s="5"/>
    </row>
    <row r="52" spans="2:36">
      <c r="B52" s="5"/>
      <c r="N52" s="5"/>
      <c r="O52" s="5"/>
      <c r="P52" s="5"/>
      <c r="V52" s="5"/>
      <c r="AH52" s="38"/>
      <c r="AI52" s="83"/>
      <c r="AJ52" s="83"/>
    </row>
    <row r="53" spans="2:36">
      <c r="N53" s="5"/>
      <c r="O53" s="5"/>
      <c r="P53" s="5"/>
      <c r="V53" s="5"/>
      <c r="AH53" s="5"/>
      <c r="AI53" s="5"/>
      <c r="AJ53" s="5"/>
    </row>
    <row r="54" spans="2:36">
      <c r="N54" s="5"/>
      <c r="O54" s="5"/>
      <c r="P54" s="5"/>
      <c r="V54" s="5"/>
      <c r="AH54" s="5"/>
      <c r="AI54" s="5"/>
      <c r="AJ54" s="5"/>
    </row>
    <row r="55" spans="2:36">
      <c r="N55" s="5"/>
      <c r="O55" s="5"/>
      <c r="P55" s="5"/>
      <c r="V55" s="5"/>
      <c r="AH55" s="5"/>
      <c r="AI55" s="5"/>
      <c r="AJ55" s="5"/>
    </row>
    <row r="56" spans="2:36">
      <c r="N56" s="5"/>
      <c r="O56" s="5"/>
      <c r="P56" s="5"/>
      <c r="V56" s="5"/>
      <c r="AH56" s="5"/>
      <c r="AI56" s="5"/>
      <c r="AJ56" s="5"/>
    </row>
    <row r="57" spans="2:36">
      <c r="N57" s="5"/>
      <c r="O57" s="5"/>
      <c r="P57" s="5"/>
      <c r="V57" s="5"/>
      <c r="AH57" s="5"/>
      <c r="AI57" s="5"/>
      <c r="AJ57" s="5"/>
    </row>
    <row r="58" spans="2:36">
      <c r="B58" s="5"/>
      <c r="N58" s="5"/>
      <c r="O58" s="5"/>
      <c r="P58" s="5"/>
      <c r="V58" s="5"/>
      <c r="AH58" s="5"/>
      <c r="AI58" s="5"/>
      <c r="AJ58" s="5"/>
    </row>
    <row r="59" spans="2:36">
      <c r="B59" s="5"/>
      <c r="N59" s="5"/>
      <c r="O59" s="5"/>
      <c r="P59" s="5"/>
      <c r="V59" s="5"/>
      <c r="AH59" s="5"/>
      <c r="AI59" s="5"/>
      <c r="AJ59" s="5"/>
    </row>
    <row r="60" spans="2:36">
      <c r="B60" s="5"/>
      <c r="N60" s="5"/>
      <c r="O60" s="5"/>
      <c r="P60" s="5"/>
      <c r="V60" s="5"/>
      <c r="AH60" s="5"/>
      <c r="AI60" s="5"/>
      <c r="AJ60" s="5"/>
    </row>
    <row r="61" spans="2:36">
      <c r="B61" s="5"/>
      <c r="N61" s="5"/>
      <c r="O61" s="5"/>
      <c r="P61" s="5"/>
      <c r="V61" s="5"/>
      <c r="AH61" s="5"/>
      <c r="AI61" s="5"/>
      <c r="AJ61" s="5"/>
    </row>
    <row r="62" spans="2:36">
      <c r="B62" s="5"/>
      <c r="N62" s="5"/>
      <c r="O62" s="5"/>
      <c r="P62" s="5"/>
      <c r="AH62" s="5"/>
      <c r="AI62" s="5"/>
      <c r="AJ62" s="5"/>
    </row>
    <row r="63" spans="2:36">
      <c r="B63" s="5"/>
      <c r="AH63" s="5"/>
      <c r="AI63" s="5"/>
      <c r="AJ63" s="5"/>
    </row>
    <row r="64" spans="2:36">
      <c r="B64" s="5"/>
      <c r="V64" s="38"/>
      <c r="AH64" s="5"/>
      <c r="AI64" s="5"/>
      <c r="AJ64" s="5"/>
    </row>
    <row r="65" spans="2:22">
      <c r="B65" s="5"/>
      <c r="V65" s="5"/>
    </row>
    <row r="66" spans="2:22">
      <c r="B66" s="5"/>
      <c r="V66" s="5"/>
    </row>
    <row r="67" spans="2:22">
      <c r="B67" s="5"/>
      <c r="V67" s="5"/>
    </row>
    <row r="68" spans="2:22">
      <c r="B68" s="5"/>
      <c r="V68" s="5"/>
    </row>
    <row r="69" spans="2:22">
      <c r="B69" s="5"/>
      <c r="V69" s="5"/>
    </row>
    <row r="70" spans="2:22">
      <c r="V70" s="5"/>
    </row>
    <row r="71" spans="2:22">
      <c r="C71" s="5"/>
      <c r="D71" s="5"/>
      <c r="V71" s="5"/>
    </row>
    <row r="72" spans="2:22">
      <c r="B72" s="5"/>
      <c r="V72" s="5"/>
    </row>
    <row r="73" spans="2:22">
      <c r="B73" s="5"/>
      <c r="V73" s="5"/>
    </row>
    <row r="74" spans="2:22">
      <c r="B74" s="5"/>
      <c r="V74" s="5"/>
    </row>
    <row r="75" spans="2:22">
      <c r="B75" s="5"/>
      <c r="V75" s="5"/>
    </row>
    <row r="76" spans="2:22">
      <c r="B76" s="5"/>
      <c r="V76" s="5"/>
    </row>
    <row r="77" spans="2:22">
      <c r="B77" s="5"/>
    </row>
    <row r="78" spans="2:22">
      <c r="B78" s="5"/>
      <c r="V78" s="38"/>
    </row>
    <row r="79" spans="2:22">
      <c r="B79" s="5"/>
      <c r="V79" s="5"/>
    </row>
    <row r="80" spans="2:22">
      <c r="B80" s="5"/>
      <c r="V80" s="5"/>
    </row>
    <row r="81" spans="2:22">
      <c r="B81" s="5"/>
      <c r="V81" s="5"/>
    </row>
    <row r="82" spans="2:22">
      <c r="B82" s="5"/>
      <c r="V82" s="5"/>
    </row>
    <row r="83" spans="2:22">
      <c r="B83" s="5"/>
      <c r="V83" s="5"/>
    </row>
    <row r="84" spans="2:22">
      <c r="V84" s="5"/>
    </row>
    <row r="85" spans="2:22">
      <c r="V85" s="5"/>
    </row>
    <row r="86" spans="2:22">
      <c r="C86" s="82"/>
      <c r="D86" s="82"/>
      <c r="V86" s="5"/>
    </row>
    <row r="87" spans="2:22">
      <c r="V87" s="5"/>
    </row>
    <row r="88" spans="2:22">
      <c r="B88" s="5"/>
      <c r="V88" s="5"/>
    </row>
    <row r="89" spans="2:22">
      <c r="B89" s="5"/>
      <c r="V89" s="5"/>
    </row>
    <row r="90" spans="2:22">
      <c r="B90" s="5"/>
      <c r="V90" s="5"/>
    </row>
    <row r="91" spans="2:22">
      <c r="B91" s="5"/>
    </row>
    <row r="92" spans="2:22">
      <c r="B92" s="5"/>
    </row>
    <row r="93" spans="2:22">
      <c r="B93" s="5"/>
    </row>
    <row r="94" spans="2:22">
      <c r="B94" s="5"/>
    </row>
    <row r="95" spans="2:22">
      <c r="B95" s="5"/>
    </row>
    <row r="96" spans="2:22">
      <c r="B96" s="5"/>
    </row>
    <row r="97" spans="2:2">
      <c r="B97" s="5"/>
    </row>
    <row r="98" spans="2:2">
      <c r="B98" s="5"/>
    </row>
    <row r="99" spans="2:2">
      <c r="B99" s="5"/>
    </row>
  </sheetData>
  <mergeCells count="36">
    <mergeCell ref="W19:X19"/>
    <mergeCell ref="Y19:Z19"/>
    <mergeCell ref="AA19:AB19"/>
    <mergeCell ref="AC19:AD19"/>
    <mergeCell ref="AE19:AF19"/>
    <mergeCell ref="AI3:AN3"/>
    <mergeCell ref="AI19:AJ19"/>
    <mergeCell ref="AK19:AL19"/>
    <mergeCell ref="AM19:AN19"/>
    <mergeCell ref="AM4:AN4"/>
    <mergeCell ref="AK4:AL4"/>
    <mergeCell ref="AI4:AJ4"/>
    <mergeCell ref="O3:T3"/>
    <mergeCell ref="Q4:R4"/>
    <mergeCell ref="S4:T4"/>
    <mergeCell ref="O4:P4"/>
    <mergeCell ref="W3:AF3"/>
    <mergeCell ref="W4:X4"/>
    <mergeCell ref="Y4:Z4"/>
    <mergeCell ref="AA4:AB4"/>
    <mergeCell ref="AC4:AD4"/>
    <mergeCell ref="AE4:AF4"/>
    <mergeCell ref="O19:P19"/>
    <mergeCell ref="Q19:R19"/>
    <mergeCell ref="S19:T19"/>
    <mergeCell ref="I19:J19"/>
    <mergeCell ref="K19:L19"/>
    <mergeCell ref="G19:H19"/>
    <mergeCell ref="C3:L3"/>
    <mergeCell ref="E19:F19"/>
    <mergeCell ref="C19:D19"/>
    <mergeCell ref="C4:D4"/>
    <mergeCell ref="E4:F4"/>
    <mergeCell ref="G4:H4"/>
    <mergeCell ref="I4:J4"/>
    <mergeCell ref="K4:L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3645C-2673-4178-8B8C-1701B72816FC}">
  <dimension ref="B2:FJ78"/>
  <sheetViews>
    <sheetView zoomScale="80" zoomScaleNormal="80" workbookViewId="0">
      <selection activeCell="CA36" sqref="CA36"/>
    </sheetView>
  </sheetViews>
  <sheetFormatPr defaultRowHeight="14.25"/>
  <cols>
    <col min="80" max="80" width="4.3984375" customWidth="1"/>
  </cols>
  <sheetData>
    <row r="2" spans="2:166">
      <c r="B2" s="146" t="s">
        <v>174</v>
      </c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6"/>
      <c r="AE2" s="146"/>
      <c r="AF2" s="146"/>
      <c r="AG2" s="146"/>
      <c r="AH2" s="146"/>
      <c r="AI2" s="146"/>
      <c r="AJ2" s="146"/>
      <c r="AK2" s="146"/>
      <c r="AL2" s="146"/>
      <c r="AM2" s="146"/>
      <c r="AN2" s="146"/>
      <c r="AO2" s="146"/>
      <c r="AP2" s="146"/>
      <c r="AQ2" s="146"/>
      <c r="AR2" s="146"/>
      <c r="AS2" s="146"/>
      <c r="AT2" s="146"/>
      <c r="AU2" s="146"/>
      <c r="AV2" s="146"/>
      <c r="AW2" s="146"/>
      <c r="AX2" s="146"/>
      <c r="AY2" s="146"/>
      <c r="AZ2" s="146"/>
      <c r="BA2" s="146"/>
      <c r="BB2" s="146"/>
      <c r="BC2" s="146"/>
      <c r="BD2" s="146"/>
      <c r="BE2" s="146"/>
      <c r="BF2" s="146"/>
      <c r="BG2" s="146"/>
      <c r="BH2" s="146"/>
      <c r="BI2" s="146"/>
      <c r="BJ2" s="146"/>
      <c r="BK2" s="146"/>
      <c r="BL2" s="146"/>
      <c r="BM2" s="146"/>
      <c r="BN2" s="146"/>
      <c r="BO2" s="146"/>
      <c r="BP2" s="146"/>
      <c r="BQ2" s="146"/>
      <c r="BR2" s="146"/>
      <c r="BS2" s="146"/>
      <c r="BT2" s="146"/>
      <c r="BU2" s="146"/>
      <c r="BV2" s="146"/>
      <c r="BW2" s="146"/>
      <c r="BX2" s="146"/>
      <c r="BY2" s="146"/>
      <c r="BZ2" s="146"/>
      <c r="CD2" s="146" t="s">
        <v>182</v>
      </c>
      <c r="CE2" s="146"/>
      <c r="CF2" s="146"/>
      <c r="CG2" s="146"/>
      <c r="CH2" s="146"/>
      <c r="CI2" s="146"/>
      <c r="CJ2" s="146"/>
      <c r="CK2" s="146"/>
      <c r="CL2" s="146"/>
      <c r="CM2" s="146"/>
      <c r="CN2" s="146"/>
      <c r="CO2" s="146"/>
      <c r="CP2" s="146"/>
      <c r="CQ2" s="146"/>
      <c r="CR2" s="146"/>
      <c r="CS2" s="146"/>
      <c r="CT2" s="146"/>
      <c r="CU2" s="146"/>
      <c r="CV2" s="146"/>
      <c r="CW2" s="146"/>
      <c r="CX2" s="146"/>
      <c r="CY2" s="146"/>
      <c r="CZ2" s="146"/>
      <c r="DA2" s="146"/>
      <c r="DB2" s="146"/>
      <c r="DC2" s="146"/>
      <c r="DD2" s="146"/>
      <c r="DE2" s="146"/>
      <c r="DF2" s="146"/>
      <c r="DG2" s="146"/>
      <c r="DH2" s="146"/>
      <c r="DI2" s="146"/>
      <c r="DJ2" s="146"/>
      <c r="DK2" s="146"/>
      <c r="DL2" s="146"/>
      <c r="DM2" s="146"/>
      <c r="DN2" s="146"/>
      <c r="DO2" s="146"/>
      <c r="DP2" s="146"/>
      <c r="DQ2" s="146"/>
      <c r="DR2" s="146"/>
      <c r="DS2" s="146"/>
      <c r="DT2" s="146"/>
      <c r="DU2" s="146"/>
      <c r="DV2" s="146"/>
      <c r="DW2" s="146"/>
      <c r="DX2" s="146"/>
      <c r="DY2" s="146"/>
      <c r="DZ2" s="146"/>
      <c r="EA2" s="146"/>
      <c r="EB2" s="146"/>
      <c r="EC2" s="146"/>
      <c r="ED2" s="146"/>
      <c r="EE2" s="146"/>
      <c r="EF2" s="146"/>
      <c r="EG2" s="146"/>
      <c r="EH2" s="146"/>
      <c r="EI2" s="146"/>
      <c r="EJ2" s="146"/>
      <c r="EK2" s="146"/>
      <c r="EL2" s="146"/>
      <c r="EM2" s="146"/>
      <c r="EN2" s="146"/>
      <c r="EO2" s="146"/>
      <c r="EP2" s="146"/>
      <c r="EQ2" s="146"/>
      <c r="ER2" s="146"/>
      <c r="ES2" s="146"/>
      <c r="ET2" s="146"/>
      <c r="EU2" s="146"/>
      <c r="EV2" s="146"/>
      <c r="EW2" s="146"/>
      <c r="EX2" s="146"/>
      <c r="EY2" s="146"/>
      <c r="EZ2" s="146"/>
      <c r="FA2" s="146"/>
      <c r="FB2" s="146"/>
      <c r="FC2" s="146"/>
      <c r="FD2" s="146"/>
      <c r="FE2" s="146"/>
      <c r="FF2" s="146"/>
      <c r="FG2" s="146"/>
      <c r="FH2" s="146"/>
      <c r="FI2" s="146"/>
      <c r="FJ2" s="146"/>
    </row>
    <row r="3" spans="2:166">
      <c r="C3" s="22"/>
    </row>
    <row r="4" spans="2:166">
      <c r="B4" s="8"/>
      <c r="C4" s="7"/>
      <c r="D4" s="156" t="s">
        <v>43</v>
      </c>
      <c r="E4" s="157"/>
      <c r="F4" s="157"/>
      <c r="G4" s="157"/>
      <c r="H4" s="157"/>
      <c r="I4" s="157"/>
      <c r="J4" s="157"/>
      <c r="K4" s="157"/>
      <c r="L4" s="158"/>
      <c r="N4" s="8"/>
      <c r="O4" s="156" t="s">
        <v>5</v>
      </c>
      <c r="P4" s="157"/>
      <c r="Q4" s="157"/>
      <c r="R4" s="157"/>
      <c r="S4" s="157"/>
      <c r="T4" s="157"/>
      <c r="U4" s="157"/>
      <c r="V4" s="157"/>
      <c r="W4" s="158"/>
      <c r="X4" s="13"/>
      <c r="Z4" s="153" t="s">
        <v>45</v>
      </c>
      <c r="AA4" s="154"/>
      <c r="AB4" s="154"/>
      <c r="AC4" s="154"/>
      <c r="AD4" s="154"/>
      <c r="AE4" s="154"/>
      <c r="AF4" s="154"/>
      <c r="AG4" s="154"/>
      <c r="AH4" s="154"/>
      <c r="AI4" s="155"/>
      <c r="AK4" s="8"/>
      <c r="AL4" s="156" t="s">
        <v>34</v>
      </c>
      <c r="AM4" s="157"/>
      <c r="AN4" s="157"/>
      <c r="AO4" s="157"/>
      <c r="AP4" s="157"/>
      <c r="AQ4" s="157"/>
      <c r="AR4" s="157"/>
      <c r="AS4" s="157"/>
      <c r="AT4" s="158"/>
      <c r="AU4" s="13"/>
      <c r="AW4" s="8"/>
      <c r="AX4" s="156" t="s">
        <v>36</v>
      </c>
      <c r="AY4" s="157"/>
      <c r="AZ4" s="157"/>
      <c r="BA4" s="157"/>
      <c r="BB4" s="157"/>
      <c r="BC4" s="157"/>
      <c r="BD4" s="157"/>
      <c r="BE4" s="157"/>
      <c r="BF4" s="158"/>
      <c r="BH4" s="156" t="s">
        <v>157</v>
      </c>
      <c r="BI4" s="157"/>
      <c r="BJ4" s="157"/>
      <c r="BK4" s="157"/>
      <c r="BL4" s="157"/>
      <c r="BM4" s="157"/>
      <c r="BN4" s="157"/>
      <c r="BO4" s="157"/>
      <c r="BP4" s="158"/>
      <c r="BR4" s="156" t="s">
        <v>158</v>
      </c>
      <c r="BS4" s="157"/>
      <c r="BT4" s="157"/>
      <c r="BU4" s="157"/>
      <c r="BV4" s="157"/>
      <c r="BW4" s="157"/>
      <c r="BX4" s="157"/>
      <c r="BY4" s="157"/>
      <c r="BZ4" s="158"/>
      <c r="CA4" s="84"/>
      <c r="CB4" s="84"/>
      <c r="CD4" s="8"/>
      <c r="CE4" s="7"/>
      <c r="CF4" s="156" t="s">
        <v>43</v>
      </c>
      <c r="CG4" s="157"/>
      <c r="CH4" s="157"/>
      <c r="CI4" s="157"/>
      <c r="CJ4" s="157"/>
      <c r="CK4" s="157"/>
      <c r="CL4" s="157"/>
      <c r="CM4" s="157"/>
      <c r="CN4" s="157"/>
      <c r="CO4" s="157"/>
      <c r="CP4" s="158"/>
      <c r="CR4" s="156" t="s">
        <v>44</v>
      </c>
      <c r="CS4" s="157"/>
      <c r="CT4" s="157"/>
      <c r="CU4" s="157"/>
      <c r="CV4" s="157"/>
      <c r="CW4" s="157"/>
      <c r="CX4" s="157"/>
      <c r="CY4" s="157"/>
      <c r="CZ4" s="157"/>
      <c r="DA4" s="157"/>
      <c r="DB4" s="158"/>
      <c r="DD4" s="156" t="s">
        <v>96</v>
      </c>
      <c r="DE4" s="157"/>
      <c r="DF4" s="157"/>
      <c r="DG4" s="157"/>
      <c r="DH4" s="157"/>
      <c r="DI4" s="157"/>
      <c r="DJ4" s="157"/>
      <c r="DK4" s="157"/>
      <c r="DL4" s="157"/>
      <c r="DM4" s="157"/>
      <c r="DN4" s="158"/>
      <c r="DP4" s="156"/>
      <c r="DQ4" s="157"/>
      <c r="DR4" s="157"/>
      <c r="DS4" s="157"/>
      <c r="DT4" s="157"/>
      <c r="DU4" s="157"/>
      <c r="DV4" s="157"/>
      <c r="DW4" s="157"/>
      <c r="DX4" s="157"/>
      <c r="DY4" s="157"/>
      <c r="DZ4" s="158"/>
      <c r="EB4" s="156"/>
      <c r="EC4" s="157"/>
      <c r="ED4" s="157"/>
      <c r="EE4" s="157"/>
      <c r="EF4" s="157"/>
      <c r="EG4" s="157"/>
      <c r="EH4" s="157"/>
      <c r="EI4" s="157"/>
      <c r="EJ4" s="157"/>
      <c r="EK4" s="157"/>
      <c r="EL4" s="158"/>
      <c r="EN4" s="156" t="s">
        <v>165</v>
      </c>
      <c r="EO4" s="157"/>
      <c r="EP4" s="157"/>
      <c r="EQ4" s="157"/>
      <c r="ER4" s="157"/>
      <c r="ES4" s="157"/>
      <c r="ET4" s="157"/>
      <c r="EU4" s="157"/>
      <c r="EV4" s="157"/>
      <c r="EW4" s="157"/>
      <c r="EX4" s="158"/>
      <c r="EZ4" s="156" t="s">
        <v>166</v>
      </c>
      <c r="FA4" s="157"/>
      <c r="FB4" s="157"/>
      <c r="FC4" s="157"/>
      <c r="FD4" s="157"/>
      <c r="FE4" s="157"/>
      <c r="FF4" s="157"/>
      <c r="FG4" s="157"/>
      <c r="FH4" s="157"/>
      <c r="FI4" s="157"/>
      <c r="FJ4" s="158"/>
    </row>
    <row r="5" spans="2:166">
      <c r="B5" s="6"/>
      <c r="D5" s="153" t="s">
        <v>46</v>
      </c>
      <c r="E5" s="154"/>
      <c r="F5" s="154"/>
      <c r="G5" s="155"/>
      <c r="I5" s="153" t="s">
        <v>47</v>
      </c>
      <c r="J5" s="154"/>
      <c r="K5" s="154"/>
      <c r="L5" s="155"/>
      <c r="N5" s="6"/>
      <c r="O5" s="153" t="s">
        <v>48</v>
      </c>
      <c r="P5" s="154"/>
      <c r="Q5" s="154"/>
      <c r="R5" s="155"/>
      <c r="T5" s="153" t="s">
        <v>49</v>
      </c>
      <c r="U5" s="154"/>
      <c r="V5" s="154"/>
      <c r="W5" s="155"/>
      <c r="X5" s="12"/>
      <c r="Z5" s="153" t="s">
        <v>50</v>
      </c>
      <c r="AA5" s="154"/>
      <c r="AB5" s="154"/>
      <c r="AC5" s="154"/>
      <c r="AD5" s="155"/>
      <c r="AF5" s="153" t="s">
        <v>51</v>
      </c>
      <c r="AG5" s="154"/>
      <c r="AH5" s="154"/>
      <c r="AI5" s="155"/>
      <c r="AK5" s="6"/>
      <c r="AL5" s="153" t="s">
        <v>48</v>
      </c>
      <c r="AM5" s="154"/>
      <c r="AN5" s="154"/>
      <c r="AO5" s="155"/>
      <c r="AQ5" s="153" t="s">
        <v>49</v>
      </c>
      <c r="AR5" s="154"/>
      <c r="AS5" s="154"/>
      <c r="AT5" s="155"/>
      <c r="AU5" s="12"/>
      <c r="AW5" s="6"/>
      <c r="AX5" s="153" t="s">
        <v>48</v>
      </c>
      <c r="AY5" s="154"/>
      <c r="AZ5" s="154"/>
      <c r="BA5" s="155"/>
      <c r="BC5" s="153" t="s">
        <v>49</v>
      </c>
      <c r="BD5" s="154"/>
      <c r="BE5" s="154"/>
      <c r="BF5" s="155"/>
      <c r="BH5" s="153" t="s">
        <v>50</v>
      </c>
      <c r="BI5" s="154"/>
      <c r="BJ5" s="154"/>
      <c r="BK5" s="155"/>
      <c r="BM5" s="153" t="s">
        <v>164</v>
      </c>
      <c r="BN5" s="154"/>
      <c r="BO5" s="154"/>
      <c r="BP5" s="155"/>
      <c r="BR5" s="153" t="s">
        <v>107</v>
      </c>
      <c r="BS5" s="154"/>
      <c r="BT5" s="154"/>
      <c r="BU5" s="155"/>
      <c r="BW5" s="153" t="s">
        <v>108</v>
      </c>
      <c r="BX5" s="154"/>
      <c r="BY5" s="154"/>
      <c r="BZ5" s="155"/>
      <c r="CA5" s="84"/>
      <c r="CB5" s="84"/>
      <c r="CD5" s="6"/>
      <c r="CF5" s="153" t="s">
        <v>80</v>
      </c>
      <c r="CG5" s="154"/>
      <c r="CH5" s="154"/>
      <c r="CI5" s="154"/>
      <c r="CJ5" s="155"/>
      <c r="CL5" s="153" t="s">
        <v>81</v>
      </c>
      <c r="CM5" s="154"/>
      <c r="CN5" s="154"/>
      <c r="CO5" s="154"/>
      <c r="CP5" s="155"/>
      <c r="CR5" s="153" t="s">
        <v>48</v>
      </c>
      <c r="CS5" s="154"/>
      <c r="CT5" s="154"/>
      <c r="CU5" s="154"/>
      <c r="CV5" s="155"/>
      <c r="CX5" s="153" t="s">
        <v>49</v>
      </c>
      <c r="CY5" s="154"/>
      <c r="CZ5" s="154"/>
      <c r="DA5" s="154"/>
      <c r="DB5" s="155"/>
      <c r="DD5" s="153" t="s">
        <v>48</v>
      </c>
      <c r="DE5" s="154"/>
      <c r="DF5" s="154"/>
      <c r="DG5" s="154"/>
      <c r="DH5" s="155"/>
      <c r="DJ5" s="153" t="s">
        <v>49</v>
      </c>
      <c r="DK5" s="154"/>
      <c r="DL5" s="154"/>
      <c r="DM5" s="154"/>
      <c r="DN5" s="155"/>
      <c r="DP5" s="156" t="s">
        <v>6</v>
      </c>
      <c r="DQ5" s="157"/>
      <c r="DR5" s="157"/>
      <c r="DS5" s="157"/>
      <c r="DT5" s="157"/>
      <c r="DU5" s="157"/>
      <c r="DV5" s="157"/>
      <c r="DW5" s="157"/>
      <c r="DX5" s="157"/>
      <c r="DY5" s="157"/>
      <c r="DZ5" s="158"/>
      <c r="EB5" s="156" t="s">
        <v>7</v>
      </c>
      <c r="EC5" s="157"/>
      <c r="ED5" s="157"/>
      <c r="EE5" s="157"/>
      <c r="EF5" s="157"/>
      <c r="EG5" s="157"/>
      <c r="EH5" s="157"/>
      <c r="EI5" s="157"/>
      <c r="EJ5" s="157"/>
      <c r="EK5" s="157"/>
      <c r="EL5" s="158"/>
      <c r="EN5" s="153" t="s">
        <v>50</v>
      </c>
      <c r="EO5" s="154"/>
      <c r="EP5" s="154"/>
      <c r="EQ5" s="154"/>
      <c r="ER5" s="155"/>
      <c r="ET5" s="153" t="s">
        <v>164</v>
      </c>
      <c r="EU5" s="154"/>
      <c r="EV5" s="154"/>
      <c r="EW5" s="154"/>
      <c r="EX5" s="155"/>
      <c r="EZ5" s="153" t="s">
        <v>50</v>
      </c>
      <c r="FA5" s="154"/>
      <c r="FB5" s="154"/>
      <c r="FC5" s="154"/>
      <c r="FD5" s="155"/>
      <c r="FF5" s="153" t="s">
        <v>108</v>
      </c>
      <c r="FG5" s="154"/>
      <c r="FH5" s="154"/>
      <c r="FI5" s="154"/>
      <c r="FJ5" s="155"/>
    </row>
    <row r="6" spans="2:166">
      <c r="B6" s="6"/>
      <c r="D6" t="s">
        <v>52</v>
      </c>
      <c r="E6" s="6"/>
      <c r="L6" s="12"/>
      <c r="N6" s="89" t="s">
        <v>53</v>
      </c>
      <c r="O6" s="7">
        <v>101.8274</v>
      </c>
      <c r="P6" s="8">
        <v>53741000</v>
      </c>
      <c r="Q6" s="7" t="s">
        <v>54</v>
      </c>
      <c r="R6">
        <f>AVERAGE(P6:P7)</f>
        <v>47953500</v>
      </c>
      <c r="T6" s="89" t="s">
        <v>53</v>
      </c>
      <c r="U6" s="7">
        <v>101.8274</v>
      </c>
      <c r="V6" s="7">
        <v>68753000</v>
      </c>
      <c r="W6" s="7" t="s">
        <v>54</v>
      </c>
      <c r="X6" s="12">
        <f>AVERAGE(V6:V7)</f>
        <v>65234500</v>
      </c>
      <c r="Z6" s="89" t="s">
        <v>53</v>
      </c>
      <c r="AA6" s="7">
        <v>101.8274</v>
      </c>
      <c r="AB6" s="7">
        <v>260390000</v>
      </c>
      <c r="AC6" s="7" t="s">
        <v>54</v>
      </c>
      <c r="AD6">
        <f>AVERAGE(AB6:AB7)</f>
        <v>231140000</v>
      </c>
      <c r="AE6" s="89" t="s">
        <v>53</v>
      </c>
      <c r="AF6" s="7">
        <v>101.8274</v>
      </c>
      <c r="AG6" s="7">
        <v>307790000</v>
      </c>
      <c r="AH6" s="7" t="s">
        <v>54</v>
      </c>
      <c r="AI6" s="12">
        <f>AVERAGE(AG6:AG7)</f>
        <v>273715000</v>
      </c>
      <c r="AK6" s="89" t="s">
        <v>53</v>
      </c>
      <c r="AL6" s="7">
        <v>101.8274</v>
      </c>
      <c r="AM6" s="8">
        <v>318310000</v>
      </c>
      <c r="AN6" s="7" t="s">
        <v>54</v>
      </c>
      <c r="AO6">
        <f>AVERAGE(AM6:AM7)</f>
        <v>289950000</v>
      </c>
      <c r="AQ6" s="89" t="s">
        <v>53</v>
      </c>
      <c r="AR6" s="7">
        <v>101.8274</v>
      </c>
      <c r="AS6" s="7">
        <v>425880000</v>
      </c>
      <c r="AT6" s="7" t="s">
        <v>54</v>
      </c>
      <c r="AU6" s="12">
        <f>AVERAGE(AS6:AS7)</f>
        <v>477340000</v>
      </c>
      <c r="AW6" s="89" t="s">
        <v>53</v>
      </c>
      <c r="AX6" s="7">
        <v>101.8274</v>
      </c>
      <c r="AY6" s="8">
        <v>1679600000000</v>
      </c>
      <c r="AZ6" s="7" t="s">
        <v>54</v>
      </c>
      <c r="BA6">
        <f>AVERAGE(AY6:AY7)</f>
        <v>1556100000000</v>
      </c>
      <c r="BB6" s="89"/>
      <c r="BC6" s="7">
        <v>101.8274</v>
      </c>
      <c r="BD6" s="7">
        <v>3579300000000</v>
      </c>
      <c r="BE6" s="7" t="s">
        <v>54</v>
      </c>
      <c r="BF6" s="12">
        <f>AVERAGE(BD6:BD7)</f>
        <v>3213300000000</v>
      </c>
      <c r="BH6" s="6" t="s">
        <v>78</v>
      </c>
      <c r="BI6">
        <v>8423200000000</v>
      </c>
      <c r="BJ6" s="7" t="s">
        <v>54</v>
      </c>
      <c r="BK6">
        <f>AVERAGE(BI6:BI15)</f>
        <v>3958540000000</v>
      </c>
      <c r="BN6">
        <v>21241000000000</v>
      </c>
      <c r="BO6" s="7" t="s">
        <v>54</v>
      </c>
      <c r="BP6" s="116">
        <f>AVERAGE(BN6:BN15)</f>
        <v>7674820000000</v>
      </c>
      <c r="BR6" s="6" t="s">
        <v>78</v>
      </c>
      <c r="BS6">
        <v>2067900000000</v>
      </c>
      <c r="BT6" s="7" t="s">
        <v>54</v>
      </c>
      <c r="BU6">
        <f>AVERAGE(BS6:BS13)</f>
        <v>1091468750000</v>
      </c>
      <c r="BX6">
        <v>5540200000000</v>
      </c>
      <c r="BY6" s="7" t="s">
        <v>54</v>
      </c>
      <c r="BZ6" s="12">
        <f>AVERAGE(BX6:BX15)</f>
        <v>2209868000000</v>
      </c>
      <c r="CC6" s="81"/>
      <c r="CD6" s="6"/>
      <c r="CF6" s="6" t="s">
        <v>82</v>
      </c>
      <c r="CG6" t="s">
        <v>83</v>
      </c>
      <c r="CH6" t="s">
        <v>84</v>
      </c>
      <c r="CL6" t="s">
        <v>82</v>
      </c>
      <c r="CM6" t="s">
        <v>83</v>
      </c>
      <c r="CN6" t="s">
        <v>84</v>
      </c>
      <c r="CP6" s="12"/>
      <c r="CR6" s="6" t="s">
        <v>82</v>
      </c>
      <c r="CS6" t="s">
        <v>83</v>
      </c>
      <c r="CT6" t="s">
        <v>84</v>
      </c>
      <c r="CX6" t="s">
        <v>82</v>
      </c>
      <c r="CY6" t="s">
        <v>83</v>
      </c>
      <c r="CZ6" t="s">
        <v>84</v>
      </c>
      <c r="DB6" s="12"/>
      <c r="DD6" s="6" t="s">
        <v>82</v>
      </c>
      <c r="DE6" t="s">
        <v>83</v>
      </c>
      <c r="DF6" t="s">
        <v>84</v>
      </c>
      <c r="DJ6" t="s">
        <v>82</v>
      </c>
      <c r="DK6" t="s">
        <v>83</v>
      </c>
      <c r="DL6" t="s">
        <v>84</v>
      </c>
      <c r="DN6" s="12"/>
      <c r="DP6" s="153" t="s">
        <v>48</v>
      </c>
      <c r="DQ6" s="154"/>
      <c r="DR6" s="154"/>
      <c r="DS6" s="154"/>
      <c r="DT6" s="155"/>
      <c r="DV6" s="153" t="s">
        <v>49</v>
      </c>
      <c r="DW6" s="154"/>
      <c r="DX6" s="154"/>
      <c r="DY6" s="154"/>
      <c r="DZ6" s="155"/>
      <c r="EB6" s="153" t="s">
        <v>48</v>
      </c>
      <c r="EC6" s="154"/>
      <c r="ED6" s="154"/>
      <c r="EE6" s="154"/>
      <c r="EF6" s="155"/>
      <c r="EH6" s="153" t="s">
        <v>49</v>
      </c>
      <c r="EI6" s="154"/>
      <c r="EJ6" s="154"/>
      <c r="EK6" s="154"/>
      <c r="EL6" s="155"/>
      <c r="EN6" s="6" t="s">
        <v>71</v>
      </c>
      <c r="EO6">
        <v>1188400000000</v>
      </c>
      <c r="EP6" s="7" t="s">
        <v>54</v>
      </c>
      <c r="EQ6">
        <f>AVERAGE(EO6:EO15)</f>
        <v>1297813000000</v>
      </c>
      <c r="ET6" t="s">
        <v>71</v>
      </c>
      <c r="EU6">
        <v>111930000000</v>
      </c>
      <c r="EV6" s="7" t="s">
        <v>54</v>
      </c>
      <c r="EW6">
        <f>AVERAGE(EU6:EU15)</f>
        <v>159974900000</v>
      </c>
      <c r="EX6" s="13"/>
      <c r="EZ6" s="6" t="s">
        <v>71</v>
      </c>
      <c r="FA6">
        <v>440970000000</v>
      </c>
      <c r="FB6" s="7" t="s">
        <v>54</v>
      </c>
      <c r="FC6">
        <f>AVERAGE(FA6:FA15)</f>
        <v>391340000000</v>
      </c>
      <c r="FG6" t="s">
        <v>71</v>
      </c>
      <c r="FH6">
        <v>171790000000</v>
      </c>
      <c r="FI6" s="7" t="s">
        <v>54</v>
      </c>
      <c r="FJ6" s="12">
        <f>AVERAGE(FH6:FH15)</f>
        <v>232617000000</v>
      </c>
    </row>
    <row r="7" spans="2:166">
      <c r="B7" s="89" t="s">
        <v>53</v>
      </c>
      <c r="C7" s="7">
        <v>101.8274</v>
      </c>
      <c r="D7" s="8">
        <v>109050000</v>
      </c>
      <c r="E7" s="7" t="s">
        <v>54</v>
      </c>
      <c r="F7" s="7">
        <f>AVERAGE(D7:D8)</f>
        <v>100632000</v>
      </c>
      <c r="G7" s="7"/>
      <c r="H7" s="89" t="s">
        <v>53</v>
      </c>
      <c r="I7" s="7">
        <v>101.8274</v>
      </c>
      <c r="J7" s="7">
        <v>99996000</v>
      </c>
      <c r="K7" s="7" t="s">
        <v>54</v>
      </c>
      <c r="L7" s="13">
        <f>AVERAGE(J7:J8)</f>
        <v>89340500</v>
      </c>
      <c r="N7" s="1"/>
      <c r="O7" s="7">
        <v>79.521500000000003</v>
      </c>
      <c r="P7" s="7">
        <v>42166000</v>
      </c>
      <c r="Q7" t="s">
        <v>55</v>
      </c>
      <c r="R7">
        <f>STDEV(P6:P7)</f>
        <v>8184760.9922342878</v>
      </c>
      <c r="T7" s="1"/>
      <c r="U7" s="7">
        <v>79.521500000000003</v>
      </c>
      <c r="V7" s="7">
        <v>61716000</v>
      </c>
      <c r="W7" t="s">
        <v>55</v>
      </c>
      <c r="X7" s="12">
        <f>STDEV(V6:V7)</f>
        <v>4975910.4192097345</v>
      </c>
      <c r="Z7" s="1"/>
      <c r="AA7" s="7">
        <v>79.521500000000003</v>
      </c>
      <c r="AB7" s="7">
        <v>201890000</v>
      </c>
      <c r="AC7" t="s">
        <v>55</v>
      </c>
      <c r="AD7">
        <f>STDEV(AB6:AB7)</f>
        <v>41365746.699413031</v>
      </c>
      <c r="AE7" s="1"/>
      <c r="AF7" s="7">
        <v>79.521500000000003</v>
      </c>
      <c r="AG7" s="7">
        <v>239640000</v>
      </c>
      <c r="AH7" t="s">
        <v>55</v>
      </c>
      <c r="AI7" s="12">
        <f>STDEV(AG6:AG7)</f>
        <v>48189327.137863211</v>
      </c>
      <c r="AK7" s="1"/>
      <c r="AL7" s="7">
        <v>79.521500000000003</v>
      </c>
      <c r="AM7" s="7">
        <v>261590000</v>
      </c>
      <c r="AN7" t="s">
        <v>55</v>
      </c>
      <c r="AO7">
        <f>STDEV(AM6:AM7)</f>
        <v>40107096.628900975</v>
      </c>
      <c r="AQ7" s="1"/>
      <c r="AR7" s="7">
        <v>79.521500000000003</v>
      </c>
      <c r="AS7" s="7">
        <v>528800000</v>
      </c>
      <c r="AT7" t="s">
        <v>55</v>
      </c>
      <c r="AU7" s="12">
        <f>STDEV(AS6:AS7)</f>
        <v>72775429.919719473</v>
      </c>
      <c r="AW7" s="1"/>
      <c r="AX7" s="7">
        <v>79.521500000000003</v>
      </c>
      <c r="AY7" s="7">
        <v>1432600000000</v>
      </c>
      <c r="AZ7" t="s">
        <v>55</v>
      </c>
      <c r="BA7">
        <f>STDEV(AY6:AY7)</f>
        <v>174655374953.07724</v>
      </c>
      <c r="BB7" s="1"/>
      <c r="BC7" s="7">
        <v>79.521500000000003</v>
      </c>
      <c r="BD7" s="7">
        <v>2847300000000</v>
      </c>
      <c r="BE7" t="s">
        <v>55</v>
      </c>
      <c r="BF7" s="12">
        <f>STDEV(BD6:BD7)</f>
        <v>517602163828.55066</v>
      </c>
      <c r="BH7" s="6"/>
      <c r="BI7">
        <v>6761600000000</v>
      </c>
      <c r="BJ7" t="s">
        <v>55</v>
      </c>
      <c r="BK7">
        <f>STDEV(BI6:BI15)</f>
        <v>2516202254810.0356</v>
      </c>
      <c r="BN7">
        <v>16214000000000</v>
      </c>
      <c r="BO7" t="s">
        <v>55</v>
      </c>
      <c r="BP7" s="116">
        <f>STDEV(BN6:BN15)</f>
        <v>6100293957361.5791</v>
      </c>
      <c r="BR7" s="6"/>
      <c r="BS7">
        <v>1789900000000</v>
      </c>
      <c r="BT7" t="s">
        <v>55</v>
      </c>
      <c r="BU7">
        <f>STDEV(BS6:BS13)</f>
        <v>682365467838.32385</v>
      </c>
      <c r="BX7">
        <v>3769800000000</v>
      </c>
      <c r="BY7" t="s">
        <v>55</v>
      </c>
      <c r="BZ7" s="12">
        <f>STDEV(BX6:BX15)</f>
        <v>1697193267229.4248</v>
      </c>
      <c r="CC7" s="81"/>
      <c r="CD7" s="8" t="s">
        <v>85</v>
      </c>
      <c r="CE7" s="7"/>
      <c r="CF7" s="8">
        <v>103</v>
      </c>
      <c r="CG7" s="7">
        <v>86</v>
      </c>
      <c r="CH7" s="7">
        <v>61103000</v>
      </c>
      <c r="CI7" s="7" t="s">
        <v>54</v>
      </c>
      <c r="CJ7" s="7">
        <v>49955500</v>
      </c>
      <c r="CK7" s="7"/>
      <c r="CL7" s="7">
        <v>103</v>
      </c>
      <c r="CM7" s="7">
        <v>86</v>
      </c>
      <c r="CN7" s="7">
        <v>21533000</v>
      </c>
      <c r="CO7" s="7" t="s">
        <v>54</v>
      </c>
      <c r="CP7" s="13">
        <v>16222142.857142856</v>
      </c>
      <c r="CR7" s="8">
        <v>103</v>
      </c>
      <c r="CS7" s="7">
        <v>86</v>
      </c>
      <c r="CT7" s="7">
        <v>41245000</v>
      </c>
      <c r="CU7" s="7" t="s">
        <v>54</v>
      </c>
      <c r="CV7" s="7">
        <v>38820500</v>
      </c>
      <c r="CW7" s="7"/>
      <c r="CX7" s="7">
        <v>103</v>
      </c>
      <c r="CY7" s="7">
        <v>86</v>
      </c>
      <c r="CZ7" s="7">
        <v>34349000</v>
      </c>
      <c r="DA7" s="7" t="s">
        <v>54</v>
      </c>
      <c r="DB7" s="13">
        <v>27733571.428571429</v>
      </c>
      <c r="DD7" s="6"/>
      <c r="DE7" t="s">
        <v>97</v>
      </c>
      <c r="DF7" t="s">
        <v>98</v>
      </c>
      <c r="DJ7" s="7">
        <v>103</v>
      </c>
      <c r="DK7" s="7">
        <v>86</v>
      </c>
      <c r="DL7" s="7">
        <v>132770000</v>
      </c>
      <c r="DM7" s="7" t="s">
        <v>54</v>
      </c>
      <c r="DN7" s="12">
        <f>AVERAGE(DL7:DL12)</f>
        <v>108760500</v>
      </c>
      <c r="DP7" s="6" t="s">
        <v>82</v>
      </c>
      <c r="DQ7" t="s">
        <v>83</v>
      </c>
      <c r="DR7" t="s">
        <v>84</v>
      </c>
      <c r="DV7" t="s">
        <v>82</v>
      </c>
      <c r="DW7" t="s">
        <v>83</v>
      </c>
      <c r="DX7" t="s">
        <v>84</v>
      </c>
      <c r="DZ7" s="12"/>
      <c r="EB7" s="6" t="s">
        <v>82</v>
      </c>
      <c r="EC7" t="s">
        <v>83</v>
      </c>
      <c r="ED7" t="s">
        <v>84</v>
      </c>
      <c r="EH7" t="s">
        <v>82</v>
      </c>
      <c r="EI7" t="s">
        <v>83</v>
      </c>
      <c r="EJ7" t="s">
        <v>84</v>
      </c>
      <c r="EL7" s="12"/>
      <c r="EN7" s="6"/>
      <c r="EO7">
        <v>1015900000000</v>
      </c>
      <c r="EP7" t="s">
        <v>55</v>
      </c>
      <c r="EQ7">
        <f>STDEV(EO6:EO15)</f>
        <v>387755959164.75317</v>
      </c>
      <c r="EU7">
        <v>86208000000</v>
      </c>
      <c r="EV7" t="s">
        <v>55</v>
      </c>
      <c r="EW7">
        <f>STDEV(EU6:EU15)</f>
        <v>80011199719.442093</v>
      </c>
      <c r="EX7" s="12"/>
      <c r="EZ7" s="6"/>
      <c r="FA7">
        <v>328210000000</v>
      </c>
      <c r="FB7" t="s">
        <v>55</v>
      </c>
      <c r="FC7">
        <f>STDEV(FA6:FA15)</f>
        <v>85791904694.505447</v>
      </c>
      <c r="FH7">
        <v>167850000000</v>
      </c>
      <c r="FI7" t="s">
        <v>55</v>
      </c>
      <c r="FJ7" s="12">
        <f>STDEV(FH6:FH15)</f>
        <v>88289825895.550812</v>
      </c>
    </row>
    <row r="8" spans="2:166">
      <c r="B8" s="1"/>
      <c r="C8" s="7">
        <v>79.521500000000003</v>
      </c>
      <c r="D8" s="7">
        <v>92214000</v>
      </c>
      <c r="E8" t="s">
        <v>55</v>
      </c>
      <c r="F8">
        <f>STDEV(D7:D8)</f>
        <v>11904849.768056715</v>
      </c>
      <c r="H8" s="1"/>
      <c r="I8" s="7">
        <v>79.521500000000003</v>
      </c>
      <c r="J8" s="7">
        <v>78685000</v>
      </c>
      <c r="K8" t="s">
        <v>55</v>
      </c>
      <c r="L8" s="12">
        <f>STDEV(J7:J8)</f>
        <v>15069152.613866514</v>
      </c>
      <c r="N8" s="6"/>
      <c r="Q8" t="s">
        <v>56</v>
      </c>
      <c r="R8">
        <f>R7/COUNT(P6:P7)^0.5</f>
        <v>5787500</v>
      </c>
      <c r="W8" t="s">
        <v>56</v>
      </c>
      <c r="X8" s="12">
        <f>X7/COUNT(V6:V7)^0.5</f>
        <v>3518499.9999999995</v>
      </c>
      <c r="Z8" s="6"/>
      <c r="AC8" t="s">
        <v>56</v>
      </c>
      <c r="AD8">
        <f>AD7/COUNT(AB6:AB7)^0.5</f>
        <v>29250000</v>
      </c>
      <c r="AH8" t="s">
        <v>56</v>
      </c>
      <c r="AI8" s="12">
        <f>AI7/COUNT(AG6:AG7)^0.5</f>
        <v>34074999.999999993</v>
      </c>
      <c r="AK8" s="6"/>
      <c r="AN8" t="s">
        <v>56</v>
      </c>
      <c r="AO8">
        <f>AO7/COUNT(AM6:AM7)^0.5</f>
        <v>28359999.999999996</v>
      </c>
      <c r="AS8" s="7"/>
      <c r="AT8" t="s">
        <v>56</v>
      </c>
      <c r="AU8" s="12">
        <f>AU7/COUNT(AS6:AS7)^0.5</f>
        <v>51460000</v>
      </c>
      <c r="AW8" s="6"/>
      <c r="AZ8" t="s">
        <v>56</v>
      </c>
      <c r="BA8">
        <f>BA7/COUNT(AY6:AY7)^0.5</f>
        <v>123500000000</v>
      </c>
      <c r="BE8" t="s">
        <v>56</v>
      </c>
      <c r="BF8" s="12">
        <f>BF7/COUNT(BD6:BD7)^0.5</f>
        <v>365999999999.99847</v>
      </c>
      <c r="BH8" s="6"/>
      <c r="BI8">
        <v>3311800000000</v>
      </c>
      <c r="BJ8" t="s">
        <v>56</v>
      </c>
      <c r="BK8">
        <f>BK7/COUNT(BI6:BI15)^0.5</f>
        <v>795693017885.10791</v>
      </c>
      <c r="BM8" t="s">
        <v>78</v>
      </c>
      <c r="BN8">
        <v>5366300000000</v>
      </c>
      <c r="BO8" t="s">
        <v>56</v>
      </c>
      <c r="BP8" s="116">
        <f>(BP7)/COUNT(BN6:BN15)^0.5</f>
        <v>1929082330182.4675</v>
      </c>
      <c r="BR8" s="6"/>
      <c r="BS8">
        <v>656290000000</v>
      </c>
      <c r="BT8" t="s">
        <v>56</v>
      </c>
      <c r="BU8">
        <f>BU7/COUNT(BS6:BS13)^0.5</f>
        <v>241252624778.00488</v>
      </c>
      <c r="BX8">
        <v>1144200000000</v>
      </c>
      <c r="BY8" t="s">
        <v>56</v>
      </c>
      <c r="BZ8" s="12">
        <f>BZ7/COUNT(BX6:BX15)^0.5</f>
        <v>536699635394.77924</v>
      </c>
      <c r="CC8" s="81"/>
      <c r="CD8" s="6"/>
      <c r="CF8" s="6">
        <v>103</v>
      </c>
      <c r="CG8">
        <v>77</v>
      </c>
      <c r="CH8">
        <v>36536000</v>
      </c>
      <c r="CI8" t="s">
        <v>55</v>
      </c>
      <c r="CJ8">
        <v>11857662.261171045</v>
      </c>
      <c r="CL8">
        <v>103</v>
      </c>
      <c r="CM8">
        <v>77</v>
      </c>
      <c r="CN8">
        <v>13216000</v>
      </c>
      <c r="CO8" t="s">
        <v>55</v>
      </c>
      <c r="CP8" s="12">
        <v>3994900.1835077754</v>
      </c>
      <c r="CR8" s="6">
        <v>103</v>
      </c>
      <c r="CS8">
        <v>77</v>
      </c>
      <c r="CT8">
        <v>31166000</v>
      </c>
      <c r="CU8" t="s">
        <v>55</v>
      </c>
      <c r="CV8">
        <v>7361812.0255817454</v>
      </c>
      <c r="CX8">
        <v>103</v>
      </c>
      <c r="CY8">
        <v>77</v>
      </c>
      <c r="CZ8">
        <v>21899000</v>
      </c>
      <c r="DA8" t="s">
        <v>55</v>
      </c>
      <c r="DB8" s="12">
        <v>8187577.7829820337</v>
      </c>
      <c r="DD8" s="6" t="s">
        <v>99</v>
      </c>
      <c r="DE8" s="8">
        <v>103</v>
      </c>
      <c r="DF8" s="7">
        <v>86</v>
      </c>
      <c r="DG8" s="7">
        <v>283470000</v>
      </c>
      <c r="DH8" s="7" t="s">
        <v>54</v>
      </c>
      <c r="DI8">
        <f>AVERAGE(DG8:DG13)</f>
        <v>229971666.66666666</v>
      </c>
      <c r="DJ8">
        <v>103</v>
      </c>
      <c r="DK8">
        <v>77</v>
      </c>
      <c r="DL8">
        <v>66274000</v>
      </c>
      <c r="DM8" t="s">
        <v>55</v>
      </c>
      <c r="DN8" s="12">
        <f>STDEV(DL7:DL12)</f>
        <v>31142134.915576998</v>
      </c>
      <c r="DP8" s="8">
        <v>103</v>
      </c>
      <c r="DQ8" s="7">
        <v>86</v>
      </c>
      <c r="DR8" s="7">
        <v>262910000</v>
      </c>
      <c r="DS8" s="7" t="s">
        <v>54</v>
      </c>
      <c r="DT8" s="7">
        <f>AVERAGE(DR8:DR13)</f>
        <v>221116666.66666666</v>
      </c>
      <c r="DU8" s="7"/>
      <c r="DV8" s="7"/>
      <c r="DW8" s="7"/>
      <c r="DX8" s="7"/>
      <c r="DY8" s="7"/>
      <c r="DZ8" s="13"/>
      <c r="EB8" s="8">
        <v>103</v>
      </c>
      <c r="EC8" s="7">
        <v>86</v>
      </c>
      <c r="ED8" s="7">
        <v>804040000000</v>
      </c>
      <c r="EE8" s="7" t="s">
        <v>54</v>
      </c>
      <c r="EF8" s="7">
        <v>653730000000</v>
      </c>
      <c r="EG8" s="7"/>
      <c r="EH8" s="7"/>
      <c r="EI8" s="7"/>
      <c r="EJ8" s="7"/>
      <c r="EK8" s="7"/>
      <c r="EL8" s="13"/>
      <c r="EN8" s="6"/>
      <c r="EO8">
        <v>1625300000000</v>
      </c>
      <c r="EP8" t="s">
        <v>56</v>
      </c>
      <c r="EQ8">
        <f>EQ7/COUNT(EO6:EO15)^0.5</f>
        <v>122619200726.38612</v>
      </c>
      <c r="EU8">
        <v>189860000000</v>
      </c>
      <c r="EV8" t="s">
        <v>56</v>
      </c>
      <c r="EW8">
        <f>EW7/COUNT(EU6:EU15)^0.5</f>
        <v>25301762943.60622</v>
      </c>
      <c r="EX8" s="12"/>
      <c r="EZ8" s="6"/>
      <c r="FA8">
        <v>349930000000</v>
      </c>
      <c r="FB8" t="s">
        <v>56</v>
      </c>
      <c r="FC8">
        <f>FC7/COUNT(FA6:FA15)^0.5</f>
        <v>27129782363.872929</v>
      </c>
      <c r="FH8">
        <v>237890000000</v>
      </c>
      <c r="FI8" t="s">
        <v>56</v>
      </c>
      <c r="FJ8" s="12">
        <f>FJ7/COUNT(FH6:FH15)^0.5</f>
        <v>27919694404.965599</v>
      </c>
    </row>
    <row r="9" spans="2:166">
      <c r="B9" s="1"/>
      <c r="D9" s="7"/>
      <c r="E9" t="s">
        <v>56</v>
      </c>
      <c r="F9">
        <f>F8/COUNT(D7:D8)^0.5</f>
        <v>8418000</v>
      </c>
      <c r="H9" s="1"/>
      <c r="K9" t="s">
        <v>56</v>
      </c>
      <c r="L9" s="12">
        <f>L8/COUNT(J7:J8)^0.5</f>
        <v>10655499.999999998</v>
      </c>
      <c r="N9" s="6"/>
      <c r="Q9" t="s">
        <v>57</v>
      </c>
      <c r="R9">
        <f>R6/R68*100</f>
        <v>8.5374748428816485</v>
      </c>
      <c r="W9" t="s">
        <v>57</v>
      </c>
      <c r="X9" s="12">
        <f>X6/X68*100</f>
        <v>14.415160352624461</v>
      </c>
      <c r="Z9" s="6"/>
      <c r="AC9" t="s">
        <v>57</v>
      </c>
      <c r="AD9">
        <f>AD6/AD68*100</f>
        <v>10.776354168791395</v>
      </c>
      <c r="AH9" t="s">
        <v>57</v>
      </c>
      <c r="AI9" s="12">
        <f>AI6/AI68*100</f>
        <v>14.911257818515914</v>
      </c>
      <c r="AK9" s="6"/>
      <c r="AN9" t="s">
        <v>57</v>
      </c>
      <c r="AO9">
        <f>AO6/AO68*100</f>
        <v>12.034306177319971</v>
      </c>
      <c r="AT9" t="s">
        <v>57</v>
      </c>
      <c r="AU9" s="12">
        <f>AU6/AU68*100</f>
        <v>23.776885603562498</v>
      </c>
      <c r="AW9" s="6"/>
      <c r="AZ9" t="s">
        <v>57</v>
      </c>
      <c r="BA9">
        <f>BA6/BA68*100</f>
        <v>20.580185055024323</v>
      </c>
      <c r="BE9" t="s">
        <v>57</v>
      </c>
      <c r="BF9" s="12">
        <f>BF6/BF68*100</f>
        <v>23.400190482924863</v>
      </c>
      <c r="BH9" s="6"/>
      <c r="BI9">
        <v>1019200000000</v>
      </c>
      <c r="BJ9" t="s">
        <v>57</v>
      </c>
      <c r="BK9">
        <f>BK6/BK55*100</f>
        <v>11.440336365899791</v>
      </c>
      <c r="BN9">
        <v>3248700000000</v>
      </c>
      <c r="BO9" t="s">
        <v>57</v>
      </c>
      <c r="BP9" s="116">
        <f>BP6/BP55*100</f>
        <v>15.798581984830124</v>
      </c>
      <c r="BR9" s="6"/>
      <c r="BS9">
        <v>953700000000</v>
      </c>
      <c r="BT9" t="s">
        <v>57</v>
      </c>
      <c r="BU9">
        <f>BU6/BU55*100</f>
        <v>7.6066063914804039</v>
      </c>
      <c r="BX9">
        <v>1889600000000</v>
      </c>
      <c r="BY9" t="s">
        <v>57</v>
      </c>
      <c r="BZ9" s="12">
        <f>BZ6/BZ55*100</f>
        <v>10.682973822540275</v>
      </c>
      <c r="CC9" s="81"/>
      <c r="CD9" s="6"/>
      <c r="CF9" s="6">
        <v>103</v>
      </c>
      <c r="CG9">
        <v>74</v>
      </c>
      <c r="CH9">
        <v>91725000</v>
      </c>
      <c r="CI9" t="s">
        <v>56</v>
      </c>
      <c r="CJ9">
        <v>4840870.3470209436</v>
      </c>
      <c r="CL9">
        <v>103</v>
      </c>
      <c r="CM9">
        <v>74</v>
      </c>
      <c r="CN9">
        <v>19217000</v>
      </c>
      <c r="CO9" t="s">
        <v>56</v>
      </c>
      <c r="CP9" s="12">
        <v>1509930.3425839813</v>
      </c>
      <c r="CR9" s="6">
        <v>103</v>
      </c>
      <c r="CS9">
        <v>68</v>
      </c>
      <c r="CT9">
        <v>46491000</v>
      </c>
      <c r="CU9" t="s">
        <v>56</v>
      </c>
      <c r="CV9">
        <v>3005447.1741600563</v>
      </c>
      <c r="CX9">
        <v>103</v>
      </c>
      <c r="CY9">
        <v>68</v>
      </c>
      <c r="CZ9">
        <v>32733000</v>
      </c>
      <c r="DA9" t="s">
        <v>56</v>
      </c>
      <c r="DB9" s="12">
        <v>3094613.5219668611</v>
      </c>
      <c r="DD9" s="6"/>
      <c r="DE9" s="6">
        <v>103</v>
      </c>
      <c r="DF9">
        <v>77</v>
      </c>
      <c r="DG9">
        <v>155650000</v>
      </c>
      <c r="DH9" t="s">
        <v>55</v>
      </c>
      <c r="DI9">
        <f>STDEV(DG8:DG13)</f>
        <v>54609862.631823771</v>
      </c>
      <c r="DJ9">
        <v>103</v>
      </c>
      <c r="DK9">
        <v>68</v>
      </c>
      <c r="DL9">
        <v>115970000</v>
      </c>
      <c r="DM9" t="s">
        <v>56</v>
      </c>
      <c r="DN9" s="12">
        <f>(DN8)/COUNT(DL7:DL12)^0.5</f>
        <v>12713723.34067929</v>
      </c>
      <c r="DP9" s="6">
        <v>103</v>
      </c>
      <c r="DQ9">
        <v>77</v>
      </c>
      <c r="DR9">
        <v>150980000</v>
      </c>
      <c r="DS9" t="s">
        <v>55</v>
      </c>
      <c r="DT9">
        <f>STDEV(DR8:DR13)</f>
        <v>51568436.341105618</v>
      </c>
      <c r="DZ9" s="12"/>
      <c r="EB9" s="6">
        <v>103</v>
      </c>
      <c r="EC9">
        <v>77</v>
      </c>
      <c r="ED9">
        <v>456380000000</v>
      </c>
      <c r="EE9" t="s">
        <v>55</v>
      </c>
      <c r="EF9">
        <v>154892408852.08005</v>
      </c>
      <c r="EL9" s="12"/>
      <c r="EN9" s="6"/>
      <c r="EO9">
        <v>1401700000000</v>
      </c>
      <c r="EP9" t="s">
        <v>57</v>
      </c>
      <c r="EQ9">
        <f>EQ6/EQ27*100</f>
        <v>94.608920180263979</v>
      </c>
      <c r="EU9">
        <v>170850000000</v>
      </c>
      <c r="EV9" t="s">
        <v>57</v>
      </c>
      <c r="EW9">
        <f>EW6/EW39*100</f>
        <v>12.393097283879664</v>
      </c>
      <c r="EX9" s="12"/>
      <c r="EZ9" s="6"/>
      <c r="FA9">
        <v>372660000000</v>
      </c>
      <c r="FB9" t="s">
        <v>57</v>
      </c>
      <c r="FC9">
        <f>FC6/FC26*100</f>
        <v>99.316025399767682</v>
      </c>
      <c r="FH9">
        <v>271110000000</v>
      </c>
      <c r="FI9" t="s">
        <v>57</v>
      </c>
      <c r="FJ9" s="12">
        <f>FJ6/FJ37*100</f>
        <v>38.35831906429911</v>
      </c>
    </row>
    <row r="10" spans="2:166">
      <c r="B10" s="1"/>
      <c r="E10" t="s">
        <v>57</v>
      </c>
      <c r="F10">
        <f>F7/F68*100</f>
        <v>13.798607140359609</v>
      </c>
      <c r="H10" s="1"/>
      <c r="K10" t="s">
        <v>57</v>
      </c>
      <c r="L10" s="12">
        <f>L7/L68*100</f>
        <v>23.972346360095685</v>
      </c>
      <c r="N10" s="6"/>
      <c r="Q10" s="9" t="s">
        <v>58</v>
      </c>
      <c r="R10">
        <f>((R8/R6)^2+(R69/R68)^2)^0.5*R9</f>
        <v>1.1463976877441968</v>
      </c>
      <c r="W10" s="9" t="s">
        <v>58</v>
      </c>
      <c r="X10" s="12">
        <f>((X8/X6)^2+(X69/X68)^2)^0.5*X9</f>
        <v>0.96169126355806589</v>
      </c>
      <c r="Z10" s="6"/>
      <c r="AC10" s="9" t="s">
        <v>58</v>
      </c>
      <c r="AD10">
        <f>((AD8/AD6)^2+(AD69/AD68)^2)^0.5*AD9</f>
        <v>1.5282437559176869</v>
      </c>
      <c r="AH10" s="9" t="s">
        <v>58</v>
      </c>
      <c r="AI10" s="12">
        <f>((AI8/AI6)^2+(AI69/AI68)^2)^0.5*AI9</f>
        <v>2.0208955289009385</v>
      </c>
      <c r="AK10" s="6"/>
      <c r="AM10" s="9"/>
      <c r="AN10" s="9" t="s">
        <v>58</v>
      </c>
      <c r="AO10">
        <f>((AO8/AO6)^2+(AO69/AO68)^2)^0.5*AO9</f>
        <v>1.3293588723990197</v>
      </c>
      <c r="AS10" s="9"/>
      <c r="AT10" s="9" t="s">
        <v>58</v>
      </c>
      <c r="AU10" s="12">
        <f>((AU8/AU6)^2+(AU69/AU68)^2)^0.5*AU9</f>
        <v>3.4475748020415016</v>
      </c>
      <c r="AW10" s="6"/>
      <c r="AY10" s="9"/>
      <c r="AZ10" s="9" t="s">
        <v>58</v>
      </c>
      <c r="BA10">
        <f>((BA8/BA6)^2+(BA69/BA68)^2)^0.5*BA9</f>
        <v>1.9536168330981094</v>
      </c>
      <c r="BD10" s="9"/>
      <c r="BE10" s="9" t="s">
        <v>58</v>
      </c>
      <c r="BF10" s="12">
        <f>((BF8/BF6)^2+(BF69/BF68)^2)^0.5*BF9</f>
        <v>3.2751155508764973</v>
      </c>
      <c r="BH10" s="6"/>
      <c r="BI10">
        <v>2062600000000</v>
      </c>
      <c r="BJ10" s="9" t="s">
        <v>58</v>
      </c>
      <c r="BK10">
        <f>((BK8/BK6)^2+(BK56/BK55)^2)^0.5*BK9</f>
        <v>2.5353234351624194</v>
      </c>
      <c r="BN10">
        <v>5443200000000</v>
      </c>
      <c r="BO10" s="9" t="s">
        <v>58</v>
      </c>
      <c r="BP10" s="116">
        <f>((BP8/BP6)^2+(BP56/BP55)^2)^0.5*BP9</f>
        <v>4.4904249730323205</v>
      </c>
      <c r="BR10" s="6"/>
      <c r="BS10">
        <v>267640000000</v>
      </c>
      <c r="BT10" s="9" t="s">
        <v>58</v>
      </c>
      <c r="BU10">
        <f>((BU8/BU6)^2+(BU56/BU55)^2)^0.5*BU9</f>
        <v>2.070141829387719</v>
      </c>
      <c r="BX10">
        <v>917940000000</v>
      </c>
      <c r="BY10" s="9" t="s">
        <v>58</v>
      </c>
      <c r="BZ10" s="12">
        <f>((BZ8/BZ6)^2+(BZ56/BZ55)^2)^0.5*BZ9</f>
        <v>3.1307959181015486</v>
      </c>
      <c r="CC10" s="81"/>
      <c r="CD10" s="6"/>
      <c r="CF10" s="6">
        <v>103</v>
      </c>
      <c r="CG10">
        <v>68</v>
      </c>
      <c r="CH10">
        <v>56978000</v>
      </c>
      <c r="CI10" t="s">
        <v>57</v>
      </c>
      <c r="CJ10">
        <v>86.523920898188578</v>
      </c>
      <c r="CL10">
        <v>86</v>
      </c>
      <c r="CM10">
        <v>77</v>
      </c>
      <c r="CN10">
        <v>12773000</v>
      </c>
      <c r="CO10" t="s">
        <v>57</v>
      </c>
      <c r="CP10" s="12">
        <v>45.624309747579233</v>
      </c>
      <c r="CR10" s="6">
        <v>86</v>
      </c>
      <c r="CS10">
        <v>77</v>
      </c>
      <c r="CT10">
        <v>28320000</v>
      </c>
      <c r="CU10" t="s">
        <v>57</v>
      </c>
      <c r="CV10">
        <v>62.659405564880913</v>
      </c>
      <c r="CX10">
        <v>86</v>
      </c>
      <c r="CY10">
        <v>77</v>
      </c>
      <c r="CZ10">
        <v>20588000</v>
      </c>
      <c r="DA10" t="s">
        <v>57</v>
      </c>
      <c r="DB10" s="12">
        <v>37.489855207717007</v>
      </c>
      <c r="DD10" s="6"/>
      <c r="DE10" s="6">
        <v>103</v>
      </c>
      <c r="DF10">
        <v>68</v>
      </c>
      <c r="DG10">
        <v>243260000</v>
      </c>
      <c r="DH10" t="s">
        <v>56</v>
      </c>
      <c r="DI10">
        <f>DI9/COUNT(DG8:DG13)^0.5</f>
        <v>22294383.06190845</v>
      </c>
      <c r="DJ10">
        <v>86</v>
      </c>
      <c r="DK10">
        <v>77</v>
      </c>
      <c r="DL10">
        <v>72789000</v>
      </c>
      <c r="DM10" t="s">
        <v>57</v>
      </c>
      <c r="DN10" s="12">
        <f>DN7/DN43*100</f>
        <v>66.595499534060195</v>
      </c>
      <c r="DP10" s="6">
        <v>103</v>
      </c>
      <c r="DQ10">
        <v>68</v>
      </c>
      <c r="DR10">
        <v>218970000</v>
      </c>
      <c r="DS10" t="s">
        <v>56</v>
      </c>
      <c r="DT10">
        <f>DT9/COUNT(DR8:DR13)^0.5</f>
        <v>21052725.978150919</v>
      </c>
      <c r="DZ10" s="12"/>
      <c r="EB10" s="6">
        <v>103</v>
      </c>
      <c r="EC10">
        <v>68</v>
      </c>
      <c r="ED10">
        <v>683560000000</v>
      </c>
      <c r="EE10" t="s">
        <v>56</v>
      </c>
      <c r="EF10">
        <v>63234561119.691406</v>
      </c>
      <c r="EL10" s="12"/>
      <c r="EN10" s="6"/>
      <c r="EO10">
        <v>1676200000000</v>
      </c>
      <c r="EP10" s="9" t="s">
        <v>58</v>
      </c>
      <c r="EQ10">
        <f>((EQ8/EQ6)^2+(EQ28/EQ27)^2)^0.5*EQ9</f>
        <v>12.869361092817995</v>
      </c>
      <c r="EU10">
        <v>148110000000</v>
      </c>
      <c r="EV10" s="9" t="s">
        <v>58</v>
      </c>
      <c r="EW10">
        <f>((EW8/EW6)^2+(EW40/EW39)^2)^0.5*EW9</f>
        <v>2.3621220869527026</v>
      </c>
      <c r="EX10" s="12"/>
      <c r="EZ10" s="6"/>
      <c r="FA10">
        <v>472850000000</v>
      </c>
      <c r="FB10" s="9" t="s">
        <v>58</v>
      </c>
      <c r="FC10">
        <v>9.6999999999999993</v>
      </c>
      <c r="FH10">
        <v>247910000000</v>
      </c>
      <c r="FI10" s="9" t="s">
        <v>58</v>
      </c>
      <c r="FJ10" s="12">
        <f>((FJ8/FJ6)^2+(FJ38/FJ37)^2)^0.5*FJ9</f>
        <v>6.1704668166720884</v>
      </c>
    </row>
    <row r="11" spans="2:166">
      <c r="B11" s="95"/>
      <c r="C11" s="9"/>
      <c r="D11" s="9"/>
      <c r="E11" s="9" t="s">
        <v>58</v>
      </c>
      <c r="F11" s="9">
        <f>((F9/F7)^2+(F69/F68)^2)^0.5*F10</f>
        <v>1.6473616783535019</v>
      </c>
      <c r="G11" s="9"/>
      <c r="H11" s="95"/>
      <c r="I11" s="9"/>
      <c r="J11" s="9"/>
      <c r="K11" s="9" t="s">
        <v>58</v>
      </c>
      <c r="L11" s="14">
        <f>((L9/L7)^2+(L69/L68)^2)^0.5*L10</f>
        <v>3.1957635785788239</v>
      </c>
      <c r="N11" s="6"/>
      <c r="X11" s="12"/>
      <c r="Z11" s="6"/>
      <c r="AI11" s="12"/>
      <c r="AK11" s="6"/>
      <c r="AU11" s="12"/>
      <c r="AW11" s="6"/>
      <c r="BF11" s="12"/>
      <c r="BH11" s="6"/>
      <c r="BI11">
        <v>4554100000000</v>
      </c>
      <c r="BN11">
        <v>6473900000000</v>
      </c>
      <c r="BP11" s="116"/>
      <c r="BR11" s="6"/>
      <c r="BS11">
        <v>341980000000</v>
      </c>
      <c r="BX11">
        <v>548740000000</v>
      </c>
      <c r="BZ11" s="12"/>
      <c r="CC11" s="81"/>
      <c r="CD11" s="6"/>
      <c r="CF11" s="6">
        <v>86</v>
      </c>
      <c r="CG11">
        <v>77</v>
      </c>
      <c r="CH11">
        <v>33326000</v>
      </c>
      <c r="CI11" t="s">
        <v>86</v>
      </c>
      <c r="CJ11">
        <v>11.199672968942995</v>
      </c>
      <c r="CL11">
        <v>86</v>
      </c>
      <c r="CM11">
        <v>74</v>
      </c>
      <c r="CN11">
        <v>18156000</v>
      </c>
      <c r="CO11" t="s">
        <v>86</v>
      </c>
      <c r="CP11" s="12">
        <v>5.6000501512365481</v>
      </c>
      <c r="CR11" s="6">
        <v>86</v>
      </c>
      <c r="CS11">
        <v>74</v>
      </c>
      <c r="CT11">
        <v>44421000</v>
      </c>
      <c r="CU11" t="s">
        <v>86</v>
      </c>
      <c r="CV11">
        <v>6.4912853336641385</v>
      </c>
      <c r="CX11">
        <v>86</v>
      </c>
      <c r="CY11">
        <v>74</v>
      </c>
      <c r="CZ11">
        <v>35221000</v>
      </c>
      <c r="DA11" t="s">
        <v>86</v>
      </c>
      <c r="DB11" s="12">
        <v>5.0584960843469</v>
      </c>
      <c r="DD11" s="6"/>
      <c r="DE11" s="6">
        <v>86</v>
      </c>
      <c r="DF11">
        <v>77</v>
      </c>
      <c r="DG11">
        <v>171300000</v>
      </c>
      <c r="DH11" t="s">
        <v>57</v>
      </c>
      <c r="DI11">
        <f>DI8/(DI44)*100</f>
        <v>77.263137949785829</v>
      </c>
      <c r="DJ11">
        <v>86</v>
      </c>
      <c r="DK11">
        <v>74</v>
      </c>
      <c r="DL11">
        <v>134100000</v>
      </c>
      <c r="DM11" t="s">
        <v>86</v>
      </c>
      <c r="DN11" s="12">
        <f>((DN9/DN7)^2+(DN44/DN43)^2)^0.5*DN10</f>
        <v>9.6213672114827862</v>
      </c>
      <c r="DP11" s="6">
        <v>86</v>
      </c>
      <c r="DQ11">
        <v>77</v>
      </c>
      <c r="DR11">
        <v>167640000</v>
      </c>
      <c r="DS11" t="s">
        <v>57</v>
      </c>
      <c r="DT11">
        <f>DT8/DT49*100</f>
        <v>82.492772788713992</v>
      </c>
      <c r="DZ11" s="12"/>
      <c r="EB11" s="6">
        <v>86</v>
      </c>
      <c r="EC11">
        <v>77</v>
      </c>
      <c r="ED11">
        <v>464930000000</v>
      </c>
      <c r="EE11" t="s">
        <v>57</v>
      </c>
      <c r="EF11">
        <v>84.161831513608391</v>
      </c>
      <c r="EL11" s="12"/>
      <c r="EN11" s="6"/>
      <c r="EO11">
        <v>902470000000</v>
      </c>
      <c r="EU11">
        <v>70981000000</v>
      </c>
      <c r="EX11" s="12"/>
      <c r="EZ11" s="6"/>
      <c r="FA11">
        <v>312840000000</v>
      </c>
      <c r="FH11">
        <v>109180000000</v>
      </c>
      <c r="FJ11" s="12"/>
    </row>
    <row r="12" spans="2:166">
      <c r="B12" s="6"/>
      <c r="L12" s="12"/>
      <c r="N12" s="6"/>
      <c r="X12" s="12"/>
      <c r="Z12" s="6"/>
      <c r="AI12" s="12"/>
      <c r="AK12" s="6"/>
      <c r="AU12" s="12"/>
      <c r="AW12" s="6"/>
      <c r="BF12" s="12"/>
      <c r="BH12" s="6"/>
      <c r="BI12">
        <v>1313500000000</v>
      </c>
      <c r="BN12">
        <v>2960700000000</v>
      </c>
      <c r="BP12" s="116"/>
      <c r="BR12" s="6"/>
      <c r="BS12">
        <v>967840000000</v>
      </c>
      <c r="BX12">
        <v>584700000000</v>
      </c>
      <c r="BZ12" s="12"/>
      <c r="CC12" s="81"/>
      <c r="CD12" s="6"/>
      <c r="CF12" s="6">
        <v>86</v>
      </c>
      <c r="CG12">
        <v>74</v>
      </c>
      <c r="CH12">
        <v>56958000</v>
      </c>
      <c r="CL12">
        <v>86</v>
      </c>
      <c r="CM12">
        <v>68</v>
      </c>
      <c r="CN12">
        <v>17987000</v>
      </c>
      <c r="CP12" s="12"/>
      <c r="CR12" s="6">
        <v>86</v>
      </c>
      <c r="CS12">
        <v>68</v>
      </c>
      <c r="CT12">
        <v>41280000</v>
      </c>
      <c r="CX12">
        <v>86</v>
      </c>
      <c r="CY12">
        <v>68</v>
      </c>
      <c r="CZ12">
        <v>33988000</v>
      </c>
      <c r="DB12" s="12"/>
      <c r="DD12" s="6"/>
      <c r="DE12" s="6">
        <v>86</v>
      </c>
      <c r="DF12">
        <v>74</v>
      </c>
      <c r="DG12">
        <v>281980000</v>
      </c>
      <c r="DH12" t="s">
        <v>86</v>
      </c>
      <c r="DI12">
        <f>((DI10/DI8)^2+(DI45/DI44)^2)^0.5*DI11</f>
        <v>9.8449519686765434</v>
      </c>
      <c r="DJ12">
        <v>86</v>
      </c>
      <c r="DK12">
        <v>68</v>
      </c>
      <c r="DL12">
        <v>130660000</v>
      </c>
      <c r="DN12" s="12"/>
      <c r="DP12" s="6">
        <v>86</v>
      </c>
      <c r="DQ12">
        <v>74</v>
      </c>
      <c r="DR12">
        <v>274080000</v>
      </c>
      <c r="DS12" t="s">
        <v>86</v>
      </c>
      <c r="DT12">
        <f>((DT10/DT8)^2+(DT50/DT49)^2)^0.5*DT11</f>
        <v>10.346930148795344</v>
      </c>
      <c r="DZ12" s="12"/>
      <c r="EB12" s="6">
        <v>86</v>
      </c>
      <c r="EC12">
        <v>74</v>
      </c>
      <c r="ED12">
        <v>774940000000</v>
      </c>
      <c r="EE12" t="s">
        <v>86</v>
      </c>
      <c r="EF12">
        <v>10.761515504408555</v>
      </c>
      <c r="EL12" s="12"/>
      <c r="EN12" s="6"/>
      <c r="EO12">
        <v>724560000000</v>
      </c>
      <c r="EU12">
        <v>350450000000</v>
      </c>
      <c r="EX12" s="12"/>
      <c r="EZ12" s="6"/>
      <c r="FA12">
        <v>565130000000</v>
      </c>
      <c r="FH12">
        <v>409970000000</v>
      </c>
      <c r="FJ12" s="12"/>
    </row>
    <row r="13" spans="2:166">
      <c r="B13" s="89" t="s">
        <v>59</v>
      </c>
      <c r="C13" s="7">
        <v>99.430199999999999</v>
      </c>
      <c r="D13" s="8">
        <v>40177000</v>
      </c>
      <c r="E13" s="7" t="s">
        <v>54</v>
      </c>
      <c r="F13" s="7">
        <f>AVERAGE(D13:D14)</f>
        <v>33828500</v>
      </c>
      <c r="G13" s="7"/>
      <c r="H13" s="89" t="s">
        <v>59</v>
      </c>
      <c r="I13" s="7">
        <v>99.430199999999999</v>
      </c>
      <c r="J13" s="7">
        <v>25255000</v>
      </c>
      <c r="K13" s="7" t="s">
        <v>54</v>
      </c>
      <c r="L13" s="12">
        <f>AVERAGE(J13:J14)</f>
        <v>20393500</v>
      </c>
      <c r="N13" s="89" t="s">
        <v>59</v>
      </c>
      <c r="O13" s="7">
        <v>99.430199999999999</v>
      </c>
      <c r="P13" s="8">
        <v>16259000</v>
      </c>
      <c r="Q13" s="7" t="s">
        <v>54</v>
      </c>
      <c r="R13">
        <f>AVERAGE(P13:P14)</f>
        <v>16290500</v>
      </c>
      <c r="T13" s="89" t="s">
        <v>59</v>
      </c>
      <c r="U13" s="7">
        <v>99.430199999999999</v>
      </c>
      <c r="V13" s="7">
        <v>12681000</v>
      </c>
      <c r="W13" s="7" t="s">
        <v>54</v>
      </c>
      <c r="X13" s="12">
        <f>AVERAGE(V13:V14)</f>
        <v>12654500</v>
      </c>
      <c r="Z13" s="89" t="s">
        <v>59</v>
      </c>
      <c r="AA13" s="7">
        <v>99.430199999999999</v>
      </c>
      <c r="AB13" s="7">
        <v>142820000</v>
      </c>
      <c r="AC13" s="7" t="s">
        <v>54</v>
      </c>
      <c r="AD13">
        <f>AVERAGE(AB13:AB14)</f>
        <v>134295000</v>
      </c>
      <c r="AE13" s="89" t="s">
        <v>59</v>
      </c>
      <c r="AF13" s="7">
        <v>99.430199999999999</v>
      </c>
      <c r="AG13" s="7">
        <v>139350000</v>
      </c>
      <c r="AH13" s="7" t="s">
        <v>54</v>
      </c>
      <c r="AI13" s="12">
        <f>AVERAGE(AG13:AG14)</f>
        <v>114241000</v>
      </c>
      <c r="AK13" s="89" t="s">
        <v>59</v>
      </c>
      <c r="AL13" s="7">
        <v>99.430199999999999</v>
      </c>
      <c r="AM13" s="7">
        <v>122880000</v>
      </c>
      <c r="AN13" s="7" t="s">
        <v>54</v>
      </c>
      <c r="AO13">
        <f>AVERAGE(AM13:AM14)</f>
        <v>106355000</v>
      </c>
      <c r="AQ13" s="89" t="s">
        <v>59</v>
      </c>
      <c r="AR13" s="7">
        <v>99.430199999999999</v>
      </c>
      <c r="AS13" s="7">
        <v>111890000</v>
      </c>
      <c r="AT13" s="7" t="s">
        <v>54</v>
      </c>
      <c r="AU13" s="12">
        <f>AVERAGE(AS13:AS14)</f>
        <v>110830000</v>
      </c>
      <c r="AW13" s="89" t="s">
        <v>59</v>
      </c>
      <c r="AX13" s="7">
        <v>99.430199999999999</v>
      </c>
      <c r="AY13" s="8">
        <v>709190000000</v>
      </c>
      <c r="AZ13" s="7" t="s">
        <v>54</v>
      </c>
      <c r="BA13">
        <f>AVERAGE(AY13:AY14)</f>
        <v>660430000000</v>
      </c>
      <c r="BB13" s="89"/>
      <c r="BC13" s="7">
        <v>99.430199999999999</v>
      </c>
      <c r="BD13" s="7">
        <v>803270000000</v>
      </c>
      <c r="BE13" s="7" t="s">
        <v>54</v>
      </c>
      <c r="BF13" s="12">
        <f>AVERAGE(BD13:BD14)</f>
        <v>735035000000</v>
      </c>
      <c r="BH13" s="6"/>
      <c r="BI13">
        <v>1578300000000</v>
      </c>
      <c r="BN13">
        <v>3285300000000</v>
      </c>
      <c r="BP13" s="116"/>
      <c r="BR13" s="6"/>
      <c r="BS13">
        <v>1686500000000</v>
      </c>
      <c r="BX13">
        <v>1000000000000</v>
      </c>
      <c r="BZ13" s="12"/>
      <c r="CC13" s="81"/>
      <c r="CD13" s="6"/>
      <c r="CF13" s="6">
        <v>86</v>
      </c>
      <c r="CG13">
        <v>68</v>
      </c>
      <c r="CH13">
        <v>54832000</v>
      </c>
      <c r="CL13">
        <v>86</v>
      </c>
      <c r="CM13">
        <v>61</v>
      </c>
      <c r="CN13">
        <v>10673000</v>
      </c>
      <c r="CP13" s="12"/>
      <c r="CR13" s="6"/>
      <c r="CX13">
        <v>86</v>
      </c>
      <c r="CY13">
        <v>61</v>
      </c>
      <c r="CZ13">
        <v>15357000</v>
      </c>
      <c r="DB13" s="12"/>
      <c r="DD13" s="6"/>
      <c r="DE13" s="6">
        <v>86</v>
      </c>
      <c r="DF13">
        <v>68</v>
      </c>
      <c r="DG13">
        <v>244170000</v>
      </c>
      <c r="DN13" s="12"/>
      <c r="DP13" s="6">
        <v>86</v>
      </c>
      <c r="DQ13">
        <v>68</v>
      </c>
      <c r="DR13">
        <v>252120000</v>
      </c>
      <c r="DZ13" s="12"/>
      <c r="EB13" s="6">
        <v>86</v>
      </c>
      <c r="EC13">
        <v>68</v>
      </c>
      <c r="ED13">
        <v>738530000000</v>
      </c>
      <c r="EL13" s="12"/>
      <c r="EN13" s="6"/>
      <c r="EO13">
        <v>1402200000000</v>
      </c>
      <c r="EU13">
        <v>206180000000</v>
      </c>
      <c r="EX13" s="12"/>
      <c r="EZ13" s="6"/>
      <c r="FA13">
        <v>396870000000</v>
      </c>
      <c r="FH13">
        <v>306660000000</v>
      </c>
      <c r="FJ13" s="12"/>
    </row>
    <row r="14" spans="2:166">
      <c r="B14" s="1"/>
      <c r="C14" s="7">
        <v>79.887100000000004</v>
      </c>
      <c r="D14" s="7">
        <v>27480000</v>
      </c>
      <c r="E14" t="s">
        <v>55</v>
      </c>
      <c r="F14">
        <f>STDEV(D13:D14)</f>
        <v>8978134.8007255942</v>
      </c>
      <c r="I14" s="7">
        <v>79.887100000000004</v>
      </c>
      <c r="J14" s="7">
        <v>15532000</v>
      </c>
      <c r="K14" t="s">
        <v>55</v>
      </c>
      <c r="L14" s="12">
        <f>STDEV(J13:J14)</f>
        <v>6875199.2334768018</v>
      </c>
      <c r="N14" s="6"/>
      <c r="O14" s="7">
        <v>79.887100000000004</v>
      </c>
      <c r="P14" s="7">
        <v>16322000</v>
      </c>
      <c r="Q14" t="s">
        <v>55</v>
      </c>
      <c r="R14">
        <f>STDEV(P13:P14)</f>
        <v>44547.727214752493</v>
      </c>
      <c r="U14" s="7">
        <v>79.887100000000004</v>
      </c>
      <c r="V14" s="7">
        <v>12628000</v>
      </c>
      <c r="W14" t="s">
        <v>55</v>
      </c>
      <c r="X14" s="12">
        <f>STDEV(V13:V14)</f>
        <v>37476.659402887017</v>
      </c>
      <c r="Z14" s="6"/>
      <c r="AA14" s="7">
        <v>79.887100000000004</v>
      </c>
      <c r="AB14" s="7">
        <v>125770000</v>
      </c>
      <c r="AC14" t="s">
        <v>55</v>
      </c>
      <c r="AD14">
        <f>STDEV(AB13:AB14)</f>
        <v>12056170.619230635</v>
      </c>
      <c r="AF14" s="7">
        <v>79.887100000000004</v>
      </c>
      <c r="AG14" s="7">
        <v>89132000</v>
      </c>
      <c r="AH14" t="s">
        <v>55</v>
      </c>
      <c r="AI14" s="12">
        <f>STDEV(AG13:AG14)</f>
        <v>35509488.33762604</v>
      </c>
      <c r="AK14" s="6"/>
      <c r="AL14" s="7">
        <v>79.887100000000004</v>
      </c>
      <c r="AM14" s="8">
        <v>89830000</v>
      </c>
      <c r="AN14" t="s">
        <v>55</v>
      </c>
      <c r="AO14">
        <f>STDEV(AM13:AM14)</f>
        <v>23369879.118215397</v>
      </c>
      <c r="AR14" s="7">
        <v>79.887100000000004</v>
      </c>
      <c r="AS14" s="7">
        <v>109770000</v>
      </c>
      <c r="AT14" t="s">
        <v>55</v>
      </c>
      <c r="AU14" s="12">
        <f>STDEV(AS13:AS14)</f>
        <v>1499066.3761154807</v>
      </c>
      <c r="AW14" s="6"/>
      <c r="AX14" s="7">
        <v>79.887100000000004</v>
      </c>
      <c r="AY14" s="7">
        <v>611670000000</v>
      </c>
      <c r="AZ14" t="s">
        <v>55</v>
      </c>
      <c r="BA14">
        <f>STDEV(AY13:AY14)</f>
        <v>68957053301.312103</v>
      </c>
      <c r="BC14" s="7">
        <v>79.887100000000004</v>
      </c>
      <c r="BD14" s="7">
        <v>666800000000</v>
      </c>
      <c r="BE14" t="s">
        <v>55</v>
      </c>
      <c r="BF14" s="12">
        <f>STDEV(BD13:BD14)</f>
        <v>96498862428.528137</v>
      </c>
      <c r="BH14" s="6"/>
      <c r="BI14">
        <v>5396000000000</v>
      </c>
      <c r="BN14">
        <v>7003600000000</v>
      </c>
      <c r="BP14" s="116"/>
      <c r="BR14" s="6"/>
      <c r="BX14">
        <v>3452500000000</v>
      </c>
      <c r="BZ14" s="12"/>
      <c r="CC14" s="81"/>
      <c r="CD14" s="6"/>
      <c r="CF14" s="6"/>
      <c r="CP14" s="12"/>
      <c r="CR14" s="6"/>
      <c r="DB14" s="12"/>
      <c r="DD14" s="6"/>
      <c r="DE14" s="6"/>
      <c r="DN14" s="12"/>
      <c r="DP14" s="6"/>
      <c r="DZ14" s="12"/>
      <c r="EB14" s="6"/>
      <c r="EL14" s="12"/>
      <c r="EN14" s="6"/>
      <c r="EO14">
        <v>1970900000000</v>
      </c>
      <c r="EU14">
        <v>111630000000</v>
      </c>
      <c r="EX14" s="12"/>
      <c r="EZ14" s="6"/>
      <c r="FA14">
        <v>270720000000</v>
      </c>
      <c r="FH14">
        <v>145080000000</v>
      </c>
      <c r="FJ14" s="12"/>
    </row>
    <row r="15" spans="2:166">
      <c r="B15" s="1"/>
      <c r="E15" t="s">
        <v>56</v>
      </c>
      <c r="F15">
        <f>F14/COUNT(D13:D14)^0.5</f>
        <v>6348500</v>
      </c>
      <c r="K15" t="s">
        <v>56</v>
      </c>
      <c r="L15" s="12">
        <f>L14/COUNT(J13:J14)^0.5</f>
        <v>4861500</v>
      </c>
      <c r="N15" s="6"/>
      <c r="Q15" t="s">
        <v>56</v>
      </c>
      <c r="R15">
        <f>R14/COUNT(P13:P14)^0.5</f>
        <v>31499.999999999996</v>
      </c>
      <c r="W15" t="s">
        <v>56</v>
      </c>
      <c r="X15" s="12">
        <f>X14/COUNT(V13:V14)^0.5</f>
        <v>26499.999999999996</v>
      </c>
      <c r="Z15" s="6"/>
      <c r="AC15" t="s">
        <v>56</v>
      </c>
      <c r="AD15">
        <f>AD14/COUNT(AB13:AB14)^0.5</f>
        <v>8525000</v>
      </c>
      <c r="AH15" t="s">
        <v>56</v>
      </c>
      <c r="AI15" s="12">
        <f>AI14/COUNT(AG13:AG14)^0.5</f>
        <v>25108999.999999996</v>
      </c>
      <c r="AK15" s="6"/>
      <c r="AM15" s="7"/>
      <c r="AN15" t="s">
        <v>56</v>
      </c>
      <c r="AO15">
        <f>AO14/COUNT(AM13:AM14)^0.5</f>
        <v>16525000</v>
      </c>
      <c r="AS15" s="7"/>
      <c r="AT15" t="s">
        <v>56</v>
      </c>
      <c r="AU15" s="12">
        <f>AU14/COUNT(AS13:AS14)^0.5</f>
        <v>1059999.9999999998</v>
      </c>
      <c r="AW15" s="6"/>
      <c r="AZ15" t="s">
        <v>56</v>
      </c>
      <c r="BA15">
        <f>BA14/COUNT(AY13:AY14)^0.5</f>
        <v>48759999999.999992</v>
      </c>
      <c r="BE15" t="s">
        <v>56</v>
      </c>
      <c r="BF15" s="12">
        <f>BF14/COUNT(BD13:BD14)^0.5</f>
        <v>68234999999.999992</v>
      </c>
      <c r="BH15" s="6"/>
      <c r="BI15">
        <v>5165100000000</v>
      </c>
      <c r="BN15">
        <v>5511500000000</v>
      </c>
      <c r="BP15" s="116"/>
      <c r="BR15" s="6"/>
      <c r="BX15">
        <v>3251000000000</v>
      </c>
      <c r="BZ15" s="12"/>
      <c r="CC15" s="81"/>
      <c r="CD15" s="6" t="s">
        <v>87</v>
      </c>
      <c r="CF15" s="6">
        <v>85</v>
      </c>
      <c r="CG15">
        <v>78</v>
      </c>
      <c r="CH15">
        <v>3781300</v>
      </c>
      <c r="CI15" t="s">
        <v>54</v>
      </c>
      <c r="CJ15">
        <v>3262666.6666666665</v>
      </c>
      <c r="CL15">
        <v>85</v>
      </c>
      <c r="CM15">
        <v>78</v>
      </c>
      <c r="CN15">
        <v>-145830</v>
      </c>
      <c r="CO15" t="s">
        <v>54</v>
      </c>
      <c r="CP15" s="12">
        <v>25514</v>
      </c>
      <c r="CR15" s="6">
        <v>85</v>
      </c>
      <c r="CS15">
        <v>78</v>
      </c>
      <c r="CT15">
        <v>6157500</v>
      </c>
      <c r="CU15" t="s">
        <v>54</v>
      </c>
      <c r="CV15">
        <v>7020925</v>
      </c>
      <c r="CX15">
        <v>85</v>
      </c>
      <c r="CY15">
        <v>78</v>
      </c>
      <c r="CZ15">
        <v>1244800</v>
      </c>
      <c r="DA15" t="s">
        <v>54</v>
      </c>
      <c r="DB15" s="12">
        <v>2230566.6666666665</v>
      </c>
      <c r="DD15" s="6"/>
      <c r="DE15" s="6"/>
      <c r="DJ15">
        <v>85</v>
      </c>
      <c r="DK15">
        <v>74</v>
      </c>
      <c r="DL15">
        <v>17032000</v>
      </c>
      <c r="DM15" t="s">
        <v>54</v>
      </c>
      <c r="DN15" s="12">
        <f>AVERAGE(DL15:DL16)</f>
        <v>14820000</v>
      </c>
      <c r="DP15" s="6"/>
      <c r="DZ15" s="12"/>
      <c r="EB15" s="6"/>
      <c r="EL15" s="12"/>
      <c r="EN15" s="6"/>
      <c r="EO15">
        <v>1070500000000</v>
      </c>
      <c r="EU15">
        <v>153550000000</v>
      </c>
      <c r="EX15" s="12"/>
      <c r="EZ15" s="6"/>
      <c r="FA15">
        <v>403220000000</v>
      </c>
      <c r="FH15">
        <v>258730000000</v>
      </c>
      <c r="FJ15" s="12"/>
    </row>
    <row r="16" spans="2:166">
      <c r="B16" s="1"/>
      <c r="E16" t="s">
        <v>57</v>
      </c>
      <c r="F16">
        <f>F13/F68*100</f>
        <v>4.638546204464336</v>
      </c>
      <c r="K16" t="s">
        <v>57</v>
      </c>
      <c r="L16" s="12">
        <f>L13/L68*100</f>
        <v>5.4720988296977451</v>
      </c>
      <c r="N16" s="6"/>
      <c r="Q16" t="s">
        <v>57</v>
      </c>
      <c r="R16">
        <f>R13/R68*100</f>
        <v>2.900304126455076</v>
      </c>
      <c r="W16" t="s">
        <v>57</v>
      </c>
      <c r="X16" s="12">
        <f>X13/X68*100</f>
        <v>2.796321680740808</v>
      </c>
      <c r="Z16" s="6"/>
      <c r="AC16" t="s">
        <v>57</v>
      </c>
      <c r="AD16">
        <f>AD13/AD68*100</f>
        <v>6.2611857882575093</v>
      </c>
      <c r="AH16" t="s">
        <v>57</v>
      </c>
      <c r="AI16" s="12">
        <f>AI13/AI68*100</f>
        <v>6.2235427522973765</v>
      </c>
      <c r="AK16" s="6"/>
      <c r="AN16" t="s">
        <v>57</v>
      </c>
      <c r="AO16">
        <f>AO13/AO68*100</f>
        <v>4.4142391222240578</v>
      </c>
      <c r="AT16" t="s">
        <v>57</v>
      </c>
      <c r="AU16" s="12">
        <f>AU13/AU68*100</f>
        <v>5.520577013120274</v>
      </c>
      <c r="AW16" s="6"/>
      <c r="AZ16" t="s">
        <v>57</v>
      </c>
      <c r="BA16">
        <f>BA13/BA68*100</f>
        <v>8.7345103887216204</v>
      </c>
      <c r="BE16" t="s">
        <v>57</v>
      </c>
      <c r="BF16" s="12">
        <f>BF13/BF68*100</f>
        <v>5.3527398660618921</v>
      </c>
      <c r="BH16" s="6"/>
      <c r="BP16" s="116"/>
      <c r="BR16" s="6" t="s">
        <v>77</v>
      </c>
      <c r="BS16">
        <v>1428800000000</v>
      </c>
      <c r="BT16" s="7" t="s">
        <v>54</v>
      </c>
      <c r="BU16">
        <f>AVERAGE(BS16:BS19)</f>
        <v>898312500000</v>
      </c>
      <c r="BZ16" s="12"/>
      <c r="CC16" s="81"/>
      <c r="CD16" s="6"/>
      <c r="CF16" s="6">
        <v>85</v>
      </c>
      <c r="CG16">
        <v>74</v>
      </c>
      <c r="CH16">
        <v>2124400</v>
      </c>
      <c r="CI16" t="s">
        <v>55</v>
      </c>
      <c r="CJ16">
        <v>987060.53681288159</v>
      </c>
      <c r="CL16">
        <v>85</v>
      </c>
      <c r="CM16">
        <v>74</v>
      </c>
      <c r="CN16">
        <v>25514</v>
      </c>
      <c r="CO16" t="s">
        <v>55</v>
      </c>
      <c r="CP16" s="12">
        <v>0</v>
      </c>
      <c r="CR16" s="6">
        <v>85</v>
      </c>
      <c r="CS16">
        <v>74</v>
      </c>
      <c r="CT16">
        <v>10559000</v>
      </c>
      <c r="CU16" t="s">
        <v>55</v>
      </c>
      <c r="CV16">
        <v>3604420.9071407481</v>
      </c>
      <c r="CX16">
        <v>85</v>
      </c>
      <c r="CY16">
        <v>74</v>
      </c>
      <c r="CZ16">
        <v>2142000</v>
      </c>
      <c r="DA16" t="s">
        <v>55</v>
      </c>
      <c r="DB16" s="12">
        <v>1032901.7588005807</v>
      </c>
      <c r="DD16" s="6" t="s">
        <v>100</v>
      </c>
      <c r="DE16" s="6"/>
      <c r="DG16">
        <v>-3097600</v>
      </c>
      <c r="DH16" s="7" t="s">
        <v>54</v>
      </c>
      <c r="DI16">
        <f>AVERAGE(DG16:DG18)</f>
        <v>9298466.666666666</v>
      </c>
      <c r="DJ16">
        <v>85</v>
      </c>
      <c r="DK16">
        <v>68</v>
      </c>
      <c r="DL16">
        <v>12608000</v>
      </c>
      <c r="DM16" t="s">
        <v>55</v>
      </c>
      <c r="DN16" s="12">
        <f>STDEV(DL15:DL16)</f>
        <v>3128240.3999692863</v>
      </c>
      <c r="DP16" s="6">
        <v>85</v>
      </c>
      <c r="DQ16">
        <v>78</v>
      </c>
      <c r="DR16">
        <v>1898000</v>
      </c>
      <c r="DS16" t="s">
        <v>54</v>
      </c>
      <c r="DT16">
        <f>AVERAGE(DR16:DR18)</f>
        <v>4282566.666666667</v>
      </c>
      <c r="DZ16" s="12"/>
      <c r="EB16" s="6"/>
      <c r="EL16" s="12"/>
      <c r="EN16" s="6"/>
      <c r="EX16" s="12"/>
      <c r="EZ16" s="6"/>
      <c r="FJ16" s="12"/>
    </row>
    <row r="17" spans="2:166">
      <c r="B17" s="95"/>
      <c r="C17" s="9"/>
      <c r="D17" s="9"/>
      <c r="E17" s="9" t="s">
        <v>58</v>
      </c>
      <c r="F17" s="9">
        <f>((F15/F13)^2+(F69/F68)^2)^0.5*F16</f>
        <v>0.95597356757450402</v>
      </c>
      <c r="G17" s="9"/>
      <c r="K17" s="9" t="s">
        <v>58</v>
      </c>
      <c r="L17" s="12">
        <f>((L15/L13)^2+(L69/L68)^2)^0.5*L16</f>
        <v>1.3445562179879909</v>
      </c>
      <c r="N17" s="6"/>
      <c r="Q17" s="9" t="s">
        <v>58</v>
      </c>
      <c r="R17">
        <f>((R15/R13)^2+(R69/R68)^2)^0.5*R16</f>
        <v>0.17080715828711654</v>
      </c>
      <c r="W17" s="9" t="s">
        <v>58</v>
      </c>
      <c r="X17" s="12">
        <f>((X15/X13)^2+(X69/X68)^2)^0.5*X16</f>
        <v>0.10994968384653213</v>
      </c>
      <c r="Z17" s="6"/>
      <c r="AC17" s="9" t="s">
        <v>58</v>
      </c>
      <c r="AD17">
        <f>((AD15/AD13)^2+(AD69/AD68)^2)^0.5*AD16</f>
        <v>0.56444403006164234</v>
      </c>
      <c r="AH17" s="9" t="s">
        <v>58</v>
      </c>
      <c r="AI17" s="12">
        <f>((AI15/AI13)^2+(AI69/AI68)^2)^0.5*AI16</f>
        <v>1.4079169172461905</v>
      </c>
      <c r="AK17" s="6"/>
      <c r="AM17" s="9"/>
      <c r="AN17" s="9" t="s">
        <v>58</v>
      </c>
      <c r="AO17">
        <f>((AO15/AO13)^2+(AO69/AO68)^2)^0.5*AO16</f>
        <v>0.72233446993969463</v>
      </c>
      <c r="AS17" s="9"/>
      <c r="AT17" s="9" t="s">
        <v>58</v>
      </c>
      <c r="AU17" s="12">
        <f>((AU15/AU13)^2+(AU69/AU68)^2)^0.5*AU16</f>
        <v>0.53789503108134951</v>
      </c>
      <c r="AW17" s="6"/>
      <c r="AY17" s="9"/>
      <c r="AZ17" s="9" t="s">
        <v>58</v>
      </c>
      <c r="BA17">
        <f>((BA15/BA13)^2+(BA69/BA68)^2)^0.5*BA16</f>
        <v>0.78917181240307821</v>
      </c>
      <c r="BD17" s="9"/>
      <c r="BE17" s="9" t="s">
        <v>58</v>
      </c>
      <c r="BF17" s="12">
        <f>((BF15/BF13)^2+(BF69/BF68)^2)^0.5*BF16</f>
        <v>0.66065397257603409</v>
      </c>
      <c r="BH17" s="6"/>
      <c r="BP17" s="116"/>
      <c r="BR17" s="6"/>
      <c r="BS17">
        <v>1037900000000</v>
      </c>
      <c r="BT17" t="s">
        <v>55</v>
      </c>
      <c r="BU17">
        <f>STDEV(BS16:BS19)</f>
        <v>447108712013.45795</v>
      </c>
      <c r="BZ17" s="12"/>
      <c r="CC17" s="81"/>
      <c r="CD17" s="6"/>
      <c r="CF17" s="6">
        <v>85</v>
      </c>
      <c r="CG17">
        <v>68</v>
      </c>
      <c r="CH17">
        <v>3882300</v>
      </c>
      <c r="CI17" t="s">
        <v>56</v>
      </c>
      <c r="CJ17">
        <v>569879.66663537372</v>
      </c>
      <c r="CL17">
        <v>85</v>
      </c>
      <c r="CM17">
        <v>68</v>
      </c>
      <c r="CN17">
        <v>1347500</v>
      </c>
      <c r="CO17" t="s">
        <v>56</v>
      </c>
      <c r="CP17" s="12">
        <v>0</v>
      </c>
      <c r="CR17" s="6">
        <v>85</v>
      </c>
      <c r="CS17">
        <v>68</v>
      </c>
      <c r="CT17">
        <v>9010400</v>
      </c>
      <c r="CU17" t="s">
        <v>56</v>
      </c>
      <c r="CV17">
        <v>1802210.4535703741</v>
      </c>
      <c r="CX17">
        <v>85</v>
      </c>
      <c r="CY17">
        <v>68</v>
      </c>
      <c r="CZ17">
        <v>3304900</v>
      </c>
      <c r="DA17" t="s">
        <v>56</v>
      </c>
      <c r="DB17" s="12">
        <v>596346.10848995321</v>
      </c>
      <c r="DD17" s="6"/>
      <c r="DE17" s="6"/>
      <c r="DG17">
        <v>14230000</v>
      </c>
      <c r="DH17" t="s">
        <v>55</v>
      </c>
      <c r="DI17">
        <f>STDEV(DG16:DG18)</f>
        <v>10809758.269884361</v>
      </c>
      <c r="DM17" t="s">
        <v>56</v>
      </c>
      <c r="DN17" s="12">
        <f>(DN16)/COUNT(DL15:DL16)^0.5</f>
        <v>2212000</v>
      </c>
      <c r="DP17" s="6">
        <v>85</v>
      </c>
      <c r="DQ17">
        <v>74</v>
      </c>
      <c r="DR17">
        <v>1313400</v>
      </c>
      <c r="DS17" t="s">
        <v>55</v>
      </c>
      <c r="DT17">
        <f>STDEV(DR16:DR18)</f>
        <v>4645673.766347927</v>
      </c>
      <c r="DZ17" s="12"/>
      <c r="EB17" s="6"/>
      <c r="EL17" s="12"/>
      <c r="EN17" s="6"/>
      <c r="EX17" s="12"/>
      <c r="EZ17" s="6"/>
      <c r="FJ17" s="12"/>
    </row>
    <row r="18" spans="2:166">
      <c r="B18" s="6"/>
      <c r="L18" s="12"/>
      <c r="N18" s="6"/>
      <c r="X18" s="12"/>
      <c r="Z18" s="6"/>
      <c r="AI18" s="12"/>
      <c r="AK18" s="6"/>
      <c r="AU18" s="12"/>
      <c r="AW18" s="6"/>
      <c r="BF18" s="12"/>
      <c r="BH18" s="6"/>
      <c r="BP18" s="116"/>
      <c r="BR18" s="6"/>
      <c r="BS18">
        <v>756040000000</v>
      </c>
      <c r="BT18" t="s">
        <v>56</v>
      </c>
      <c r="BU18">
        <f>BU17/COUNT(BS16:BS19)^0.5</f>
        <v>223554356006.72897</v>
      </c>
      <c r="BZ18" s="12"/>
      <c r="CC18" s="81"/>
      <c r="CD18" s="6"/>
      <c r="CF18" s="6"/>
      <c r="CI18" t="s">
        <v>57</v>
      </c>
      <c r="CJ18">
        <v>5.6510036449204444</v>
      </c>
      <c r="CO18" t="s">
        <v>57</v>
      </c>
      <c r="CP18" s="12">
        <v>7.1757390447784397E-2</v>
      </c>
      <c r="CR18" s="6">
        <v>85</v>
      </c>
      <c r="CS18">
        <v>61</v>
      </c>
      <c r="CT18">
        <v>2356800</v>
      </c>
      <c r="CU18" t="s">
        <v>57</v>
      </c>
      <c r="CV18">
        <v>11.33233696154381</v>
      </c>
      <c r="DA18" t="s">
        <v>57</v>
      </c>
      <c r="DB18" s="12">
        <v>3.0152489224068462</v>
      </c>
      <c r="DD18" s="6"/>
      <c r="DE18" s="6"/>
      <c r="DG18">
        <v>16763000</v>
      </c>
      <c r="DH18" t="s">
        <v>56</v>
      </c>
      <c r="DI18">
        <f>DI17/COUNT(DG16:DG18)^0.5</f>
        <v>6241016.8469925197</v>
      </c>
      <c r="DM18" t="s">
        <v>57</v>
      </c>
      <c r="DN18" s="12">
        <v>5.3</v>
      </c>
      <c r="DP18" s="6">
        <v>85</v>
      </c>
      <c r="DQ18">
        <v>68</v>
      </c>
      <c r="DR18">
        <v>9636300</v>
      </c>
      <c r="DS18" t="s">
        <v>56</v>
      </c>
      <c r="DT18">
        <f>DT17/COUNT(DR16:DR18)^0.5</f>
        <v>2682180.9995681583</v>
      </c>
      <c r="DZ18" s="12"/>
      <c r="EB18" s="6"/>
      <c r="EL18" s="12"/>
      <c r="EN18" s="6"/>
      <c r="EX18" s="12"/>
      <c r="EZ18" s="6"/>
      <c r="FH18">
        <v>23709000000</v>
      </c>
      <c r="FI18" s="7" t="s">
        <v>54</v>
      </c>
      <c r="FJ18" s="12">
        <f>AVERAGE(FH18:FH19)</f>
        <v>47177000000</v>
      </c>
    </row>
    <row r="19" spans="2:166">
      <c r="B19" s="89" t="s">
        <v>60</v>
      </c>
      <c r="C19" s="7">
        <v>103.5</v>
      </c>
      <c r="D19" s="8">
        <v>67241000</v>
      </c>
      <c r="E19" s="7" t="s">
        <v>54</v>
      </c>
      <c r="F19" s="7">
        <f>AVERAGE(D19:D20)</f>
        <v>65200000</v>
      </c>
      <c r="G19" s="7"/>
      <c r="H19" s="89" t="s">
        <v>60</v>
      </c>
      <c r="I19" s="7">
        <v>103.5</v>
      </c>
      <c r="J19" s="7">
        <v>86537000</v>
      </c>
      <c r="K19" s="7" t="s">
        <v>54</v>
      </c>
      <c r="L19" s="12">
        <f>AVERAGE(J19:J20)</f>
        <v>79827000</v>
      </c>
      <c r="N19" s="89" t="s">
        <v>60</v>
      </c>
      <c r="O19" s="7">
        <v>103.5</v>
      </c>
      <c r="P19" s="8">
        <v>46035000</v>
      </c>
      <c r="Q19" s="7" t="s">
        <v>54</v>
      </c>
      <c r="R19">
        <f>AVERAGE(P19:P20)</f>
        <v>34694500</v>
      </c>
      <c r="T19" s="89" t="s">
        <v>60</v>
      </c>
      <c r="U19" s="7">
        <v>103.5</v>
      </c>
      <c r="V19" s="7">
        <v>44799000</v>
      </c>
      <c r="W19" s="7" t="s">
        <v>54</v>
      </c>
      <c r="X19" s="12">
        <f>AVERAGE(V19:V20)</f>
        <v>40979000</v>
      </c>
      <c r="Z19" s="89" t="s">
        <v>60</v>
      </c>
      <c r="AA19" s="7">
        <v>103.5</v>
      </c>
      <c r="AB19" s="7">
        <v>158570000</v>
      </c>
      <c r="AC19" s="7" t="s">
        <v>54</v>
      </c>
      <c r="AD19">
        <f>AVERAGE(AB19:AB20)</f>
        <v>108758500</v>
      </c>
      <c r="AE19" s="89" t="s">
        <v>60</v>
      </c>
      <c r="AF19" s="7">
        <v>103.5</v>
      </c>
      <c r="AG19" s="7">
        <v>148520000</v>
      </c>
      <c r="AH19" s="7" t="s">
        <v>54</v>
      </c>
      <c r="AI19" s="12">
        <f>AVERAGE(AG19:AG20)</f>
        <v>118407000</v>
      </c>
      <c r="AK19" s="89" t="s">
        <v>60</v>
      </c>
      <c r="AL19" s="7">
        <v>103.5</v>
      </c>
      <c r="AM19" s="7">
        <v>125580000</v>
      </c>
      <c r="AN19" s="7" t="s">
        <v>54</v>
      </c>
      <c r="AO19">
        <f>AVERAGE(AM19:AM20)</f>
        <v>156915000</v>
      </c>
      <c r="AQ19" s="89" t="s">
        <v>60</v>
      </c>
      <c r="AR19" s="7">
        <v>103.5</v>
      </c>
      <c r="AS19" s="7">
        <v>168030000</v>
      </c>
      <c r="AT19" s="7" t="s">
        <v>54</v>
      </c>
      <c r="AU19" s="12">
        <f>AVERAGE(AS19:AS20)</f>
        <v>218195000</v>
      </c>
      <c r="AW19" s="89" t="s">
        <v>60</v>
      </c>
      <c r="AX19" s="7">
        <v>103.5</v>
      </c>
      <c r="AY19" s="8">
        <v>1087700000000</v>
      </c>
      <c r="AZ19" s="7" t="s">
        <v>54</v>
      </c>
      <c r="BA19">
        <f>AVERAGE(AY19:AY20)</f>
        <v>1045900000000</v>
      </c>
      <c r="BB19" s="89"/>
      <c r="BC19" s="7">
        <v>103.5</v>
      </c>
      <c r="BD19" s="7">
        <v>1681000000000</v>
      </c>
      <c r="BE19" s="7" t="s">
        <v>54</v>
      </c>
      <c r="BF19" s="12">
        <f>AVERAGE(BD19:BD20)</f>
        <v>1538050000000</v>
      </c>
      <c r="BH19" s="6"/>
      <c r="BP19" s="116"/>
      <c r="BR19" s="6"/>
      <c r="BS19">
        <v>370510000000</v>
      </c>
      <c r="BT19" t="s">
        <v>57</v>
      </c>
      <c r="BU19">
        <f>BU16/BU55*100</f>
        <v>6.2604720511207859</v>
      </c>
      <c r="BX19">
        <v>2906800000000</v>
      </c>
      <c r="BY19" s="7" t="s">
        <v>54</v>
      </c>
      <c r="BZ19" s="12">
        <f>AVERAGE(BX19:BX22)</f>
        <v>1617827500000</v>
      </c>
      <c r="CC19" s="81"/>
      <c r="CD19" s="6"/>
      <c r="CF19" s="6"/>
      <c r="CI19" t="s">
        <v>86</v>
      </c>
      <c r="CJ19">
        <v>1.0997403329180331</v>
      </c>
      <c r="CO19" t="s">
        <v>86</v>
      </c>
      <c r="CP19" s="12">
        <v>5.7415716247624848E-3</v>
      </c>
      <c r="CR19" s="6"/>
      <c r="CU19" t="s">
        <v>86</v>
      </c>
      <c r="CV19">
        <v>3.0116934215870272</v>
      </c>
      <c r="DA19" t="s">
        <v>86</v>
      </c>
      <c r="DB19" s="12">
        <v>0.83795783481199648</v>
      </c>
      <c r="DD19" s="6"/>
      <c r="DH19" t="s">
        <v>57</v>
      </c>
      <c r="DI19">
        <f>DI16/(DI44)*100</f>
        <v>3.1239879381727542</v>
      </c>
      <c r="DM19" t="s">
        <v>86</v>
      </c>
      <c r="DN19" s="12">
        <v>2.2999999999999998</v>
      </c>
      <c r="DP19" s="6">
        <v>85</v>
      </c>
      <c r="DQ19">
        <v>61</v>
      </c>
      <c r="DS19" t="s">
        <v>57</v>
      </c>
      <c r="DT19">
        <f>DT16/DT49*100</f>
        <v>1.5977122136994961</v>
      </c>
      <c r="DZ19" s="12"/>
      <c r="EB19" s="6"/>
      <c r="EL19" s="12"/>
      <c r="EN19" s="6"/>
      <c r="EX19" s="12"/>
      <c r="EZ19" s="6"/>
      <c r="FG19" t="s">
        <v>75</v>
      </c>
      <c r="FH19">
        <v>70645000000</v>
      </c>
      <c r="FI19" t="s">
        <v>55</v>
      </c>
      <c r="FJ19" s="12">
        <f>STDEV(FH18:FH19)</f>
        <v>33188763881.771786</v>
      </c>
    </row>
    <row r="20" spans="2:166">
      <c r="B20" s="1"/>
      <c r="C20" s="7">
        <v>71.558000000000007</v>
      </c>
      <c r="D20" s="7">
        <v>63159000</v>
      </c>
      <c r="E20" t="s">
        <v>55</v>
      </c>
      <c r="F20">
        <f>STDEV(D19:D20)</f>
        <v>2886409.8808034868</v>
      </c>
      <c r="H20" s="1"/>
      <c r="I20" s="7">
        <v>71.558000000000007</v>
      </c>
      <c r="J20" s="7">
        <v>73117000</v>
      </c>
      <c r="K20" t="s">
        <v>55</v>
      </c>
      <c r="L20" s="12">
        <f>STDEV(J19:J20)</f>
        <v>9489373.0035234671</v>
      </c>
      <c r="N20" s="1"/>
      <c r="O20" s="7">
        <v>71.558000000000007</v>
      </c>
      <c r="P20" s="7">
        <v>23354000</v>
      </c>
      <c r="Q20" t="s">
        <v>55</v>
      </c>
      <c r="R20">
        <f>STDEV(P19:P20)</f>
        <v>16037888.904092085</v>
      </c>
      <c r="T20" s="1"/>
      <c r="U20" s="7">
        <v>71.558000000000007</v>
      </c>
      <c r="V20" s="7">
        <v>37159000</v>
      </c>
      <c r="W20" t="s">
        <v>55</v>
      </c>
      <c r="X20" s="12">
        <f>STDEV(V19:V20)</f>
        <v>5402295.8082652232</v>
      </c>
      <c r="Z20" s="1"/>
      <c r="AA20" s="7">
        <v>71.558000000000007</v>
      </c>
      <c r="AB20" s="7">
        <v>58947000</v>
      </c>
      <c r="AC20" t="s">
        <v>55</v>
      </c>
      <c r="AD20">
        <f>STDEV(AB19:AB20)</f>
        <v>70444098.862147421</v>
      </c>
      <c r="AE20" s="1"/>
      <c r="AF20" s="7">
        <v>71.558000000000007</v>
      </c>
      <c r="AG20" s="7">
        <v>88294000</v>
      </c>
      <c r="AH20" t="s">
        <v>55</v>
      </c>
      <c r="AI20" s="12">
        <f>STDEV(AG19:AG20)</f>
        <v>42586213.003741011</v>
      </c>
      <c r="AK20" s="1"/>
      <c r="AL20" s="7">
        <v>71.558000000000007</v>
      </c>
      <c r="AM20" s="8">
        <v>188250000</v>
      </c>
      <c r="AN20" t="s">
        <v>55</v>
      </c>
      <c r="AO20">
        <f>STDEV(AM19:AM20)</f>
        <v>44314381.976960935</v>
      </c>
      <c r="AQ20" s="1"/>
      <c r="AR20" s="7">
        <v>71.558000000000007</v>
      </c>
      <c r="AS20" s="7">
        <v>268360000</v>
      </c>
      <c r="AT20" t="s">
        <v>55</v>
      </c>
      <c r="AU20" s="12">
        <f>STDEV(AS19:AS20)</f>
        <v>70944023.356446311</v>
      </c>
      <c r="AW20" s="1"/>
      <c r="AX20" s="7">
        <v>71.558000000000007</v>
      </c>
      <c r="AY20" s="7">
        <v>1004100000000</v>
      </c>
      <c r="AZ20" t="s">
        <v>55</v>
      </c>
      <c r="BA20">
        <f>STDEV(AY19:AY20)</f>
        <v>59114126907.195374</v>
      </c>
      <c r="BB20" s="1"/>
      <c r="BC20" s="7">
        <v>71.558000000000007</v>
      </c>
      <c r="BD20" s="7">
        <v>1395100000000</v>
      </c>
      <c r="BE20" t="s">
        <v>55</v>
      </c>
      <c r="BF20" s="12">
        <f>STDEV(BD19:BD20)</f>
        <v>202161828741.23395</v>
      </c>
      <c r="BH20" s="6"/>
      <c r="BP20" s="116"/>
      <c r="BR20" s="6"/>
      <c r="BT20" s="9" t="s">
        <v>58</v>
      </c>
      <c r="BU20">
        <f>((BU18/BU16)^2+(BU56/BU55)^2)^0.5*BU19</f>
        <v>1.8480693909125312</v>
      </c>
      <c r="BX20">
        <v>1583600000000</v>
      </c>
      <c r="BY20" t="s">
        <v>55</v>
      </c>
      <c r="BZ20" s="12">
        <f>STDEV(BX19:BX22)</f>
        <v>917872104212.60059</v>
      </c>
      <c r="CC20" s="81"/>
      <c r="CD20" s="6"/>
      <c r="CF20" s="6"/>
      <c r="CP20" s="12"/>
      <c r="CR20" s="6"/>
      <c r="DB20" s="12"/>
      <c r="DD20" s="6"/>
      <c r="DH20" t="s">
        <v>86</v>
      </c>
      <c r="DI20">
        <f>((DI18/DI16)^2+(DI45/DI44)^2)^0.5*DI19</f>
        <v>2.1126358901966431</v>
      </c>
      <c r="DN20" s="12"/>
      <c r="DP20" s="6"/>
      <c r="DS20" t="s">
        <v>86</v>
      </c>
      <c r="DT20">
        <f>((DT18/DT16)^2+(DT50/DT49)^2)^0.5*DT19</f>
        <v>1.0091188898179144</v>
      </c>
      <c r="DZ20" s="12"/>
      <c r="EB20" s="6"/>
      <c r="EL20" s="12"/>
      <c r="EN20" s="6"/>
      <c r="ET20" t="s">
        <v>75</v>
      </c>
      <c r="EU20">
        <v>67195000000</v>
      </c>
      <c r="EV20" s="7" t="s">
        <v>54</v>
      </c>
      <c r="EW20">
        <f>AVERAGE(EU20:EU21)</f>
        <v>48175000000</v>
      </c>
      <c r="EX20" s="12"/>
      <c r="EZ20" s="6" t="s">
        <v>75</v>
      </c>
      <c r="FA20">
        <v>2695100000</v>
      </c>
      <c r="FB20" s="7" t="s">
        <v>54</v>
      </c>
      <c r="FC20">
        <f>AVERAGE(FA20)</f>
        <v>2695100000</v>
      </c>
      <c r="FI20" t="s">
        <v>56</v>
      </c>
      <c r="FJ20" s="12">
        <f>FJ19/COUNT(FH18:FH19)^0.5</f>
        <v>23467999999.999992</v>
      </c>
    </row>
    <row r="21" spans="2:166">
      <c r="B21" s="1"/>
      <c r="E21" t="s">
        <v>56</v>
      </c>
      <c r="F21">
        <f>F20/COUNT(D19:D20)^0.5</f>
        <v>2040999.9999999998</v>
      </c>
      <c r="K21" t="s">
        <v>56</v>
      </c>
      <c r="L21" s="12">
        <f>L20/COUNT(J19:J20)^0.5</f>
        <v>6709999.9999999991</v>
      </c>
      <c r="N21" s="6"/>
      <c r="Q21" t="s">
        <v>56</v>
      </c>
      <c r="R21">
        <f>R20/COUNT(P19:P20)^0.5</f>
        <v>11340500</v>
      </c>
      <c r="W21" t="s">
        <v>56</v>
      </c>
      <c r="X21" s="12">
        <f>X20/COUNT(V19:V20)^0.5</f>
        <v>3820000</v>
      </c>
      <c r="Z21" s="6"/>
      <c r="AC21" t="s">
        <v>56</v>
      </c>
      <c r="AD21">
        <f>AD20/COUNT(AB19:AB20)^0.5</f>
        <v>49811499.999999993</v>
      </c>
      <c r="AH21" t="s">
        <v>56</v>
      </c>
      <c r="AI21" s="12">
        <f>AI20/COUNT(AG19:AG20)^0.5</f>
        <v>30112999.999999996</v>
      </c>
      <c r="AK21" s="6"/>
      <c r="AM21" s="7"/>
      <c r="AN21" t="s">
        <v>56</v>
      </c>
      <c r="AO21">
        <f>AO20/COUNT(AM19:AM20)^0.5</f>
        <v>31335000</v>
      </c>
      <c r="AS21" s="7"/>
      <c r="AT21" t="s">
        <v>56</v>
      </c>
      <c r="AU21" s="12">
        <f>AU20/COUNT(AS19:AS20)^0.5</f>
        <v>50164999.999999993</v>
      </c>
      <c r="AW21" s="6"/>
      <c r="AZ21" t="s">
        <v>56</v>
      </c>
      <c r="BA21">
        <f>BA20/COUNT(AY19:AY20)^0.5</f>
        <v>41800000000</v>
      </c>
      <c r="BE21" t="s">
        <v>56</v>
      </c>
      <c r="BF21" s="12">
        <f>BF20/COUNT(BD19:BD20)^0.5</f>
        <v>142950000000</v>
      </c>
      <c r="BH21" s="6" t="s">
        <v>77</v>
      </c>
      <c r="BI21">
        <v>3570600000000</v>
      </c>
      <c r="BJ21" s="7" t="s">
        <v>54</v>
      </c>
      <c r="BK21">
        <f>AVERAGE(BI21:BI24)</f>
        <v>2806150000000</v>
      </c>
      <c r="BN21">
        <v>10282000000000</v>
      </c>
      <c r="BO21" s="7" t="s">
        <v>54</v>
      </c>
      <c r="BP21" s="116">
        <f>AVERAGE(BN21:BN26)</f>
        <v>4970300000000</v>
      </c>
      <c r="BR21" s="118"/>
      <c r="BX21">
        <v>1187500000000</v>
      </c>
      <c r="BY21" t="s">
        <v>56</v>
      </c>
      <c r="BZ21" s="12">
        <f>BZ20/COUNT(BX19:BX22)^0.5</f>
        <v>458936052106.30029</v>
      </c>
      <c r="CC21" s="81"/>
      <c r="CD21" s="6" t="s">
        <v>88</v>
      </c>
      <c r="CF21" s="6">
        <v>103.1</v>
      </c>
      <c r="CG21">
        <v>79.7</v>
      </c>
      <c r="CH21">
        <v>853380</v>
      </c>
      <c r="CI21" t="s">
        <v>54</v>
      </c>
      <c r="CJ21">
        <v>610160</v>
      </c>
      <c r="CL21">
        <v>103.1</v>
      </c>
      <c r="CM21">
        <v>79.7</v>
      </c>
      <c r="CN21">
        <v>224340</v>
      </c>
      <c r="CO21" t="s">
        <v>54</v>
      </c>
      <c r="CP21" s="12">
        <v>141306</v>
      </c>
      <c r="CR21" s="6">
        <v>103.1</v>
      </c>
      <c r="CS21">
        <v>79.7</v>
      </c>
      <c r="CT21">
        <v>1586000</v>
      </c>
      <c r="CU21" t="s">
        <v>54</v>
      </c>
      <c r="CV21">
        <v>3473750</v>
      </c>
      <c r="CX21">
        <v>103.1</v>
      </c>
      <c r="CY21">
        <v>79.7</v>
      </c>
      <c r="CZ21">
        <v>243030</v>
      </c>
      <c r="DA21" t="s">
        <v>54</v>
      </c>
      <c r="DB21" s="12">
        <v>731665</v>
      </c>
      <c r="DD21" s="6"/>
      <c r="DN21" s="12"/>
      <c r="DP21" s="6"/>
      <c r="DZ21" s="12"/>
      <c r="EB21" s="6"/>
      <c r="EL21" s="12"/>
      <c r="EN21" s="6" t="s">
        <v>75</v>
      </c>
      <c r="EO21">
        <v>128590000000</v>
      </c>
      <c r="EP21" s="7" t="s">
        <v>54</v>
      </c>
      <c r="EQ21">
        <f>AVERAGE(EO21:EO22)</f>
        <v>73953000000</v>
      </c>
      <c r="EU21">
        <v>29155000000</v>
      </c>
      <c r="EV21" t="s">
        <v>55</v>
      </c>
      <c r="EW21">
        <f>STDEV(EU20:EU21)</f>
        <v>26898341956.336266</v>
      </c>
      <c r="EX21" s="12"/>
      <c r="EZ21" s="6"/>
      <c r="FB21" t="s">
        <v>55</v>
      </c>
      <c r="FC21">
        <v>420799245</v>
      </c>
      <c r="FI21" t="s">
        <v>57</v>
      </c>
      <c r="FJ21" s="12">
        <f>FJ18/FJ37*100</f>
        <v>7.7794418228093356</v>
      </c>
    </row>
    <row r="22" spans="2:166">
      <c r="B22" s="1"/>
      <c r="E22" t="s">
        <v>57</v>
      </c>
      <c r="F22">
        <f>F19/F68*100</f>
        <v>8.9401898556269046</v>
      </c>
      <c r="K22" t="s">
        <v>57</v>
      </c>
      <c r="L22" s="12">
        <f>L19/L68*100</f>
        <v>21.419630435103432</v>
      </c>
      <c r="N22" s="6"/>
      <c r="Q22" t="s">
        <v>57</v>
      </c>
      <c r="R22">
        <f>R19/R68*100</f>
        <v>6.1768884635398322</v>
      </c>
      <c r="W22" t="s">
        <v>57</v>
      </c>
      <c r="X22" s="12">
        <f>X19/X68*100</f>
        <v>9.0553136161110732</v>
      </c>
      <c r="Z22" s="6"/>
      <c r="AC22" t="s">
        <v>57</v>
      </c>
      <c r="AD22">
        <f>AD19/AD68*100</f>
        <v>5.0706070557519212</v>
      </c>
      <c r="AH22" t="s">
        <v>57</v>
      </c>
      <c r="AI22" s="12">
        <f>AI19/AI68*100</f>
        <v>6.4504952396361688</v>
      </c>
      <c r="AK22" s="6"/>
      <c r="AN22" t="s">
        <v>57</v>
      </c>
      <c r="AO22">
        <f>AO19/AO68*100</f>
        <v>6.5127199648703682</v>
      </c>
      <c r="AT22" t="s">
        <v>57</v>
      </c>
      <c r="AU22" s="12">
        <f>AU19/AU68*100</f>
        <v>10.868558164556331</v>
      </c>
      <c r="AW22" s="6"/>
      <c r="AZ22" t="s">
        <v>57</v>
      </c>
      <c r="BA22">
        <f>BA19/BA68*100</f>
        <v>13.832540035376864</v>
      </c>
      <c r="BE22" t="s">
        <v>57</v>
      </c>
      <c r="BF22" s="12">
        <f>BF19/BF68*100</f>
        <v>11.200529976118814</v>
      </c>
      <c r="BH22" s="6"/>
      <c r="BI22">
        <v>3198600000000</v>
      </c>
      <c r="BJ22" t="s">
        <v>55</v>
      </c>
      <c r="BK22">
        <f>STDEV(BI21:BI24)</f>
        <v>695589939068.50964</v>
      </c>
      <c r="BM22" t="s">
        <v>77</v>
      </c>
      <c r="BN22">
        <v>1624500000000</v>
      </c>
      <c r="BO22" t="s">
        <v>55</v>
      </c>
      <c r="BP22" s="116">
        <f>STDEV(BN21:BN26)</f>
        <v>3168402045195.6548</v>
      </c>
      <c r="BR22" s="119"/>
      <c r="BX22">
        <v>793410000000</v>
      </c>
      <c r="BY22" t="s">
        <v>57</v>
      </c>
      <c r="BZ22" s="12">
        <f>BZ19/BZ55*100</f>
        <v>7.820923617105537</v>
      </c>
      <c r="CC22" s="81"/>
      <c r="CD22" s="6"/>
      <c r="CF22" s="6">
        <v>74.599999999999994</v>
      </c>
      <c r="CG22">
        <v>79.7</v>
      </c>
      <c r="CH22">
        <v>-380330</v>
      </c>
      <c r="CI22" t="s">
        <v>55</v>
      </c>
      <c r="CJ22">
        <v>214748.05051501631</v>
      </c>
      <c r="CL22">
        <v>74.599999999999994</v>
      </c>
      <c r="CM22">
        <v>79.7</v>
      </c>
      <c r="CN22">
        <v>-89043</v>
      </c>
      <c r="CO22" t="s">
        <v>55</v>
      </c>
      <c r="CP22" s="12">
        <v>117427.80893808758</v>
      </c>
      <c r="CR22" s="6">
        <v>74.599999999999994</v>
      </c>
      <c r="CS22">
        <v>79.7</v>
      </c>
      <c r="CT22">
        <v>1570300</v>
      </c>
      <c r="CU22" t="s">
        <v>55</v>
      </c>
      <c r="CV22">
        <v>2222449.9161960883</v>
      </c>
      <c r="CX22">
        <v>74.599999999999994</v>
      </c>
      <c r="CY22">
        <v>79.7</v>
      </c>
      <c r="CZ22">
        <v>842950</v>
      </c>
      <c r="DA22" t="s">
        <v>55</v>
      </c>
      <c r="DB22" s="12">
        <v>449645.3079558005</v>
      </c>
      <c r="DD22" s="6"/>
      <c r="DN22" s="12"/>
      <c r="DP22" s="6"/>
      <c r="DZ22" s="12"/>
      <c r="EB22" s="6"/>
      <c r="EL22" s="12"/>
      <c r="EN22" s="6"/>
      <c r="EO22">
        <v>19316000000</v>
      </c>
      <c r="EP22" t="s">
        <v>55</v>
      </c>
      <c r="EQ22">
        <f>STDEV(EO21:EO22)</f>
        <v>77268386407.378799</v>
      </c>
      <c r="EV22" t="s">
        <v>56</v>
      </c>
      <c r="EW22">
        <f>EW21/COUNT(EU20:EU21)^0.5</f>
        <v>19019999999.999996</v>
      </c>
      <c r="EX22" s="12"/>
      <c r="EZ22" s="6"/>
      <c r="FB22" t="s">
        <v>56</v>
      </c>
      <c r="FC22">
        <v>297550000</v>
      </c>
      <c r="FI22" s="9" t="s">
        <v>58</v>
      </c>
      <c r="FJ22" s="12">
        <f>((FJ20/FJ18)^2+(FJ38/FJ37)^2)*FJ21</f>
        <v>2.0142815220131789</v>
      </c>
    </row>
    <row r="23" spans="2:166">
      <c r="B23" s="95"/>
      <c r="C23" s="9"/>
      <c r="D23" s="9"/>
      <c r="E23" s="9" t="s">
        <v>58</v>
      </c>
      <c r="F23" s="9">
        <f>((F21/F19)^2+(F69/F68)^2)^0.5*F22</f>
        <v>0.81131489864656126</v>
      </c>
      <c r="G23" s="9"/>
      <c r="K23" s="9" t="s">
        <v>58</v>
      </c>
      <c r="L23" s="12">
        <f>((L21/L19)^2+(L69/L68)^2)^0.5*L22</f>
        <v>2.206560260829614</v>
      </c>
      <c r="N23" s="6"/>
      <c r="Q23" s="9" t="s">
        <v>58</v>
      </c>
      <c r="R23">
        <f>((R21/R19)^2+(R69/R68)^2)^0.5*R22</f>
        <v>2.0514980639562661</v>
      </c>
      <c r="W23" s="9" t="s">
        <v>58</v>
      </c>
      <c r="X23" s="12">
        <f>((X21/X19)^2+(X69/X68)^2)^0.5*X22</f>
        <v>0.91594460496712782</v>
      </c>
      <c r="Z23" s="6"/>
      <c r="AC23" s="9" t="s">
        <v>58</v>
      </c>
      <c r="AD23">
        <f>((AD21/AD19)^2+(AD69/AD68)^2)^0.5*AD22</f>
        <v>2.3449142996834298</v>
      </c>
      <c r="AH23" s="9" t="s">
        <v>58</v>
      </c>
      <c r="AI23" s="12">
        <f>((AI21/AI19)^2+(AI69/AI68)^2)^0.5*AI22</f>
        <v>1.6764765883972292</v>
      </c>
      <c r="AK23" s="6"/>
      <c r="AM23" s="9"/>
      <c r="AN23" s="9" t="s">
        <v>58</v>
      </c>
      <c r="AO23">
        <f>((AO21/AO19)^2+(AO69/AO68)^2)^0.5*AO22</f>
        <v>1.3428411032626755</v>
      </c>
      <c r="AS23" s="9"/>
      <c r="AT23" s="9" t="s">
        <v>58</v>
      </c>
      <c r="AU23" s="12">
        <f>((AU21/AU19)^2+(AU69/AU68)^2)^0.5*AU22</f>
        <v>2.7119215653931854</v>
      </c>
      <c r="AW23" s="6"/>
      <c r="AY23" s="9"/>
      <c r="AZ23" s="9" t="s">
        <v>58</v>
      </c>
      <c r="BA23">
        <f>((BA21/BA19)^2+(BA69/BA68)^2)^0.5*BA22</f>
        <v>0.90807037026589621</v>
      </c>
      <c r="BD23" s="9"/>
      <c r="BE23" s="9" t="s">
        <v>58</v>
      </c>
      <c r="BF23" s="12">
        <f>((BF21/BF19)^2+(BF69/BF68)^2)^0.5*BF22</f>
        <v>1.3833361151491312</v>
      </c>
      <c r="BH23" s="6"/>
      <c r="BI23">
        <v>2079500000000</v>
      </c>
      <c r="BJ23" t="s">
        <v>56</v>
      </c>
      <c r="BK23">
        <f>BK22/COUNT(BI21:BI24)^0.5</f>
        <v>347794969534.25482</v>
      </c>
      <c r="BN23">
        <v>5575500000000</v>
      </c>
      <c r="BO23" t="s">
        <v>56</v>
      </c>
      <c r="BP23" s="116">
        <f>BP22/COUNT(BN21:BN26)^0.5</f>
        <v>1293494718453.3335</v>
      </c>
      <c r="BR23" s="6" t="s">
        <v>76</v>
      </c>
      <c r="BS23">
        <v>6893600000000</v>
      </c>
      <c r="BT23" s="7" t="s">
        <v>54</v>
      </c>
      <c r="BU23">
        <f>AVERAGE(BS21:BS28)</f>
        <v>2310216666666.6665</v>
      </c>
      <c r="BY23" s="9" t="s">
        <v>58</v>
      </c>
      <c r="BZ23" s="12">
        <f>((BZ21/BZ19)^2+(BZ56/BZ55)^2)^0.5*BZ22</f>
        <v>2.5627608892480183</v>
      </c>
      <c r="CC23" s="81"/>
      <c r="CD23" s="6"/>
      <c r="CF23" s="6">
        <v>68.2</v>
      </c>
      <c r="CG23">
        <v>79.7</v>
      </c>
      <c r="CH23">
        <v>530380</v>
      </c>
      <c r="CI23" t="s">
        <v>56</v>
      </c>
      <c r="CJ23">
        <v>123984.84477279203</v>
      </c>
      <c r="CL23">
        <v>68.2</v>
      </c>
      <c r="CM23">
        <v>79.7</v>
      </c>
      <c r="CN23">
        <v>-218530</v>
      </c>
      <c r="CO23" t="s">
        <v>56</v>
      </c>
      <c r="CP23" s="12">
        <v>83034</v>
      </c>
      <c r="CR23" s="6">
        <v>68.2</v>
      </c>
      <c r="CS23">
        <v>79.7</v>
      </c>
      <c r="CT23">
        <v>4897900</v>
      </c>
      <c r="CU23" t="s">
        <v>56</v>
      </c>
      <c r="CV23">
        <v>1111224.9580980442</v>
      </c>
      <c r="CX23">
        <v>68.2</v>
      </c>
      <c r="CY23">
        <v>79.7</v>
      </c>
      <c r="CZ23">
        <v>1297300</v>
      </c>
      <c r="DA23" t="s">
        <v>56</v>
      </c>
      <c r="DB23" s="12">
        <v>224822.65397790025</v>
      </c>
      <c r="DD23" s="6"/>
      <c r="DN23" s="12"/>
      <c r="DP23" s="6"/>
      <c r="DZ23" s="12"/>
      <c r="EB23" s="6"/>
      <c r="EL23" s="12"/>
      <c r="EN23" s="6"/>
      <c r="EP23" t="s">
        <v>56</v>
      </c>
      <c r="EQ23">
        <f>EQ22/COUNT(EO21:EO22)^0.5</f>
        <v>54637000000</v>
      </c>
      <c r="ER23" s="7"/>
      <c r="EV23" t="s">
        <v>57</v>
      </c>
      <c r="EW23">
        <f>EW20/EW39*100</f>
        <v>3.7320696037372287</v>
      </c>
      <c r="EX23" s="13"/>
      <c r="EZ23" s="6"/>
      <c r="FB23" t="s">
        <v>57</v>
      </c>
      <c r="FC23">
        <f>FC20/FC26*100</f>
        <v>0.68397460023231438</v>
      </c>
      <c r="FJ23" s="12"/>
    </row>
    <row r="24" spans="2:166">
      <c r="B24" s="6"/>
      <c r="L24" s="12"/>
      <c r="N24" s="6"/>
      <c r="X24" s="12"/>
      <c r="Z24" s="6"/>
      <c r="AI24" s="12"/>
      <c r="AK24" s="6"/>
      <c r="AU24" s="12"/>
      <c r="AW24" s="6"/>
      <c r="BF24" s="12"/>
      <c r="BH24" s="6"/>
      <c r="BI24">
        <v>2375900000000</v>
      </c>
      <c r="BJ24" t="s">
        <v>57</v>
      </c>
      <c r="BK24">
        <f>BK21/BK55*100</f>
        <v>8.1098839201245152</v>
      </c>
      <c r="BN24">
        <v>4233200000000</v>
      </c>
      <c r="BO24" t="s">
        <v>57</v>
      </c>
      <c r="BP24" s="116">
        <f>BP21/BP55*100</f>
        <v>10.231339893209373</v>
      </c>
      <c r="BR24" s="119"/>
      <c r="BS24">
        <v>5153400000000</v>
      </c>
      <c r="BT24" t="s">
        <v>55</v>
      </c>
      <c r="BU24">
        <f>STDEV(BS23:BS28)</f>
        <v>2939840529393.8428</v>
      </c>
      <c r="BZ24" s="12"/>
      <c r="CC24" s="81"/>
      <c r="CD24" s="6"/>
      <c r="CF24" s="6">
        <v>62.3</v>
      </c>
      <c r="CG24">
        <v>79.7</v>
      </c>
      <c r="CH24">
        <v>446720</v>
      </c>
      <c r="CI24" t="s">
        <v>57</v>
      </c>
      <c r="CJ24">
        <v>1.0568092717566382</v>
      </c>
      <c r="CL24">
        <v>62.3</v>
      </c>
      <c r="CM24">
        <v>79.7</v>
      </c>
      <c r="CN24">
        <v>58272</v>
      </c>
      <c r="CO24" t="s">
        <v>57</v>
      </c>
      <c r="CP24" s="12">
        <v>0.39741905677724471</v>
      </c>
      <c r="CR24" s="6">
        <v>62.3</v>
      </c>
      <c r="CS24">
        <v>79.7</v>
      </c>
      <c r="CT24">
        <v>5840800</v>
      </c>
      <c r="CU24" t="s">
        <v>57</v>
      </c>
      <c r="CV24">
        <v>5.6069115565488605</v>
      </c>
      <c r="CX24">
        <v>62.3</v>
      </c>
      <c r="CY24">
        <v>79.7</v>
      </c>
      <c r="CZ24">
        <v>543380</v>
      </c>
      <c r="DA24" t="s">
        <v>57</v>
      </c>
      <c r="DB24" s="12">
        <v>0.9890545464438657</v>
      </c>
      <c r="DD24" s="6"/>
      <c r="DJ24" s="7">
        <v>103</v>
      </c>
      <c r="DK24" s="7">
        <v>83</v>
      </c>
      <c r="DL24" s="7">
        <v>11160000</v>
      </c>
      <c r="DM24" s="7" t="s">
        <v>54</v>
      </c>
      <c r="DN24" s="12">
        <f>AVERAGE(DL24:DL28)</f>
        <v>18344440</v>
      </c>
      <c r="DP24" s="6"/>
      <c r="DZ24" s="12"/>
      <c r="EB24" s="6"/>
      <c r="EL24" s="12"/>
      <c r="EN24" s="6"/>
      <c r="EP24" t="s">
        <v>57</v>
      </c>
      <c r="EQ24">
        <f>EQ21/EQ27*100</f>
        <v>5.391079819736019</v>
      </c>
      <c r="EV24" s="9" t="s">
        <v>58</v>
      </c>
      <c r="EW24">
        <f>((EW22/EW20)^2+(EW40/EW39)^2)^0.5*EW23</f>
        <v>1.5259959437997852</v>
      </c>
      <c r="EX24" s="12"/>
      <c r="EZ24" s="6"/>
      <c r="FB24" s="9" t="s">
        <v>58</v>
      </c>
      <c r="FC24">
        <v>0.48</v>
      </c>
      <c r="FJ24" s="12"/>
    </row>
    <row r="25" spans="2:166">
      <c r="B25" s="89" t="s">
        <v>61</v>
      </c>
      <c r="C25" s="7">
        <v>90.613500000000002</v>
      </c>
      <c r="D25" s="8">
        <v>29180000</v>
      </c>
      <c r="E25" s="7" t="s">
        <v>54</v>
      </c>
      <c r="F25" s="7">
        <f>AVERAGE(D25:D26)</f>
        <v>29036500</v>
      </c>
      <c r="G25" s="7"/>
      <c r="H25" s="89" t="s">
        <v>61</v>
      </c>
      <c r="I25" s="7">
        <v>90.613500000000002</v>
      </c>
      <c r="J25" s="7">
        <v>29661000</v>
      </c>
      <c r="K25" s="7" t="s">
        <v>54</v>
      </c>
      <c r="L25" s="12">
        <f>AVERAGE(J25:J26)</f>
        <v>29093500</v>
      </c>
      <c r="N25" s="89" t="s">
        <v>61</v>
      </c>
      <c r="O25" s="7">
        <v>90.613500000000002</v>
      </c>
      <c r="P25" s="8">
        <v>21590000</v>
      </c>
      <c r="Q25" s="7" t="s">
        <v>54</v>
      </c>
      <c r="R25">
        <f>AVERAGE(P25:P26)</f>
        <v>22749500</v>
      </c>
      <c r="T25" s="89" t="s">
        <v>61</v>
      </c>
      <c r="U25" s="7">
        <v>90.613500000000002</v>
      </c>
      <c r="V25" s="7">
        <v>9233300</v>
      </c>
      <c r="W25" t="s">
        <v>54</v>
      </c>
      <c r="X25" s="12">
        <f>AVERAGE(V25:V26)</f>
        <v>9864150</v>
      </c>
      <c r="Z25" s="89" t="s">
        <v>61</v>
      </c>
      <c r="AA25" s="7">
        <v>90.613500000000002</v>
      </c>
      <c r="AB25" s="7">
        <v>29649000</v>
      </c>
      <c r="AC25" s="7" t="s">
        <v>54</v>
      </c>
      <c r="AD25">
        <f>AVERAGE(AB25:AB26)</f>
        <v>26344500</v>
      </c>
      <c r="AE25" s="89" t="s">
        <v>61</v>
      </c>
      <c r="AF25" s="7">
        <v>90.613500000000002</v>
      </c>
      <c r="AG25" s="7">
        <v>12373000</v>
      </c>
      <c r="AH25" s="7" t="s">
        <v>54</v>
      </c>
      <c r="AI25" s="12">
        <f>AVERAGE(AG25:AG26)</f>
        <v>11940500</v>
      </c>
      <c r="AK25" s="89" t="s">
        <v>61</v>
      </c>
      <c r="AL25" s="7">
        <v>90.613500000000002</v>
      </c>
      <c r="AM25" s="7">
        <v>29773000</v>
      </c>
      <c r="AN25" s="7" t="s">
        <v>54</v>
      </c>
      <c r="AO25">
        <f>AVERAGE(AM25:AM26)</f>
        <v>29964000</v>
      </c>
      <c r="AQ25" s="89" t="s">
        <v>61</v>
      </c>
      <c r="AR25" s="7">
        <v>90.613500000000002</v>
      </c>
      <c r="AS25" s="7">
        <v>15654000</v>
      </c>
      <c r="AT25" s="7" t="s">
        <v>54</v>
      </c>
      <c r="AU25" s="12">
        <f>AVERAGE(AS25:AS26)</f>
        <v>17758000</v>
      </c>
      <c r="AW25" s="89" t="s">
        <v>61</v>
      </c>
      <c r="AX25" s="7">
        <v>90.613500000000002</v>
      </c>
      <c r="AY25" s="8">
        <v>100430000000</v>
      </c>
      <c r="AZ25" s="7" t="s">
        <v>54</v>
      </c>
      <c r="BA25">
        <f>AVERAGE(AY25:AY26)</f>
        <v>100149500000</v>
      </c>
      <c r="BB25" s="89"/>
      <c r="BC25" s="7">
        <v>90.613500000000002</v>
      </c>
      <c r="BD25" s="7">
        <v>146440000000</v>
      </c>
      <c r="BE25" s="7" t="s">
        <v>54</v>
      </c>
      <c r="BF25" s="12">
        <f>AVERAGE(BD25:BD26)</f>
        <v>165290000000</v>
      </c>
      <c r="BH25" s="6"/>
      <c r="BJ25" s="9" t="s">
        <v>58</v>
      </c>
      <c r="BK25">
        <f>((BK23/BK21)^2+(BK56/BK55)^2)^0.5*BK24</f>
        <v>1.258200160928217</v>
      </c>
      <c r="BN25">
        <v>2029200000000</v>
      </c>
      <c r="BO25" s="9" t="s">
        <v>58</v>
      </c>
      <c r="BP25" s="116">
        <f>((BP23/BP21)^2+(BP56/BP55)^2)^0.5*BP24</f>
        <v>2.9888113417537365</v>
      </c>
      <c r="BR25" s="120"/>
      <c r="BS25">
        <v>709560000000</v>
      </c>
      <c r="BT25" t="s">
        <v>56</v>
      </c>
      <c r="BU25">
        <f>BU24/COUNT(BS23:BS28)^0.5</f>
        <v>1200184870361.4146</v>
      </c>
      <c r="BZ25" s="12"/>
      <c r="CC25" s="81"/>
      <c r="CD25" s="10"/>
      <c r="CE25" s="9"/>
      <c r="CF25" s="10"/>
      <c r="CG25" s="9"/>
      <c r="CH25" s="9"/>
      <c r="CI25" s="9" t="s">
        <v>86</v>
      </c>
      <c r="CJ25" s="9">
        <v>0.23310948247499555</v>
      </c>
      <c r="CK25" s="9"/>
      <c r="CL25" s="9"/>
      <c r="CM25" s="9"/>
      <c r="CN25" s="9"/>
      <c r="CO25" s="9" t="s">
        <v>86</v>
      </c>
      <c r="CP25" s="14">
        <v>0.23568575990403398</v>
      </c>
      <c r="CR25" s="10"/>
      <c r="CS25" s="9"/>
      <c r="CT25" s="9"/>
      <c r="CU25" s="9" t="s">
        <v>86</v>
      </c>
      <c r="CV25" s="9">
        <v>1.8346634019412398</v>
      </c>
      <c r="CW25" s="9"/>
      <c r="CX25" s="9"/>
      <c r="CY25" s="9"/>
      <c r="CZ25" s="9"/>
      <c r="DA25" s="9" t="s">
        <v>86</v>
      </c>
      <c r="DB25" s="14">
        <v>0.31303738637209227</v>
      </c>
      <c r="DD25" s="6" t="s">
        <v>91</v>
      </c>
      <c r="DE25" s="8">
        <v>103</v>
      </c>
      <c r="DF25" s="7">
        <v>55</v>
      </c>
      <c r="DG25" s="7">
        <v>23687000</v>
      </c>
      <c r="DH25" s="7" t="s">
        <v>54</v>
      </c>
      <c r="DI25" s="7">
        <f>AVERAGE(DG25:DG29)</f>
        <v>15927196</v>
      </c>
      <c r="DJ25">
        <v>103</v>
      </c>
      <c r="DK25">
        <v>55</v>
      </c>
      <c r="DL25">
        <v>22471000</v>
      </c>
      <c r="DM25" t="s">
        <v>55</v>
      </c>
      <c r="DN25" s="12">
        <f>STDEV(DL24:DL28)</f>
        <v>8442533.9127539191</v>
      </c>
      <c r="DP25" s="6"/>
      <c r="DZ25" s="12"/>
      <c r="EB25" s="6"/>
      <c r="EL25" s="12"/>
      <c r="EN25" s="6"/>
      <c r="EP25" s="9" t="s">
        <v>58</v>
      </c>
      <c r="EQ25" s="102">
        <f>((EQ23/EQ21)^2+(EQ28/EQ27)^2)^0.5*EQ24</f>
        <v>4.0177562316165618</v>
      </c>
      <c r="EX25" s="12"/>
      <c r="EZ25" s="6"/>
      <c r="FG25" t="s">
        <v>91</v>
      </c>
      <c r="FH25">
        <v>520740000000</v>
      </c>
      <c r="FI25" s="7" t="s">
        <v>54</v>
      </c>
      <c r="FJ25" s="12">
        <f>AVERAGE(FH25:FH36)</f>
        <v>297885833333.33331</v>
      </c>
    </row>
    <row r="26" spans="2:166">
      <c r="B26" s="1"/>
      <c r="C26" s="7">
        <v>74.930300000000003</v>
      </c>
      <c r="D26" s="7">
        <v>28893000</v>
      </c>
      <c r="E26" t="s">
        <v>55</v>
      </c>
      <c r="F26">
        <f>STDEV(D25:D26)</f>
        <v>202939.64620053914</v>
      </c>
      <c r="H26" s="1"/>
      <c r="I26" s="7">
        <v>74.930300000000003</v>
      </c>
      <c r="J26" s="7">
        <v>28526000</v>
      </c>
      <c r="K26" t="s">
        <v>55</v>
      </c>
      <c r="L26" s="12">
        <f>STDEV(J25:J26)</f>
        <v>802566.19664673146</v>
      </c>
      <c r="N26" s="1"/>
      <c r="O26" s="7">
        <v>74.930300000000003</v>
      </c>
      <c r="P26" s="7">
        <v>23909000</v>
      </c>
      <c r="Q26" t="s">
        <v>55</v>
      </c>
      <c r="R26">
        <f>STDEV(P25:P26)</f>
        <v>1639780.6255716037</v>
      </c>
      <c r="T26" s="1"/>
      <c r="U26" s="7">
        <v>74.930300000000003</v>
      </c>
      <c r="V26" s="7">
        <v>10495000</v>
      </c>
      <c r="W26" t="s">
        <v>55</v>
      </c>
      <c r="X26" s="12">
        <f>STDEV(V25:V26)</f>
        <v>892156.62582306704</v>
      </c>
      <c r="Z26" s="1"/>
      <c r="AA26" s="7">
        <v>74.930300000000003</v>
      </c>
      <c r="AB26" s="7">
        <v>23040000</v>
      </c>
      <c r="AC26" t="s">
        <v>55</v>
      </c>
      <c r="AD26">
        <f>STDEV(AB25:AB26)</f>
        <v>4673268.7168618925</v>
      </c>
      <c r="AE26" s="1"/>
      <c r="AF26" s="7">
        <v>74.930300000000003</v>
      </c>
      <c r="AG26" s="7">
        <v>11508000</v>
      </c>
      <c r="AH26" t="s">
        <v>55</v>
      </c>
      <c r="AI26" s="12">
        <f>STDEV(AG25:AG26)</f>
        <v>611647.36572636361</v>
      </c>
      <c r="AK26" s="1"/>
      <c r="AL26" s="7">
        <v>74.930300000000003</v>
      </c>
      <c r="AM26" s="8">
        <v>30155000</v>
      </c>
      <c r="AN26" t="s">
        <v>55</v>
      </c>
      <c r="AO26">
        <f>STDEV(AM25:AM26)</f>
        <v>270114.79041326116</v>
      </c>
      <c r="AQ26" s="1"/>
      <c r="AR26" s="7">
        <v>74.930300000000003</v>
      </c>
      <c r="AS26" s="7">
        <v>19862000</v>
      </c>
      <c r="AT26" t="s">
        <v>55</v>
      </c>
      <c r="AU26" s="12">
        <f>STDEV(AS25:AS26)</f>
        <v>2975505.3352329922</v>
      </c>
      <c r="AW26" s="1"/>
      <c r="AX26" s="7">
        <v>74.930300000000003</v>
      </c>
      <c r="AY26" s="7">
        <v>99869000000</v>
      </c>
      <c r="AZ26" t="s">
        <v>55</v>
      </c>
      <c r="BA26">
        <f>STDEV(AY25:AY26)</f>
        <v>396686904.24565315</v>
      </c>
      <c r="BB26" s="1"/>
      <c r="BC26" s="7">
        <v>74.930300000000003</v>
      </c>
      <c r="BD26" s="7">
        <v>184140000000</v>
      </c>
      <c r="BE26" t="s">
        <v>55</v>
      </c>
      <c r="BF26" s="12">
        <f>STDEV(BD25:BD26)</f>
        <v>26657925650.732849</v>
      </c>
      <c r="BH26" s="6"/>
      <c r="BN26">
        <v>6077400000000</v>
      </c>
      <c r="BP26" s="116"/>
      <c r="BR26" s="119"/>
      <c r="BS26">
        <v>767630000000</v>
      </c>
      <c r="BT26" t="s">
        <v>57</v>
      </c>
      <c r="BU26">
        <f>BU23/BU55*100</f>
        <v>16.100240031948893</v>
      </c>
      <c r="BZ26" s="12"/>
      <c r="CC26" s="81"/>
      <c r="CD26" s="6"/>
      <c r="CF26" s="6"/>
      <c r="CP26" s="12"/>
      <c r="CR26" s="6"/>
      <c r="DB26" s="12"/>
      <c r="DD26" s="6"/>
      <c r="DE26" s="6">
        <v>83</v>
      </c>
      <c r="DF26">
        <v>75</v>
      </c>
      <c r="DG26">
        <v>8666000</v>
      </c>
      <c r="DH26" t="s">
        <v>55</v>
      </c>
      <c r="DI26">
        <f>STDEV(DG25:DG29)</f>
        <v>11191079.469027106</v>
      </c>
      <c r="DJ26">
        <v>83</v>
      </c>
      <c r="DK26">
        <v>73</v>
      </c>
      <c r="DL26">
        <v>28089000</v>
      </c>
      <c r="DM26" t="s">
        <v>56</v>
      </c>
      <c r="DN26" s="12">
        <f>DN25/COUNT(DL24:DL28)^0.5</f>
        <v>3775615.9462530082</v>
      </c>
      <c r="DP26" s="10"/>
      <c r="DQ26" s="9"/>
      <c r="DR26" s="9"/>
      <c r="DS26" s="9"/>
      <c r="DT26" s="9"/>
      <c r="DU26" s="9"/>
      <c r="DV26" s="9"/>
      <c r="DW26" s="9"/>
      <c r="DX26" s="9"/>
      <c r="DY26" s="9"/>
      <c r="DZ26" s="14"/>
      <c r="EB26" s="10"/>
      <c r="EC26" s="9"/>
      <c r="ED26" s="9"/>
      <c r="EE26" s="9"/>
      <c r="EF26" s="9"/>
      <c r="EG26" s="9"/>
      <c r="EH26" s="9"/>
      <c r="EI26" s="9"/>
      <c r="EJ26" s="9"/>
      <c r="EK26" s="9"/>
      <c r="EL26" s="14"/>
      <c r="EN26" s="6"/>
      <c r="EX26" s="12"/>
      <c r="EZ26" s="6"/>
      <c r="FB26" t="s">
        <v>104</v>
      </c>
      <c r="FC26">
        <f>(FC6+FC20)</f>
        <v>394035100000</v>
      </c>
      <c r="FH26">
        <v>484710000000</v>
      </c>
      <c r="FI26" t="s">
        <v>55</v>
      </c>
      <c r="FJ26" s="12">
        <f>STDEV(FH25:FH36)</f>
        <v>170026491275.93634</v>
      </c>
    </row>
    <row r="27" spans="2:166">
      <c r="B27" s="1"/>
      <c r="E27" t="s">
        <v>56</v>
      </c>
      <c r="F27">
        <f>F26/COUNT(D25:D26)^0.5</f>
        <v>143500</v>
      </c>
      <c r="K27" t="s">
        <v>56</v>
      </c>
      <c r="L27" s="12">
        <f>L26/COUNT(J25:J26)^0.5</f>
        <v>567500</v>
      </c>
      <c r="N27" s="6"/>
      <c r="Q27" t="s">
        <v>56</v>
      </c>
      <c r="R27">
        <f>R26/COUNT(P25:P26)^0.5</f>
        <v>1159499.9999999998</v>
      </c>
      <c r="W27" t="s">
        <v>56</v>
      </c>
      <c r="X27" s="12">
        <f>X26/COUNT(V25:V26)^0.5</f>
        <v>630850</v>
      </c>
      <c r="Z27" s="6"/>
      <c r="AC27" t="s">
        <v>56</v>
      </c>
      <c r="AD27">
        <f>AD26/COUNT(AB25:AB26)^0.5</f>
        <v>3304499.9999999995</v>
      </c>
      <c r="AH27" t="s">
        <v>56</v>
      </c>
      <c r="AI27" s="12">
        <f>AI26/COUNT(AG25:AG26)^0.5</f>
        <v>432500</v>
      </c>
      <c r="AK27" s="6"/>
      <c r="AM27" s="7"/>
      <c r="AN27" t="s">
        <v>56</v>
      </c>
      <c r="AO27">
        <f>AO26/COUNT(AM25:AM26)^0.5</f>
        <v>191000</v>
      </c>
      <c r="AS27" s="7"/>
      <c r="AT27" t="s">
        <v>56</v>
      </c>
      <c r="AU27" s="12">
        <f>AU26/COUNT(AS25:AS26)^0.5</f>
        <v>2104000</v>
      </c>
      <c r="AW27" s="6"/>
      <c r="AZ27" t="s">
        <v>56</v>
      </c>
      <c r="BA27">
        <f>BA26/COUNT(AY25:AY26)^0.5</f>
        <v>280500000</v>
      </c>
      <c r="BE27" t="s">
        <v>56</v>
      </c>
      <c r="BF27" s="12">
        <f>BF26/COUNT(BD25:BD26)^0.5</f>
        <v>18850000000.000004</v>
      </c>
      <c r="BH27" s="6" t="s">
        <v>159</v>
      </c>
      <c r="BI27">
        <v>12949000000000</v>
      </c>
      <c r="BJ27" s="7" t="s">
        <v>54</v>
      </c>
      <c r="BK27">
        <f>AVERAGE(BI27:BI32)</f>
        <v>4393290000000</v>
      </c>
      <c r="BP27" s="116"/>
      <c r="BR27" s="118"/>
      <c r="BS27">
        <v>228190000000</v>
      </c>
      <c r="BT27" s="9" t="s">
        <v>58</v>
      </c>
      <c r="BU27">
        <f>((BU25/BU23)^2+(BU56/BU55)^2)^0.5*BU26</f>
        <v>8.7461808122524634</v>
      </c>
      <c r="BZ27" s="12"/>
      <c r="CC27" s="81"/>
      <c r="CD27" s="8" t="s">
        <v>89</v>
      </c>
      <c r="CE27" s="7"/>
      <c r="CF27" s="8" t="s">
        <v>90</v>
      </c>
      <c r="CG27" s="7">
        <v>70.599999999999994</v>
      </c>
      <c r="CH27" s="7">
        <v>1241400</v>
      </c>
      <c r="CI27" s="7" t="s">
        <v>54</v>
      </c>
      <c r="CJ27" s="7">
        <v>620700</v>
      </c>
      <c r="CK27" s="7"/>
      <c r="CL27" s="7" t="s">
        <v>90</v>
      </c>
      <c r="CM27" s="7">
        <v>70.599999999999994</v>
      </c>
      <c r="CN27" s="7">
        <v>1796400</v>
      </c>
      <c r="CO27" s="7" t="s">
        <v>54</v>
      </c>
      <c r="CP27" s="13">
        <v>928206.66666666663</v>
      </c>
      <c r="CR27" s="8" t="s">
        <v>90</v>
      </c>
      <c r="CS27" s="7">
        <v>70.599999999999994</v>
      </c>
      <c r="CT27" s="7">
        <v>1630700</v>
      </c>
      <c r="CU27" s="7" t="s">
        <v>54</v>
      </c>
      <c r="CV27" s="7">
        <v>824920</v>
      </c>
      <c r="CW27" s="7"/>
      <c r="CX27" s="7" t="s">
        <v>90</v>
      </c>
      <c r="CY27" s="7">
        <v>70.599999999999994</v>
      </c>
      <c r="CZ27" s="7">
        <v>7075500</v>
      </c>
      <c r="DA27" s="7" t="s">
        <v>54</v>
      </c>
      <c r="DB27" s="13">
        <v>3712000</v>
      </c>
      <c r="DD27" s="6"/>
      <c r="DE27" s="6">
        <v>83</v>
      </c>
      <c r="DF27">
        <v>73</v>
      </c>
      <c r="DG27">
        <v>20306000</v>
      </c>
      <c r="DH27" t="s">
        <v>56</v>
      </c>
      <c r="DI27">
        <f>DI26/COUNT(DG25:DG29)^0.5</f>
        <v>5004802.8868693719</v>
      </c>
      <c r="DJ27">
        <v>83</v>
      </c>
      <c r="DK27">
        <v>55</v>
      </c>
      <c r="DL27">
        <v>7960200</v>
      </c>
      <c r="DM27" t="s">
        <v>57</v>
      </c>
      <c r="DN27" s="12">
        <f>DN24/DN43*100</f>
        <v>11.23254440235743</v>
      </c>
      <c r="DP27" s="6"/>
      <c r="DZ27" s="12"/>
      <c r="EB27" s="6"/>
      <c r="EL27" s="12"/>
      <c r="EN27" s="6"/>
      <c r="EP27" t="s">
        <v>104</v>
      </c>
      <c r="EQ27">
        <f>(EQ6+EQ21)</f>
        <v>1371766000000</v>
      </c>
      <c r="ET27" t="s">
        <v>91</v>
      </c>
      <c r="EU27">
        <v>1045300000000</v>
      </c>
      <c r="EV27" s="7" t="s">
        <v>54</v>
      </c>
      <c r="EW27">
        <f>AVERAGE(EU27:EU38)</f>
        <v>1012073333333.3334</v>
      </c>
      <c r="EX27" s="12"/>
      <c r="EZ27" s="6"/>
      <c r="FB27" t="s">
        <v>73</v>
      </c>
      <c r="FC27">
        <f>((FC8)^2+(FE23)^2)^0.5</f>
        <v>27129782363.872929</v>
      </c>
      <c r="FH27">
        <v>324690000000</v>
      </c>
      <c r="FI27" t="s">
        <v>56</v>
      </c>
      <c r="FJ27" s="12">
        <f>FJ26/COUNT(FH25:FH36)^0.5</f>
        <v>49082420253.764702</v>
      </c>
    </row>
    <row r="28" spans="2:166">
      <c r="B28" s="1"/>
      <c r="E28" t="s">
        <v>57</v>
      </c>
      <c r="F28">
        <f>F25/F68*100</f>
        <v>3.9814696739710214</v>
      </c>
      <c r="K28" t="s">
        <v>57</v>
      </c>
      <c r="L28" s="12">
        <f>L25/L68*100</f>
        <v>7.8065318509236441</v>
      </c>
      <c r="N28" s="6"/>
      <c r="Q28" t="s">
        <v>57</v>
      </c>
      <c r="R28">
        <f>R25/R68*100</f>
        <v>4.0502420874000027</v>
      </c>
      <c r="W28" t="s">
        <v>57</v>
      </c>
      <c r="X28" s="12">
        <f>X25/X68*100</f>
        <v>2.1797255132229201</v>
      </c>
      <c r="Z28" s="6"/>
      <c r="AC28" t="s">
        <v>57</v>
      </c>
      <c r="AD28">
        <f>AD25/AD68*100</f>
        <v>1.2282498156949249</v>
      </c>
      <c r="AH28" t="s">
        <v>57</v>
      </c>
      <c r="AI28" s="12">
        <f>AI25/AI68*100</f>
        <v>0.65048635983409475</v>
      </c>
      <c r="AK28" s="6"/>
      <c r="AN28" t="s">
        <v>57</v>
      </c>
      <c r="AO28">
        <f>AO25/AO68*100</f>
        <v>1.2436487335651514</v>
      </c>
      <c r="AT28" t="s">
        <v>57</v>
      </c>
      <c r="AU28" s="12">
        <f>AU25/AU68*100</f>
        <v>0.88454756472967455</v>
      </c>
      <c r="AW28" s="6"/>
      <c r="AZ28" t="s">
        <v>57</v>
      </c>
      <c r="BA28">
        <f>BA25/BA68*100</f>
        <v>1.3245262150042787</v>
      </c>
      <c r="BE28" t="s">
        <v>57</v>
      </c>
      <c r="BF28" s="12">
        <f>BF25/BF68*100</f>
        <v>1.2036901269481999</v>
      </c>
      <c r="BH28" s="6"/>
      <c r="BI28">
        <v>8760400000000</v>
      </c>
      <c r="BJ28" t="s">
        <v>55</v>
      </c>
      <c r="BK28">
        <f>STDEV(BI27:BI32)</f>
        <v>5180562531675.4941</v>
      </c>
      <c r="BP28" s="116"/>
      <c r="BR28" s="119"/>
      <c r="BS28">
        <v>108920000000</v>
      </c>
      <c r="BZ28" s="12"/>
      <c r="CC28" s="81"/>
      <c r="CD28" s="6"/>
      <c r="CF28" s="6">
        <v>75.7</v>
      </c>
      <c r="CG28">
        <v>69.599999999999994</v>
      </c>
      <c r="CH28">
        <v>-24467</v>
      </c>
      <c r="CI28" t="s">
        <v>55</v>
      </c>
      <c r="CJ28">
        <v>0</v>
      </c>
      <c r="CL28">
        <v>75.7</v>
      </c>
      <c r="CM28">
        <v>69.599999999999994</v>
      </c>
      <c r="CN28">
        <v>988220</v>
      </c>
      <c r="CO28" t="s">
        <v>55</v>
      </c>
      <c r="CP28" s="12">
        <v>51973.071232450115</v>
      </c>
      <c r="CR28" s="6">
        <v>75.7</v>
      </c>
      <c r="CS28">
        <v>69.599999999999994</v>
      </c>
      <c r="CT28">
        <v>844060</v>
      </c>
      <c r="CU28" t="s">
        <v>55</v>
      </c>
      <c r="CV28">
        <v>16575.726228434156</v>
      </c>
      <c r="CX28">
        <v>75.7</v>
      </c>
      <c r="CY28">
        <v>69.599999999999994</v>
      </c>
      <c r="CZ28">
        <v>4060500</v>
      </c>
      <c r="DA28" t="s">
        <v>55</v>
      </c>
      <c r="DB28" s="12">
        <v>301809.85321887687</v>
      </c>
      <c r="DD28" s="6"/>
      <c r="DE28" s="6">
        <v>83</v>
      </c>
      <c r="DF28">
        <v>55</v>
      </c>
      <c r="DG28">
        <v>128980</v>
      </c>
      <c r="DH28" t="s">
        <v>57</v>
      </c>
      <c r="DI28">
        <f>DI25/(DI44)*100</f>
        <v>5.3510293660868822</v>
      </c>
      <c r="DJ28">
        <v>73</v>
      </c>
      <c r="DK28">
        <v>55</v>
      </c>
      <c r="DL28">
        <v>22042000</v>
      </c>
      <c r="DM28" t="s">
        <v>86</v>
      </c>
      <c r="DN28" s="12">
        <f>((DN26/DN24)^2+(DN44/DN43)^2)^0.5*DN27</f>
        <v>2.5008296707481232</v>
      </c>
      <c r="DP28" s="8" t="s">
        <v>90</v>
      </c>
      <c r="DQ28" s="7">
        <v>70.599999999999994</v>
      </c>
      <c r="DR28" s="7">
        <v>23166000</v>
      </c>
      <c r="DS28" s="7" t="s">
        <v>54</v>
      </c>
      <c r="DT28" s="7">
        <f>AVERAGE(DR28:DR29)</f>
        <v>20129000</v>
      </c>
      <c r="DU28" s="7"/>
      <c r="DV28" s="7" t="s">
        <v>90</v>
      </c>
      <c r="DW28" s="7">
        <v>70.599999999999994</v>
      </c>
      <c r="DX28" s="7">
        <v>17155000</v>
      </c>
      <c r="DY28" s="7" t="s">
        <v>54</v>
      </c>
      <c r="DZ28" s="13">
        <f>AVERAGE(DX28:DX29)</f>
        <v>14024500</v>
      </c>
      <c r="EB28" s="8" t="s">
        <v>90</v>
      </c>
      <c r="EC28" s="7">
        <v>70.599999999999994</v>
      </c>
      <c r="ED28" s="7">
        <v>70077000000</v>
      </c>
      <c r="EE28" s="7" t="s">
        <v>54</v>
      </c>
      <c r="EF28" s="7">
        <v>32114333333.333332</v>
      </c>
      <c r="EG28" s="7"/>
      <c r="EH28" s="7" t="s">
        <v>90</v>
      </c>
      <c r="EI28" s="7">
        <v>70.599999999999994</v>
      </c>
      <c r="EJ28" s="7">
        <v>153320000000</v>
      </c>
      <c r="EK28" s="7" t="s">
        <v>54</v>
      </c>
      <c r="EL28" s="13">
        <v>76241666666.666672</v>
      </c>
      <c r="EN28" s="6"/>
      <c r="EP28" t="s">
        <v>73</v>
      </c>
      <c r="EQ28">
        <f>((EQ8)^2+(EQ23)^2)^0.5</f>
        <v>134241089669.95825</v>
      </c>
      <c r="EU28">
        <v>1434700000000</v>
      </c>
      <c r="EV28" t="s">
        <v>55</v>
      </c>
      <c r="EW28">
        <f>STDEV(EU27:EU38)</f>
        <v>471034123302.28424</v>
      </c>
      <c r="EX28" s="12"/>
      <c r="EZ28" s="6"/>
      <c r="FH28">
        <v>186580000000</v>
      </c>
      <c r="FI28" t="s">
        <v>57</v>
      </c>
      <c r="FJ28" s="12">
        <f>FJ25/FJ37*100</f>
        <v>49.121086763798985</v>
      </c>
    </row>
    <row r="29" spans="2:166">
      <c r="B29" s="95"/>
      <c r="C29" s="9"/>
      <c r="D29" s="9"/>
      <c r="E29" s="9" t="s">
        <v>58</v>
      </c>
      <c r="F29" s="9">
        <f>((F27/F25)^2+(F69/F68)^2)^0.5*F28</f>
        <v>0.33970866954104256</v>
      </c>
      <c r="G29" s="9"/>
      <c r="K29" s="9" t="s">
        <v>58</v>
      </c>
      <c r="L29" s="12">
        <f>((L27/L25)^2+(L69/L68)^2)^0.5*L28</f>
        <v>0.48921486400006475</v>
      </c>
      <c r="N29" s="6"/>
      <c r="Q29" s="9" t="s">
        <v>58</v>
      </c>
      <c r="R29">
        <f>((R27/R25)^2+(R69/R68)^2)^0.5*R28</f>
        <v>0.31535708021376169</v>
      </c>
      <c r="W29" t="s">
        <v>58</v>
      </c>
      <c r="X29" s="12">
        <f>((X27/X25)^2+(X69/X68)^2)^0.5*X28</f>
        <v>0.16357703369138876</v>
      </c>
      <c r="Z29" s="6"/>
      <c r="AC29" s="9" t="s">
        <v>58</v>
      </c>
      <c r="AD29">
        <f>((AD27/AD25)^2+(AD69/AD68)^2)^0.5*AD28</f>
        <v>0.17296543712961954</v>
      </c>
      <c r="AH29" s="9" t="s">
        <v>58</v>
      </c>
      <c r="AI29" s="12">
        <f>((AI27/AI25)^2+(AI69/AI68)^2)^0.5*AI28</f>
        <v>4.2065428074097536E-2</v>
      </c>
      <c r="AK29" s="6"/>
      <c r="AM29" s="9"/>
      <c r="AN29" s="9" t="s">
        <v>58</v>
      </c>
      <c r="AO29">
        <f>((AO27/AO25)^2+(AO69/AO68)^2)^0.5*AO28</f>
        <v>6.4335968549032091E-2</v>
      </c>
      <c r="AS29" s="9"/>
      <c r="AT29" s="9" t="s">
        <v>58</v>
      </c>
      <c r="AU29" s="12">
        <f>((AU27/AU25)^2+(AU69/AU68)^2)^0.5*AU28</f>
        <v>0.13542524474438697</v>
      </c>
      <c r="AW29" s="6"/>
      <c r="AY29" s="9"/>
      <c r="AZ29" s="9" t="s">
        <v>58</v>
      </c>
      <c r="BA29">
        <f>((BA27/BA25)^2+(BA69/BA68)^2)^0.5*BA28</f>
        <v>6.9081107300108927E-2</v>
      </c>
      <c r="BD29" s="9"/>
      <c r="BE29" s="9" t="s">
        <v>58</v>
      </c>
      <c r="BF29" s="12">
        <f>((BF27/BF25)^2+(BF69/BF68)^2)^0.5*BF28</f>
        <v>0.16860730185386794</v>
      </c>
      <c r="BH29" s="6" t="s">
        <v>160</v>
      </c>
      <c r="BI29">
        <v>1424800000000</v>
      </c>
      <c r="BJ29" t="s">
        <v>56</v>
      </c>
      <c r="BK29">
        <f>BK28/COUNT(BI27:BI32)^0.5</f>
        <v>2114955797197.6628</v>
      </c>
      <c r="BP29" s="116"/>
      <c r="BR29" s="119"/>
      <c r="BZ29" s="12"/>
      <c r="CC29" s="81"/>
      <c r="CD29" s="6"/>
      <c r="CF29" s="6"/>
      <c r="CI29" t="s">
        <v>56</v>
      </c>
      <c r="CJ29">
        <v>0</v>
      </c>
      <c r="CO29" t="s">
        <v>56</v>
      </c>
      <c r="CP29" s="12">
        <v>30006.666666666672</v>
      </c>
      <c r="CR29" s="6"/>
      <c r="CU29" t="s">
        <v>56</v>
      </c>
      <c r="CV29">
        <v>9570</v>
      </c>
      <c r="DA29" t="s">
        <v>56</v>
      </c>
      <c r="DB29" s="12">
        <v>174250</v>
      </c>
      <c r="DD29" s="6"/>
      <c r="DE29" s="6">
        <v>73</v>
      </c>
      <c r="DF29">
        <v>55</v>
      </c>
      <c r="DG29">
        <v>26848000</v>
      </c>
      <c r="DH29" t="s">
        <v>86</v>
      </c>
      <c r="DI29">
        <f>((DI27/DI25)^2+(DI45/DI44)^2)^0.5*DI28</f>
        <v>1.7387015236432579</v>
      </c>
      <c r="DN29" s="12"/>
      <c r="DP29" s="6">
        <v>75.7</v>
      </c>
      <c r="DQ29">
        <v>69.599999999999994</v>
      </c>
      <c r="DR29">
        <v>17092000</v>
      </c>
      <c r="DS29" t="s">
        <v>55</v>
      </c>
      <c r="DT29">
        <f>STDEV(DR28:DR29)</f>
        <v>4294966.5889270892</v>
      </c>
      <c r="DV29">
        <v>75.7</v>
      </c>
      <c r="DW29">
        <v>69.599999999999994</v>
      </c>
      <c r="DX29">
        <v>10894000</v>
      </c>
      <c r="DY29" t="s">
        <v>55</v>
      </c>
      <c r="DZ29" s="12">
        <f>STDEV(DX28:DX29)</f>
        <v>4427195.5570089743</v>
      </c>
      <c r="EB29" s="6">
        <v>75.7</v>
      </c>
      <c r="EC29">
        <v>69.599999999999994</v>
      </c>
      <c r="ED29">
        <v>26266000000</v>
      </c>
      <c r="EE29" t="s">
        <v>55</v>
      </c>
      <c r="EF29">
        <v>5064805236.4659948</v>
      </c>
      <c r="EH29">
        <v>75.7</v>
      </c>
      <c r="EI29">
        <v>69.599999999999994</v>
      </c>
      <c r="EJ29">
        <v>75405000000</v>
      </c>
      <c r="EK29" t="s">
        <v>55</v>
      </c>
      <c r="EL29" s="12">
        <v>724574587.83298039</v>
      </c>
      <c r="EN29" s="8"/>
      <c r="EO29" s="7"/>
      <c r="EP29" s="7"/>
      <c r="EQ29" s="7"/>
      <c r="EU29">
        <v>725450000000</v>
      </c>
      <c r="EV29" t="s">
        <v>56</v>
      </c>
      <c r="EW29">
        <f>EW28/COUNT(EU27:EU38)^0.5</f>
        <v>135975838943.03659</v>
      </c>
      <c r="EX29" s="13"/>
      <c r="EZ29" s="6"/>
      <c r="FC29" t="s">
        <v>57</v>
      </c>
      <c r="FD29" t="s">
        <v>86</v>
      </c>
      <c r="FH29">
        <v>147260000000</v>
      </c>
      <c r="FI29" s="9" t="s">
        <v>58</v>
      </c>
      <c r="FJ29" s="12">
        <f>((FJ27/FJ25)^2+(FJ38/FJ37)^2)^0.5*FJ28</f>
        <v>9.6532925833675698</v>
      </c>
    </row>
    <row r="30" spans="2:166">
      <c r="B30" s="6"/>
      <c r="L30" s="12"/>
      <c r="N30" s="6"/>
      <c r="X30" s="12"/>
      <c r="Z30" s="6"/>
      <c r="AI30" s="12"/>
      <c r="AK30" s="6"/>
      <c r="AU30" s="12"/>
      <c r="AW30" s="6"/>
      <c r="BF30" s="12"/>
      <c r="BH30" s="6"/>
      <c r="BI30">
        <v>895740000000</v>
      </c>
      <c r="BJ30" t="s">
        <v>57</v>
      </c>
      <c r="BK30">
        <f>BK27/BK55*100</f>
        <v>12.696780973021337</v>
      </c>
      <c r="BP30" s="116"/>
      <c r="BR30" s="119"/>
      <c r="BZ30" s="12"/>
      <c r="CC30" s="81"/>
      <c r="CD30" s="6"/>
      <c r="CF30" s="6"/>
      <c r="CI30" t="s">
        <v>57</v>
      </c>
      <c r="CJ30">
        <v>1.0750647616679976</v>
      </c>
      <c r="CO30" t="s">
        <v>57</v>
      </c>
      <c r="CP30" s="12">
        <v>2.6105545267788846</v>
      </c>
      <c r="CR30" s="6"/>
      <c r="CU30" t="s">
        <v>57</v>
      </c>
      <c r="CV30">
        <v>1.3314871482485171</v>
      </c>
      <c r="DA30" t="s">
        <v>57</v>
      </c>
      <c r="DB30" s="12">
        <v>5.0178298489057553</v>
      </c>
      <c r="DD30" s="6"/>
      <c r="DJ30" s="7">
        <v>70</v>
      </c>
      <c r="DK30" s="7">
        <v>67</v>
      </c>
      <c r="DL30" s="7">
        <v>22309000</v>
      </c>
      <c r="DM30" s="7" t="s">
        <v>54</v>
      </c>
      <c r="DN30" s="12">
        <f>AVERAGE(DL30:DL31)</f>
        <v>18959500</v>
      </c>
      <c r="DP30" s="6"/>
      <c r="DS30" t="s">
        <v>56</v>
      </c>
      <c r="DT30">
        <f>DT29/COUNT(DR28:DR29)^0.5</f>
        <v>3036999.9999999995</v>
      </c>
      <c r="DY30" t="s">
        <v>56</v>
      </c>
      <c r="DZ30" s="12">
        <f>DZ29/COUNT(DX28:DX29)^0.5</f>
        <v>3130500</v>
      </c>
      <c r="EB30" s="6"/>
      <c r="EE30" t="s">
        <v>56</v>
      </c>
      <c r="EF30">
        <v>2924166666.6666684</v>
      </c>
      <c r="EK30" t="s">
        <v>56</v>
      </c>
      <c r="EL30" s="12">
        <v>418333333.33333337</v>
      </c>
      <c r="EN30" s="37"/>
      <c r="EO30" s="38" t="s">
        <v>57</v>
      </c>
      <c r="EP30" s="38" t="s">
        <v>86</v>
      </c>
      <c r="EU30">
        <v>908340000000</v>
      </c>
      <c r="EV30" t="s">
        <v>57</v>
      </c>
      <c r="EW30">
        <f>EW27/EW39*100</f>
        <v>78.404320167853641</v>
      </c>
      <c r="EX30" s="12"/>
      <c r="EZ30" s="6"/>
      <c r="FB30" t="s">
        <v>71</v>
      </c>
      <c r="FC30">
        <v>99.3</v>
      </c>
      <c r="FD30">
        <v>9.6999999999999993</v>
      </c>
      <c r="FH30">
        <v>285580000000</v>
      </c>
      <c r="FJ30" s="12"/>
    </row>
    <row r="31" spans="2:166">
      <c r="B31" s="89" t="s">
        <v>62</v>
      </c>
      <c r="C31" s="7">
        <v>97.195499999999996</v>
      </c>
      <c r="D31" s="8">
        <v>16368000</v>
      </c>
      <c r="E31" s="7" t="s">
        <v>54</v>
      </c>
      <c r="F31">
        <f>AVERAGE(D31:D32)</f>
        <v>14425500</v>
      </c>
      <c r="H31" s="89" t="s">
        <v>62</v>
      </c>
      <c r="I31" s="7">
        <v>97.195499999999996</v>
      </c>
      <c r="J31" s="7">
        <v>7057900</v>
      </c>
      <c r="K31" s="7" t="s">
        <v>54</v>
      </c>
      <c r="L31" s="12">
        <f>AVERAGE(J31:J32)</f>
        <v>6321750</v>
      </c>
      <c r="N31" s="89" t="s">
        <v>62</v>
      </c>
      <c r="O31" s="7">
        <v>97.195499999999996</v>
      </c>
      <c r="P31" s="8">
        <v>43883000</v>
      </c>
      <c r="Q31" s="7" t="s">
        <v>54</v>
      </c>
      <c r="R31">
        <f>AVERAGE(P31:P32)</f>
        <v>38467000</v>
      </c>
      <c r="T31" s="89" t="s">
        <v>62</v>
      </c>
      <c r="U31" s="7">
        <v>97.195499999999996</v>
      </c>
      <c r="V31" s="7">
        <v>33964000</v>
      </c>
      <c r="W31" s="7" t="s">
        <v>54</v>
      </c>
      <c r="X31" s="12">
        <f>AVERAGE(V31:V32)</f>
        <v>29744000</v>
      </c>
      <c r="Z31" s="89" t="s">
        <v>62</v>
      </c>
      <c r="AA31" s="7">
        <v>97.195499999999996</v>
      </c>
      <c r="AB31" s="7">
        <v>95835000</v>
      </c>
      <c r="AC31" s="7" t="s">
        <v>54</v>
      </c>
      <c r="AD31">
        <f>AVERAGE(AB31:AB32)</f>
        <v>85746000</v>
      </c>
      <c r="AE31" s="89" t="s">
        <v>62</v>
      </c>
      <c r="AF31" s="7">
        <v>97.195499999999996</v>
      </c>
      <c r="AG31" s="7">
        <v>62603000</v>
      </c>
      <c r="AH31" s="7" t="s">
        <v>54</v>
      </c>
      <c r="AI31" s="12">
        <f>AVERAGE(AG31:AG32)</f>
        <v>52455000</v>
      </c>
      <c r="AK31" s="89" t="s">
        <v>62</v>
      </c>
      <c r="AL31" s="7">
        <v>97.195499999999996</v>
      </c>
      <c r="AM31" s="7">
        <v>155690000</v>
      </c>
      <c r="AN31" s="7" t="s">
        <v>54</v>
      </c>
      <c r="AO31">
        <f>AVERAGE(AM31:AM32)</f>
        <v>175325000</v>
      </c>
      <c r="AQ31" s="89" t="s">
        <v>62</v>
      </c>
      <c r="AR31" s="7">
        <v>97.195499999999996</v>
      </c>
      <c r="AS31" s="7">
        <v>5965000</v>
      </c>
      <c r="AT31" s="7" t="s">
        <v>54</v>
      </c>
      <c r="AU31" s="12">
        <f>AVERAGE(AS31:AS32)</f>
        <v>7169000</v>
      </c>
      <c r="AW31" s="89" t="s">
        <v>62</v>
      </c>
      <c r="AX31" s="7">
        <v>97.195499999999996</v>
      </c>
      <c r="AY31" s="8">
        <v>39778000000</v>
      </c>
      <c r="AZ31" s="7" t="s">
        <v>54</v>
      </c>
      <c r="BA31">
        <f>AVERAGE(AY31:AY32)</f>
        <v>38566500000</v>
      </c>
      <c r="BB31" s="89"/>
      <c r="BC31" s="7">
        <v>97.195499999999996</v>
      </c>
      <c r="BD31" s="7">
        <v>0</v>
      </c>
      <c r="BE31" s="7" t="s">
        <v>54</v>
      </c>
      <c r="BF31" s="12">
        <v>0</v>
      </c>
      <c r="BH31" s="6" t="s">
        <v>160</v>
      </c>
      <c r="BI31">
        <v>1286400000000</v>
      </c>
      <c r="BJ31" s="9" t="s">
        <v>58</v>
      </c>
      <c r="BK31">
        <f>((BK29/BK27)^2+(BK56/BK55)^2)^0.5*BK30</f>
        <v>6.2260868735365609</v>
      </c>
      <c r="BP31" s="116"/>
      <c r="BR31" s="120"/>
      <c r="BZ31" s="12"/>
      <c r="CC31" s="81"/>
      <c r="CD31" s="10"/>
      <c r="CE31" s="9"/>
      <c r="CF31" s="10"/>
      <c r="CG31" s="9"/>
      <c r="CH31" s="9"/>
      <c r="CI31" s="9" t="s">
        <v>86</v>
      </c>
      <c r="CJ31" s="9">
        <v>9.2258133041354051E-2</v>
      </c>
      <c r="CK31" s="9"/>
      <c r="CL31" s="9"/>
      <c r="CM31" s="9"/>
      <c r="CN31" s="9"/>
      <c r="CO31" s="9" t="s">
        <v>86</v>
      </c>
      <c r="CP31" s="14">
        <v>0.22528432197803433</v>
      </c>
      <c r="CR31" s="10"/>
      <c r="CS31" s="9"/>
      <c r="CT31" s="9"/>
      <c r="CU31" s="9" t="s">
        <v>86</v>
      </c>
      <c r="CV31" s="9">
        <v>9.2947679115775464E-2</v>
      </c>
      <c r="CW31" s="9"/>
      <c r="CX31" s="9"/>
      <c r="CY31" s="9"/>
      <c r="CZ31" s="9"/>
      <c r="DA31" s="9" t="s">
        <v>86</v>
      </c>
      <c r="DB31" s="14">
        <v>0.44764842678510552</v>
      </c>
      <c r="DD31" s="6" t="s">
        <v>95</v>
      </c>
      <c r="DE31" s="8">
        <v>70</v>
      </c>
      <c r="DF31" s="7">
        <v>67</v>
      </c>
      <c r="DG31" s="7">
        <v>23327000</v>
      </c>
      <c r="DH31" s="7" t="s">
        <v>54</v>
      </c>
      <c r="DI31">
        <f>AVERAGE(DG31:DG32)</f>
        <v>16675500</v>
      </c>
      <c r="DJ31">
        <v>70</v>
      </c>
      <c r="DK31">
        <v>64</v>
      </c>
      <c r="DL31">
        <v>15610000</v>
      </c>
      <c r="DM31" t="s">
        <v>55</v>
      </c>
      <c r="DN31" s="12">
        <f>STDEV(DL30:DL31)</f>
        <v>4736908.3271686817</v>
      </c>
      <c r="DP31" s="6"/>
      <c r="DS31" t="s">
        <v>57</v>
      </c>
      <c r="DT31">
        <f>DT28/DT49*100</f>
        <v>7.5095968499164414</v>
      </c>
      <c r="DY31" t="s">
        <v>57</v>
      </c>
      <c r="DZ31" s="12">
        <f>DZ28/DZ49*100</f>
        <v>11.54150250757168</v>
      </c>
      <c r="EB31" s="6"/>
      <c r="EE31" t="s">
        <v>57</v>
      </c>
      <c r="EF31">
        <v>4.1344302864666718</v>
      </c>
      <c r="EK31" t="s">
        <v>57</v>
      </c>
      <c r="EL31" s="12">
        <v>9.8566779343143835</v>
      </c>
      <c r="EN31" s="37" t="s">
        <v>71</v>
      </c>
      <c r="EO31" s="38">
        <v>95</v>
      </c>
      <c r="EP31" s="38">
        <v>13</v>
      </c>
      <c r="EU31">
        <v>481660000000</v>
      </c>
      <c r="EV31" s="9" t="s">
        <v>58</v>
      </c>
      <c r="EW31">
        <f>((EW29/EW27)^2+(EW40/EW39)^2)^0.5*EW30</f>
        <v>13.43539192989185</v>
      </c>
      <c r="EX31" s="12"/>
      <c r="EZ31" s="6"/>
      <c r="FB31" t="s">
        <v>75</v>
      </c>
      <c r="FC31">
        <v>0.7</v>
      </c>
      <c r="FD31">
        <v>0.4</v>
      </c>
      <c r="FH31">
        <v>120130000000</v>
      </c>
      <c r="FJ31" s="12"/>
    </row>
    <row r="32" spans="2:166">
      <c r="B32" s="6"/>
      <c r="C32" s="7">
        <v>75.702200000000005</v>
      </c>
      <c r="D32" s="7">
        <v>12483000</v>
      </c>
      <c r="E32" t="s">
        <v>55</v>
      </c>
      <c r="F32">
        <f>STDEV(D31:D32)</f>
        <v>2747109.8449097374</v>
      </c>
      <c r="I32" s="7">
        <v>75.702200000000005</v>
      </c>
      <c r="J32" s="7">
        <v>5585600</v>
      </c>
      <c r="K32" t="s">
        <v>55</v>
      </c>
      <c r="L32" s="12">
        <f>STDEV(J31:J32)</f>
        <v>1041073.3139409539</v>
      </c>
      <c r="N32" s="6"/>
      <c r="O32" s="7">
        <v>75.702200000000005</v>
      </c>
      <c r="P32" s="7">
        <v>33051000</v>
      </c>
      <c r="Q32" t="s">
        <v>55</v>
      </c>
      <c r="R32">
        <f>STDEV(P31:P32)</f>
        <v>7659380.6538126832</v>
      </c>
      <c r="U32" s="7">
        <v>75.702200000000005</v>
      </c>
      <c r="V32" s="7">
        <v>25524000</v>
      </c>
      <c r="W32" t="s">
        <v>55</v>
      </c>
      <c r="X32" s="12">
        <f>STDEV(V31:V32)</f>
        <v>5967981.2332144612</v>
      </c>
      <c r="Z32" s="6"/>
      <c r="AA32" s="7">
        <v>75.702200000000005</v>
      </c>
      <c r="AB32" s="7">
        <v>75657000</v>
      </c>
      <c r="AC32" t="s">
        <v>55</v>
      </c>
      <c r="AD32">
        <f>STDEV(AB31:AB32)</f>
        <v>14268000.630782155</v>
      </c>
      <c r="AF32" s="7">
        <v>75.702200000000005</v>
      </c>
      <c r="AG32" s="7">
        <v>42307000</v>
      </c>
      <c r="AH32" t="s">
        <v>55</v>
      </c>
      <c r="AI32" s="12">
        <f>STDEV(AG31:AG32)</f>
        <v>14351439.230962168</v>
      </c>
      <c r="AK32" s="6"/>
      <c r="AL32" s="7">
        <v>75.702200000000005</v>
      </c>
      <c r="AM32" s="8">
        <v>194960000</v>
      </c>
      <c r="AN32" t="s">
        <v>55</v>
      </c>
      <c r="AO32">
        <f>STDEV(AM31:AM32)</f>
        <v>27768083.297195721</v>
      </c>
      <c r="AR32" s="7">
        <v>75.702200000000005</v>
      </c>
      <c r="AS32" s="7">
        <v>8373000</v>
      </c>
      <c r="AT32" t="s">
        <v>55</v>
      </c>
      <c r="AU32" s="12">
        <f>STDEV(AS31:AS32)</f>
        <v>1702713.1290972065</v>
      </c>
      <c r="AW32" s="6"/>
      <c r="AX32" s="7">
        <v>75.702200000000005</v>
      </c>
      <c r="AY32" s="7">
        <v>37355000000</v>
      </c>
      <c r="AZ32" t="s">
        <v>55</v>
      </c>
      <c r="BA32">
        <f>STDEV(AY31:AY32)</f>
        <v>1713319730.8150046</v>
      </c>
      <c r="BC32" s="7">
        <v>75.702200000000005</v>
      </c>
      <c r="BD32" s="7">
        <v>0</v>
      </c>
      <c r="BE32" t="s">
        <v>55</v>
      </c>
      <c r="BF32" s="12">
        <v>0</v>
      </c>
      <c r="BH32" s="6"/>
      <c r="BI32">
        <v>1043400000000</v>
      </c>
      <c r="BP32" s="116"/>
      <c r="BR32" s="6"/>
      <c r="BZ32" s="12"/>
      <c r="CC32" s="81"/>
      <c r="CD32" s="6"/>
      <c r="CF32" s="6"/>
      <c r="CP32" s="12"/>
      <c r="CR32" s="6"/>
      <c r="DB32" s="12"/>
      <c r="DD32" s="6"/>
      <c r="DE32" s="6">
        <v>70</v>
      </c>
      <c r="DF32">
        <v>64</v>
      </c>
      <c r="DG32">
        <v>10024000</v>
      </c>
      <c r="DH32" t="s">
        <v>55</v>
      </c>
      <c r="DI32">
        <f>STDEV(DG31:DG32)</f>
        <v>9406641.5101246424</v>
      </c>
      <c r="DM32" t="s">
        <v>56</v>
      </c>
      <c r="DN32" s="12">
        <f>DN31/COUNT(DL30:DL31)^0.5</f>
        <v>3349499.9999999995</v>
      </c>
      <c r="DP32" s="10"/>
      <c r="DQ32" s="9"/>
      <c r="DR32" s="9"/>
      <c r="DS32" s="9" t="s">
        <v>86</v>
      </c>
      <c r="DT32" s="9">
        <f>((DT30/DT28)^2+(DT50/DT49)^2)^0.5*DT31</f>
        <v>1.2883054949619011</v>
      </c>
      <c r="DU32" s="9"/>
      <c r="DV32" s="9"/>
      <c r="DW32" s="9"/>
      <c r="DX32" s="9"/>
      <c r="DY32" s="9" t="s">
        <v>86</v>
      </c>
      <c r="DZ32" s="14">
        <f>((DZ30/DZ28)^2+(DZ50/DZ49)^2)^0.5*DZ31</f>
        <v>2.8746249210359065</v>
      </c>
      <c r="EB32" s="10"/>
      <c r="EC32" s="9"/>
      <c r="ED32" s="9"/>
      <c r="EE32" s="9" t="s">
        <v>86</v>
      </c>
      <c r="EF32" s="9">
        <v>0.51114118100089989</v>
      </c>
      <c r="EG32" s="9"/>
      <c r="EH32" s="9"/>
      <c r="EI32" s="9"/>
      <c r="EJ32" s="9"/>
      <c r="EK32" s="9" t="s">
        <v>86</v>
      </c>
      <c r="EL32" s="14">
        <v>1.2308290848332677</v>
      </c>
      <c r="EN32" s="37" t="s">
        <v>75</v>
      </c>
      <c r="EO32" s="38">
        <v>5</v>
      </c>
      <c r="EP32" s="38">
        <v>2</v>
      </c>
      <c r="EU32">
        <v>1435300000000</v>
      </c>
      <c r="EX32" s="12"/>
      <c r="EZ32" s="6"/>
      <c r="FH32">
        <v>116850000000</v>
      </c>
      <c r="FJ32" s="12"/>
    </row>
    <row r="33" spans="2:166">
      <c r="B33" s="6"/>
      <c r="E33" t="s">
        <v>56</v>
      </c>
      <c r="F33">
        <f>F32/COUNT(D31:D32)^0.5</f>
        <v>1942500</v>
      </c>
      <c r="K33" t="s">
        <v>56</v>
      </c>
      <c r="L33" s="12">
        <f>L32/COUNT(J31:J32)^0.5</f>
        <v>736150</v>
      </c>
      <c r="N33" s="6"/>
      <c r="Q33" t="s">
        <v>56</v>
      </c>
      <c r="R33">
        <f>R32/COUNT(P31:P32)^0.5</f>
        <v>5416000</v>
      </c>
      <c r="W33" t="s">
        <v>56</v>
      </c>
      <c r="X33" s="12">
        <f>X32/COUNT(V31:V32)^0.5</f>
        <v>4220000</v>
      </c>
      <c r="Z33" s="6"/>
      <c r="AC33" t="s">
        <v>56</v>
      </c>
      <c r="AD33">
        <f>AD32/COUNT(AB31:AB32)^0.5</f>
        <v>10088999.999999998</v>
      </c>
      <c r="AH33" t="s">
        <v>56</v>
      </c>
      <c r="AI33" s="12">
        <f>AI32/COUNT(AG31:AG32)^0.5</f>
        <v>10148000</v>
      </c>
      <c r="AK33" s="6"/>
      <c r="AM33" s="7"/>
      <c r="AN33" t="s">
        <v>56</v>
      </c>
      <c r="AO33">
        <f>AO32/COUNT(AM31:AM32)^0.5</f>
        <v>19635000</v>
      </c>
      <c r="AS33" s="7"/>
      <c r="AT33" t="s">
        <v>56</v>
      </c>
      <c r="AU33" s="12">
        <f>AU32/COUNT(AS31:AS32)^0.5</f>
        <v>1204000</v>
      </c>
      <c r="AW33" s="6"/>
      <c r="AZ33" t="s">
        <v>56</v>
      </c>
      <c r="BA33">
        <f>BA32/COUNT(AY31:AY32)^0.5</f>
        <v>1211499999.9999998</v>
      </c>
      <c r="BE33" t="s">
        <v>56</v>
      </c>
      <c r="BF33" s="12"/>
      <c r="BH33" s="6"/>
      <c r="BP33" s="116"/>
      <c r="BR33" s="6"/>
      <c r="BZ33" s="12"/>
      <c r="CC33" s="81"/>
      <c r="CD33" s="8" t="s">
        <v>91</v>
      </c>
      <c r="CE33" s="7"/>
      <c r="CF33" s="8">
        <v>103</v>
      </c>
      <c r="CG33" s="7">
        <v>55</v>
      </c>
      <c r="CH33" s="7">
        <v>3391500</v>
      </c>
      <c r="CI33" s="7" t="s">
        <v>54</v>
      </c>
      <c r="CJ33" s="7">
        <v>3076700</v>
      </c>
      <c r="CK33" s="7"/>
      <c r="CL33" s="7">
        <v>103</v>
      </c>
      <c r="CM33" s="7">
        <v>83</v>
      </c>
      <c r="CN33" s="7">
        <v>14395000</v>
      </c>
      <c r="CO33" s="7" t="s">
        <v>54</v>
      </c>
      <c r="CP33" s="13">
        <v>15584900</v>
      </c>
      <c r="CR33" s="8">
        <v>103</v>
      </c>
      <c r="CS33" s="7">
        <v>55</v>
      </c>
      <c r="CT33" s="7">
        <v>16039000</v>
      </c>
      <c r="CU33" s="7" t="s">
        <v>54</v>
      </c>
      <c r="CV33" s="7">
        <v>11106020</v>
      </c>
      <c r="CW33" s="7"/>
      <c r="CX33" s="7">
        <v>103</v>
      </c>
      <c r="CY33" s="7">
        <v>83</v>
      </c>
      <c r="CZ33" s="7">
        <v>35134000</v>
      </c>
      <c r="DA33" s="7" t="s">
        <v>54</v>
      </c>
      <c r="DB33" s="13">
        <v>35536250</v>
      </c>
      <c r="DD33" s="6"/>
      <c r="DH33" t="s">
        <v>56</v>
      </c>
      <c r="DI33">
        <f>DI32/COUNT(DG31:DG32)^0.5</f>
        <v>6651500</v>
      </c>
      <c r="DM33" t="s">
        <v>57</v>
      </c>
      <c r="DN33" s="12">
        <f>DN30/DN43*100</f>
        <v>11.609153814261743</v>
      </c>
      <c r="DP33" s="6"/>
      <c r="DZ33" s="12"/>
      <c r="EB33" s="6"/>
      <c r="EL33" s="12"/>
      <c r="EN33" s="6"/>
      <c r="EU33">
        <v>904010000000</v>
      </c>
      <c r="EX33" s="14"/>
      <c r="EZ33" s="6"/>
      <c r="FH33">
        <v>540230000000</v>
      </c>
      <c r="FJ33" s="12"/>
    </row>
    <row r="34" spans="2:166">
      <c r="B34" s="6"/>
      <c r="E34" t="s">
        <v>57</v>
      </c>
      <c r="F34">
        <f>F31/F68*100</f>
        <v>1.9780170055574524</v>
      </c>
      <c r="K34" t="s">
        <v>57</v>
      </c>
      <c r="L34" s="12">
        <f>L31/L68*100</f>
        <v>1.6962875806821642</v>
      </c>
      <c r="N34" s="6"/>
      <c r="Q34" t="s">
        <v>57</v>
      </c>
      <c r="R34">
        <f>R31/R68*100</f>
        <v>6.8485312809519288</v>
      </c>
      <c r="W34" t="s">
        <v>57</v>
      </c>
      <c r="X34" s="12">
        <f>X31/X68*100</f>
        <v>6.572665223592761</v>
      </c>
      <c r="Z34" s="6"/>
      <c r="AC34" t="s">
        <v>57</v>
      </c>
      <c r="AD34">
        <f>AD31/AD68*100</f>
        <v>3.9977038355853036</v>
      </c>
      <c r="AH34" t="s">
        <v>57</v>
      </c>
      <c r="AI34" s="12">
        <f>AI31/AI68*100</f>
        <v>2.8576074708008408</v>
      </c>
      <c r="AK34" s="6"/>
      <c r="AN34" t="s">
        <v>57</v>
      </c>
      <c r="AO34">
        <f>AO31/AO68*100</f>
        <v>7.2768226609367952</v>
      </c>
      <c r="AT34" t="s">
        <v>57</v>
      </c>
      <c r="AU34" s="12">
        <f>AU31/AU68*100</f>
        <v>0.35709660387132763</v>
      </c>
      <c r="AW34" s="6"/>
      <c r="AZ34" t="s">
        <v>57</v>
      </c>
      <c r="BA34">
        <f>BA31/BA68*100</f>
        <v>0.51006086172135179</v>
      </c>
      <c r="BE34" t="s">
        <v>57</v>
      </c>
      <c r="BF34" s="12"/>
      <c r="BH34" s="6"/>
      <c r="BP34" s="116"/>
      <c r="BR34" s="6"/>
      <c r="BZ34" s="12"/>
      <c r="CC34" s="81"/>
      <c r="CD34" s="6"/>
      <c r="CF34" s="6">
        <v>83</v>
      </c>
      <c r="CG34">
        <v>75</v>
      </c>
      <c r="CH34">
        <v>2368500</v>
      </c>
      <c r="CI34" t="s">
        <v>55</v>
      </c>
      <c r="CJ34">
        <v>1760531.2152870223</v>
      </c>
      <c r="CL34">
        <v>103</v>
      </c>
      <c r="CM34">
        <v>75</v>
      </c>
      <c r="CN34">
        <v>9323600</v>
      </c>
      <c r="CO34" t="s">
        <v>55</v>
      </c>
      <c r="CP34" s="12">
        <v>6668405.1920766104</v>
      </c>
      <c r="CR34" s="6">
        <v>83</v>
      </c>
      <c r="CS34">
        <v>75</v>
      </c>
      <c r="CT34">
        <v>5571200</v>
      </c>
      <c r="CU34" t="s">
        <v>55</v>
      </c>
      <c r="CV34">
        <v>4828151.9872514373</v>
      </c>
      <c r="CX34">
        <v>103</v>
      </c>
      <c r="CY34">
        <v>55</v>
      </c>
      <c r="CZ34">
        <v>52637000</v>
      </c>
      <c r="DA34" t="s">
        <v>55</v>
      </c>
      <c r="DB34" s="12">
        <v>13026061.829490688</v>
      </c>
      <c r="DD34" s="6"/>
      <c r="DH34" t="s">
        <v>57</v>
      </c>
      <c r="DI34">
        <f>DI31/(DI44)*100</f>
        <v>5.6024356198154273</v>
      </c>
      <c r="DJ34" s="9"/>
      <c r="DK34" s="9"/>
      <c r="DL34" s="9"/>
      <c r="DM34" s="9" t="s">
        <v>86</v>
      </c>
      <c r="DN34" s="12">
        <f>((DN32/DN30)^2+(DN44/DN43)^2)^0.5*DN33</f>
        <v>2.2754844120421258</v>
      </c>
      <c r="DP34" s="8">
        <v>103</v>
      </c>
      <c r="DQ34" s="7">
        <v>55</v>
      </c>
      <c r="DR34" s="7">
        <v>29508000</v>
      </c>
      <c r="DS34" s="7" t="s">
        <v>54</v>
      </c>
      <c r="DT34" s="7">
        <f>AVERAGE(DR34:DR38)</f>
        <v>20453040</v>
      </c>
      <c r="DU34" s="7"/>
      <c r="DV34" s="7">
        <v>103</v>
      </c>
      <c r="DW34" s="7">
        <v>83</v>
      </c>
      <c r="DX34" s="7">
        <v>93865000</v>
      </c>
      <c r="DY34" s="7" t="s">
        <v>54</v>
      </c>
      <c r="DZ34" s="13">
        <f>AVERAGE(DX34:DX41)</f>
        <v>104226875</v>
      </c>
      <c r="EB34" s="8">
        <v>103</v>
      </c>
      <c r="EC34" s="7">
        <v>55</v>
      </c>
      <c r="ED34" s="7">
        <v>124040000000</v>
      </c>
      <c r="EE34" s="7" t="s">
        <v>54</v>
      </c>
      <c r="EF34" s="7">
        <v>90909200000</v>
      </c>
      <c r="EG34" s="7"/>
      <c r="EH34" s="7">
        <v>103</v>
      </c>
      <c r="EI34" s="7">
        <v>83</v>
      </c>
      <c r="EJ34" s="7">
        <v>659540000000</v>
      </c>
      <c r="EK34" s="7" t="s">
        <v>54</v>
      </c>
      <c r="EL34" s="13">
        <v>637470000000</v>
      </c>
      <c r="EN34" s="6"/>
      <c r="EU34">
        <v>437220000000</v>
      </c>
      <c r="EX34" s="12"/>
      <c r="EZ34" s="6"/>
      <c r="FH34">
        <v>182040000000</v>
      </c>
      <c r="FJ34" s="12"/>
    </row>
    <row r="35" spans="2:166">
      <c r="B35" s="6"/>
      <c r="E35" s="9" t="s">
        <v>58</v>
      </c>
      <c r="F35">
        <f>((F33/F31)^2+(F69/F68)^2)^0.5*F34</f>
        <v>0.31517019693410564</v>
      </c>
      <c r="K35" s="9" t="s">
        <v>58</v>
      </c>
      <c r="L35" s="12">
        <f>((L33/L31)^2+(L69/L68)^2)^0.5*L34</f>
        <v>0.22186157758309025</v>
      </c>
      <c r="N35" s="6"/>
      <c r="Q35" s="9" t="s">
        <v>58</v>
      </c>
      <c r="R35">
        <f>((R33/R31)^2+(R69/R68)^2)^0.5*R34</f>
        <v>1.0451169219054584</v>
      </c>
      <c r="W35" s="9" t="s">
        <v>58</v>
      </c>
      <c r="X35" s="12">
        <f>((X33/X31)^2+(X69/X68)^2)^0.5*X34</f>
        <v>0.96756269521532667</v>
      </c>
      <c r="Z35" s="6"/>
      <c r="AC35" s="9" t="s">
        <v>58</v>
      </c>
      <c r="AD35">
        <f>((AD33/AD31)^2+(AD69/AD68)^2)^0.5*AD34</f>
        <v>0.53547631607151114</v>
      </c>
      <c r="AH35" s="9" t="s">
        <v>58</v>
      </c>
      <c r="AI35" s="12">
        <f>((AI33/AI31)^2+(AI69/AI68)^2)^0.5*AI34</f>
        <v>0.57364011402956028</v>
      </c>
      <c r="AK35" s="6"/>
      <c r="AM35" s="9"/>
      <c r="AN35" s="9" t="s">
        <v>58</v>
      </c>
      <c r="AO35">
        <f>((AO33/AO31)^2+(AO69/AO68)^2)^0.5*AO34</f>
        <v>0.89648979707590504</v>
      </c>
      <c r="AS35" s="9"/>
      <c r="AT35" s="9" t="s">
        <v>58</v>
      </c>
      <c r="AU35" s="12">
        <f>((AU33/AU31)^2+(AU69/AU68)^2)^0.5*AU34</f>
        <v>6.9250645667561186E-2</v>
      </c>
      <c r="AW35" s="6"/>
      <c r="AY35" s="9"/>
      <c r="AZ35" s="9" t="s">
        <v>58</v>
      </c>
      <c r="BA35">
        <f>((BA33/BA31)^2+(BA69/BA68)^2)^0.5*BA34</f>
        <v>3.1022134990367042E-2</v>
      </c>
      <c r="BD35" s="9"/>
      <c r="BE35" s="9" t="s">
        <v>58</v>
      </c>
      <c r="BF35" s="12"/>
      <c r="BH35" s="6" t="s">
        <v>71</v>
      </c>
      <c r="BI35">
        <v>19868000000000</v>
      </c>
      <c r="BJ35" s="7" t="s">
        <v>54</v>
      </c>
      <c r="BK35">
        <f>AVERAGE(BI35:BI38)</f>
        <v>15232450000000</v>
      </c>
      <c r="BP35" s="116"/>
      <c r="BR35" s="6"/>
      <c r="BZ35" s="12"/>
      <c r="CC35" s="81"/>
      <c r="CD35" s="6"/>
      <c r="CF35" s="6">
        <v>83</v>
      </c>
      <c r="CG35">
        <v>55</v>
      </c>
      <c r="CH35">
        <v>1197300</v>
      </c>
      <c r="CI35" t="s">
        <v>56</v>
      </c>
      <c r="CJ35">
        <v>880265.60764351115</v>
      </c>
      <c r="CL35">
        <v>103</v>
      </c>
      <c r="CM35">
        <v>55</v>
      </c>
      <c r="CN35">
        <v>24027000</v>
      </c>
      <c r="CO35" t="s">
        <v>56</v>
      </c>
      <c r="CP35" s="12">
        <v>2357637.2655084766</v>
      </c>
      <c r="CR35" s="6">
        <v>83</v>
      </c>
      <c r="CS35">
        <v>73</v>
      </c>
      <c r="CT35">
        <v>9881400</v>
      </c>
      <c r="CU35" t="s">
        <v>56</v>
      </c>
      <c r="CV35">
        <v>2159215.2098389822</v>
      </c>
      <c r="CX35">
        <v>83</v>
      </c>
      <c r="CY35">
        <v>75</v>
      </c>
      <c r="CZ35">
        <v>23817000</v>
      </c>
      <c r="DA35" t="s">
        <v>56</v>
      </c>
      <c r="DB35" s="12">
        <v>4605408.325894055</v>
      </c>
      <c r="DD35" s="6"/>
      <c r="DH35" t="s">
        <v>86</v>
      </c>
      <c r="DI35">
        <f>((DI33/DI31)^2+(DI45/DI44)^2)^0.5*DI34</f>
        <v>2.2822078024613335</v>
      </c>
      <c r="DN35" s="12"/>
      <c r="DP35" s="6">
        <v>83</v>
      </c>
      <c r="DQ35">
        <v>75</v>
      </c>
      <c r="DR35">
        <v>9518200</v>
      </c>
      <c r="DS35" t="s">
        <v>55</v>
      </c>
      <c r="DT35">
        <f>STDEV(DR34:DR38)</f>
        <v>9475550.8815055173</v>
      </c>
      <c r="DV35">
        <v>103</v>
      </c>
      <c r="DW35">
        <v>55</v>
      </c>
      <c r="DX35">
        <v>152940000</v>
      </c>
      <c r="DY35" t="s">
        <v>55</v>
      </c>
      <c r="DZ35" s="12">
        <f>STDEV(DX34:DX41)</f>
        <v>36929668.020779729</v>
      </c>
      <c r="EB35" s="6">
        <v>83</v>
      </c>
      <c r="EC35">
        <v>75</v>
      </c>
      <c r="ED35">
        <v>62053000000</v>
      </c>
      <c r="EE35" t="s">
        <v>55</v>
      </c>
      <c r="EF35">
        <v>32582817614.503502</v>
      </c>
      <c r="EH35">
        <v>103</v>
      </c>
      <c r="EI35">
        <v>55</v>
      </c>
      <c r="EJ35">
        <v>1168700000000</v>
      </c>
      <c r="EK35" t="s">
        <v>55</v>
      </c>
      <c r="EL35" s="12">
        <v>272926915701.41223</v>
      </c>
      <c r="EN35" s="6"/>
      <c r="EU35">
        <v>1905500000000</v>
      </c>
      <c r="EX35" s="12"/>
      <c r="EZ35" s="6"/>
      <c r="FH35">
        <v>503950000000</v>
      </c>
      <c r="FJ35" s="12"/>
    </row>
    <row r="36" spans="2:166">
      <c r="B36" s="6"/>
      <c r="L36" s="12"/>
      <c r="N36" s="6"/>
      <c r="X36" s="12"/>
      <c r="Z36" s="6"/>
      <c r="AI36" s="12"/>
      <c r="AK36" s="6"/>
      <c r="AU36" s="12"/>
      <c r="AW36" s="6"/>
      <c r="BF36" s="12"/>
      <c r="BH36" s="6"/>
      <c r="BI36">
        <v>15968000000000</v>
      </c>
      <c r="BJ36" t="s">
        <v>55</v>
      </c>
      <c r="BK36">
        <f>STDEV(BI35:BI38)</f>
        <v>4203535180059.7549</v>
      </c>
      <c r="BM36" t="s">
        <v>71</v>
      </c>
      <c r="BN36">
        <v>29996000000000</v>
      </c>
      <c r="BO36" s="7" t="s">
        <v>54</v>
      </c>
      <c r="BP36" s="116">
        <f>AVERAGE(BN36:BN39)</f>
        <v>17617100000000</v>
      </c>
      <c r="BR36" s="6" t="s">
        <v>163</v>
      </c>
      <c r="BS36">
        <v>9544400000000</v>
      </c>
      <c r="BT36" s="7" t="s">
        <v>54</v>
      </c>
      <c r="BU36">
        <f>AVERAGE(BS31:BS39)</f>
        <v>5716850000000</v>
      </c>
      <c r="BX36">
        <v>9049600000000</v>
      </c>
      <c r="BY36" s="7" t="s">
        <v>54</v>
      </c>
      <c r="BZ36" s="12">
        <f>AVERAGE(BX36:BX39)</f>
        <v>5005200000000</v>
      </c>
      <c r="CC36" s="81"/>
      <c r="CD36" s="6"/>
      <c r="CF36" s="6">
        <v>73</v>
      </c>
      <c r="CG36">
        <v>55</v>
      </c>
      <c r="CH36">
        <v>5349500</v>
      </c>
      <c r="CI36" t="s">
        <v>57</v>
      </c>
      <c r="CJ36">
        <v>5.3289056745995298</v>
      </c>
      <c r="CL36">
        <v>83</v>
      </c>
      <c r="CM36">
        <v>75</v>
      </c>
      <c r="CN36">
        <v>8567600</v>
      </c>
      <c r="CO36" t="s">
        <v>57</v>
      </c>
      <c r="CP36" s="12">
        <v>43.832082558190599</v>
      </c>
      <c r="CR36" s="6">
        <v>83</v>
      </c>
      <c r="CS36">
        <v>55</v>
      </c>
      <c r="CT36">
        <v>7829500</v>
      </c>
      <c r="CU36" t="s">
        <v>57</v>
      </c>
      <c r="CV36">
        <v>17.926008459233618</v>
      </c>
      <c r="CX36">
        <v>83</v>
      </c>
      <c r="CY36">
        <v>73</v>
      </c>
      <c r="CZ36">
        <v>41356000</v>
      </c>
      <c r="DA36" t="s">
        <v>57</v>
      </c>
      <c r="DB36" s="12">
        <v>48.037407319013234</v>
      </c>
      <c r="DD36" s="6"/>
      <c r="DN36" s="12"/>
      <c r="DP36" s="6">
        <v>83</v>
      </c>
      <c r="DQ36">
        <v>73</v>
      </c>
      <c r="DR36">
        <v>21278000</v>
      </c>
      <c r="DS36" t="s">
        <v>56</v>
      </c>
      <c r="DT36">
        <f>DT35/COUNT(DR34:DR38)^0.5</f>
        <v>4237595.1790608782</v>
      </c>
      <c r="DV36">
        <v>83</v>
      </c>
      <c r="DW36">
        <v>75</v>
      </c>
      <c r="DX36">
        <v>72589000</v>
      </c>
      <c r="DY36" t="s">
        <v>56</v>
      </c>
      <c r="DZ36" s="12">
        <f>DZ35/COUNT(DX34:DX41)^0.5</f>
        <v>13056609.342230666</v>
      </c>
      <c r="EB36" s="6">
        <v>83</v>
      </c>
      <c r="EC36">
        <v>73</v>
      </c>
      <c r="ED36">
        <v>106860000000</v>
      </c>
      <c r="EE36" t="s">
        <v>56</v>
      </c>
      <c r="EF36">
        <v>14571479016.901472</v>
      </c>
      <c r="EH36">
        <v>83</v>
      </c>
      <c r="EI36">
        <v>75</v>
      </c>
      <c r="EJ36">
        <v>436750000000</v>
      </c>
      <c r="EK36" t="s">
        <v>56</v>
      </c>
      <c r="EL36" s="12">
        <v>96494236430.398895</v>
      </c>
      <c r="EN36" s="6"/>
      <c r="EQ36" s="7"/>
      <c r="EU36">
        <v>665780000000</v>
      </c>
      <c r="EX36" s="12"/>
      <c r="EZ36" s="6"/>
      <c r="FH36">
        <v>161870000000</v>
      </c>
      <c r="FJ36" s="12"/>
    </row>
    <row r="37" spans="2:166">
      <c r="B37" s="89" t="s">
        <v>63</v>
      </c>
      <c r="C37" s="7">
        <v>93.376300000000001</v>
      </c>
      <c r="D37" s="8">
        <v>12226000</v>
      </c>
      <c r="E37" s="7" t="s">
        <v>54</v>
      </c>
      <c r="F37">
        <f>AVERAGE(D37:D38)</f>
        <v>8571950</v>
      </c>
      <c r="H37" s="89" t="s">
        <v>63</v>
      </c>
      <c r="I37" s="7">
        <v>93.376300000000001</v>
      </c>
      <c r="J37" s="7">
        <v>3913900</v>
      </c>
      <c r="K37" s="7" t="s">
        <v>54</v>
      </c>
      <c r="L37" s="12">
        <f>AVERAGE(J37:J38)</f>
        <v>3259550</v>
      </c>
      <c r="N37" s="89" t="s">
        <v>63</v>
      </c>
      <c r="O37" s="7">
        <v>93.376300000000001</v>
      </c>
      <c r="P37" s="8">
        <v>29760000</v>
      </c>
      <c r="Q37" s="7" t="s">
        <v>54</v>
      </c>
      <c r="R37">
        <f>AVERAGE(P37:P38)</f>
        <v>24137000</v>
      </c>
      <c r="T37" s="89" t="s">
        <v>63</v>
      </c>
      <c r="U37" s="7">
        <v>93.376300000000001</v>
      </c>
      <c r="V37" s="7">
        <v>21156000</v>
      </c>
      <c r="W37" s="7" t="s">
        <v>54</v>
      </c>
      <c r="X37" s="12">
        <f>AVERAGE(V37:V38)</f>
        <v>16599000</v>
      </c>
      <c r="Z37" s="89" t="s">
        <v>63</v>
      </c>
      <c r="AA37" s="7">
        <v>93.376300000000001</v>
      </c>
      <c r="AB37" s="7">
        <v>120980000</v>
      </c>
      <c r="AC37" s="7" t="s">
        <v>54</v>
      </c>
      <c r="AD37">
        <f>AVERAGE(AB37:AB38)</f>
        <v>112865000</v>
      </c>
      <c r="AE37" s="89" t="s">
        <v>63</v>
      </c>
      <c r="AF37" s="7">
        <v>93.376300000000001</v>
      </c>
      <c r="AG37" s="7">
        <v>27196000</v>
      </c>
      <c r="AH37" s="7" t="s">
        <v>54</v>
      </c>
      <c r="AI37" s="12">
        <f>AVERAGE(AG37:AG38)</f>
        <v>13598000</v>
      </c>
      <c r="AK37" s="89" t="s">
        <v>63</v>
      </c>
      <c r="AL37" s="7">
        <v>93.376300000000001</v>
      </c>
      <c r="AM37" s="7">
        <v>96999000</v>
      </c>
      <c r="AN37" s="7" t="s">
        <v>54</v>
      </c>
      <c r="AO37">
        <f>AVERAGE(AM37:AM38)</f>
        <v>112814500</v>
      </c>
      <c r="AQ37" s="89" t="s">
        <v>63</v>
      </c>
      <c r="AR37" s="7">
        <v>93.376300000000001</v>
      </c>
      <c r="AS37" s="7">
        <v>0</v>
      </c>
      <c r="AT37" s="7" t="s">
        <v>54</v>
      </c>
      <c r="AU37" s="12">
        <f>AVERAGE(AS37:AS38)</f>
        <v>0</v>
      </c>
      <c r="AW37" s="89" t="s">
        <v>63</v>
      </c>
      <c r="AX37" s="7">
        <v>93.376300000000001</v>
      </c>
      <c r="AY37" s="8">
        <v>39810000000</v>
      </c>
      <c r="AZ37" s="7" t="s">
        <v>54</v>
      </c>
      <c r="BA37">
        <f>AVERAGE(AY37:AY38)</f>
        <v>33731000000</v>
      </c>
      <c r="BB37" s="89"/>
      <c r="BC37" s="7">
        <v>93.376300000000001</v>
      </c>
      <c r="BD37" s="7">
        <v>20569000000</v>
      </c>
      <c r="BE37" s="7" t="s">
        <v>54</v>
      </c>
      <c r="BF37" s="12">
        <f>AVERAGE(BD37:BD38)</f>
        <v>16967000000</v>
      </c>
      <c r="BH37" s="6"/>
      <c r="BI37">
        <v>9669800000000</v>
      </c>
      <c r="BJ37" t="s">
        <v>56</v>
      </c>
      <c r="BK37">
        <f>BK36/COUNT(BI35:BI38)^0.5</f>
        <v>2101767590029.8774</v>
      </c>
      <c r="BN37">
        <v>23471000000000</v>
      </c>
      <c r="BO37" t="s">
        <v>55</v>
      </c>
      <c r="BP37" s="116">
        <f>STDEV(BN36:BN39)</f>
        <v>10971376135502.172</v>
      </c>
      <c r="BR37" s="119"/>
      <c r="BS37">
        <v>8000400000000</v>
      </c>
      <c r="BT37" t="s">
        <v>55</v>
      </c>
      <c r="BU37">
        <f>STDEV(BS31:BS39)</f>
        <v>3585394944772.4731</v>
      </c>
      <c r="BX37">
        <v>6108800000000</v>
      </c>
      <c r="BY37" t="s">
        <v>55</v>
      </c>
      <c r="BZ37" s="12">
        <f>STDEV(BX36:BX39)</f>
        <v>3245526254194.6367</v>
      </c>
      <c r="CC37" s="81"/>
      <c r="CD37" s="6"/>
      <c r="CF37" s="6"/>
      <c r="CI37" t="s">
        <v>86</v>
      </c>
      <c r="CJ37">
        <v>1.5917442015425491</v>
      </c>
      <c r="CL37">
        <v>83</v>
      </c>
      <c r="CM37">
        <v>73</v>
      </c>
      <c r="CN37">
        <v>17055000</v>
      </c>
      <c r="CO37" t="s">
        <v>86</v>
      </c>
      <c r="CP37" s="12">
        <v>7.501169570578317</v>
      </c>
      <c r="CR37" s="6">
        <v>73</v>
      </c>
      <c r="CS37">
        <v>55</v>
      </c>
      <c r="CT37">
        <v>16209000</v>
      </c>
      <c r="CU37" t="s">
        <v>86</v>
      </c>
      <c r="CV37">
        <v>3.6971506424924399</v>
      </c>
      <c r="CX37">
        <v>83</v>
      </c>
      <c r="CY37">
        <v>55</v>
      </c>
      <c r="CZ37">
        <v>33264000</v>
      </c>
      <c r="DA37" t="s">
        <v>86</v>
      </c>
      <c r="DB37" s="12">
        <v>7.2137127207042608</v>
      </c>
      <c r="DD37" s="6"/>
      <c r="DJ37">
        <v>84.822999999999993</v>
      </c>
      <c r="DK37">
        <v>68.604100000000003</v>
      </c>
      <c r="DL37">
        <v>2929100</v>
      </c>
      <c r="DM37" t="s">
        <v>54</v>
      </c>
      <c r="DN37" s="12">
        <f>AVERAGE(DL37:DL38)</f>
        <v>2430650</v>
      </c>
      <c r="DP37" s="6">
        <v>83</v>
      </c>
      <c r="DQ37">
        <v>55</v>
      </c>
      <c r="DR37">
        <v>12139000</v>
      </c>
      <c r="DS37" t="s">
        <v>57</v>
      </c>
      <c r="DT37">
        <f>DT34/DT49*100</f>
        <v>7.6304875927872704</v>
      </c>
      <c r="DV37">
        <v>83</v>
      </c>
      <c r="DW37">
        <v>73</v>
      </c>
      <c r="DX37">
        <v>112710000</v>
      </c>
      <c r="DY37" t="s">
        <v>57</v>
      </c>
      <c r="DZ37" s="12">
        <f>DZ34/DZ49*100</f>
        <v>85.773805780516952</v>
      </c>
      <c r="EB37" s="6">
        <v>83</v>
      </c>
      <c r="EC37">
        <v>55</v>
      </c>
      <c r="ED37">
        <v>50323000000</v>
      </c>
      <c r="EE37" t="s">
        <v>57</v>
      </c>
      <c r="EF37">
        <v>11.703738199924935</v>
      </c>
      <c r="EH37">
        <v>83</v>
      </c>
      <c r="EI37">
        <v>73</v>
      </c>
      <c r="EJ37">
        <v>745950000000</v>
      </c>
      <c r="EK37" t="s">
        <v>57</v>
      </c>
      <c r="EL37" s="12">
        <v>82.413419820142835</v>
      </c>
      <c r="EN37" s="6"/>
      <c r="EU37">
        <v>1565300000000</v>
      </c>
      <c r="EX37" s="12"/>
      <c r="EZ37" s="6"/>
      <c r="FI37" t="s">
        <v>104</v>
      </c>
      <c r="FJ37" s="12">
        <f>(FJ6+FJ18+FJ25+FJ40)</f>
        <v>606431683333.33325</v>
      </c>
    </row>
    <row r="38" spans="2:166">
      <c r="B38" s="6"/>
      <c r="C38" s="7">
        <v>72.858099999999993</v>
      </c>
      <c r="D38" s="7">
        <v>4917900</v>
      </c>
      <c r="E38" t="s">
        <v>55</v>
      </c>
      <c r="F38">
        <f>STDEV(D37:D38)</f>
        <v>5167607.0675894078</v>
      </c>
      <c r="I38" s="7">
        <v>72.858099999999993</v>
      </c>
      <c r="J38" s="7">
        <v>2605200</v>
      </c>
      <c r="K38" t="s">
        <v>55</v>
      </c>
      <c r="L38" s="12">
        <f>STDEV(J37:J38)</f>
        <v>925390.64453883469</v>
      </c>
      <c r="N38" s="6"/>
      <c r="O38" s="7">
        <v>72.858099999999993</v>
      </c>
      <c r="P38" s="7">
        <v>18514000</v>
      </c>
      <c r="Q38" t="s">
        <v>55</v>
      </c>
      <c r="R38">
        <f>STDEV(P37:P38)</f>
        <v>7952122.8612239137</v>
      </c>
      <c r="U38" s="7">
        <v>72.858099999999993</v>
      </c>
      <c r="V38" s="7">
        <v>12042000</v>
      </c>
      <c r="W38" t="s">
        <v>55</v>
      </c>
      <c r="X38" s="12">
        <f>STDEV(V37:V38)</f>
        <v>6444571.2037341939</v>
      </c>
      <c r="Z38" s="6"/>
      <c r="AA38" s="7">
        <v>72.858099999999993</v>
      </c>
      <c r="AB38" s="7">
        <v>104750000</v>
      </c>
      <c r="AC38" t="s">
        <v>55</v>
      </c>
      <c r="AD38">
        <f>STDEV(AB37:AB39)</f>
        <v>11476343.058657667</v>
      </c>
      <c r="AF38" s="7">
        <v>72.858099999999993</v>
      </c>
      <c r="AG38" s="7">
        <v>0</v>
      </c>
      <c r="AH38" t="s">
        <v>55</v>
      </c>
      <c r="AI38" s="12">
        <f>STDEV(AG37:AG38)</f>
        <v>19230476.021149345</v>
      </c>
      <c r="AK38" s="6"/>
      <c r="AL38" s="7">
        <v>72.858099999999993</v>
      </c>
      <c r="AM38" s="8">
        <v>128630000</v>
      </c>
      <c r="AN38" t="s">
        <v>55</v>
      </c>
      <c r="AO38">
        <f>STDEV(AM37:AM38)</f>
        <v>22366494.595711686</v>
      </c>
      <c r="AR38" s="7">
        <v>72.858099999999993</v>
      </c>
      <c r="AS38" s="7">
        <v>0</v>
      </c>
      <c r="AT38" t="s">
        <v>55</v>
      </c>
      <c r="AU38" s="12">
        <v>0</v>
      </c>
      <c r="AW38" s="6"/>
      <c r="AX38" s="7">
        <v>72.858099999999993</v>
      </c>
      <c r="AY38" s="7">
        <v>27652000000</v>
      </c>
      <c r="AZ38" t="s">
        <v>55</v>
      </c>
      <c r="BA38">
        <f>STDEV(AY37:AY38)</f>
        <v>8597004245.6660366</v>
      </c>
      <c r="BC38" s="7">
        <v>72.858099999999993</v>
      </c>
      <c r="BD38" s="7">
        <v>13365000000</v>
      </c>
      <c r="BE38" t="s">
        <v>55</v>
      </c>
      <c r="BF38" s="12">
        <f>STDEV(BD37:BD38)</f>
        <v>5093997251.6678848</v>
      </c>
      <c r="BH38" s="6"/>
      <c r="BI38">
        <v>15424000000000</v>
      </c>
      <c r="BJ38" t="s">
        <v>57</v>
      </c>
      <c r="BK38">
        <f>BK35/BK55*100</f>
        <v>44.022379886713345</v>
      </c>
      <c r="BN38">
        <v>10423000000000</v>
      </c>
      <c r="BO38" t="s">
        <v>56</v>
      </c>
      <c r="BP38" s="116">
        <f>BP37/COUNT(BN36:BN39)^0.5</f>
        <v>5485688067751.0859</v>
      </c>
      <c r="BR38" s="119"/>
      <c r="BS38">
        <v>2543700000000</v>
      </c>
      <c r="BT38" t="s">
        <v>56</v>
      </c>
      <c r="BU38">
        <f>BU37/COUNT(BS31:BS39)^0.5</f>
        <v>1792697472386.2366</v>
      </c>
      <c r="BX38">
        <v>1809000000000</v>
      </c>
      <c r="BY38" t="s">
        <v>56</v>
      </c>
      <c r="BZ38" s="12">
        <f>BZ37/COUNT(BX36:BX39)^0.5</f>
        <v>1622763127097.3184</v>
      </c>
      <c r="CC38" s="81"/>
      <c r="CD38" s="6"/>
      <c r="CF38" s="6"/>
      <c r="CL38">
        <v>83</v>
      </c>
      <c r="CM38">
        <v>55</v>
      </c>
      <c r="CN38">
        <v>14419000</v>
      </c>
      <c r="CP38" s="12"/>
      <c r="CR38" s="6"/>
      <c r="CX38">
        <v>75</v>
      </c>
      <c r="CY38">
        <v>55</v>
      </c>
      <c r="CZ38">
        <v>54155000</v>
      </c>
      <c r="DB38" s="12"/>
      <c r="DD38" s="6" t="s">
        <v>101</v>
      </c>
      <c r="DE38">
        <v>75.6173</v>
      </c>
      <c r="DF38">
        <v>68.604100000000003</v>
      </c>
      <c r="DG38">
        <v>26498000</v>
      </c>
      <c r="DH38" s="7" t="s">
        <v>54</v>
      </c>
      <c r="DI38">
        <f>AVERAGE(DG38:DG39)</f>
        <v>25774500</v>
      </c>
      <c r="DJ38">
        <v>84.7393</v>
      </c>
      <c r="DK38">
        <v>73.520399999999995</v>
      </c>
      <c r="DL38">
        <v>1932200</v>
      </c>
      <c r="DM38" t="s">
        <v>55</v>
      </c>
      <c r="DN38" s="12">
        <f>STDEV(DL37:DL38)</f>
        <v>704914.75016486924</v>
      </c>
      <c r="DP38" s="6">
        <v>73</v>
      </c>
      <c r="DQ38">
        <v>55</v>
      </c>
      <c r="DR38">
        <v>29822000</v>
      </c>
      <c r="DS38" t="s">
        <v>86</v>
      </c>
      <c r="DT38">
        <f>((DT36/DT34)^2+(DT50/DT49)^2)^0.5*DT37</f>
        <v>1.6992774670415183</v>
      </c>
      <c r="DV38">
        <v>83</v>
      </c>
      <c r="DW38">
        <v>55</v>
      </c>
      <c r="DX38">
        <v>88898000</v>
      </c>
      <c r="DY38" t="s">
        <v>86</v>
      </c>
      <c r="DZ38" s="12">
        <f>((DZ36/DZ34)^2+(DZ50/DZ49)^2)^0.5*DZ37</f>
        <v>14.327653180339311</v>
      </c>
      <c r="EB38" s="6">
        <v>73</v>
      </c>
      <c r="EC38">
        <v>55</v>
      </c>
      <c r="ED38">
        <v>111270000000</v>
      </c>
      <c r="EE38" t="s">
        <v>86</v>
      </c>
      <c r="EF38">
        <v>2.1159214901105283</v>
      </c>
      <c r="EH38">
        <v>83</v>
      </c>
      <c r="EI38">
        <v>55</v>
      </c>
      <c r="EJ38">
        <v>597960000000</v>
      </c>
      <c r="EK38" t="s">
        <v>86</v>
      </c>
      <c r="EL38" s="12">
        <v>16.165666956278418</v>
      </c>
      <c r="EN38" s="6"/>
      <c r="EU38">
        <v>636320000000</v>
      </c>
      <c r="EX38" s="12"/>
      <c r="EZ38" s="6"/>
      <c r="FI38" t="s">
        <v>73</v>
      </c>
      <c r="FJ38" s="12">
        <f>((FJ8)^2+(FJ20)^2+(FJ27)^2+(FJ42)^2)^0.5</f>
        <v>64951475286.219162</v>
      </c>
    </row>
    <row r="39" spans="2:166">
      <c r="B39" s="6"/>
      <c r="E39" t="s">
        <v>56</v>
      </c>
      <c r="F39">
        <f>F38/COUNT(D37:D38)^0.5</f>
        <v>3654049.9999999995</v>
      </c>
      <c r="K39" t="s">
        <v>56</v>
      </c>
      <c r="L39" s="12">
        <f>L38/COUNT(J37:J38)^0.5</f>
        <v>654349.99999999988</v>
      </c>
      <c r="N39" s="6"/>
      <c r="Q39" t="s">
        <v>56</v>
      </c>
      <c r="R39">
        <f>R38/COUNT(P37:P38)^0.5</f>
        <v>5623000</v>
      </c>
      <c r="W39" t="s">
        <v>56</v>
      </c>
      <c r="X39" s="12">
        <f>X38/COUNT(V37:V38)^0.5</f>
        <v>4557000</v>
      </c>
      <c r="Z39" s="6"/>
      <c r="AC39" t="s">
        <v>56</v>
      </c>
      <c r="AD39">
        <f>AD38/COUNT(AB37:AB38)^0.5</f>
        <v>8115000</v>
      </c>
      <c r="AH39" t="s">
        <v>56</v>
      </c>
      <c r="AI39" s="12">
        <f>AI38/COUNT(AG37:AG38)^0.5</f>
        <v>13597999.999999998</v>
      </c>
      <c r="AK39" s="6"/>
      <c r="AM39" s="7"/>
      <c r="AN39" t="s">
        <v>56</v>
      </c>
      <c r="AO39">
        <f>AO38/COUNT(AM37:AM38)^0.5</f>
        <v>15815500</v>
      </c>
      <c r="AS39" s="7">
        <v>0</v>
      </c>
      <c r="AT39" t="s">
        <v>56</v>
      </c>
      <c r="AU39" s="12">
        <v>0</v>
      </c>
      <c r="AW39" s="6"/>
      <c r="AZ39" t="s">
        <v>56</v>
      </c>
      <c r="BA39">
        <f>BA38/COUNT(AY37:AY38)^0.5</f>
        <v>6078999999.9999933</v>
      </c>
      <c r="BE39" t="s">
        <v>56</v>
      </c>
      <c r="BF39" s="12">
        <f>BF38/COUNT(BD37:BD38)^0.5</f>
        <v>3601999999.9999971</v>
      </c>
      <c r="BH39" s="6"/>
      <c r="BJ39" s="9" t="s">
        <v>58</v>
      </c>
      <c r="BK39">
        <f>((BK37/BK35)^2+(BK56/BK55)^2)^0.5*BK38</f>
        <v>7.3329787891915554</v>
      </c>
      <c r="BN39">
        <v>6578400000000</v>
      </c>
      <c r="BO39" t="s">
        <v>57</v>
      </c>
      <c r="BP39" s="116">
        <f>BP36/BP55*100</f>
        <v>36.2647200435907</v>
      </c>
      <c r="BR39" s="118"/>
      <c r="BS39">
        <v>2778900000000</v>
      </c>
      <c r="BT39" t="s">
        <v>57</v>
      </c>
      <c r="BU39">
        <f>BU36/BU55*100</f>
        <v>39.841569215000192</v>
      </c>
      <c r="BX39">
        <v>3053400000000</v>
      </c>
      <c r="BY39" t="s">
        <v>57</v>
      </c>
      <c r="BZ39" s="12">
        <f>BZ36/BZ55*100</f>
        <v>24.196205645123865</v>
      </c>
      <c r="CC39" s="81"/>
      <c r="CD39" s="6"/>
      <c r="CF39" s="6"/>
      <c r="CL39">
        <v>75</v>
      </c>
      <c r="CM39">
        <v>55</v>
      </c>
      <c r="CN39">
        <v>10376000</v>
      </c>
      <c r="CP39" s="12"/>
      <c r="CR39" s="6"/>
      <c r="CX39">
        <v>73</v>
      </c>
      <c r="CY39">
        <v>55</v>
      </c>
      <c r="CZ39">
        <v>23320000</v>
      </c>
      <c r="DB39" s="12"/>
      <c r="DD39" s="6" t="s">
        <v>101</v>
      </c>
      <c r="DE39">
        <v>75.6173</v>
      </c>
      <c r="DF39">
        <v>70.066800000000001</v>
      </c>
      <c r="DG39">
        <v>25051000</v>
      </c>
      <c r="DH39" t="s">
        <v>55</v>
      </c>
      <c r="DI39">
        <f>STDEV(DG38:DG39)</f>
        <v>1023183.5123769343</v>
      </c>
      <c r="DM39" t="s">
        <v>56</v>
      </c>
      <c r="DN39" s="12">
        <f>DN38/COUNT(DL37:DL38)^0.5</f>
        <v>498450</v>
      </c>
      <c r="DP39" s="6"/>
      <c r="DV39">
        <v>75</v>
      </c>
      <c r="DW39">
        <v>55</v>
      </c>
      <c r="DX39">
        <v>74258000</v>
      </c>
      <c r="DZ39" s="12"/>
      <c r="EB39" s="6"/>
      <c r="EH39">
        <v>75</v>
      </c>
      <c r="EI39">
        <v>55</v>
      </c>
      <c r="EJ39">
        <v>392870000000</v>
      </c>
      <c r="EL39" s="12"/>
      <c r="EN39" s="6"/>
      <c r="EV39" t="s">
        <v>104</v>
      </c>
      <c r="EW39">
        <f>(EW6+EW20+EW27+EW42)</f>
        <v>1290838733333.3335</v>
      </c>
      <c r="EX39" s="12"/>
      <c r="EZ39" s="6"/>
      <c r="FJ39" s="12"/>
    </row>
    <row r="40" spans="2:166">
      <c r="B40" s="6"/>
      <c r="E40" t="s">
        <v>57</v>
      </c>
      <c r="F40">
        <f>F37/F68*100</f>
        <v>1.1753812949837583</v>
      </c>
      <c r="K40" t="s">
        <v>57</v>
      </c>
      <c r="L40" s="12">
        <f>L37/L68*100</f>
        <v>0.87462082233757243</v>
      </c>
      <c r="N40" s="6"/>
      <c r="Q40" t="s">
        <v>57</v>
      </c>
      <c r="R40">
        <f>R37/R68*100</f>
        <v>4.2972677757126032</v>
      </c>
      <c r="W40" t="s">
        <v>57</v>
      </c>
      <c r="X40" s="12">
        <f>X37/X68*100</f>
        <v>3.6679555556218477</v>
      </c>
      <c r="Z40" s="6"/>
      <c r="AC40" t="s">
        <v>57</v>
      </c>
      <c r="AD40">
        <f>AD37/AD68*100</f>
        <v>5.2620628764412949</v>
      </c>
      <c r="AH40" t="s">
        <v>57</v>
      </c>
      <c r="AI40" s="12">
        <f>AI37/AI68*100</f>
        <v>0.74078250668096146</v>
      </c>
      <c r="AK40" s="6"/>
      <c r="AN40" t="s">
        <v>57</v>
      </c>
      <c r="AO40">
        <f>AO37/AO68*100</f>
        <v>4.6823391420633342</v>
      </c>
      <c r="AT40" t="s">
        <v>57</v>
      </c>
      <c r="AU40" s="12"/>
      <c r="AW40" s="6"/>
      <c r="AZ40" t="s">
        <v>57</v>
      </c>
      <c r="BA40">
        <f>BA37/BA68*100</f>
        <v>0.44610900462118458</v>
      </c>
      <c r="BE40" t="s">
        <v>57</v>
      </c>
      <c r="BF40" s="12">
        <f>BF37/BF68*100</f>
        <v>0.1235586568088215</v>
      </c>
      <c r="BH40" s="6"/>
      <c r="BO40" s="9" t="s">
        <v>58</v>
      </c>
      <c r="BP40" s="116">
        <f>((BP38/BP36)^2+(BP56/BP55)^2)^0.5*BP39</f>
        <v>12.274884998341262</v>
      </c>
      <c r="BR40" s="119"/>
      <c r="BT40" s="9" t="s">
        <v>58</v>
      </c>
      <c r="BU40">
        <f>((BU38/BU36)^2+(BU56/BU55)^2)^0.5*BU39</f>
        <v>14.003773447761235</v>
      </c>
      <c r="BY40" s="9" t="s">
        <v>58</v>
      </c>
      <c r="BZ40" s="12">
        <f>((BZ38/BZ36)^2+(BZ56/BZ55)^2)^0.5*BZ39</f>
        <v>8.7915437643281251</v>
      </c>
      <c r="CC40" s="81"/>
      <c r="CD40" s="10"/>
      <c r="CE40" s="9"/>
      <c r="CF40" s="10"/>
      <c r="CG40" s="9"/>
      <c r="CH40" s="9"/>
      <c r="CI40" s="9"/>
      <c r="CJ40" s="9"/>
      <c r="CK40" s="9"/>
      <c r="CL40" s="9">
        <v>73</v>
      </c>
      <c r="CM40" s="9">
        <v>55</v>
      </c>
      <c r="CN40" s="9">
        <v>26516000</v>
      </c>
      <c r="CO40" s="9"/>
      <c r="CP40" s="14"/>
      <c r="CR40" s="10"/>
      <c r="CS40" s="9"/>
      <c r="CT40" s="9"/>
      <c r="CU40" s="9"/>
      <c r="CV40" s="9"/>
      <c r="CW40" s="9"/>
      <c r="CX40" s="9">
        <v>60</v>
      </c>
      <c r="CY40" s="9">
        <v>55</v>
      </c>
      <c r="CZ40" s="9">
        <v>20607000</v>
      </c>
      <c r="DA40" s="9"/>
      <c r="DB40" s="14"/>
      <c r="DD40" s="6"/>
      <c r="DH40" t="s">
        <v>56</v>
      </c>
      <c r="DI40">
        <f>DI39/COUNT(DG38:DG39)^0.5</f>
        <v>723500</v>
      </c>
      <c r="DM40" t="s">
        <v>57</v>
      </c>
      <c r="DN40" s="12">
        <v>5.0999999999999996</v>
      </c>
      <c r="DP40" s="6"/>
      <c r="DV40">
        <v>73</v>
      </c>
      <c r="DW40">
        <v>55</v>
      </c>
      <c r="DX40">
        <v>166220000</v>
      </c>
      <c r="DZ40" s="12"/>
      <c r="EB40" s="6"/>
      <c r="EH40">
        <v>73</v>
      </c>
      <c r="EI40">
        <v>55</v>
      </c>
      <c r="EJ40">
        <v>783120000000</v>
      </c>
      <c r="EL40" s="12"/>
      <c r="EN40" s="6"/>
      <c r="EV40" t="s">
        <v>73</v>
      </c>
      <c r="EW40">
        <f>((EW22)^2+(EW29)^2)^0.5</f>
        <v>137299632833.67741</v>
      </c>
      <c r="EX40" s="12"/>
      <c r="EZ40" s="6"/>
      <c r="FG40" t="s">
        <v>167</v>
      </c>
      <c r="FH40">
        <v>6857700000</v>
      </c>
      <c r="FI40" s="7" t="s">
        <v>54</v>
      </c>
      <c r="FJ40" s="12">
        <f>AVERAGE(FH40:FH41)</f>
        <v>28751850000</v>
      </c>
    </row>
    <row r="41" spans="2:166">
      <c r="B41" s="6"/>
      <c r="E41" s="9" t="s">
        <v>58</v>
      </c>
      <c r="F41">
        <f>((F39/F37)^2+(F69/F68)^2)^0.5*F40</f>
        <v>0.51094630306593491</v>
      </c>
      <c r="K41" s="9" t="s">
        <v>58</v>
      </c>
      <c r="L41" s="12">
        <f>((L39/L37)^2+(L69/L68)^2)^0.5*L40</f>
        <v>0.18314213591179701</v>
      </c>
      <c r="N41" s="6"/>
      <c r="Q41" s="9" t="s">
        <v>58</v>
      </c>
      <c r="R41">
        <f>((R39/R37)^2+(R69/R68)^2)^0.5*R40</f>
        <v>1.0325597510214564</v>
      </c>
      <c r="W41" s="9" t="s">
        <v>58</v>
      </c>
      <c r="X41" s="12">
        <f>((X39/X37)^2+(X69/X68)^2)^0.5*X40</f>
        <v>1.0172271915618696</v>
      </c>
      <c r="Z41" s="6"/>
      <c r="AC41" s="9" t="s">
        <v>58</v>
      </c>
      <c r="AD41">
        <f>((AD39/AD37)^2+(AD69/AD68)^2)^0.5*AD40</f>
        <v>0.50655167374216226</v>
      </c>
      <c r="AH41" s="9" t="s">
        <v>58</v>
      </c>
      <c r="AI41" s="12">
        <f>((AI39/AI37)^2+(AI69/AI68)^2)^0.5*AI40</f>
        <v>0.74184474049634674</v>
      </c>
      <c r="AK41" s="6"/>
      <c r="AM41" s="9"/>
      <c r="AN41" s="9" t="s">
        <v>58</v>
      </c>
      <c r="AO41">
        <f>((AO39/AO37)^2+(AO69/AO68)^2)^0.5*AO40</f>
        <v>0.69904755904142468</v>
      </c>
      <c r="AS41" s="9"/>
      <c r="AT41" s="9" t="s">
        <v>58</v>
      </c>
      <c r="AU41" s="12"/>
      <c r="AW41" s="6"/>
      <c r="AY41" s="9"/>
      <c r="AZ41" s="9" t="s">
        <v>58</v>
      </c>
      <c r="BA41">
        <f>((BA39/BA37)^2+(BA69/BA68)^2)^0.5*BA40</f>
        <v>8.3687450050792769E-2</v>
      </c>
      <c r="BD41" s="9"/>
      <c r="BE41" s="9" t="s">
        <v>58</v>
      </c>
      <c r="BF41" s="12">
        <f>((BF39/BF37)^2+(BF69/BF68)^2)^0.5*BF40</f>
        <v>2.8090092776348757E-2</v>
      </c>
      <c r="BH41" s="6"/>
      <c r="BP41" s="116"/>
      <c r="BR41" s="119"/>
      <c r="BZ41" s="12"/>
      <c r="CC41" s="81"/>
      <c r="CD41" s="6"/>
      <c r="CF41" s="6"/>
      <c r="CP41" s="12"/>
      <c r="CR41" s="6"/>
      <c r="DB41" s="12"/>
      <c r="DD41" s="6"/>
      <c r="DH41" t="s">
        <v>57</v>
      </c>
      <c r="DI41">
        <f>DI38/(DI44)*100</f>
        <v>8.6594091261391117</v>
      </c>
      <c r="DM41" t="s">
        <v>86</v>
      </c>
      <c r="DN41" s="12">
        <v>0.33</v>
      </c>
      <c r="DP41" s="10"/>
      <c r="DQ41" s="9"/>
      <c r="DR41" s="9"/>
      <c r="DS41" s="9"/>
      <c r="DT41" s="9"/>
      <c r="DU41" s="9"/>
      <c r="DV41" s="9">
        <v>60</v>
      </c>
      <c r="DW41" s="9">
        <v>55</v>
      </c>
      <c r="DX41" s="9">
        <v>72335000</v>
      </c>
      <c r="DY41" s="9"/>
      <c r="DZ41" s="14"/>
      <c r="EB41" s="10"/>
      <c r="EC41" s="9"/>
      <c r="ED41" s="9"/>
      <c r="EE41" s="9"/>
      <c r="EF41" s="9"/>
      <c r="EG41" s="9"/>
      <c r="EH41" s="9">
        <v>60</v>
      </c>
      <c r="EI41" s="9">
        <v>55</v>
      </c>
      <c r="EJ41" s="9">
        <v>314870000000</v>
      </c>
      <c r="EK41" s="9"/>
      <c r="EL41" s="14"/>
      <c r="EN41" s="6"/>
      <c r="EX41" s="12"/>
      <c r="EZ41" s="6"/>
      <c r="FH41">
        <v>50646000000</v>
      </c>
      <c r="FI41" t="s">
        <v>55</v>
      </c>
      <c r="FJ41" s="12">
        <f>STDEV(FH40:FH41)</f>
        <v>30963003866.630894</v>
      </c>
    </row>
    <row r="42" spans="2:166">
      <c r="B42" s="6"/>
      <c r="L42" s="12"/>
      <c r="N42" s="6"/>
      <c r="X42" s="12"/>
      <c r="Z42" s="6"/>
      <c r="AI42" s="12"/>
      <c r="AK42" s="6"/>
      <c r="AU42" s="12"/>
      <c r="AW42" s="6"/>
      <c r="BF42" s="12"/>
      <c r="BH42" s="6" t="s">
        <v>102</v>
      </c>
      <c r="BI42">
        <v>1221100000000</v>
      </c>
      <c r="BJ42" s="7" t="s">
        <v>54</v>
      </c>
      <c r="BK42">
        <f>AVERAGE(BI42:BI45)</f>
        <v>1825925000000</v>
      </c>
      <c r="BP42" s="116"/>
      <c r="BR42" s="6" t="s">
        <v>102</v>
      </c>
      <c r="BS42">
        <v>995400000000</v>
      </c>
      <c r="BT42" s="7" t="s">
        <v>54</v>
      </c>
      <c r="BU42">
        <f>AVERAGE(BS42:BS45)</f>
        <v>1050760000000</v>
      </c>
      <c r="BX42">
        <v>848640000000</v>
      </c>
      <c r="BY42" s="7" t="s">
        <v>54</v>
      </c>
      <c r="BZ42" s="12">
        <f>AVERAGE(BX42:BX45)</f>
        <v>906367500000</v>
      </c>
      <c r="CC42" s="81"/>
      <c r="CD42" s="8" t="s">
        <v>92</v>
      </c>
      <c r="CE42" s="7"/>
      <c r="CF42" s="8">
        <v>79</v>
      </c>
      <c r="CG42" s="7">
        <v>75</v>
      </c>
      <c r="CH42" s="7">
        <v>35738</v>
      </c>
      <c r="CI42" s="7" t="s">
        <v>54</v>
      </c>
      <c r="CJ42" s="7">
        <v>210330</v>
      </c>
      <c r="CK42" s="7"/>
      <c r="CL42" s="7">
        <v>79</v>
      </c>
      <c r="CM42" s="7">
        <v>75</v>
      </c>
      <c r="CN42" s="7">
        <v>3151500</v>
      </c>
      <c r="CO42" s="7" t="s">
        <v>54</v>
      </c>
      <c r="CP42" s="13">
        <v>2653850</v>
      </c>
      <c r="CR42" s="8">
        <v>79</v>
      </c>
      <c r="CS42" s="7">
        <v>75</v>
      </c>
      <c r="CT42" s="7">
        <v>810640</v>
      </c>
      <c r="CU42" s="7" t="s">
        <v>54</v>
      </c>
      <c r="CV42" s="7">
        <v>708670</v>
      </c>
      <c r="CW42" s="7"/>
      <c r="CX42" s="7">
        <v>79</v>
      </c>
      <c r="CY42" s="7">
        <v>75</v>
      </c>
      <c r="CZ42" s="7">
        <v>4553500</v>
      </c>
      <c r="DA42" s="7" t="s">
        <v>54</v>
      </c>
      <c r="DB42" s="13">
        <v>4032150</v>
      </c>
      <c r="DD42" s="6"/>
      <c r="DH42" t="s">
        <v>86</v>
      </c>
      <c r="DI42">
        <f>((DI40/DI38)^2+(DI45/DI44)^2)^0.5*DI41</f>
        <v>0.75619644344704251</v>
      </c>
      <c r="DN42" s="12"/>
      <c r="DP42" s="6"/>
      <c r="DZ42" s="12"/>
      <c r="EB42" s="6"/>
      <c r="EL42" s="12"/>
      <c r="EN42" s="6"/>
      <c r="ET42" t="s">
        <v>95</v>
      </c>
      <c r="EU42">
        <v>125460000000</v>
      </c>
      <c r="EV42" s="7" t="s">
        <v>54</v>
      </c>
      <c r="EW42">
        <f>AVERAGE(EU42:EU43)</f>
        <v>70615500000</v>
      </c>
      <c r="EX42" s="12"/>
      <c r="EZ42" s="6"/>
      <c r="FI42" t="s">
        <v>56</v>
      </c>
      <c r="FJ42" s="12">
        <f>FJ41/COUNT(FH40:FH41)^0.5</f>
        <v>21894149999.999996</v>
      </c>
    </row>
    <row r="43" spans="2:166">
      <c r="B43" s="89" t="s">
        <v>64</v>
      </c>
      <c r="C43" s="7">
        <v>95.204700000000003</v>
      </c>
      <c r="D43" s="8">
        <v>12871000</v>
      </c>
      <c r="E43" s="7" t="s">
        <v>54</v>
      </c>
      <c r="F43">
        <f>AVERAGE(D43:D44)</f>
        <v>8370050</v>
      </c>
      <c r="H43" s="89" t="s">
        <v>64</v>
      </c>
      <c r="I43" s="7">
        <v>95.204700000000003</v>
      </c>
      <c r="J43" s="7">
        <v>10328000</v>
      </c>
      <c r="K43" s="7" t="s">
        <v>54</v>
      </c>
      <c r="L43" s="12">
        <f>AVERAGE(J43:J44)</f>
        <v>8692200</v>
      </c>
      <c r="N43" s="89" t="s">
        <v>64</v>
      </c>
      <c r="O43" s="7">
        <v>95.204700000000003</v>
      </c>
      <c r="P43" s="8">
        <v>56125000</v>
      </c>
      <c r="Q43" s="7" t="s">
        <v>54</v>
      </c>
      <c r="R43">
        <f>AVERAGE(P43:P44)</f>
        <v>46061000</v>
      </c>
      <c r="T43" s="89" t="s">
        <v>64</v>
      </c>
      <c r="U43" s="7">
        <v>95.204700000000003</v>
      </c>
      <c r="V43" s="7">
        <v>34174000</v>
      </c>
      <c r="W43" s="7" t="s">
        <v>54</v>
      </c>
      <c r="X43" s="12">
        <f>AVERAGE(V43:V44)</f>
        <v>26816000</v>
      </c>
      <c r="Z43" s="89" t="s">
        <v>64</v>
      </c>
      <c r="AA43" s="7">
        <v>95.204700000000003</v>
      </c>
      <c r="AB43" s="7">
        <v>34862000</v>
      </c>
      <c r="AC43" s="7" t="s">
        <v>54</v>
      </c>
      <c r="AD43">
        <f>AVERAGE(AB43:AB44)</f>
        <v>20409000</v>
      </c>
      <c r="AE43" s="89" t="s">
        <v>64</v>
      </c>
      <c r="AF43" s="7">
        <v>95.204700000000003</v>
      </c>
      <c r="AG43" s="7">
        <v>243440000</v>
      </c>
      <c r="AH43" s="7" t="s">
        <v>54</v>
      </c>
      <c r="AI43" s="12">
        <f>AVERAGE(AG43:AG44)</f>
        <v>230295000</v>
      </c>
      <c r="AK43" s="89" t="s">
        <v>64</v>
      </c>
      <c r="AL43" s="7">
        <v>95.204700000000003</v>
      </c>
      <c r="AM43" s="7">
        <v>25546000</v>
      </c>
      <c r="AN43" s="7" t="s">
        <v>54</v>
      </c>
      <c r="AO43">
        <f>AVERAGE(AM43:AM44)</f>
        <v>32536000</v>
      </c>
      <c r="AR43" s="7">
        <v>95.204700000000003</v>
      </c>
      <c r="AS43" s="7">
        <v>10001000</v>
      </c>
      <c r="AT43" s="7" t="s">
        <v>54</v>
      </c>
      <c r="AU43" s="12">
        <f>AVERAGE(AS43:AS44)</f>
        <v>14221000</v>
      </c>
      <c r="AW43" s="89" t="s">
        <v>64</v>
      </c>
      <c r="AX43" s="7">
        <v>95.204700000000003</v>
      </c>
      <c r="AY43" s="8">
        <v>56312000000</v>
      </c>
      <c r="AZ43" s="7" t="s">
        <v>54</v>
      </c>
      <c r="BA43">
        <f>AVERAGE(AY43:AY44)</f>
        <v>65267000000</v>
      </c>
      <c r="BB43" s="89"/>
      <c r="BC43" s="7">
        <v>95.204700000000003</v>
      </c>
      <c r="BD43" s="7">
        <v>0</v>
      </c>
      <c r="BE43" s="7" t="s">
        <v>54</v>
      </c>
      <c r="BF43" s="12">
        <v>0</v>
      </c>
      <c r="BH43" s="6"/>
      <c r="BI43">
        <v>1719900000000</v>
      </c>
      <c r="BJ43" t="s">
        <v>55</v>
      </c>
      <c r="BK43">
        <f>STDEV(BI42:BI45)</f>
        <v>477056491239.07019</v>
      </c>
      <c r="BM43" t="s">
        <v>102</v>
      </c>
      <c r="BN43">
        <v>2233700000000</v>
      </c>
      <c r="BO43" s="7" t="s">
        <v>54</v>
      </c>
      <c r="BP43" s="116">
        <f>AVERAGE(BN43:BN46)</f>
        <v>1654700000000</v>
      </c>
      <c r="BR43" s="120"/>
      <c r="BS43">
        <v>1045000000000</v>
      </c>
      <c r="BT43" t="s">
        <v>55</v>
      </c>
      <c r="BU43">
        <f>STDEV(BS42:BS45)</f>
        <v>275954085069.72064</v>
      </c>
      <c r="BX43">
        <v>957670000000</v>
      </c>
      <c r="BY43" t="s">
        <v>55</v>
      </c>
      <c r="BZ43" s="12">
        <f>STDEV(BX42:BX45)</f>
        <v>243945299794.16837</v>
      </c>
      <c r="CC43" s="81"/>
      <c r="CD43" s="6"/>
      <c r="CF43" s="6">
        <v>79</v>
      </c>
      <c r="CG43">
        <v>72</v>
      </c>
      <c r="CH43">
        <v>210330</v>
      </c>
      <c r="CI43" t="s">
        <v>55</v>
      </c>
      <c r="CJ43">
        <v>0</v>
      </c>
      <c r="CL43">
        <v>79</v>
      </c>
      <c r="CM43">
        <v>72</v>
      </c>
      <c r="CN43">
        <v>2156200</v>
      </c>
      <c r="CO43" t="s">
        <v>55</v>
      </c>
      <c r="CP43" s="12">
        <v>703783.37931497081</v>
      </c>
      <c r="CR43" s="6">
        <v>79</v>
      </c>
      <c r="CS43">
        <v>72</v>
      </c>
      <c r="CT43">
        <v>606700</v>
      </c>
      <c r="CU43" t="s">
        <v>55</v>
      </c>
      <c r="CV43">
        <v>144207.35695518451</v>
      </c>
      <c r="CX43">
        <v>79</v>
      </c>
      <c r="CY43">
        <v>72</v>
      </c>
      <c r="CZ43">
        <v>3510800</v>
      </c>
      <c r="DA43" t="s">
        <v>55</v>
      </c>
      <c r="DB43" s="12">
        <v>737300.2407432131</v>
      </c>
      <c r="DD43" s="6"/>
      <c r="DM43" t="s">
        <v>104</v>
      </c>
      <c r="DN43" s="12">
        <f>(DN7+DN15+DN24+DN30+DN37)</f>
        <v>163315090</v>
      </c>
      <c r="DP43" s="6">
        <v>70.763300000000001</v>
      </c>
      <c r="DQ43">
        <v>64.012900000000002</v>
      </c>
      <c r="DR43">
        <v>3256100</v>
      </c>
      <c r="DS43" s="7" t="s">
        <v>54</v>
      </c>
      <c r="DT43">
        <f>AVERAGE(DR43:DR44)</f>
        <v>2062410</v>
      </c>
      <c r="DU43" s="7"/>
      <c r="DV43">
        <v>101.7281</v>
      </c>
      <c r="DW43">
        <v>72.626499999999993</v>
      </c>
      <c r="DX43">
        <v>3176700</v>
      </c>
      <c r="DY43" s="7" t="s">
        <v>54</v>
      </c>
      <c r="DZ43" s="12">
        <f>AVERAGE(DX43:DX45)</f>
        <v>3262266.6666666665</v>
      </c>
      <c r="EB43" s="8"/>
      <c r="EC43" s="7"/>
      <c r="ED43" s="7"/>
      <c r="EE43" s="7"/>
      <c r="EF43" s="7"/>
      <c r="EG43" s="7"/>
      <c r="EH43" s="7">
        <v>79</v>
      </c>
      <c r="EI43" s="7">
        <v>75</v>
      </c>
      <c r="EJ43" s="7">
        <v>59383000000</v>
      </c>
      <c r="EK43" s="7" t="s">
        <v>54</v>
      </c>
      <c r="EL43" s="13">
        <v>59791000000</v>
      </c>
      <c r="EN43" s="6"/>
      <c r="EU43">
        <v>15771000000</v>
      </c>
      <c r="EV43" t="s">
        <v>55</v>
      </c>
      <c r="EW43">
        <f>STDEV(EU42:EU43)</f>
        <v>77561835721.571213</v>
      </c>
      <c r="EX43" s="12"/>
      <c r="EZ43" s="6"/>
      <c r="FI43" t="s">
        <v>57</v>
      </c>
      <c r="FJ43" s="12">
        <f>FJ40/FJ37*100</f>
        <v>4.7411523490925793</v>
      </c>
    </row>
    <row r="44" spans="2:166">
      <c r="B44" s="6"/>
      <c r="C44" s="7">
        <v>72.411199999999994</v>
      </c>
      <c r="D44" s="7">
        <v>3869100</v>
      </c>
      <c r="E44" t="s">
        <v>55</v>
      </c>
      <c r="F44">
        <f>STDEV(D43:D44)</f>
        <v>6365304.5335631818</v>
      </c>
      <c r="I44" s="7">
        <v>72.411199999999994</v>
      </c>
      <c r="J44" s="7">
        <v>7056400</v>
      </c>
      <c r="K44" t="s">
        <v>55</v>
      </c>
      <c r="L44" s="12">
        <f>STDEV(J43:J44)</f>
        <v>2313370.5453299088</v>
      </c>
      <c r="N44" s="6"/>
      <c r="O44" s="7">
        <v>72.411199999999994</v>
      </c>
      <c r="P44" s="7">
        <v>35997000</v>
      </c>
      <c r="Q44" t="s">
        <v>55</v>
      </c>
      <c r="R44">
        <f>STDEV(P43:P44)</f>
        <v>14232645.291722829</v>
      </c>
      <c r="U44" s="7">
        <v>72.411199999999994</v>
      </c>
      <c r="V44" s="7">
        <v>19458000</v>
      </c>
      <c r="W44" t="s">
        <v>55</v>
      </c>
      <c r="X44" s="12">
        <f>STDEV(V43:V44)</f>
        <v>10405783.391941233</v>
      </c>
      <c r="Z44" s="6"/>
      <c r="AA44" s="7">
        <v>72.411199999999994</v>
      </c>
      <c r="AB44" s="7">
        <v>5956000</v>
      </c>
      <c r="AC44" t="s">
        <v>55</v>
      </c>
      <c r="AD44">
        <f>STDEV(AB43:AB44)</f>
        <v>20439628.616978344</v>
      </c>
      <c r="AF44" s="7">
        <v>72.411199999999994</v>
      </c>
      <c r="AG44" s="7">
        <v>217150000</v>
      </c>
      <c r="AH44" t="s">
        <v>55</v>
      </c>
      <c r="AI44" s="12">
        <f>STDEV(AG43:AG44)</f>
        <v>18589837.277394336</v>
      </c>
      <c r="AK44" s="6"/>
      <c r="AL44" s="7">
        <v>72.411199999999994</v>
      </c>
      <c r="AM44" s="8">
        <v>39526000</v>
      </c>
      <c r="AN44" t="s">
        <v>55</v>
      </c>
      <c r="AO44">
        <f>STDEV(AM43:AM44)</f>
        <v>9885352.8009879347</v>
      </c>
      <c r="AR44" s="7">
        <v>72.411199999999994</v>
      </c>
      <c r="AS44" s="7">
        <v>18441000</v>
      </c>
      <c r="AT44" t="s">
        <v>55</v>
      </c>
      <c r="AU44" s="12">
        <f>STDEV(AS43:AS44)</f>
        <v>5967981.2332144612</v>
      </c>
      <c r="AW44" s="6"/>
      <c r="AX44" s="7">
        <v>72.411199999999994</v>
      </c>
      <c r="AY44" s="7">
        <v>74222000000</v>
      </c>
      <c r="AZ44" t="s">
        <v>55</v>
      </c>
      <c r="BA44">
        <f>STDEV(AY43:AY44)</f>
        <v>12664282451.051073</v>
      </c>
      <c r="BC44" s="7">
        <v>72.411199999999994</v>
      </c>
      <c r="BD44" s="7">
        <v>0</v>
      </c>
      <c r="BE44" t="s">
        <v>55</v>
      </c>
      <c r="BF44" s="12">
        <v>0</v>
      </c>
      <c r="BH44" s="6"/>
      <c r="BI44">
        <v>2018500000000</v>
      </c>
      <c r="BJ44" t="s">
        <v>56</v>
      </c>
      <c r="BK44">
        <f>BK43/COUNT(BI42:BI45)^0.5</f>
        <v>238528245619.5351</v>
      </c>
      <c r="BN44">
        <v>1396600000000</v>
      </c>
      <c r="BO44" t="s">
        <v>55</v>
      </c>
      <c r="BP44" s="116">
        <f>STDEV(BN43:BN46)</f>
        <v>392193685143.79047</v>
      </c>
      <c r="BR44" s="119"/>
      <c r="BS44">
        <v>747040000000</v>
      </c>
      <c r="BT44" t="s">
        <v>56</v>
      </c>
      <c r="BU44">
        <f>BU43/COUNT(BS42:BS45)^0.5</f>
        <v>137977042534.86032</v>
      </c>
      <c r="BX44">
        <v>615860000000</v>
      </c>
      <c r="BY44" t="s">
        <v>56</v>
      </c>
      <c r="BZ44" s="12">
        <f>BZ43/COUNT(BX42:BX45)^0.5</f>
        <v>121972649897.08418</v>
      </c>
      <c r="CC44" s="81"/>
      <c r="CD44" s="6"/>
      <c r="CF44" s="6">
        <v>75</v>
      </c>
      <c r="CG44">
        <v>79</v>
      </c>
      <c r="CH44">
        <v>-471290</v>
      </c>
      <c r="CI44" t="s">
        <v>56</v>
      </c>
      <c r="CJ44">
        <v>0</v>
      </c>
      <c r="CL44">
        <v>75</v>
      </c>
      <c r="CM44">
        <v>79</v>
      </c>
      <c r="CN44">
        <v>3050100</v>
      </c>
      <c r="CO44" t="s">
        <v>56</v>
      </c>
      <c r="CP44" s="12">
        <v>497650</v>
      </c>
      <c r="CR44" s="6">
        <v>75</v>
      </c>
      <c r="CS44">
        <v>79</v>
      </c>
      <c r="CT44">
        <v>646320</v>
      </c>
      <c r="CU44" t="s">
        <v>56</v>
      </c>
      <c r="CV44">
        <v>101970</v>
      </c>
      <c r="CX44">
        <v>75</v>
      </c>
      <c r="CY44">
        <v>79</v>
      </c>
      <c r="CZ44">
        <v>6602200</v>
      </c>
      <c r="DA44" t="s">
        <v>56</v>
      </c>
      <c r="DB44" s="12">
        <v>521349.99999999994</v>
      </c>
      <c r="DD44" s="6"/>
      <c r="DH44" t="s">
        <v>103</v>
      </c>
      <c r="DI44">
        <f>(DI8+DI16+DI25+DI31+DI38)</f>
        <v>297647329.33333331</v>
      </c>
      <c r="DM44" t="s">
        <v>73</v>
      </c>
      <c r="DN44" s="12">
        <f>((DN9^2)+(DN17^2)+(DN26^2)+(DN32^2)+(DN39^2))^0.5</f>
        <v>13865589.912060481</v>
      </c>
      <c r="DP44" s="6">
        <v>70.512299999999996</v>
      </c>
      <c r="DQ44">
        <v>67.547799999999995</v>
      </c>
      <c r="DR44">
        <v>868720</v>
      </c>
      <c r="DS44" t="s">
        <v>55</v>
      </c>
      <c r="DT44">
        <f>STDEV(DR43:DR44)</f>
        <v>1688132.5872691399</v>
      </c>
      <c r="DV44">
        <v>79.550600000000003</v>
      </c>
      <c r="DW44">
        <v>74.942400000000006</v>
      </c>
      <c r="DX44">
        <v>3407100</v>
      </c>
      <c r="DY44" t="s">
        <v>55</v>
      </c>
      <c r="DZ44" s="12">
        <f>STDEV(DX43:DX45)</f>
        <v>126116.78450283028</v>
      </c>
      <c r="EB44" s="6"/>
      <c r="EH44">
        <v>79</v>
      </c>
      <c r="EI44">
        <v>72</v>
      </c>
      <c r="EJ44">
        <v>60199000000</v>
      </c>
      <c r="EK44" t="s">
        <v>55</v>
      </c>
      <c r="EL44" s="12">
        <v>576999133.44822276</v>
      </c>
      <c r="EN44" s="6"/>
      <c r="EV44" t="s">
        <v>56</v>
      </c>
      <c r="EW44">
        <f>EW43/COUNT(EU42:EU43)^0.5</f>
        <v>54844500000</v>
      </c>
      <c r="EX44" s="12"/>
      <c r="EZ44" s="6"/>
      <c r="FJ44" s="12"/>
    </row>
    <row r="45" spans="2:166">
      <c r="B45" s="6"/>
      <c r="E45" t="s">
        <v>56</v>
      </c>
      <c r="F45">
        <f>F44/COUNT(D43:D44)^0.5</f>
        <v>4500949.9999999991</v>
      </c>
      <c r="K45" t="s">
        <v>56</v>
      </c>
      <c r="L45" s="12">
        <f>L44/COUNT(J43:J44)^0.5</f>
        <v>1635799.9999999998</v>
      </c>
      <c r="N45" s="6"/>
      <c r="Q45" t="s">
        <v>56</v>
      </c>
      <c r="R45">
        <f>R44/COUNT(P43:P44)^0.5</f>
        <v>10064000</v>
      </c>
      <c r="W45" t="s">
        <v>56</v>
      </c>
      <c r="X45" s="12">
        <f>X44/COUNT(V43:V44)^0.5</f>
        <v>7357999.9999999991</v>
      </c>
      <c r="Z45" s="6"/>
      <c r="AC45" t="s">
        <v>56</v>
      </c>
      <c r="AD45">
        <f>AD44/COUNT(AB43:AB44)^0.5</f>
        <v>14453000</v>
      </c>
      <c r="AH45" t="s">
        <v>56</v>
      </c>
      <c r="AI45" s="12">
        <f>AI44/COUNT(AG43:AG44)^0.5</f>
        <v>13145000</v>
      </c>
      <c r="AK45" s="6"/>
      <c r="AL45" s="6"/>
      <c r="AM45" s="7"/>
      <c r="AN45" t="s">
        <v>56</v>
      </c>
      <c r="AO45">
        <f>AO44/COUNT(AM43:AM44)^0.5</f>
        <v>6990000</v>
      </c>
      <c r="AS45" s="7"/>
      <c r="AT45" t="s">
        <v>56</v>
      </c>
      <c r="AU45" s="12">
        <f>AU44/COUNT(AS43:AS44)^0.5</f>
        <v>4220000</v>
      </c>
      <c r="AW45" s="6"/>
      <c r="AX45" s="6"/>
      <c r="AZ45" t="s">
        <v>56</v>
      </c>
      <c r="BA45">
        <f>BA44/COUNT(AY43:AY44)^0.5</f>
        <v>8955000000.0000038</v>
      </c>
      <c r="BE45" t="s">
        <v>56</v>
      </c>
      <c r="BF45" s="12">
        <v>0</v>
      </c>
      <c r="BH45" s="6"/>
      <c r="BI45">
        <v>2344200000000</v>
      </c>
      <c r="BJ45" t="s">
        <v>57</v>
      </c>
      <c r="BK45">
        <f>BK42/BK55*100</f>
        <v>5.2769950989267693</v>
      </c>
      <c r="BN45">
        <v>1557900000000</v>
      </c>
      <c r="BO45" t="s">
        <v>56</v>
      </c>
      <c r="BP45" s="116">
        <f>BP44/COUNT(BN43:BN46)^0.5</f>
        <v>196096842571.89523</v>
      </c>
      <c r="BR45" s="119"/>
      <c r="BS45">
        <v>1415600000000</v>
      </c>
      <c r="BT45" t="s">
        <v>57</v>
      </c>
      <c r="BU45">
        <f>BU42/BU55*100</f>
        <v>7.3229011200842438</v>
      </c>
      <c r="BV45">
        <f>AVERAGE(BS49:BS50)</f>
        <v>3281350000000</v>
      </c>
      <c r="BX45">
        <v>1203300000000</v>
      </c>
      <c r="BY45" t="s">
        <v>57</v>
      </c>
      <c r="BZ45" s="12">
        <f>BZ42/BZ55*100</f>
        <v>4.381574047002478</v>
      </c>
      <c r="CC45" s="81"/>
      <c r="CD45" s="6"/>
      <c r="CF45" s="6">
        <v>72</v>
      </c>
      <c r="CG45">
        <v>79</v>
      </c>
      <c r="CH45">
        <v>441590</v>
      </c>
      <c r="CI45" t="s">
        <v>57</v>
      </c>
      <c r="CJ45">
        <v>0.36429574886681154</v>
      </c>
      <c r="CL45">
        <v>72</v>
      </c>
      <c r="CM45">
        <v>79</v>
      </c>
      <c r="CN45">
        <v>2712800</v>
      </c>
      <c r="CO45" t="s">
        <v>57</v>
      </c>
      <c r="CP45" s="12">
        <v>7.4638767202262519</v>
      </c>
      <c r="CR45" s="6">
        <v>72</v>
      </c>
      <c r="CS45">
        <v>79</v>
      </c>
      <c r="CT45">
        <v>396420</v>
      </c>
      <c r="CU45" t="s">
        <v>57</v>
      </c>
      <c r="CV45">
        <v>1.1438503095442909</v>
      </c>
      <c r="CX45">
        <v>72</v>
      </c>
      <c r="CY45">
        <v>79</v>
      </c>
      <c r="CZ45">
        <v>4088200</v>
      </c>
      <c r="DA45" t="s">
        <v>57</v>
      </c>
      <c r="DB45" s="12">
        <v>5.4506041555132922</v>
      </c>
      <c r="DD45" s="6"/>
      <c r="DH45" t="s">
        <v>105</v>
      </c>
      <c r="DI45">
        <f>((DI10^2)+(DI18^2)+(DI27^2)+(DI33^2)+(DI40^2))^0.5</f>
        <v>24613081.152752306</v>
      </c>
      <c r="DN45" s="12"/>
      <c r="DP45" s="6"/>
      <c r="DS45" t="s">
        <v>56</v>
      </c>
      <c r="DT45">
        <f>DT44/COUNT(DR43:DR44)^0.5</f>
        <v>1193690</v>
      </c>
      <c r="DV45">
        <v>79.718000000000004</v>
      </c>
      <c r="DW45">
        <v>72.667100000000005</v>
      </c>
      <c r="DX45">
        <v>3203000</v>
      </c>
      <c r="DY45" t="s">
        <v>56</v>
      </c>
      <c r="DZ45" s="12">
        <f>DZ44/COUNT(DX43:DX45)^0.5</f>
        <v>72813.559482039098</v>
      </c>
      <c r="EB45" s="6"/>
      <c r="EK45" t="s">
        <v>56</v>
      </c>
      <c r="EL45" s="12">
        <v>407999999.99999994</v>
      </c>
      <c r="EN45" s="6"/>
      <c r="EV45" t="s">
        <v>57</v>
      </c>
      <c r="EW45">
        <f>EW42/EW39*100</f>
        <v>5.4705129445294505</v>
      </c>
      <c r="EX45" s="12"/>
      <c r="EZ45" s="6"/>
      <c r="FJ45" s="12"/>
    </row>
    <row r="46" spans="2:166">
      <c r="B46" s="6"/>
      <c r="E46" t="s">
        <v>57</v>
      </c>
      <c r="F46">
        <f>F43/F68*100</f>
        <v>1.1476968727161037</v>
      </c>
      <c r="K46" t="s">
        <v>57</v>
      </c>
      <c r="L46" s="12">
        <f>L43/L68*100</f>
        <v>2.3323400812758348</v>
      </c>
      <c r="N46" s="6"/>
      <c r="Q46" t="s">
        <v>57</v>
      </c>
      <c r="R46">
        <f>R43/R68*100</f>
        <v>8.2005407058498658</v>
      </c>
      <c r="W46" t="s">
        <v>57</v>
      </c>
      <c r="X46" s="12">
        <f>X43/X68*100</f>
        <v>5.925651917558616</v>
      </c>
      <c r="Z46" s="6"/>
      <c r="AC46" t="s">
        <v>57</v>
      </c>
      <c r="AD46">
        <f>AD43/AD68*100</f>
        <v>0.95152120892473646</v>
      </c>
      <c r="AH46" t="s">
        <v>57</v>
      </c>
      <c r="AI46" s="12">
        <f>AI43/AI68*100</f>
        <v>12.545852873664659</v>
      </c>
      <c r="AK46" s="6"/>
      <c r="AL46" s="6"/>
      <c r="AN46" t="s">
        <v>57</v>
      </c>
      <c r="AO46">
        <f>AO43/AO68*100</f>
        <v>1.3503989852915419</v>
      </c>
      <c r="AT46" t="s">
        <v>57</v>
      </c>
      <c r="AU46" s="12">
        <f>AU43/AU68*100</f>
        <v>0.70836529552994154</v>
      </c>
      <c r="AW46" s="6"/>
      <c r="AX46" s="6"/>
      <c r="AZ46" t="s">
        <v>57</v>
      </c>
      <c r="BA46">
        <f>BA43/BA68*100</f>
        <v>0.86318805859923675</v>
      </c>
      <c r="BE46" t="s">
        <v>57</v>
      </c>
      <c r="BF46" s="12"/>
      <c r="BH46" s="6"/>
      <c r="BJ46" s="9" t="s">
        <v>58</v>
      </c>
      <c r="BK46">
        <f>((BK44/BK42)^2+(BK56/BK55)^2)^0.5*BK45</f>
        <v>0.84718007211053525</v>
      </c>
      <c r="BN46">
        <v>1430600000000</v>
      </c>
      <c r="BO46" t="s">
        <v>57</v>
      </c>
      <c r="BP46" s="116">
        <f>BP43/BP55*100</f>
        <v>3.4061924071572243</v>
      </c>
      <c r="BR46" s="118"/>
      <c r="BT46" s="9" t="s">
        <v>58</v>
      </c>
      <c r="BU46">
        <f>((BU44/BU42)^2+(BU56/BU55)^2)^0.5*BU45</f>
        <v>1.5088064678573303</v>
      </c>
      <c r="BY46" s="9" t="s">
        <v>58</v>
      </c>
      <c r="BZ46" s="12">
        <f>((BZ44/BZ42)^2+(BZ56/BZ55)^2)^0.5*BZ45</f>
        <v>0.92960695421967099</v>
      </c>
      <c r="CC46" s="81"/>
      <c r="CD46" s="10"/>
      <c r="CE46" s="9"/>
      <c r="CF46" s="10"/>
      <c r="CG46" s="9"/>
      <c r="CH46" s="9"/>
      <c r="CI46" s="9" t="s">
        <v>86</v>
      </c>
      <c r="CJ46" s="9">
        <v>3.1262531210871587E-2</v>
      </c>
      <c r="CK46" s="9"/>
      <c r="CL46" s="9"/>
      <c r="CM46" s="9"/>
      <c r="CN46" s="9"/>
      <c r="CO46" s="9" t="s">
        <v>86</v>
      </c>
      <c r="CP46" s="14">
        <v>1.5217148487895176</v>
      </c>
      <c r="CR46" s="10"/>
      <c r="CS46" s="9"/>
      <c r="CT46" s="9"/>
      <c r="CU46" s="9" t="s">
        <v>86</v>
      </c>
      <c r="CV46" s="9">
        <v>0.18245257863398745</v>
      </c>
      <c r="CW46" s="9"/>
      <c r="CX46" s="9"/>
      <c r="CY46" s="9"/>
      <c r="CZ46" s="9"/>
      <c r="DA46" s="9" t="s">
        <v>86</v>
      </c>
      <c r="DB46" s="14">
        <v>0.81710282336145457</v>
      </c>
      <c r="DD46" s="10"/>
      <c r="DE46" s="9"/>
      <c r="DF46" s="9"/>
      <c r="DG46" s="9"/>
      <c r="DH46" s="9"/>
      <c r="DI46" s="9"/>
      <c r="DJ46" s="9"/>
      <c r="DK46" s="9"/>
      <c r="DL46" s="9"/>
      <c r="DM46" s="9"/>
      <c r="DN46" s="14"/>
      <c r="DP46" s="6"/>
      <c r="DS46" t="s">
        <v>57</v>
      </c>
      <c r="DT46">
        <f>DT43/DT49*100</f>
        <v>0.7694305548828142</v>
      </c>
      <c r="DY46" t="s">
        <v>57</v>
      </c>
      <c r="DZ46" s="12">
        <f>DZ43/DZ49*100</f>
        <v>2.6846917119113578</v>
      </c>
      <c r="EB46" s="6"/>
      <c r="EK46" t="s">
        <v>57</v>
      </c>
      <c r="EL46" s="12">
        <v>7.729902245542787</v>
      </c>
      <c r="EN46" s="6"/>
      <c r="EV46" s="9" t="s">
        <v>58</v>
      </c>
      <c r="EW46">
        <v>0.84</v>
      </c>
      <c r="EX46" s="12"/>
      <c r="EZ46" s="6"/>
      <c r="FJ46" s="12"/>
    </row>
    <row r="47" spans="2:166">
      <c r="B47" s="6"/>
      <c r="E47" s="9" t="s">
        <v>58</v>
      </c>
      <c r="F47">
        <f>((F45/F43)^2+(F69/F68)^2)^0.5*F46</f>
        <v>0.62486256077753888</v>
      </c>
      <c r="K47" s="9" t="s">
        <v>58</v>
      </c>
      <c r="L47" s="12">
        <f>((L45/L43)^2+(L69/L68)^2)^0.5*L46</f>
        <v>0.46038073510832184</v>
      </c>
      <c r="N47" s="6"/>
      <c r="Q47" s="9" t="s">
        <v>58</v>
      </c>
      <c r="R47">
        <f>((R45/R43)^2+(R69/R68)^2)^0.5*R46</f>
        <v>1.8556387022702852</v>
      </c>
      <c r="W47" s="9" t="s">
        <v>58</v>
      </c>
      <c r="X47" s="12">
        <f>((X45/X43)^2+(X69/X68)^2)^0.5*X46</f>
        <v>1.642492347212976</v>
      </c>
      <c r="Z47" s="6"/>
      <c r="AC47" s="9" t="s">
        <v>58</v>
      </c>
      <c r="AD47">
        <f>((AD45/AD43)^2+(AD69/AD68)^2)^0.5*AD46</f>
        <v>0.67658388385845292</v>
      </c>
      <c r="AH47" s="9" t="s">
        <v>58</v>
      </c>
      <c r="AI47" s="12">
        <f>((AI45/AI43)^2+(AI69/AI68)^2)^0.5*AI46</f>
        <v>0.98210342586624411</v>
      </c>
      <c r="AK47" s="6"/>
      <c r="AL47" s="10"/>
      <c r="AM47" s="9"/>
      <c r="AN47" s="9" t="s">
        <v>58</v>
      </c>
      <c r="AO47">
        <f>((AO45/AO43)^2+(AO69/AO68)^2)^0.5*AO46</f>
        <v>0.29828630101251818</v>
      </c>
      <c r="AR47" s="9"/>
      <c r="AS47" s="9"/>
      <c r="AT47" s="9" t="s">
        <v>58</v>
      </c>
      <c r="AU47" s="12">
        <f>((AU45/AU43)^2+(AU69/AU68)^2)^0.5*AU46</f>
        <v>0.22114067662507922</v>
      </c>
      <c r="AW47" s="6"/>
      <c r="AX47" s="10"/>
      <c r="AY47" s="9"/>
      <c r="AZ47" s="9" t="s">
        <v>58</v>
      </c>
      <c r="BA47">
        <f>((BA45/BA43)^2+(BA69/BA68)^2)^0.5*BA46</f>
        <v>0.1266791922293504</v>
      </c>
      <c r="BC47" s="9"/>
      <c r="BD47" s="9"/>
      <c r="BE47" s="9" t="s">
        <v>58</v>
      </c>
      <c r="BF47" s="12"/>
      <c r="BH47" s="6"/>
      <c r="BO47" s="9" t="s">
        <v>58</v>
      </c>
      <c r="BP47" s="116">
        <f>((BP45/BP43)^2+(BP56/BP55)^2)^0.5*BP46</f>
        <v>0.60600527264192039</v>
      </c>
      <c r="BR47" s="119"/>
      <c r="BZ47" s="12"/>
      <c r="CC47" s="81"/>
      <c r="CD47" s="8"/>
      <c r="CE47" s="7"/>
      <c r="CF47" s="8"/>
      <c r="CG47" s="7"/>
      <c r="CH47" s="7"/>
      <c r="CI47" s="7" t="s">
        <v>68</v>
      </c>
      <c r="CJ47" s="7">
        <v>100</v>
      </c>
      <c r="CK47" s="7"/>
      <c r="CL47" s="7"/>
      <c r="CM47" s="7"/>
      <c r="CN47" s="7"/>
      <c r="CO47" s="7" t="s">
        <v>68</v>
      </c>
      <c r="CP47" s="13">
        <v>100</v>
      </c>
      <c r="CR47" s="8"/>
      <c r="CS47" s="7"/>
      <c r="CT47" s="7"/>
      <c r="CU47" s="7" t="s">
        <v>68</v>
      </c>
      <c r="CV47" s="7">
        <v>100.00000000000001</v>
      </c>
      <c r="CW47" s="7"/>
      <c r="CX47" s="7"/>
      <c r="CY47" s="7"/>
      <c r="CZ47" s="7"/>
      <c r="DA47" s="7" t="s">
        <v>68</v>
      </c>
      <c r="DB47" s="13">
        <v>100</v>
      </c>
      <c r="DD47" s="8"/>
      <c r="DE47" s="7"/>
      <c r="DF47" s="7"/>
      <c r="DG47" s="7"/>
      <c r="DH47" s="7"/>
      <c r="DI47" s="7"/>
      <c r="DJ47" s="7"/>
      <c r="DK47" s="7"/>
      <c r="DL47" s="7"/>
      <c r="DM47" s="7"/>
      <c r="DN47" s="13"/>
      <c r="DP47" s="10"/>
      <c r="DQ47" s="9"/>
      <c r="DR47" s="9"/>
      <c r="DS47" s="9" t="s">
        <v>86</v>
      </c>
      <c r="DT47" s="9">
        <f>((DT45/DT43)^2+(DT50/DT49)^2)^0.5*DT46</f>
        <v>0.44974391477108305</v>
      </c>
      <c r="DU47" s="9"/>
      <c r="DV47" s="9"/>
      <c r="DW47" s="9"/>
      <c r="DX47" s="9"/>
      <c r="DY47" s="9" t="s">
        <v>86</v>
      </c>
      <c r="DZ47" s="14">
        <f>((DZ45/DZ43)^2+(DZ50/DZ49)^2)^0.5*DZ46</f>
        <v>0.30264101824780826</v>
      </c>
      <c r="EB47" s="10"/>
      <c r="EC47" s="9"/>
      <c r="ED47" s="9"/>
      <c r="EE47" s="9"/>
      <c r="EF47" s="9"/>
      <c r="EG47" s="9"/>
      <c r="EH47" s="9"/>
      <c r="EI47" s="9"/>
      <c r="EJ47" s="9"/>
      <c r="EK47" s="9" t="s">
        <v>86</v>
      </c>
      <c r="EL47" s="14">
        <v>0.9657622960580986</v>
      </c>
      <c r="EN47" s="6"/>
      <c r="EX47" s="12"/>
      <c r="EZ47" s="6"/>
      <c r="FJ47" s="12"/>
    </row>
    <row r="48" spans="2:166">
      <c r="B48" s="6"/>
      <c r="L48" s="12"/>
      <c r="N48" s="6"/>
      <c r="X48" s="12"/>
      <c r="Z48" s="6"/>
      <c r="AI48" s="12"/>
      <c r="AK48" s="6"/>
      <c r="AU48" s="12"/>
      <c r="AW48" s="6"/>
      <c r="BF48" s="12"/>
      <c r="BH48" s="6"/>
      <c r="BP48" s="116"/>
      <c r="BR48" s="119"/>
      <c r="BZ48" s="12"/>
      <c r="CC48" s="81"/>
      <c r="CD48" s="6"/>
      <c r="CF48" s="6"/>
      <c r="CP48" s="12"/>
      <c r="CR48" s="6"/>
      <c r="DB48" s="12"/>
      <c r="DD48" s="6"/>
      <c r="DN48" s="12"/>
      <c r="DP48" s="6"/>
      <c r="DZ48" s="12"/>
      <c r="EB48" s="8"/>
      <c r="EC48" s="7"/>
      <c r="ED48" s="7"/>
      <c r="EE48" s="7" t="s">
        <v>68</v>
      </c>
      <c r="EF48" s="7">
        <v>100</v>
      </c>
      <c r="EG48" s="7"/>
      <c r="EH48" s="7"/>
      <c r="EI48" s="7"/>
      <c r="EJ48" s="7"/>
      <c r="EK48" s="7" t="s">
        <v>68</v>
      </c>
      <c r="EL48" s="13">
        <v>100.00000000000001</v>
      </c>
      <c r="EN48" s="6"/>
      <c r="EX48" s="12"/>
      <c r="EZ48" s="6"/>
      <c r="FJ48" s="12"/>
    </row>
    <row r="49" spans="2:166">
      <c r="B49" s="89" t="s">
        <v>65</v>
      </c>
      <c r="C49" s="7">
        <v>77.164900000000003</v>
      </c>
      <c r="D49" s="8">
        <v>154520000</v>
      </c>
      <c r="E49" s="7" t="s">
        <v>54</v>
      </c>
      <c r="F49">
        <f>AVERAGE(D49:D52)</f>
        <v>219914750</v>
      </c>
      <c r="H49" s="89" t="s">
        <v>65</v>
      </c>
      <c r="I49" s="7">
        <v>77.164900000000003</v>
      </c>
      <c r="J49" s="7">
        <v>52010000</v>
      </c>
      <c r="K49" s="7" t="s">
        <v>54</v>
      </c>
      <c r="L49" s="12">
        <f>AVERAGE(J49:J52)</f>
        <v>71282250</v>
      </c>
      <c r="N49" s="89" t="s">
        <v>65</v>
      </c>
      <c r="O49" s="7">
        <v>77.164900000000003</v>
      </c>
      <c r="P49" s="8">
        <v>157100000</v>
      </c>
      <c r="Q49" s="7" t="s">
        <v>54</v>
      </c>
      <c r="R49">
        <f>AVERAGE(P49:P52)</f>
        <v>186141500</v>
      </c>
      <c r="T49" s="89" t="s">
        <v>65</v>
      </c>
      <c r="U49" s="7">
        <v>77.164900000000003</v>
      </c>
      <c r="V49" s="7">
        <v>134450000</v>
      </c>
      <c r="W49" s="7" t="s">
        <v>54</v>
      </c>
      <c r="X49" s="12">
        <f>AVERAGE(V49:V52)</f>
        <v>156877275</v>
      </c>
      <c r="Z49" s="89" t="s">
        <v>65</v>
      </c>
      <c r="AA49" s="7">
        <v>77.164900000000003</v>
      </c>
      <c r="AB49" s="7">
        <v>589800000</v>
      </c>
      <c r="AC49" s="7" t="s">
        <v>54</v>
      </c>
      <c r="AD49">
        <f>AVERAGE(AB49:AB52)</f>
        <v>715877500</v>
      </c>
      <c r="AE49" s="89" t="s">
        <v>65</v>
      </c>
      <c r="AF49" s="7">
        <v>77.164900000000003</v>
      </c>
      <c r="AG49" s="7">
        <v>503850000</v>
      </c>
      <c r="AH49" s="7" t="s">
        <v>54</v>
      </c>
      <c r="AI49" s="12">
        <f>AVERAGE(AG49:AG52)</f>
        <v>557382500</v>
      </c>
      <c r="AK49" s="89" t="s">
        <v>65</v>
      </c>
      <c r="AL49" s="6"/>
      <c r="AM49" s="8">
        <v>712970000</v>
      </c>
      <c r="AN49" s="7" t="s">
        <v>54</v>
      </c>
      <c r="AO49">
        <f>AVERAGE(AM49:AM52)</f>
        <v>775192500</v>
      </c>
      <c r="AQ49" s="89" t="s">
        <v>65</v>
      </c>
      <c r="AR49" s="7"/>
      <c r="AS49" s="7">
        <v>520530000</v>
      </c>
      <c r="AT49" s="7" t="s">
        <v>54</v>
      </c>
      <c r="AU49" s="12">
        <f>AVERAGE(AS49:AS52)</f>
        <v>725812500</v>
      </c>
      <c r="AW49" s="89" t="s">
        <v>65</v>
      </c>
      <c r="AX49" s="8"/>
      <c r="AY49" s="8">
        <v>1900200000000</v>
      </c>
      <c r="AZ49" s="7" t="s">
        <v>54</v>
      </c>
      <c r="BA49">
        <f>AVERAGE(AY49:AY52)</f>
        <v>2410267500000</v>
      </c>
      <c r="BB49" s="89"/>
      <c r="BC49" s="7"/>
      <c r="BD49" s="7">
        <v>3378600000000</v>
      </c>
      <c r="BE49" s="7" t="s">
        <v>54</v>
      </c>
      <c r="BF49" s="12">
        <f>AVERAGE(BD49:BD52)</f>
        <v>4778000000000</v>
      </c>
      <c r="BH49" s="6" t="s">
        <v>161</v>
      </c>
      <c r="BI49">
        <v>5533800000000</v>
      </c>
      <c r="BJ49" s="7" t="s">
        <v>54</v>
      </c>
      <c r="BK49">
        <f>AVERAGE(BI49:BI50)</f>
        <v>6385250000000</v>
      </c>
      <c r="BM49" t="s">
        <v>75</v>
      </c>
      <c r="BN49">
        <v>14575000000000</v>
      </c>
      <c r="BO49" s="7" t="s">
        <v>54</v>
      </c>
      <c r="BP49" s="116">
        <f>AVERAGE(BN49:BN52)</f>
        <v>16662250000000</v>
      </c>
      <c r="BR49" s="6" t="s">
        <v>75</v>
      </c>
      <c r="BS49">
        <v>2641800000000</v>
      </c>
      <c r="BT49" s="7" t="s">
        <v>54</v>
      </c>
      <c r="BU49">
        <f>AVERAGE(BS49:BS50)</f>
        <v>3281350000000</v>
      </c>
      <c r="BX49">
        <v>4878000000000</v>
      </c>
      <c r="BY49" s="7" t="s">
        <v>54</v>
      </c>
      <c r="BZ49" s="12">
        <f>AVERAGE(BX49:BX52)</f>
        <v>10946625000000</v>
      </c>
      <c r="CC49" s="81"/>
      <c r="CD49" s="6"/>
      <c r="CF49" s="6"/>
      <c r="CI49" t="s">
        <v>93</v>
      </c>
      <c r="CJ49">
        <v>57736056.666666664</v>
      </c>
      <c r="CO49" t="s">
        <v>93</v>
      </c>
      <c r="CP49" s="12">
        <v>35555919.523809522</v>
      </c>
      <c r="CR49" s="6"/>
      <c r="CU49" t="s">
        <v>93</v>
      </c>
      <c r="CV49">
        <v>61954785</v>
      </c>
      <c r="DA49" t="s">
        <v>93</v>
      </c>
      <c r="DB49" s="12">
        <v>73976203.09523809</v>
      </c>
      <c r="DD49" s="6"/>
      <c r="DN49" s="12"/>
      <c r="DP49" s="6"/>
      <c r="DS49" t="s">
        <v>72</v>
      </c>
      <c r="DT49">
        <f>(DT8+DT16+DT28+DT34+DT43)</f>
        <v>268043683.33333331</v>
      </c>
      <c r="DY49" t="s">
        <v>72</v>
      </c>
      <c r="DZ49" s="12">
        <f>(DZ28+DZ34+DZ43)</f>
        <v>121513641.66666667</v>
      </c>
      <c r="EB49" s="6"/>
      <c r="EL49" s="12"/>
      <c r="EN49" s="6"/>
      <c r="EX49" s="12"/>
      <c r="EZ49" s="6"/>
      <c r="FJ49" s="12"/>
    </row>
    <row r="50" spans="2:166">
      <c r="B50" s="6"/>
      <c r="C50" s="7">
        <v>70.989199999999997</v>
      </c>
      <c r="D50" s="7">
        <v>160000000</v>
      </c>
      <c r="E50" t="s">
        <v>55</v>
      </c>
      <c r="F50">
        <f>STDEV(D49:D52)</f>
        <v>72514807.717113927</v>
      </c>
      <c r="I50" s="7">
        <v>70.989199999999997</v>
      </c>
      <c r="J50" s="7">
        <v>54814000</v>
      </c>
      <c r="K50" t="s">
        <v>55</v>
      </c>
      <c r="L50" s="12">
        <f>STDEV(J49:J52)</f>
        <v>21172030.769783676</v>
      </c>
      <c r="N50" s="6"/>
      <c r="O50" s="7">
        <v>70.989199999999997</v>
      </c>
      <c r="P50" s="7">
        <v>139940000</v>
      </c>
      <c r="Q50" t="s">
        <v>55</v>
      </c>
      <c r="R50">
        <f>STDEV(P49:P52)</f>
        <v>50369907.739310645</v>
      </c>
      <c r="U50" s="7">
        <v>70.989199999999997</v>
      </c>
      <c r="V50" s="7">
        <v>134480000</v>
      </c>
      <c r="W50" t="s">
        <v>55</v>
      </c>
      <c r="X50" s="12">
        <f>STDEV(V49:V52)</f>
        <v>25992413.382289737</v>
      </c>
      <c r="Z50" s="6"/>
      <c r="AA50" s="7">
        <v>70.989199999999997</v>
      </c>
      <c r="AB50" s="7">
        <v>600540000</v>
      </c>
      <c r="AC50" t="s">
        <v>55</v>
      </c>
      <c r="AD50">
        <f>STDEV(AB49:AB52)</f>
        <v>139658552.75754991</v>
      </c>
      <c r="AF50" s="7">
        <v>70.989199999999997</v>
      </c>
      <c r="AG50" s="7">
        <v>564180000</v>
      </c>
      <c r="AH50" t="s">
        <v>55</v>
      </c>
      <c r="AI50" s="12">
        <f>STDEV(AG49:AG52)</f>
        <v>39719310.479916438</v>
      </c>
      <c r="AK50" s="6"/>
      <c r="AM50" s="7">
        <v>705900000</v>
      </c>
      <c r="AN50" t="s">
        <v>55</v>
      </c>
      <c r="AO50">
        <f>STDEV(AM49:AM52)</f>
        <v>79437399.829467401</v>
      </c>
      <c r="AS50" s="7">
        <v>478890000</v>
      </c>
      <c r="AT50" t="s">
        <v>55</v>
      </c>
      <c r="AU50" s="12">
        <f>STDEV(AS49:AS52)</f>
        <v>263793010.31616962</v>
      </c>
      <c r="AW50" s="6"/>
      <c r="AX50" s="6"/>
      <c r="AY50" s="7">
        <v>2042700000000</v>
      </c>
      <c r="AZ50" t="s">
        <v>55</v>
      </c>
      <c r="BA50">
        <f>STDEV(AY49:AY52)</f>
        <v>513121523837.18951</v>
      </c>
      <c r="BD50" s="7">
        <v>3433300000000</v>
      </c>
      <c r="BE50" t="s">
        <v>55</v>
      </c>
      <c r="BF50" s="12">
        <f>STDEV(BD49:BD52)</f>
        <v>1595225235925.4277</v>
      </c>
      <c r="BH50" s="6"/>
      <c r="BI50">
        <v>7236700000000</v>
      </c>
      <c r="BJ50" t="s">
        <v>55</v>
      </c>
      <c r="BK50">
        <f>STDEV(BI49:BI50)</f>
        <v>1204132137682.5723</v>
      </c>
      <c r="BN50">
        <v>11056000000000</v>
      </c>
      <c r="BO50" t="s">
        <v>55</v>
      </c>
      <c r="BP50" s="116">
        <f>STDEV(BN49:BN52)</f>
        <v>4910974131133.9326</v>
      </c>
      <c r="BR50" s="120"/>
      <c r="BS50">
        <v>3920900000000</v>
      </c>
      <c r="BT50" t="s">
        <v>55</v>
      </c>
      <c r="BU50">
        <f>STDEV(BS49:BS50)</f>
        <v>904460283815.71436</v>
      </c>
      <c r="BX50">
        <v>7142500000000</v>
      </c>
      <c r="BY50" t="s">
        <v>55</v>
      </c>
      <c r="BZ50" s="12">
        <f>STDEV(BX49:BX52)</f>
        <v>5784498960944.3838</v>
      </c>
      <c r="CC50" s="81"/>
      <c r="CD50" s="10"/>
      <c r="CE50" s="9"/>
      <c r="CF50" s="10"/>
      <c r="CG50" s="9"/>
      <c r="CH50" s="9"/>
      <c r="CI50" s="9" t="s">
        <v>94</v>
      </c>
      <c r="CJ50" s="9">
        <v>4954697.6025630916</v>
      </c>
      <c r="CK50" s="9"/>
      <c r="CL50" s="9"/>
      <c r="CM50" s="9"/>
      <c r="CN50" s="9"/>
      <c r="CO50" s="9" t="s">
        <v>94</v>
      </c>
      <c r="CP50" s="14">
        <v>2844959.3464354654</v>
      </c>
      <c r="CR50" s="10"/>
      <c r="CS50" s="9"/>
      <c r="CT50" s="9"/>
      <c r="CU50" s="9" t="s">
        <v>94</v>
      </c>
      <c r="CV50" s="9">
        <v>4264762.1189610334</v>
      </c>
      <c r="CW50" s="9"/>
      <c r="CX50" s="9"/>
      <c r="CY50" s="9"/>
      <c r="CZ50" s="9"/>
      <c r="DA50" s="9" t="s">
        <v>94</v>
      </c>
      <c r="DB50" s="14">
        <v>5612019.3772301963</v>
      </c>
      <c r="DD50" s="10"/>
      <c r="DE50" s="9"/>
      <c r="DF50" s="9"/>
      <c r="DG50" s="9"/>
      <c r="DH50" s="9"/>
      <c r="DI50" s="9"/>
      <c r="DJ50" s="9"/>
      <c r="DK50" s="9"/>
      <c r="DL50" s="9"/>
      <c r="DM50" s="9"/>
      <c r="DN50" s="14"/>
      <c r="DP50" s="10"/>
      <c r="DQ50" s="9"/>
      <c r="DR50" s="9"/>
      <c r="DS50" s="9" t="s">
        <v>73</v>
      </c>
      <c r="DT50" s="9">
        <f>((DT10)^2+(DT18)^2+(DT30)^2+(DT36)^2+(DT45)^2)^0.5</f>
        <v>21886453.429993059</v>
      </c>
      <c r="DU50" s="9"/>
      <c r="DV50" s="9"/>
      <c r="DW50" s="9"/>
      <c r="DX50" s="9"/>
      <c r="DY50" s="9" t="s">
        <v>73</v>
      </c>
      <c r="DZ50" s="14">
        <f>((DZ30)^2+(DZ36)^2+(DZ45)^2)^0.5</f>
        <v>13426852.929114461</v>
      </c>
      <c r="EB50" s="6"/>
      <c r="EE50" t="s">
        <v>93</v>
      </c>
      <c r="EF50">
        <v>776753533333.33337</v>
      </c>
      <c r="EK50" t="s">
        <v>93</v>
      </c>
      <c r="EL50" s="12">
        <v>773502666666.66663</v>
      </c>
      <c r="EN50" s="6"/>
      <c r="EX50" s="12"/>
      <c r="EZ50" s="6"/>
      <c r="FJ50" s="12"/>
    </row>
    <row r="51" spans="2:166">
      <c r="B51" s="6"/>
      <c r="C51" t="s">
        <v>66</v>
      </c>
      <c r="D51" s="6">
        <v>277198000</v>
      </c>
      <c r="E51" t="s">
        <v>56</v>
      </c>
      <c r="F51">
        <f>F50/COUNT(D49:D52)^0.5</f>
        <v>36257403.858556964</v>
      </c>
      <c r="G51">
        <f>ROUND(F53,0)</f>
        <v>6</v>
      </c>
      <c r="I51" t="s">
        <v>66</v>
      </c>
      <c r="J51">
        <v>83520000</v>
      </c>
      <c r="K51" t="s">
        <v>56</v>
      </c>
      <c r="L51" s="12">
        <f>L50/COUNT(J49:J52)^0.5</f>
        <v>10586015.384891838</v>
      </c>
      <c r="N51" s="6"/>
      <c r="O51" t="s">
        <v>66</v>
      </c>
      <c r="P51" s="6">
        <v>193741000</v>
      </c>
      <c r="Q51" t="s">
        <v>56</v>
      </c>
      <c r="R51">
        <f>R50/COUNT(P49:P52)^0.5</f>
        <v>25184953.869655322</v>
      </c>
      <c r="U51" t="s">
        <v>66</v>
      </c>
      <c r="V51">
        <v>182254000</v>
      </c>
      <c r="W51" t="s">
        <v>56</v>
      </c>
      <c r="X51" s="12">
        <f>X50/COUNT(V49:V52)^0.5</f>
        <v>12996206.691144869</v>
      </c>
      <c r="Z51" s="6"/>
      <c r="AA51" t="s">
        <v>66</v>
      </c>
      <c r="AB51">
        <v>827240000</v>
      </c>
      <c r="AC51" t="s">
        <v>56</v>
      </c>
      <c r="AD51">
        <f>AD50/COUNT(AB49:AB52)^0.5</f>
        <v>69829276.378774956</v>
      </c>
      <c r="AF51" t="s">
        <v>66</v>
      </c>
      <c r="AG51">
        <v>599840000</v>
      </c>
      <c r="AH51" t="s">
        <v>56</v>
      </c>
      <c r="AI51" s="12">
        <f>AI50/COUNT(AG49:AG52)^0.5</f>
        <v>19859655.239958219</v>
      </c>
      <c r="AK51" s="6"/>
      <c r="AL51" s="6"/>
      <c r="AM51" s="6">
        <v>812580000</v>
      </c>
      <c r="AN51" t="s">
        <v>56</v>
      </c>
      <c r="AO51">
        <f>AO50/COUNT(AM49:AM52)^0.5</f>
        <v>39718699.9147337</v>
      </c>
      <c r="AS51">
        <v>910660000</v>
      </c>
      <c r="AT51" t="s">
        <v>56</v>
      </c>
      <c r="AU51" s="12">
        <f>AU50/COUNT(AS49:AS52)^0.5</f>
        <v>131896505.15808481</v>
      </c>
      <c r="AW51" s="6"/>
      <c r="AX51" s="6"/>
      <c r="AY51" s="6">
        <v>2780220000000</v>
      </c>
      <c r="AZ51" t="s">
        <v>56</v>
      </c>
      <c r="BA51">
        <f>BA50/COUNT(AY49:AY52)^0.5</f>
        <v>256560761918.59476</v>
      </c>
      <c r="BD51">
        <v>5923500000000</v>
      </c>
      <c r="BE51" t="s">
        <v>56</v>
      </c>
      <c r="BF51" s="12">
        <f>BF50/COUNT(BD49:BD52)^0.5</f>
        <v>797612617962.71387</v>
      </c>
      <c r="BH51" s="6"/>
      <c r="BJ51" t="s">
        <v>56</v>
      </c>
      <c r="BK51">
        <f>BK50/COUNT(BI49:BI50)^0.5</f>
        <v>851450000000.00024</v>
      </c>
      <c r="BN51">
        <v>22376000000000</v>
      </c>
      <c r="BO51" t="s">
        <v>56</v>
      </c>
      <c r="BP51" s="116">
        <f>BP50/COUNT(BN49:BN52)^0.5</f>
        <v>2455487065566.9663</v>
      </c>
      <c r="BR51" s="119"/>
      <c r="BT51" t="s">
        <v>56</v>
      </c>
      <c r="BU51">
        <f>BU50/COUNT(BS49:BS50)^0.5</f>
        <v>639550000000.00098</v>
      </c>
      <c r="BX51">
        <v>15467000000000</v>
      </c>
      <c r="BY51" t="s">
        <v>56</v>
      </c>
      <c r="BZ51" s="12">
        <f>BZ50/COUNT(BX49:BX52)^0.5</f>
        <v>2892249480472.1919</v>
      </c>
      <c r="CC51" s="81"/>
      <c r="EB51" s="10"/>
      <c r="EC51" s="9"/>
      <c r="ED51" s="9"/>
      <c r="EE51" s="9" t="s">
        <v>94</v>
      </c>
      <c r="EF51" s="9">
        <v>64957589790.835312</v>
      </c>
      <c r="EG51" s="9"/>
      <c r="EH51" s="9"/>
      <c r="EI51" s="9"/>
      <c r="EJ51" s="9"/>
      <c r="EK51" s="9" t="s">
        <v>94</v>
      </c>
      <c r="EL51" s="14">
        <v>96496005777.770401</v>
      </c>
      <c r="EN51" s="10"/>
      <c r="EO51" s="9"/>
      <c r="EP51" s="9"/>
      <c r="EQ51" s="9"/>
      <c r="ER51" s="9"/>
      <c r="ES51" s="9"/>
      <c r="ET51" s="9"/>
      <c r="EU51" s="9"/>
      <c r="EV51" s="9"/>
      <c r="EW51" s="9"/>
      <c r="EX51" s="14"/>
      <c r="EZ51" s="10"/>
      <c r="FA51" s="9"/>
      <c r="FB51" s="9"/>
      <c r="FC51" s="9"/>
      <c r="FD51" s="9"/>
      <c r="FE51" s="9"/>
      <c r="FF51" s="9"/>
      <c r="FG51" s="9"/>
      <c r="FH51" s="9"/>
      <c r="FI51" s="9"/>
      <c r="FJ51" s="14"/>
    </row>
    <row r="52" spans="2:166">
      <c r="B52" s="6"/>
      <c r="C52" t="s">
        <v>67</v>
      </c>
      <c r="D52">
        <v>287941000</v>
      </c>
      <c r="E52" t="s">
        <v>57</v>
      </c>
      <c r="F52">
        <f>F49/F68*100</f>
        <v>30.154595353569423</v>
      </c>
      <c r="G52">
        <f>ROUND(F52,2)</f>
        <v>30.15</v>
      </c>
      <c r="I52" t="s">
        <v>67</v>
      </c>
      <c r="J52">
        <v>94785000</v>
      </c>
      <c r="K52" t="s">
        <v>57</v>
      </c>
      <c r="L52" s="12">
        <f>L49/L68*100</f>
        <v>19.126854968652857</v>
      </c>
      <c r="N52" s="6"/>
      <c r="O52" t="s">
        <v>67</v>
      </c>
      <c r="P52">
        <v>253785000</v>
      </c>
      <c r="Q52" t="s">
        <v>57</v>
      </c>
      <c r="R52">
        <f>R49/R68*100</f>
        <v>33.13998714309183</v>
      </c>
      <c r="U52" t="s">
        <v>67</v>
      </c>
      <c r="V52">
        <v>176325100</v>
      </c>
      <c r="W52" t="s">
        <v>57</v>
      </c>
      <c r="X52" s="12">
        <f>X49/X68*100</f>
        <v>34.665875798967797</v>
      </c>
      <c r="Z52" s="6"/>
      <c r="AA52" t="s">
        <v>67</v>
      </c>
      <c r="AB52">
        <v>845930000</v>
      </c>
      <c r="AC52" t="s">
        <v>57</v>
      </c>
      <c r="AD52">
        <f>AD49/AD68*100</f>
        <v>33.376090168161994</v>
      </c>
      <c r="AF52" t="s">
        <v>67</v>
      </c>
      <c r="AG52">
        <v>561660000</v>
      </c>
      <c r="AH52" t="s">
        <v>57</v>
      </c>
      <c r="AI52" s="12">
        <f>AI49/AI68*100</f>
        <v>30.36470109796301</v>
      </c>
      <c r="AK52" s="6"/>
      <c r="AL52" s="6"/>
      <c r="AM52">
        <v>869320000</v>
      </c>
      <c r="AN52" t="s">
        <v>57</v>
      </c>
      <c r="AO52">
        <f>AO49/AO68*100</f>
        <v>32.174181380797073</v>
      </c>
      <c r="AS52">
        <v>993170000</v>
      </c>
      <c r="AT52" t="s">
        <v>57</v>
      </c>
      <c r="AU52" s="12">
        <f>AU49/AU68*100</f>
        <v>36.153602845216632</v>
      </c>
      <c r="AW52" s="6"/>
      <c r="AX52" s="6"/>
      <c r="AY52">
        <v>2917950000000</v>
      </c>
      <c r="AZ52" t="s">
        <v>57</v>
      </c>
      <c r="BA52">
        <f>BA49/BA68*100</f>
        <v>31.876968820841096</v>
      </c>
      <c r="BD52">
        <v>6376600000000</v>
      </c>
      <c r="BE52" t="s">
        <v>57</v>
      </c>
      <c r="BF52" s="12">
        <f>BF49/BF68*100</f>
        <v>34.794793554107919</v>
      </c>
      <c r="BH52" s="6"/>
      <c r="BJ52" t="s">
        <v>57</v>
      </c>
      <c r="BK52">
        <f>BK49/BK55*100</f>
        <v>18.45362375531424</v>
      </c>
      <c r="BN52">
        <v>18642000000000</v>
      </c>
      <c r="BO52" t="s">
        <v>57</v>
      </c>
      <c r="BP52" s="116">
        <f>BP49/BP55*100</f>
        <v>34.299165671212577</v>
      </c>
      <c r="BR52" s="119"/>
      <c r="BT52" t="s">
        <v>57</v>
      </c>
      <c r="BU52">
        <f>BU49/BU55*100</f>
        <v>22.868211190365482</v>
      </c>
      <c r="BX52">
        <v>16299000000000</v>
      </c>
      <c r="BY52" t="s">
        <v>57</v>
      </c>
      <c r="BZ52" s="12">
        <f>BZ49/BZ55*100</f>
        <v>52.918322868227854</v>
      </c>
      <c r="CC52" s="81"/>
    </row>
    <row r="53" spans="2:166">
      <c r="B53" s="6"/>
      <c r="E53" s="9" t="s">
        <v>58</v>
      </c>
      <c r="F53">
        <f>((F51/F49)^2+(F69/F68)^2)^0.5*F52</f>
        <v>5.5959079973881121</v>
      </c>
      <c r="G53">
        <f>ROUNDUP(F52,1)</f>
        <v>30.200000000000003</v>
      </c>
      <c r="K53" s="9" t="s">
        <v>58</v>
      </c>
      <c r="L53" s="12">
        <f>((L51/L49)^2+(L69/L68)^2)^0.5*L52</f>
        <v>3.060384552565949</v>
      </c>
      <c r="N53" s="6"/>
      <c r="Q53" s="9" t="s">
        <v>58</v>
      </c>
      <c r="R53">
        <f>((R51/R49)^2+(R69/R68)^2)^0.5*R52</f>
        <v>4.8897746200467518</v>
      </c>
      <c r="W53" s="9" t="s">
        <v>58</v>
      </c>
      <c r="X53" s="12">
        <f>((X51/X49)^2+(X69/X68)^2)^0.5*X52</f>
        <v>3.1780528864369035</v>
      </c>
      <c r="Z53" s="6"/>
      <c r="AC53" s="9" t="s">
        <v>58</v>
      </c>
      <c r="AD53">
        <f>((AD51/AD49)^2+(AD69/AD68)^2)^0.5*AD52</f>
        <v>3.8940126826303856</v>
      </c>
      <c r="AH53" s="9" t="s">
        <v>58</v>
      </c>
      <c r="AI53" s="12">
        <f>((AI51/AI49)^2+(AI69/AI68)^2)^0.5*AI52</f>
        <v>1.9536181451192398</v>
      </c>
      <c r="AK53" s="6"/>
      <c r="AL53" s="6"/>
      <c r="AN53" t="s">
        <v>58</v>
      </c>
      <c r="AO53">
        <f>((AO51/AO49)^2+(AO69/AO68)^2)^0.5*AO52</f>
        <v>2.3336332248612601</v>
      </c>
      <c r="AT53" t="s">
        <v>58</v>
      </c>
      <c r="AU53" s="12">
        <f>((AU51/AU49)^2+(AU69/AU68)^2)^0.5*AU52</f>
        <v>7.4466864748175459</v>
      </c>
      <c r="AW53" s="6"/>
      <c r="AX53" s="6"/>
      <c r="AZ53" t="s">
        <v>58</v>
      </c>
      <c r="BA53">
        <f>((BA51/BA49)^2+(BA69/BA68)^2)^0.5*BA52</f>
        <v>3.7775025857589171</v>
      </c>
      <c r="BE53" t="s">
        <v>58</v>
      </c>
      <c r="BF53" s="12">
        <f>((BF51/BF49)^2+(BF69/BF68)^2)^0.5*BF52</f>
        <v>6.4612182873177622</v>
      </c>
      <c r="BH53" s="6"/>
      <c r="BJ53" s="9" t="s">
        <v>58</v>
      </c>
      <c r="BK53">
        <f>((BK51/BK49)^2+(BK56/BK55)^2)^0.5*BK52</f>
        <v>3.003450866965768</v>
      </c>
      <c r="BO53" s="9" t="s">
        <v>58</v>
      </c>
      <c r="BP53" s="116">
        <f>((BP51/BP49)^2+(BP56/BP55)^2)^0.5*BP52</f>
        <v>6.8017930617000744</v>
      </c>
      <c r="BR53" s="118"/>
      <c r="BT53" s="9" t="s">
        <v>58</v>
      </c>
      <c r="BU53">
        <f>((BU51/BU49)^2+(BU56/BU55)^2)^0.5*BU52</f>
        <v>5.7488553254924364</v>
      </c>
      <c r="BY53" s="9" t="s">
        <v>58</v>
      </c>
      <c r="BZ53" s="12">
        <f>((BZ51/BZ49)^2+(BZ56/BZ55)^2)^0.5*BZ52</f>
        <v>16.456839076687015</v>
      </c>
      <c r="CC53" s="81"/>
    </row>
    <row r="54" spans="2:166">
      <c r="B54" s="6"/>
      <c r="G54">
        <f>ROUND(F52,0)</f>
        <v>30</v>
      </c>
      <c r="L54" s="12"/>
      <c r="N54" s="6"/>
      <c r="X54" s="12"/>
      <c r="Z54" s="6"/>
      <c r="AI54" s="12"/>
      <c r="AK54" s="6"/>
      <c r="AL54" s="10"/>
      <c r="AN54" s="9"/>
      <c r="AR54" s="9"/>
      <c r="AS54" s="9"/>
      <c r="AT54" s="9"/>
      <c r="AU54" s="12"/>
      <c r="AW54" s="6"/>
      <c r="AX54" s="10"/>
      <c r="AY54" s="9"/>
      <c r="AZ54" s="9" t="s">
        <v>68</v>
      </c>
      <c r="BC54" s="9"/>
      <c r="BD54" s="9"/>
      <c r="BE54" s="9" t="s">
        <v>68</v>
      </c>
      <c r="BF54" s="12"/>
      <c r="BH54" s="6"/>
      <c r="BP54" s="116"/>
      <c r="BR54" s="119"/>
      <c r="BZ54" s="12"/>
      <c r="CC54" s="81"/>
    </row>
    <row r="55" spans="2:166">
      <c r="B55" s="89" t="s">
        <v>69</v>
      </c>
      <c r="C55">
        <v>84.897499999999994</v>
      </c>
      <c r="D55">
        <v>10235000</v>
      </c>
      <c r="E55" s="7" t="s">
        <v>54</v>
      </c>
      <c r="F55">
        <f>AVERAGE(D55:D60)</f>
        <v>9101750</v>
      </c>
      <c r="H55" s="89" t="s">
        <v>69</v>
      </c>
      <c r="I55">
        <v>84.913799999999995</v>
      </c>
      <c r="J55">
        <v>8663500</v>
      </c>
      <c r="K55" s="7" t="s">
        <v>54</v>
      </c>
      <c r="L55" s="12">
        <f>AVERAGE(J55:J56)</f>
        <v>9852250</v>
      </c>
      <c r="N55" s="89" t="s">
        <v>69</v>
      </c>
      <c r="O55">
        <v>73.386300000000006</v>
      </c>
      <c r="P55">
        <v>5736600</v>
      </c>
      <c r="Q55" s="7" t="s">
        <v>54</v>
      </c>
      <c r="R55">
        <f>AVERAGE(P55:P58)</f>
        <v>8667975</v>
      </c>
      <c r="T55" s="89" t="s">
        <v>69</v>
      </c>
      <c r="U55">
        <v>73.631299999999996</v>
      </c>
      <c r="V55">
        <v>4917000</v>
      </c>
      <c r="W55" s="7" t="s">
        <v>54</v>
      </c>
      <c r="X55" s="12">
        <f>AVERAGE(V55:V58)</f>
        <v>3067500</v>
      </c>
      <c r="Z55" s="89" t="s">
        <v>69</v>
      </c>
      <c r="AA55">
        <v>73.631299999999996</v>
      </c>
      <c r="AB55" s="7">
        <v>48292000</v>
      </c>
      <c r="AC55" s="7" t="s">
        <v>54</v>
      </c>
      <c r="AD55">
        <f>AVERAGE(AB55:AB58)</f>
        <v>54175750</v>
      </c>
      <c r="AE55" s="89" t="s">
        <v>69</v>
      </c>
      <c r="AF55">
        <v>73.631299999999996</v>
      </c>
      <c r="AG55" s="7">
        <v>50684000</v>
      </c>
      <c r="AH55" s="7" t="s">
        <v>54</v>
      </c>
      <c r="AI55" s="12">
        <f>AVERAGE(AG55:AG58)</f>
        <v>57175000</v>
      </c>
      <c r="AK55" s="89" t="s">
        <v>69</v>
      </c>
      <c r="AL55" s="8"/>
      <c r="AM55" s="8">
        <v>112730000</v>
      </c>
      <c r="AN55" s="7" t="s">
        <v>54</v>
      </c>
      <c r="AO55">
        <f>AVERAGE(AM55:AM58)</f>
        <v>110495000</v>
      </c>
      <c r="AQ55" s="89" t="s">
        <v>69</v>
      </c>
      <c r="AR55" s="7"/>
      <c r="AS55" s="7">
        <v>63473000</v>
      </c>
      <c r="AT55" s="7" t="s">
        <v>54</v>
      </c>
      <c r="AU55" s="12">
        <f>AVERAGE(AS55:AS58)</f>
        <v>57177000</v>
      </c>
      <c r="AW55" s="89" t="s">
        <v>69</v>
      </c>
      <c r="AX55" s="8"/>
      <c r="AY55" s="6">
        <v>503230000000</v>
      </c>
      <c r="AZ55" s="7" t="s">
        <v>54</v>
      </c>
      <c r="BA55">
        <f>AVERAGE(AY55:AY58)</f>
        <v>473862500000</v>
      </c>
      <c r="BB55" s="89"/>
      <c r="BC55" s="7"/>
      <c r="BD55" s="7">
        <v>360400000000</v>
      </c>
      <c r="BE55" s="7" t="s">
        <v>54</v>
      </c>
      <c r="BF55" s="12">
        <f>AVERAGE(BD55:BD59)</f>
        <v>345897500000</v>
      </c>
      <c r="BH55" s="6"/>
      <c r="BJ55" t="s">
        <v>72</v>
      </c>
      <c r="BK55">
        <f>(BK6+BK21+BK27+BK35+BK42+BK49)</f>
        <v>34601605000000</v>
      </c>
      <c r="BO55" t="s">
        <v>72</v>
      </c>
      <c r="BP55" s="116">
        <f>(BP6+BP21+BP36+BP43+BP49)</f>
        <v>48579170000000</v>
      </c>
      <c r="BR55" s="119"/>
      <c r="BT55" t="s">
        <v>72</v>
      </c>
      <c r="BU55">
        <f>(BU6+BU16+BU23+BU36+BU42+BU49)</f>
        <v>14348957916666.666</v>
      </c>
      <c r="BY55" t="s">
        <v>72</v>
      </c>
      <c r="BZ55" s="12">
        <f>(BZ6+BZ19+BZ36+BZ42+BZ49)</f>
        <v>20685888000000</v>
      </c>
    </row>
    <row r="56" spans="2:166">
      <c r="B56" s="6"/>
      <c r="C56">
        <v>73.439899999999994</v>
      </c>
      <c r="D56">
        <v>7032100</v>
      </c>
      <c r="E56" t="s">
        <v>55</v>
      </c>
      <c r="F56">
        <f>STDEV(D55:D60)</f>
        <v>4471856.3616243312</v>
      </c>
      <c r="I56">
        <v>70.205699999999993</v>
      </c>
      <c r="J56">
        <v>11041000</v>
      </c>
      <c r="K56" t="s">
        <v>55</v>
      </c>
      <c r="L56" s="12">
        <f>STDEV(J55:J56)</f>
        <v>1681146.3722710167</v>
      </c>
      <c r="N56" s="6"/>
      <c r="O56">
        <v>85.250299999999996</v>
      </c>
      <c r="P56">
        <v>5697300</v>
      </c>
      <c r="Q56" t="s">
        <v>55</v>
      </c>
      <c r="R56">
        <f>STDEV(P55:P58)</f>
        <v>3419686.8495765319</v>
      </c>
      <c r="U56">
        <v>85.353099999999998</v>
      </c>
      <c r="V56">
        <v>4339000</v>
      </c>
      <c r="W56" t="s">
        <v>55</v>
      </c>
      <c r="X56" s="12">
        <f>STDEV(V55:V58)</f>
        <v>1819513.0300898277</v>
      </c>
      <c r="Z56" s="6"/>
      <c r="AA56">
        <v>85.353099999999998</v>
      </c>
      <c r="AB56" s="7">
        <v>51962000</v>
      </c>
      <c r="AC56" t="s">
        <v>55</v>
      </c>
      <c r="AD56">
        <f>STDEV(AB55:AB58)</f>
        <v>4983675.2418939443</v>
      </c>
      <c r="AF56">
        <v>85.353099999999998</v>
      </c>
      <c r="AG56" s="7">
        <v>53163000</v>
      </c>
      <c r="AH56" t="s">
        <v>55</v>
      </c>
      <c r="AI56" s="12">
        <f>STDEV(AG55:AG58)</f>
        <v>6981672.2447658153</v>
      </c>
      <c r="AK56" s="6"/>
      <c r="AM56" s="7">
        <v>101140000</v>
      </c>
      <c r="AN56" t="s">
        <v>55</v>
      </c>
      <c r="AO56">
        <f>STDEV(AM55:AM58)</f>
        <v>6945571.7307264684</v>
      </c>
      <c r="AS56" s="7">
        <v>58895000</v>
      </c>
      <c r="AT56" t="s">
        <v>55</v>
      </c>
      <c r="AU56" s="12">
        <f>STDEV(AS55:AS58)</f>
        <v>5370676.1213091221</v>
      </c>
      <c r="AW56" s="6"/>
      <c r="AX56" s="6"/>
      <c r="AY56">
        <v>467980000000</v>
      </c>
      <c r="AZ56" t="s">
        <v>55</v>
      </c>
      <c r="BA56">
        <f>STDEV(AY55:AY58)</f>
        <v>29124209145.199692</v>
      </c>
      <c r="BD56" s="7">
        <v>294920000000</v>
      </c>
      <c r="BE56" t="s">
        <v>55</v>
      </c>
      <c r="BF56" s="12">
        <f>STDEV(BD55:BD58)</f>
        <v>34056433924.688396</v>
      </c>
      <c r="BH56" s="6"/>
      <c r="BJ56" t="s">
        <v>162</v>
      </c>
      <c r="BK56">
        <f>((BK8)^2+(BK23)^2+(BK29)^2+(BK37)^2+(BK44)^2+(BK51)^2)^0.5</f>
        <v>3228996217495.8921</v>
      </c>
      <c r="BO56" t="s">
        <v>162</v>
      </c>
      <c r="BP56" s="116">
        <f>((BP8)^2+(BP23)^2+(BP38)^2+(BP45)^2+(BP51)^2)^0.5</f>
        <v>6446326977495.7021</v>
      </c>
      <c r="BR56" s="119"/>
      <c r="BT56" t="s">
        <v>162</v>
      </c>
      <c r="BU56">
        <f>((BU8)^2+(BU18)^2+(BU25)^2+(BU38)^2+(BU44)^2+(BU51)^2)^0.5</f>
        <v>2278255735505.3394</v>
      </c>
      <c r="BY56" t="s">
        <v>162</v>
      </c>
      <c r="BZ56" s="12">
        <f>((BZ8)^2+(BZ21)^2+(BZ38)^2+(BZ44)^2+(BZ51)^2)^0.5</f>
        <v>3392935801019.0898</v>
      </c>
    </row>
    <row r="57" spans="2:166">
      <c r="B57" s="6"/>
      <c r="C57">
        <v>84.978800000000007</v>
      </c>
      <c r="D57">
        <v>16198000</v>
      </c>
      <c r="E57" t="s">
        <v>56</v>
      </c>
      <c r="F57">
        <f>F56/COUNT(D55:D60)^0.5</f>
        <v>1825627.7148330838</v>
      </c>
      <c r="K57" t="s">
        <v>56</v>
      </c>
      <c r="L57" s="12">
        <f>L56/COUNT(J55:J56)^0.5</f>
        <v>1188750</v>
      </c>
      <c r="N57" s="6"/>
      <c r="O57">
        <v>85.250299999999996</v>
      </c>
      <c r="P57">
        <v>11971000</v>
      </c>
      <c r="Q57" t="s">
        <v>56</v>
      </c>
      <c r="R57">
        <f>R56/COUNT(P55:P58)^0.5</f>
        <v>1709843.424788266</v>
      </c>
      <c r="U57">
        <v>85.434399999999997</v>
      </c>
      <c r="V57">
        <v>1397000</v>
      </c>
      <c r="W57" t="s">
        <v>56</v>
      </c>
      <c r="X57" s="12">
        <f>X56/COUNT(V55:V58)^0.5</f>
        <v>909756.51504491386</v>
      </c>
      <c r="Z57" s="6"/>
      <c r="AA57">
        <v>85.434399999999997</v>
      </c>
      <c r="AB57">
        <v>57174000</v>
      </c>
      <c r="AC57" t="s">
        <v>56</v>
      </c>
      <c r="AD57">
        <f>AD56/COUNT(AB55:AB58)^0.5</f>
        <v>2491837.6209469722</v>
      </c>
      <c r="AF57">
        <v>85.434399999999997</v>
      </c>
      <c r="AG57">
        <v>66479000</v>
      </c>
      <c r="AH57" t="s">
        <v>56</v>
      </c>
      <c r="AI57" s="12">
        <f>AI56/COUNT(AG55:AG58)^0.5</f>
        <v>3490836.1223829077</v>
      </c>
      <c r="AK57" s="6"/>
      <c r="AL57" s="6"/>
      <c r="AM57" s="6">
        <v>110390000</v>
      </c>
      <c r="AN57" t="s">
        <v>56</v>
      </c>
      <c r="AO57">
        <f>AO56/COUNT(AM55:AM58)^0.5</f>
        <v>3472785.8653632342</v>
      </c>
      <c r="AS57">
        <v>55602000</v>
      </c>
      <c r="AT57" t="s">
        <v>56</v>
      </c>
      <c r="AU57" s="12">
        <f>AU56/COUNT(AS55:AS58)^0.5</f>
        <v>2685338.060654561</v>
      </c>
      <c r="AW57" s="6"/>
      <c r="AX57" s="6"/>
      <c r="AY57" s="8">
        <v>488310000000</v>
      </c>
      <c r="AZ57" t="s">
        <v>56</v>
      </c>
      <c r="BA57">
        <f>BA56/COUNT(AY55:AY58)^0.5</f>
        <v>14562104572.599846</v>
      </c>
      <c r="BD57">
        <v>362510000000</v>
      </c>
      <c r="BE57" t="s">
        <v>56</v>
      </c>
      <c r="BF57" s="12">
        <f>BF56/COUNT(BD55:BD58)^0.5</f>
        <v>17028216962.344198</v>
      </c>
      <c r="BH57" s="6"/>
      <c r="BP57" s="12"/>
      <c r="BR57" s="120"/>
      <c r="BZ57" s="12"/>
    </row>
    <row r="58" spans="2:166">
      <c r="B58" s="6"/>
      <c r="C58">
        <v>68.483000000000004</v>
      </c>
      <c r="D58">
        <v>11515000</v>
      </c>
      <c r="E58" t="s">
        <v>57</v>
      </c>
      <c r="F58">
        <f>F55/F68*100</f>
        <v>1.2480271935345424</v>
      </c>
      <c r="K58" t="s">
        <v>57</v>
      </c>
      <c r="L58" s="12">
        <f>L55/L68*100</f>
        <v>2.6436112337210194</v>
      </c>
      <c r="N58" s="6"/>
      <c r="O58">
        <v>68.713800000000006</v>
      </c>
      <c r="P58">
        <v>11267000</v>
      </c>
      <c r="Q58" t="s">
        <v>57</v>
      </c>
      <c r="R58">
        <f>R55/R68*100</f>
        <v>1.5432162094784958</v>
      </c>
      <c r="U58">
        <v>68.897900000000007</v>
      </c>
      <c r="V58">
        <v>1617000</v>
      </c>
      <c r="W58" t="s">
        <v>57</v>
      </c>
      <c r="X58" s="12">
        <f>X55/X68*100</f>
        <v>0.67783924735646839</v>
      </c>
      <c r="Z58" s="6"/>
      <c r="AA58">
        <v>68.897900000000007</v>
      </c>
      <c r="AB58">
        <v>59275000</v>
      </c>
      <c r="AC58" t="s">
        <v>57</v>
      </c>
      <c r="AD58">
        <f>AD55/AD68*100</f>
        <v>2.5258158231370618</v>
      </c>
      <c r="AF58">
        <v>68.897900000000007</v>
      </c>
      <c r="AG58">
        <v>58374000</v>
      </c>
      <c r="AH58" t="s">
        <v>57</v>
      </c>
      <c r="AI58" s="12">
        <f>AI55/AI68*100</f>
        <v>3.1147403897252519</v>
      </c>
      <c r="AK58" s="6"/>
      <c r="AL58" s="6"/>
      <c r="AM58">
        <v>117720000</v>
      </c>
      <c r="AN58" t="s">
        <v>57</v>
      </c>
      <c r="AO58">
        <f>AO55/AO68*100</f>
        <v>4.5860688431211249</v>
      </c>
      <c r="AS58">
        <v>50738000</v>
      </c>
      <c r="AT58" t="s">
        <v>57</v>
      </c>
      <c r="AU58" s="12">
        <f>AU55/AU68*100</f>
        <v>2.8480558682592969</v>
      </c>
      <c r="AW58" s="6"/>
      <c r="AX58" s="6"/>
      <c r="AY58" s="7">
        <v>435930000000</v>
      </c>
      <c r="AZ58" t="s">
        <v>57</v>
      </c>
      <c r="BA58">
        <f>BA55/BA68*100</f>
        <v>6.2670637752306799</v>
      </c>
      <c r="BD58">
        <v>365760000000</v>
      </c>
      <c r="BE58" t="s">
        <v>57</v>
      </c>
      <c r="BF58" s="12">
        <f>BF55/BF68*100</f>
        <v>2.5189267692302315</v>
      </c>
      <c r="BH58" s="6"/>
      <c r="BI58" s="117"/>
      <c r="BP58" s="12"/>
      <c r="BR58" s="6"/>
      <c r="BZ58" s="12"/>
    </row>
    <row r="59" spans="2:166">
      <c r="B59" s="6" t="s">
        <v>70</v>
      </c>
      <c r="C59">
        <v>84.572500000000005</v>
      </c>
      <c r="D59">
        <v>3952000</v>
      </c>
      <c r="E59" s="9" t="s">
        <v>58</v>
      </c>
      <c r="F59">
        <f>((F57/F55)^2+(F69/F68)^2)^0.5*F58</f>
        <v>0.27196620860117843</v>
      </c>
      <c r="K59" s="9" t="s">
        <v>58</v>
      </c>
      <c r="L59" s="12">
        <f>((L57/L55)^2+(L69/L68)^2)^0.5*L58</f>
        <v>0.35571061674657778</v>
      </c>
      <c r="N59" s="6"/>
      <c r="Q59" s="9" t="s">
        <v>58</v>
      </c>
      <c r="R59">
        <f>((R57/R55)^2+(R69/R68)^2)^0.5*R58</f>
        <v>0.31767800222790704</v>
      </c>
      <c r="W59" s="9" t="s">
        <v>58</v>
      </c>
      <c r="X59" s="12">
        <f>((X57/X55)^2+(X69/X68)^2)^0.5*X58</f>
        <v>0.20278704653288243</v>
      </c>
      <c r="Z59" s="6"/>
      <c r="AC59" s="9" t="s">
        <v>58</v>
      </c>
      <c r="AD59">
        <f>((AD57/AD55)^2+(AD69/AD68)^2)^0.5*AD58</f>
        <v>0.19908946120535026</v>
      </c>
      <c r="AH59" s="9" t="s">
        <v>58</v>
      </c>
      <c r="AI59" s="12">
        <f>((AI57/AI55)^2+(AI69/AI68)^2)^0.5*AI58</f>
        <v>0.2529981128715198</v>
      </c>
      <c r="AK59" s="6"/>
      <c r="AL59" s="6"/>
      <c r="AN59" s="9" t="s">
        <v>58</v>
      </c>
      <c r="AO59">
        <f>((AO57/AO55)^2+(AO69/AO68)^2)^0.5*AO58</f>
        <v>0.27605441160558913</v>
      </c>
      <c r="AR59" s="9"/>
      <c r="AS59" s="9"/>
      <c r="AT59" s="9" t="s">
        <v>58</v>
      </c>
      <c r="AU59" s="12">
        <f>((AU57/AU55)^2+(AU69/AU68)^2)^0.5*AU58</f>
        <v>0.30684766084099169</v>
      </c>
      <c r="AW59" s="6"/>
      <c r="AX59" s="10"/>
      <c r="AY59" s="9"/>
      <c r="AZ59" s="9" t="s">
        <v>58</v>
      </c>
      <c r="BA59">
        <f>((BA57/BA55)^2+(BA69/BA68)^2)^0.5*BA58</f>
        <v>0.37897383020680719</v>
      </c>
      <c r="BC59" s="9"/>
      <c r="BD59" s="9"/>
      <c r="BE59" s="9" t="s">
        <v>58</v>
      </c>
      <c r="BF59" s="12">
        <f>((BF57/BF55)^2+(BF69/BF68)^2)^0.5*BF58</f>
        <v>0.23948395180984172</v>
      </c>
      <c r="BH59" s="6"/>
      <c r="BI59" s="117"/>
      <c r="BP59" s="12"/>
      <c r="BR59" s="6"/>
      <c r="BZ59" s="12"/>
    </row>
    <row r="60" spans="2:166">
      <c r="B60" s="6"/>
      <c r="C60">
        <v>69.945700000000002</v>
      </c>
      <c r="D60">
        <v>5678400</v>
      </c>
      <c r="L60" s="12"/>
      <c r="N60" s="6"/>
      <c r="X60" s="12"/>
      <c r="Z60" s="6"/>
      <c r="AI60" s="12"/>
      <c r="AK60" s="6"/>
      <c r="AU60" s="12"/>
      <c r="AW60" s="6"/>
      <c r="BF60" s="12"/>
      <c r="BH60" s="6"/>
      <c r="BI60" s="117"/>
      <c r="BP60" s="12"/>
      <c r="BR60" s="6"/>
      <c r="BZ60" s="12"/>
    </row>
    <row r="61" spans="2:166">
      <c r="B61" s="6"/>
      <c r="L61" s="12"/>
      <c r="N61" s="6"/>
      <c r="X61" s="12"/>
      <c r="Z61" s="6"/>
      <c r="AI61" s="12"/>
      <c r="AK61" s="6"/>
      <c r="AU61" s="12"/>
      <c r="AW61" s="6"/>
      <c r="BF61" s="12"/>
      <c r="BH61" s="6"/>
      <c r="BI61" s="117"/>
      <c r="BP61" s="12"/>
      <c r="BR61" s="6"/>
      <c r="BT61" s="117"/>
      <c r="BZ61" s="12"/>
    </row>
    <row r="62" spans="2:166">
      <c r="B62" s="6" t="s">
        <v>71</v>
      </c>
      <c r="C62">
        <v>103.4248</v>
      </c>
      <c r="D62">
        <v>289080000</v>
      </c>
      <c r="E62" s="7" t="s">
        <v>54</v>
      </c>
      <c r="F62">
        <f>AVERAGE(D62:D63)</f>
        <v>240210000</v>
      </c>
      <c r="H62" t="s">
        <v>71</v>
      </c>
      <c r="I62">
        <v>103.4248</v>
      </c>
      <c r="J62">
        <v>86587000</v>
      </c>
      <c r="K62" s="7" t="s">
        <v>54</v>
      </c>
      <c r="L62" s="12">
        <f>AVERAGE(J62:J65)</f>
        <v>54619000</v>
      </c>
      <c r="N62" s="6" t="s">
        <v>71</v>
      </c>
      <c r="O62">
        <v>103.3712</v>
      </c>
      <c r="P62">
        <v>165500000</v>
      </c>
      <c r="Q62" s="7" t="s">
        <v>54</v>
      </c>
      <c r="R62">
        <f>AVERAGE(P62:P65)</f>
        <v>136520000</v>
      </c>
      <c r="T62" t="s">
        <v>71</v>
      </c>
      <c r="U62">
        <v>103.7991</v>
      </c>
      <c r="V62">
        <v>89420000</v>
      </c>
      <c r="W62" s="7" t="s">
        <v>54</v>
      </c>
      <c r="X62" s="12">
        <f>AVERAGE(V62:V65)</f>
        <v>90705000</v>
      </c>
      <c r="Z62" s="6" t="s">
        <v>71</v>
      </c>
      <c r="AA62">
        <v>103.3699</v>
      </c>
      <c r="AB62">
        <v>894780000</v>
      </c>
      <c r="AC62" s="7" t="s">
        <v>54</v>
      </c>
      <c r="AD62">
        <f>AVERAGE(AB62:AB65)</f>
        <v>655270000</v>
      </c>
      <c r="AE62" t="s">
        <v>71</v>
      </c>
      <c r="AF62">
        <v>103.3699</v>
      </c>
      <c r="AG62">
        <v>616590000</v>
      </c>
      <c r="AH62" s="7" t="s">
        <v>54</v>
      </c>
      <c r="AI62" s="12">
        <f>AVERAGE(AG62:AG65)</f>
        <v>406417500</v>
      </c>
      <c r="AK62" s="6" t="s">
        <v>71</v>
      </c>
      <c r="AL62">
        <v>103.20740000000001</v>
      </c>
      <c r="AM62">
        <v>873940000</v>
      </c>
      <c r="AN62" s="7" t="s">
        <v>54</v>
      </c>
      <c r="AO62">
        <f>AVERAGE(AM62:AM65)</f>
        <v>619815000</v>
      </c>
      <c r="AQ62" t="s">
        <v>71</v>
      </c>
      <c r="AR62">
        <v>103.248</v>
      </c>
      <c r="AS62">
        <v>645100000</v>
      </c>
      <c r="AT62" s="7" t="s">
        <v>54</v>
      </c>
      <c r="AU62" s="12">
        <f>AVERAGE(AS62:AS65)</f>
        <v>379077500</v>
      </c>
      <c r="AW62" s="6" t="s">
        <v>71</v>
      </c>
      <c r="AX62">
        <v>103.7908</v>
      </c>
      <c r="AY62">
        <v>1775800000000</v>
      </c>
      <c r="AZ62" s="7" t="s">
        <v>54</v>
      </c>
      <c r="BA62">
        <f>AVERAGE(AY62:AY65)</f>
        <v>1176882500000</v>
      </c>
      <c r="BC62">
        <v>103.711</v>
      </c>
      <c r="BD62">
        <v>4570100000000</v>
      </c>
      <c r="BE62" s="7" t="s">
        <v>54</v>
      </c>
      <c r="BF62" s="12">
        <f>AVERAGE(BD62:BD65)</f>
        <v>2939400000000</v>
      </c>
      <c r="BH62" s="6"/>
      <c r="BI62" s="117"/>
      <c r="BP62" s="12"/>
      <c r="BR62" s="6"/>
      <c r="BT62" s="117"/>
      <c r="BZ62" s="12"/>
    </row>
    <row r="63" spans="2:166">
      <c r="B63" s="6"/>
      <c r="C63">
        <v>73.683599999999998</v>
      </c>
      <c r="D63">
        <v>191340000</v>
      </c>
      <c r="E63" t="s">
        <v>55</v>
      </c>
      <c r="F63">
        <f>STDEV(D62:D63)</f>
        <v>69112616.793173149</v>
      </c>
      <c r="I63">
        <v>73.683599999999998</v>
      </c>
      <c r="J63">
        <v>59615000</v>
      </c>
      <c r="K63" t="s">
        <v>55</v>
      </c>
      <c r="L63" s="12">
        <f>STDEV(J62:J65)</f>
        <v>27782403.831682142</v>
      </c>
      <c r="N63" s="6"/>
      <c r="O63">
        <v>73.670699999999997</v>
      </c>
      <c r="P63">
        <v>138980000</v>
      </c>
      <c r="Q63" t="s">
        <v>55</v>
      </c>
      <c r="R63">
        <f>STDEV(P62:P65)</f>
        <v>22817322.367008798</v>
      </c>
      <c r="U63">
        <v>74.078299999999999</v>
      </c>
      <c r="V63">
        <v>96570000</v>
      </c>
      <c r="W63" t="s">
        <v>55</v>
      </c>
      <c r="X63" s="12">
        <f>STDEV(V62:V65)</f>
        <v>10178534.603107987</v>
      </c>
      <c r="Z63" s="6"/>
      <c r="AA63">
        <v>73.547399999999996</v>
      </c>
      <c r="AB63">
        <v>638560000</v>
      </c>
      <c r="AC63" t="s">
        <v>55</v>
      </c>
      <c r="AD63">
        <f>STDEV(AB62:AB65)</f>
        <v>201697718.54601297</v>
      </c>
      <c r="AF63">
        <v>73.588099999999997</v>
      </c>
      <c r="AG63">
        <v>397360000</v>
      </c>
      <c r="AH63" t="s">
        <v>55</v>
      </c>
      <c r="AI63" s="12">
        <f>STDEV(AG62:AG65)</f>
        <v>156262188.72459203</v>
      </c>
      <c r="AK63" s="6"/>
      <c r="AL63">
        <v>73.384900000000002</v>
      </c>
      <c r="AM63">
        <v>627670000</v>
      </c>
      <c r="AN63" t="s">
        <v>55</v>
      </c>
      <c r="AO63">
        <f>STDEV(AM62:AM65)</f>
        <v>209436097.89145711</v>
      </c>
      <c r="AR63">
        <v>73.466200000000001</v>
      </c>
      <c r="AS63">
        <v>529740000</v>
      </c>
      <c r="AT63" t="s">
        <v>55</v>
      </c>
      <c r="AU63" s="12">
        <f>STDEV(AS62:AS65)</f>
        <v>247388981.48125622</v>
      </c>
      <c r="AW63" s="6"/>
      <c r="AX63">
        <v>74.179900000000004</v>
      </c>
      <c r="AY63">
        <v>1272000000000</v>
      </c>
      <c r="AZ63" t="s">
        <v>55</v>
      </c>
      <c r="BA63">
        <f>STDEV(AY62:AY65)</f>
        <v>527393225741.7926</v>
      </c>
      <c r="BC63">
        <v>74.020300000000006</v>
      </c>
      <c r="BD63">
        <v>3468200000000</v>
      </c>
      <c r="BE63" t="s">
        <v>55</v>
      </c>
      <c r="BF63" s="12">
        <f>STDEV(BD62:BD65)</f>
        <v>1343984263300.7273</v>
      </c>
      <c r="BH63" s="6"/>
      <c r="BI63" s="117"/>
      <c r="BP63" s="12"/>
      <c r="BR63" s="6"/>
      <c r="BT63" s="117"/>
      <c r="BZ63" s="12"/>
    </row>
    <row r="64" spans="2:166">
      <c r="B64" s="6"/>
      <c r="E64" t="s">
        <v>56</v>
      </c>
      <c r="F64">
        <f>F63/COUNT(D62:D63)^0.5</f>
        <v>48869999.999999993</v>
      </c>
      <c r="I64">
        <v>76.584599999999995</v>
      </c>
      <c r="J64">
        <v>19027000</v>
      </c>
      <c r="K64" t="s">
        <v>56</v>
      </c>
      <c r="L64" s="12">
        <f>L63/COUNT(J62:J65)^0.5</f>
        <v>13891201.915841071</v>
      </c>
      <c r="N64" s="6"/>
      <c r="O64">
        <v>76.392899999999997</v>
      </c>
      <c r="P64">
        <v>110270000</v>
      </c>
      <c r="Q64" t="s">
        <v>56</v>
      </c>
      <c r="R64">
        <f>R63/COUNT(P62:P65)^0.5</f>
        <v>11408661.183504399</v>
      </c>
      <c r="U64">
        <v>76.739500000000007</v>
      </c>
      <c r="V64">
        <v>99910000</v>
      </c>
      <c r="W64" t="s">
        <v>56</v>
      </c>
      <c r="X64" s="12">
        <f>X63/COUNT(V62:V65)^0.5</f>
        <v>5089267.3015539935</v>
      </c>
      <c r="Z64" s="6"/>
      <c r="AA64">
        <v>76.391499999999994</v>
      </c>
      <c r="AB64">
        <v>403190000</v>
      </c>
      <c r="AC64" t="s">
        <v>56</v>
      </c>
      <c r="AD64">
        <f>AD63/COUNT(AB62:AB65)^0.5</f>
        <v>100848859.27300648</v>
      </c>
      <c r="AF64">
        <v>76.635300000000001</v>
      </c>
      <c r="AG64">
        <v>239620000</v>
      </c>
      <c r="AH64" t="s">
        <v>56</v>
      </c>
      <c r="AI64" s="12">
        <f>AI63/COUNT(AG62:AG65)^0.5</f>
        <v>78131094.362296015</v>
      </c>
      <c r="AK64" s="6"/>
      <c r="AL64">
        <v>76.2697</v>
      </c>
      <c r="AM64">
        <v>361090000</v>
      </c>
      <c r="AN64" t="s">
        <v>56</v>
      </c>
      <c r="AO64">
        <f>AO63/COUNT(AM62:AM65)^0.5</f>
        <v>104718048.94572856</v>
      </c>
      <c r="AR64">
        <v>76.554100000000005</v>
      </c>
      <c r="AS64">
        <v>129970000</v>
      </c>
      <c r="AT64" t="s">
        <v>56</v>
      </c>
      <c r="AU64" s="12">
        <f>AU63/COUNT(AS62:AS65)^0.5</f>
        <v>123694490.74062811</v>
      </c>
      <c r="AW64" s="6"/>
      <c r="AX64">
        <v>77.212800000000001</v>
      </c>
      <c r="AY64">
        <v>493830000000</v>
      </c>
      <c r="AZ64" t="s">
        <v>56</v>
      </c>
      <c r="BA64">
        <f>BA63/COUNT(AY62:AY65)^0.5</f>
        <v>263696612870.8963</v>
      </c>
      <c r="BC64">
        <v>77.053200000000004</v>
      </c>
      <c r="BD64">
        <v>1587300000000</v>
      </c>
      <c r="BE64" t="s">
        <v>56</v>
      </c>
      <c r="BF64" s="12">
        <f>BF63/COUNT(BD62:BD65)^0.5</f>
        <v>671992131650.36365</v>
      </c>
      <c r="BH64" s="6"/>
      <c r="BI64" s="117"/>
      <c r="BP64" s="12"/>
      <c r="BR64" s="6"/>
      <c r="BT64" s="117"/>
      <c r="BZ64" s="12"/>
    </row>
    <row r="65" spans="2:78">
      <c r="B65" s="6"/>
      <c r="E65" t="s">
        <v>57</v>
      </c>
      <c r="F65">
        <f>F62/F68*100</f>
        <v>32.937469405216845</v>
      </c>
      <c r="G65">
        <f>ROUND(F65,0)</f>
        <v>33</v>
      </c>
      <c r="I65">
        <v>61.592100000000002</v>
      </c>
      <c r="J65">
        <v>53247000</v>
      </c>
      <c r="K65" t="s">
        <v>57</v>
      </c>
      <c r="L65" s="12">
        <f>L62/L68*100</f>
        <v>14.655677837510044</v>
      </c>
      <c r="N65" s="6"/>
      <c r="O65">
        <v>61.319200000000002</v>
      </c>
      <c r="P65">
        <v>131330000</v>
      </c>
      <c r="Q65" t="s">
        <v>57</v>
      </c>
      <c r="R65">
        <f>R62/R68*100</f>
        <v>24.305547364638713</v>
      </c>
      <c r="U65">
        <v>61.686100000000003</v>
      </c>
      <c r="V65">
        <v>76920000</v>
      </c>
      <c r="W65" t="s">
        <v>57</v>
      </c>
      <c r="X65" s="12">
        <f>X62/X68*100</f>
        <v>20.043491094203247</v>
      </c>
      <c r="Z65" s="6"/>
      <c r="AA65">
        <v>61.236600000000003</v>
      </c>
      <c r="AB65">
        <v>684550000</v>
      </c>
      <c r="AC65" t="s">
        <v>57</v>
      </c>
      <c r="AD65">
        <f>AD62/AD68*100</f>
        <v>30.550409259253865</v>
      </c>
      <c r="AF65">
        <v>61.277200000000001</v>
      </c>
      <c r="AG65">
        <v>372100000</v>
      </c>
      <c r="AH65" t="s">
        <v>57</v>
      </c>
      <c r="AI65" s="12">
        <f>AI62/AI68*100</f>
        <v>22.140533490881722</v>
      </c>
      <c r="AK65" s="6"/>
      <c r="AL65">
        <v>61.155299999999997</v>
      </c>
      <c r="AM65">
        <v>616560000</v>
      </c>
      <c r="AN65" t="s">
        <v>57</v>
      </c>
      <c r="AO65">
        <f>AO62/AO68*100</f>
        <v>25.725274989810583</v>
      </c>
      <c r="AR65">
        <v>61.317799999999998</v>
      </c>
      <c r="AS65">
        <v>211500000</v>
      </c>
      <c r="AT65" t="s">
        <v>57</v>
      </c>
      <c r="AU65" s="12">
        <f>AU62/AU68*100</f>
        <v>18.882311041154026</v>
      </c>
      <c r="AW65" s="6"/>
      <c r="AX65">
        <v>61.888599999999997</v>
      </c>
      <c r="AY65">
        <v>1165900000000</v>
      </c>
      <c r="AZ65" t="s">
        <v>57</v>
      </c>
      <c r="BA65">
        <f>BA62/BA68*100</f>
        <v>15.564847784859367</v>
      </c>
      <c r="BC65">
        <v>61.808799999999998</v>
      </c>
      <c r="BD65">
        <v>2132000000000</v>
      </c>
      <c r="BE65" t="s">
        <v>57</v>
      </c>
      <c r="BF65" s="12">
        <f>BF62/BF68*100</f>
        <v>21.405570567799252</v>
      </c>
      <c r="BH65" s="6"/>
      <c r="BP65" s="12"/>
      <c r="BR65" s="6"/>
      <c r="BT65" s="117"/>
      <c r="BZ65" s="12"/>
    </row>
    <row r="66" spans="2:78">
      <c r="B66" s="6"/>
      <c r="E66" s="9" t="s">
        <v>58</v>
      </c>
      <c r="F66">
        <f>((F64/F62)^2+(F69/F68)^2)^0.5*F65</f>
        <v>7.2646475493801468</v>
      </c>
      <c r="G66">
        <f>ROUND(F66,0)</f>
        <v>7</v>
      </c>
      <c r="K66" s="9" t="s">
        <v>58</v>
      </c>
      <c r="L66" s="12">
        <f>((L64/L62)^2+(L69/L68)^2)^0.5*L65</f>
        <v>3.8281913025642873</v>
      </c>
      <c r="N66" s="6"/>
      <c r="Q66" s="9" t="s">
        <v>58</v>
      </c>
      <c r="R66">
        <f>((R64/R62)^2+(R69/R68)^2)^0.5*R65</f>
        <v>2.4844249160982605</v>
      </c>
      <c r="W66" s="9" t="s">
        <v>58</v>
      </c>
      <c r="X66" s="12">
        <f>((X64/X62)^2+(X69/X68)^2)^0.5*X65</f>
        <v>1.3726098845796635</v>
      </c>
      <c r="Z66" s="6"/>
      <c r="AC66" s="9" t="s">
        <v>58</v>
      </c>
      <c r="AD66">
        <f>((AD64/AD62)^2+(AD69/AD68)^2)^0.5*AD65</f>
        <v>5.0922895903700347</v>
      </c>
      <c r="AH66" s="9" t="s">
        <v>58</v>
      </c>
      <c r="AI66" s="12">
        <f>((AI64/AI62)^2+(AI69/AI68)^2)^0.5*AI65</f>
        <v>4.4185461849233612</v>
      </c>
      <c r="AK66" s="6"/>
      <c r="AN66" s="9" t="s">
        <v>58</v>
      </c>
      <c r="AO66">
        <f>((AO64/AO62)^2+(AO69/AO68)^2)^0.5*AO65</f>
        <v>4.5425181559462819</v>
      </c>
      <c r="AT66" s="9" t="s">
        <v>58</v>
      </c>
      <c r="AU66" s="12">
        <f>((AU64/AU62)^2+(AU69/AU68)^2)^0.5*AU65</f>
        <v>6.4276534358747712</v>
      </c>
      <c r="AW66" s="6"/>
      <c r="AZ66" s="9" t="s">
        <v>58</v>
      </c>
      <c r="BA66">
        <f>((BA64/BA62)^2+(BA69/BA68)^2)^0.5*BA65</f>
        <v>3.5804855263007784</v>
      </c>
      <c r="BE66" s="9" t="s">
        <v>58</v>
      </c>
      <c r="BF66" s="12">
        <f>((BF64/BF62)^2+(BF69/BF68)^2)^0.5*BF65</f>
        <v>5.1941282196115939</v>
      </c>
      <c r="BH66" s="6"/>
      <c r="BP66" s="12"/>
      <c r="BR66" s="6"/>
      <c r="BT66" s="117"/>
      <c r="BZ66" s="12"/>
    </row>
    <row r="67" spans="2:78">
      <c r="B67" s="6"/>
      <c r="L67" s="12"/>
      <c r="N67" s="6"/>
      <c r="X67" s="12"/>
      <c r="Z67" s="6"/>
      <c r="AI67" s="12"/>
      <c r="AK67" s="6"/>
      <c r="AU67" s="12"/>
      <c r="AW67" s="6"/>
      <c r="BF67" s="12"/>
      <c r="BH67" s="6"/>
      <c r="BP67" s="12"/>
      <c r="BR67" s="6"/>
      <c r="BZ67" s="12"/>
    </row>
    <row r="68" spans="2:78">
      <c r="B68" s="6"/>
      <c r="E68" t="s">
        <v>72</v>
      </c>
      <c r="F68">
        <f>F7+F13+F19+F25+F31+F37+F43+F49+F55+F62</f>
        <v>729291000</v>
      </c>
      <c r="K68" t="s">
        <v>72</v>
      </c>
      <c r="L68" s="12">
        <f>L62+L55+L49+L43+L37+L31+L25+L19+L13+L7</f>
        <v>372681500</v>
      </c>
      <c r="N68" s="6"/>
      <c r="Q68" t="s">
        <v>72</v>
      </c>
      <c r="R68">
        <f>R62+R55+R49+R43+R37+R31+R25+R19+R13+R6</f>
        <v>561682475</v>
      </c>
      <c r="W68" t="s">
        <v>72</v>
      </c>
      <c r="X68" s="12">
        <f>X6+X13+X19+X25+X31+X37+X43+X49+X55+X62</f>
        <v>452540925</v>
      </c>
      <c r="Z68" s="6"/>
      <c r="AC68" t="s">
        <v>72</v>
      </c>
      <c r="AD68">
        <f>AD6+AD13+AD19+AD25+AD31+AD37+AD43+AD49+AD55+AD62</f>
        <v>2144881250</v>
      </c>
      <c r="AH68" t="s">
        <v>72</v>
      </c>
      <c r="AI68" s="12">
        <f>AI6+AI13+AI19+AI25+AI31+AI37+AI43+AI49+AI55+AI62</f>
        <v>1835626500</v>
      </c>
      <c r="AK68" s="6"/>
      <c r="AN68" t="s">
        <v>72</v>
      </c>
      <c r="AO68">
        <f>(AO6+AO13+AO19+AO25+AO31+AO37+AO43+AO49+AO55+AO62)</f>
        <v>2409362000</v>
      </c>
      <c r="AT68" t="s">
        <v>72</v>
      </c>
      <c r="AU68" s="12">
        <f>(AU6+AU13+AU19+AU25+AU31+AU37+AU43+AU49+AU55+AU62)</f>
        <v>2007580000</v>
      </c>
      <c r="AW68" s="6"/>
      <c r="AZ68" t="s">
        <v>72</v>
      </c>
      <c r="BA68">
        <f>(BA6+BA13+BA19+BA25+BA31+BA37+BA43+BA49+BA55+BA62)</f>
        <v>7561156500000</v>
      </c>
      <c r="BE68" t="s">
        <v>72</v>
      </c>
      <c r="BF68" s="12">
        <f>(BF6+BF13+BF19+BF25+BF31+BF37+BF43+BF49+BF55+BF62)</f>
        <v>13731939500000</v>
      </c>
      <c r="BH68" s="6"/>
      <c r="BP68" s="12"/>
      <c r="BR68" s="6"/>
      <c r="BZ68" s="12"/>
    </row>
    <row r="69" spans="2:78">
      <c r="B69" s="6"/>
      <c r="C69" t="s">
        <v>73</v>
      </c>
      <c r="D69">
        <f>((F9)^2+(F15)^2+(F22)^2+(F27)^2+(F33)^2+(F39)^2+(F45)^2+(F51)^2+(F57)^2+(F64)^2)^0.5</f>
        <v>62086873.477175094</v>
      </c>
      <c r="E69" t="s">
        <v>73</v>
      </c>
      <c r="F69">
        <f>((F9)^2+(F15)^2+(F21)^2+(F27)^2+(F33)^2+(F39)^2+(F45)^2+(F51)^2+(F57)^2+(F64)^2)^0.5</f>
        <v>62120411.614626862</v>
      </c>
      <c r="K69" t="s">
        <v>73</v>
      </c>
      <c r="L69" s="12">
        <f>((L9)^2+(L15)^2+(L21)^2+(L27)^2+(L33)^2+(L39)^2+(L45)^2+(L51)^2+(L57)^2+(L64)^2)^0.5</f>
        <v>22194780.694869082</v>
      </c>
      <c r="N69" s="6"/>
      <c r="Q69" t="s">
        <v>73</v>
      </c>
      <c r="R69">
        <f>((R8)^2+(R15)^2+(R21)^2+(R27)^2+(R33)^2+(R39)^2+(R45)^2+(R51)^2+(R57)^2+(R64)^2)^0.5</f>
        <v>33061243.56333195</v>
      </c>
      <c r="W69" t="s">
        <v>73</v>
      </c>
      <c r="X69" s="12">
        <f>((X8)^2+(X15)^2+(X21)^2+(X27)^2+(X33)^2+(X39)^2+(X45)^2+(X51)^2+(X57)^2+(X64)^2)^0.5</f>
        <v>17768382.485887453</v>
      </c>
      <c r="Z69" s="6"/>
      <c r="AC69" t="s">
        <v>73</v>
      </c>
      <c r="AD69">
        <f>((AD8)^2+(AD15)^2+(AD21)^2+(AD27)^2+(AD33)^2+(AD39)^2+(AD45)^2+(AD51)^2+(AD57)^2+(AD64)^2)^0.5</f>
        <v>137294221.44969967</v>
      </c>
      <c r="AH69" t="s">
        <v>73</v>
      </c>
      <c r="AI69" s="12">
        <f>((AI8)^2+(AI15)^2+(AI21)^2+(AI27)^2+(AI33)^2+(AI39)^2+(AI45)^2+(AI51)^2+(AI57)^2+(AI64)^2)^0.5</f>
        <v>98337610.3715325</v>
      </c>
      <c r="AK69" s="6"/>
      <c r="AN69" t="s">
        <v>73</v>
      </c>
      <c r="AO69">
        <f>((AO8)^2+(AO15)^2+(AO21)^2+(AO27)^2+(AO33)^2+(AO39)^2+(AO45)^2+(AO51)^2+(AO57)^2+(AO64)^2)^0.5</f>
        <v>123690389.4238891</v>
      </c>
      <c r="AT69" t="s">
        <v>73</v>
      </c>
      <c r="AU69" s="12">
        <f>((AU8)^2+(AU15)^2+(AU21)^2+(AU27)^2+(AU33)^2+(AU45)^2+(AU51)^2+(AU57)^2+(AU64)^2)^0.5</f>
        <v>194663025.27701563</v>
      </c>
      <c r="AW69" s="6"/>
      <c r="AZ69" t="s">
        <v>73</v>
      </c>
      <c r="BA69">
        <f>((BA8)^2+(BA15)^2+(BA21)^2+(BA27)^2+(BA33)^2+(BA39)^2+(BA45)^2+(BA51)^2+(BA57)^2+(BA64)^2)^0.5</f>
        <v>393785605836.36951</v>
      </c>
      <c r="BE69" t="s">
        <v>73</v>
      </c>
      <c r="BF69" s="12">
        <f>((BF8)^2+(BF15)^2+(BF21)^2+(BF27)^2+(BF39)^2+(BF51)^2+(BF57)^2+(BF64)^2)^0.5</f>
        <v>1116899408243.7546</v>
      </c>
      <c r="BH69" s="6"/>
      <c r="BP69" s="12"/>
      <c r="BR69" s="6"/>
      <c r="BZ69" s="12"/>
    </row>
    <row r="70" spans="2:78">
      <c r="B70" s="10"/>
      <c r="C70" s="9"/>
      <c r="D70" s="9"/>
      <c r="E70" s="9"/>
      <c r="F70" s="9"/>
      <c r="G70" s="9"/>
      <c r="H70" s="9"/>
      <c r="I70" s="9"/>
      <c r="J70" s="9"/>
      <c r="K70" s="9"/>
      <c r="L70" s="14"/>
      <c r="N70" s="10"/>
      <c r="O70" s="9"/>
      <c r="P70" s="9"/>
      <c r="Q70" s="9"/>
      <c r="R70" s="9"/>
      <c r="S70" s="9"/>
      <c r="T70" s="9"/>
      <c r="U70" s="9"/>
      <c r="V70" s="9"/>
      <c r="W70" s="9"/>
      <c r="X70" s="14"/>
      <c r="Z70" s="10"/>
      <c r="AA70" s="9"/>
      <c r="AB70" s="9"/>
      <c r="AC70" s="9"/>
      <c r="AD70" s="9"/>
      <c r="AE70" s="9"/>
      <c r="AF70" s="9"/>
      <c r="AG70" s="9"/>
      <c r="AH70" s="9"/>
      <c r="AI70" s="14"/>
      <c r="AK70" s="10"/>
      <c r="AL70" s="9"/>
      <c r="AM70" s="9"/>
      <c r="AN70" s="9"/>
      <c r="AO70" s="9"/>
      <c r="AP70" s="9"/>
      <c r="AQ70" s="9"/>
      <c r="AR70" s="9"/>
      <c r="AS70" s="9"/>
      <c r="AT70" s="9"/>
      <c r="AU70" s="14"/>
      <c r="AW70" s="10"/>
      <c r="AX70" s="9"/>
      <c r="AY70" s="9"/>
      <c r="AZ70" s="9"/>
      <c r="BA70" s="9"/>
      <c r="BB70" s="9"/>
      <c r="BC70" s="9"/>
      <c r="BD70" s="9"/>
      <c r="BE70" s="9"/>
      <c r="BF70" s="14"/>
      <c r="BH70" s="10"/>
      <c r="BI70" s="9"/>
      <c r="BJ70" s="9"/>
      <c r="BK70" s="9"/>
      <c r="BL70" s="9"/>
      <c r="BM70" s="9"/>
      <c r="BN70" s="9"/>
      <c r="BO70" s="9"/>
      <c r="BP70" s="14"/>
      <c r="BR70" s="10"/>
      <c r="BS70" s="9"/>
      <c r="BT70" s="9"/>
      <c r="BU70" s="9"/>
      <c r="BV70" s="9"/>
      <c r="BW70" s="9"/>
      <c r="BX70" s="9"/>
      <c r="BY70" s="9"/>
      <c r="BZ70" s="14"/>
    </row>
    <row r="71" spans="2:78">
      <c r="E71" s="11" t="s">
        <v>74</v>
      </c>
      <c r="F71" s="11">
        <f>F65+F58</f>
        <v>34.185496598751385</v>
      </c>
      <c r="K71" s="11"/>
      <c r="L71" s="11"/>
      <c r="Q71" s="11"/>
      <c r="R71" s="11"/>
      <c r="S71" s="11"/>
      <c r="W71" s="11"/>
      <c r="X71" s="11"/>
      <c r="Y71" s="11"/>
      <c r="AC71" s="11"/>
      <c r="AD71" s="11"/>
      <c r="AE71" s="11"/>
      <c r="AH71" s="11"/>
      <c r="AI71" s="11"/>
      <c r="AN71" s="11"/>
      <c r="AO71" s="11"/>
    </row>
    <row r="72" spans="2:78">
      <c r="E72" s="11" t="s">
        <v>75</v>
      </c>
      <c r="F72" s="11">
        <v>30.15</v>
      </c>
      <c r="K72" s="11"/>
      <c r="L72" s="11"/>
      <c r="Q72" s="11"/>
      <c r="R72" s="11"/>
      <c r="S72" s="11"/>
      <c r="W72" s="11"/>
      <c r="X72" s="11"/>
      <c r="Y72" s="11"/>
      <c r="AC72" s="11"/>
      <c r="AD72" s="11"/>
      <c r="AE72" s="11"/>
      <c r="AH72" s="11"/>
      <c r="AI72" s="11"/>
      <c r="AN72" s="11"/>
      <c r="AO72" s="11"/>
    </row>
    <row r="73" spans="2:78">
      <c r="E73" s="11" t="s">
        <v>76</v>
      </c>
      <c r="F73" s="11">
        <f>F46+F40+F34+F28</f>
        <v>8.2825648472283362</v>
      </c>
      <c r="K73" s="11"/>
      <c r="L73" s="11"/>
      <c r="Q73" s="11"/>
      <c r="R73" s="11"/>
      <c r="S73" s="11"/>
      <c r="W73" s="11"/>
      <c r="X73" s="11"/>
      <c r="Y73" s="11"/>
      <c r="AC73" s="11"/>
      <c r="AD73" s="11"/>
      <c r="AE73" s="11"/>
      <c r="AH73" s="11"/>
      <c r="AI73" s="11"/>
      <c r="AN73" s="11"/>
      <c r="AO73" s="11"/>
    </row>
    <row r="74" spans="2:78">
      <c r="E74" s="11" t="s">
        <v>77</v>
      </c>
      <c r="F74" s="11">
        <v>8.94</v>
      </c>
      <c r="K74" s="11"/>
      <c r="L74" s="11"/>
      <c r="Q74" s="11"/>
      <c r="R74" s="11"/>
      <c r="S74" s="11"/>
      <c r="W74" s="11"/>
      <c r="X74" s="11"/>
      <c r="Y74" s="11"/>
      <c r="AC74" s="11"/>
      <c r="AD74" s="11"/>
      <c r="AE74" s="11"/>
      <c r="AH74" s="11"/>
      <c r="AI74" s="11"/>
      <c r="AN74" s="11"/>
      <c r="AO74" s="11"/>
    </row>
    <row r="75" spans="2:78">
      <c r="E75" s="11" t="s">
        <v>78</v>
      </c>
      <c r="F75" s="11">
        <f>F16+F10</f>
        <v>18.437153344823944</v>
      </c>
      <c r="K75" s="11"/>
      <c r="L75" s="11"/>
      <c r="Q75" s="11"/>
      <c r="R75" s="11"/>
      <c r="S75" s="11"/>
      <c r="W75" s="11"/>
      <c r="X75" s="11"/>
      <c r="Y75" s="11"/>
      <c r="AC75" s="11"/>
      <c r="AD75" s="11"/>
      <c r="AE75" s="11"/>
      <c r="AH75" s="11"/>
      <c r="AI75" s="11"/>
      <c r="AN75" s="11"/>
      <c r="AO75" s="11"/>
    </row>
    <row r="76" spans="2:78">
      <c r="E76" s="11"/>
      <c r="F76" s="11"/>
      <c r="K76" s="11"/>
      <c r="L76" s="11"/>
      <c r="Q76" s="11"/>
      <c r="R76" s="11"/>
      <c r="S76" s="11"/>
      <c r="W76" s="11"/>
      <c r="X76" s="11"/>
      <c r="Y76" s="11"/>
      <c r="AC76" s="11"/>
      <c r="AD76" s="11"/>
      <c r="AE76" s="11"/>
      <c r="AH76" s="11"/>
      <c r="AI76" s="11"/>
      <c r="AN76" s="11"/>
      <c r="AO76" s="11"/>
    </row>
    <row r="77" spans="2:78">
      <c r="E77" s="11" t="s">
        <v>79</v>
      </c>
      <c r="F77" s="11">
        <f>F75+F74</f>
        <v>27.377153344823945</v>
      </c>
      <c r="K77" s="11"/>
      <c r="L77" s="11"/>
      <c r="Q77" s="11"/>
      <c r="R77" s="11"/>
      <c r="S77" s="11"/>
      <c r="W77" s="11"/>
      <c r="X77" s="11"/>
      <c r="Y77" s="11"/>
      <c r="AC77" s="11"/>
      <c r="AD77" s="11"/>
      <c r="AE77" s="11"/>
      <c r="AH77" s="11"/>
      <c r="AI77" s="11"/>
      <c r="AN77" s="11"/>
      <c r="AO77" s="11"/>
    </row>
    <row r="78" spans="2:78">
      <c r="AC78" s="11"/>
      <c r="AD78" s="11"/>
      <c r="AE78" s="11"/>
    </row>
  </sheetData>
  <mergeCells count="46">
    <mergeCell ref="CD2:FJ2"/>
    <mergeCell ref="EN4:EX4"/>
    <mergeCell ref="ET5:EX5"/>
    <mergeCell ref="EZ5:FD5"/>
    <mergeCell ref="FF5:FJ5"/>
    <mergeCell ref="EZ4:FJ4"/>
    <mergeCell ref="EN5:ER5"/>
    <mergeCell ref="CF4:CP4"/>
    <mergeCell ref="CR4:DB4"/>
    <mergeCell ref="DD4:DN4"/>
    <mergeCell ref="DP4:DZ4"/>
    <mergeCell ref="EB4:EL4"/>
    <mergeCell ref="EB6:EF6"/>
    <mergeCell ref="EH6:EL6"/>
    <mergeCell ref="BR5:BU5"/>
    <mergeCell ref="CF5:CJ5"/>
    <mergeCell ref="CL5:CP5"/>
    <mergeCell ref="CR5:CV5"/>
    <mergeCell ref="CX5:DB5"/>
    <mergeCell ref="DD5:DH5"/>
    <mergeCell ref="DJ5:DN5"/>
    <mergeCell ref="DP5:DZ5"/>
    <mergeCell ref="EB5:EL5"/>
    <mergeCell ref="BW5:BZ5"/>
    <mergeCell ref="BH5:BK5"/>
    <mergeCell ref="BM5:BP5"/>
    <mergeCell ref="D4:L4"/>
    <mergeCell ref="DP6:DT6"/>
    <mergeCell ref="DV6:DZ6"/>
    <mergeCell ref="AF5:AI5"/>
    <mergeCell ref="AL5:AO5"/>
    <mergeCell ref="AQ5:AT5"/>
    <mergeCell ref="AX4:BF4"/>
    <mergeCell ref="AX5:BA5"/>
    <mergeCell ref="BC5:BF5"/>
    <mergeCell ref="D5:G5"/>
    <mergeCell ref="I5:L5"/>
    <mergeCell ref="O5:R5"/>
    <mergeCell ref="T5:W5"/>
    <mergeCell ref="Z5:AD5"/>
    <mergeCell ref="O4:W4"/>
    <mergeCell ref="Z4:AI4"/>
    <mergeCell ref="AL4:AT4"/>
    <mergeCell ref="B2:BZ2"/>
    <mergeCell ref="BH4:BP4"/>
    <mergeCell ref="BR4:BZ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9E0D2-2A6A-4745-80A6-332E3969019D}">
  <dimension ref="B1:AB56"/>
  <sheetViews>
    <sheetView topLeftCell="L1" zoomScale="80" zoomScaleNormal="80" workbookViewId="0">
      <selection activeCell="F26" sqref="F26"/>
    </sheetView>
  </sheetViews>
  <sheetFormatPr defaultRowHeight="14.25"/>
  <sheetData>
    <row r="1" spans="2:28"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U1" s="38"/>
      <c r="V1" s="38"/>
    </row>
    <row r="2" spans="2:28">
      <c r="U2" s="38"/>
      <c r="V2" s="38"/>
    </row>
    <row r="3" spans="2:28">
      <c r="B3" s="96"/>
      <c r="C3" s="39"/>
      <c r="D3" s="39" t="s">
        <v>120</v>
      </c>
      <c r="E3" s="39"/>
      <c r="F3" s="39" t="s">
        <v>121</v>
      </c>
      <c r="G3" s="39"/>
      <c r="H3" s="39"/>
      <c r="I3" s="39"/>
      <c r="J3" s="39"/>
      <c r="K3" s="39"/>
      <c r="L3" s="39"/>
      <c r="M3" s="97"/>
      <c r="N3" s="38"/>
      <c r="O3" s="96"/>
      <c r="P3" s="39" t="s">
        <v>122</v>
      </c>
      <c r="Q3" s="39"/>
      <c r="R3" s="39" t="s">
        <v>123</v>
      </c>
      <c r="S3" s="39"/>
      <c r="T3" s="39"/>
      <c r="U3" s="39"/>
      <c r="V3" s="39"/>
      <c r="W3" s="39"/>
      <c r="X3" s="39"/>
      <c r="Y3" s="39"/>
      <c r="Z3" s="97"/>
      <c r="AA3" s="38"/>
      <c r="AB3" s="22"/>
    </row>
    <row r="4" spans="2:28">
      <c r="B4" s="46"/>
      <c r="C4" s="40"/>
      <c r="D4" s="192" t="s">
        <v>124</v>
      </c>
      <c r="E4" s="192"/>
      <c r="F4" s="192"/>
      <c r="G4" s="192"/>
      <c r="H4" s="192"/>
      <c r="I4" s="40"/>
      <c r="J4" s="192" t="s">
        <v>91</v>
      </c>
      <c r="K4" s="192"/>
      <c r="L4" s="192"/>
      <c r="M4" s="193"/>
      <c r="N4" s="38"/>
      <c r="O4" s="46"/>
      <c r="P4" s="192" t="s">
        <v>124</v>
      </c>
      <c r="Q4" s="192"/>
      <c r="R4" s="192"/>
      <c r="S4" s="192"/>
      <c r="T4" s="192"/>
      <c r="U4" s="40"/>
      <c r="V4" s="192" t="s">
        <v>91</v>
      </c>
      <c r="W4" s="192"/>
      <c r="X4" s="192"/>
      <c r="Y4" s="192"/>
      <c r="Z4" s="193"/>
      <c r="AA4" s="38"/>
    </row>
    <row r="5" spans="2:28">
      <c r="B5" s="37"/>
      <c r="C5" s="38" t="s">
        <v>125</v>
      </c>
      <c r="D5" s="38" t="s">
        <v>126</v>
      </c>
      <c r="E5" s="38" t="s">
        <v>127</v>
      </c>
      <c r="F5" s="38" t="s">
        <v>128</v>
      </c>
      <c r="G5" s="38" t="s">
        <v>129</v>
      </c>
      <c r="H5" s="38" t="s">
        <v>130</v>
      </c>
      <c r="I5" s="38"/>
      <c r="J5" s="38" t="s">
        <v>131</v>
      </c>
      <c r="K5" s="38" t="s">
        <v>132</v>
      </c>
      <c r="L5" s="38" t="s">
        <v>133</v>
      </c>
      <c r="M5" s="41" t="s">
        <v>134</v>
      </c>
      <c r="N5" s="38"/>
      <c r="O5" s="37" t="s">
        <v>125</v>
      </c>
      <c r="P5" s="38" t="s">
        <v>126</v>
      </c>
      <c r="Q5" s="38" t="s">
        <v>127</v>
      </c>
      <c r="R5" s="38" t="s">
        <v>128</v>
      </c>
      <c r="S5" s="38" t="s">
        <v>129</v>
      </c>
      <c r="T5" s="38" t="s">
        <v>130</v>
      </c>
      <c r="U5" s="38"/>
      <c r="V5" s="38" t="s">
        <v>131</v>
      </c>
      <c r="W5" s="38" t="s">
        <v>132</v>
      </c>
      <c r="X5" s="38" t="s">
        <v>133</v>
      </c>
      <c r="Y5" s="38" t="s">
        <v>134</v>
      </c>
      <c r="Z5" s="41" t="s">
        <v>135</v>
      </c>
      <c r="AA5" s="38"/>
    </row>
    <row r="6" spans="2:28">
      <c r="B6" s="37" cm="1">
        <f t="array" ref="B6:B16">SQRT(C6:C16)</f>
        <v>0.5</v>
      </c>
      <c r="C6" s="38">
        <v>0.25</v>
      </c>
      <c r="D6" s="38">
        <v>0.14120347683823828</v>
      </c>
      <c r="E6" s="38">
        <v>6.5570000000000003E-2</v>
      </c>
      <c r="F6" s="38">
        <v>0.17624537869156695</v>
      </c>
      <c r="G6" s="38">
        <v>0.23975561528331657</v>
      </c>
      <c r="H6" s="38">
        <v>0.13952730187179288</v>
      </c>
      <c r="I6" s="38"/>
      <c r="J6" s="38">
        <v>0.14120347683823828</v>
      </c>
      <c r="K6" s="38">
        <v>5.7941641394009626E-2</v>
      </c>
      <c r="L6" s="38">
        <v>0.15870811748415162</v>
      </c>
      <c r="M6" s="41">
        <v>0.1129485783398825</v>
      </c>
      <c r="N6" s="38"/>
      <c r="O6" s="37"/>
      <c r="P6" s="38"/>
      <c r="Q6" s="38"/>
      <c r="R6" s="38"/>
      <c r="S6" s="38"/>
      <c r="T6" s="38"/>
      <c r="U6" s="38"/>
      <c r="V6" s="38"/>
      <c r="W6" s="38"/>
      <c r="X6" s="38"/>
      <c r="Y6" s="38"/>
      <c r="Z6" s="41"/>
      <c r="AA6" s="38"/>
      <c r="AB6" s="84"/>
    </row>
    <row r="7" spans="2:28">
      <c r="B7" s="37">
        <v>1</v>
      </c>
      <c r="C7" s="38">
        <v>1</v>
      </c>
      <c r="D7" s="38">
        <v>0.30134544030291954</v>
      </c>
      <c r="E7" s="38">
        <v>0.27367999999999998</v>
      </c>
      <c r="F7" s="38">
        <v>0.33092666327394804</v>
      </c>
      <c r="G7" s="38">
        <v>0.43279875411381008</v>
      </c>
      <c r="H7" s="38">
        <v>0.40793603427544078</v>
      </c>
      <c r="I7" s="38"/>
      <c r="J7" s="38">
        <v>0.30134544030291954</v>
      </c>
      <c r="K7" s="38">
        <v>0.15548000000000001</v>
      </c>
      <c r="L7" s="38">
        <v>0.26052590148530891</v>
      </c>
      <c r="M7" s="41">
        <v>0.29555492826346824</v>
      </c>
      <c r="N7" s="38"/>
      <c r="O7" s="37">
        <v>0.25</v>
      </c>
      <c r="P7" s="38">
        <v>0.22963739689825136</v>
      </c>
      <c r="Q7" s="38">
        <v>0.11131000000000001</v>
      </c>
      <c r="R7" s="38">
        <v>0.24180361555983659</v>
      </c>
      <c r="S7" s="38">
        <v>0.24506356407906218</v>
      </c>
      <c r="T7" s="38">
        <v>0.26304111958487303</v>
      </c>
      <c r="U7" s="38"/>
      <c r="V7" s="38">
        <v>0.22963739689825136</v>
      </c>
      <c r="W7" s="38">
        <v>7.9759999999999998E-2</v>
      </c>
      <c r="X7" s="38">
        <v>0.25958673160437629</v>
      </c>
      <c r="Y7" s="38">
        <v>9.9463106958062292E-2</v>
      </c>
      <c r="Z7" s="41">
        <v>0.35459628055379816</v>
      </c>
      <c r="AA7" s="38"/>
      <c r="AB7" s="73"/>
    </row>
    <row r="8" spans="2:28">
      <c r="B8" s="37">
        <v>1.5</v>
      </c>
      <c r="C8" s="38">
        <v>2.25</v>
      </c>
      <c r="D8" s="38">
        <v>0.44331279691447767</v>
      </c>
      <c r="E8" s="38">
        <v>0.40071547491128501</v>
      </c>
      <c r="F8" s="38">
        <v>0.75496756904087081</v>
      </c>
      <c r="G8" s="38">
        <v>0.62343166116535753</v>
      </c>
      <c r="H8" s="38">
        <v>0.63977280268649361</v>
      </c>
      <c r="I8" s="38"/>
      <c r="J8" s="38">
        <v>0.44331279691447767</v>
      </c>
      <c r="K8" s="38">
        <v>0.21075779616951446</v>
      </c>
      <c r="L8" s="38">
        <v>0.64555752604559302</v>
      </c>
      <c r="M8" s="41">
        <v>0.23787507298357913</v>
      </c>
      <c r="N8" s="38"/>
      <c r="O8" s="37">
        <v>1</v>
      </c>
      <c r="P8" s="38">
        <v>0.3619247537622417</v>
      </c>
      <c r="Q8" s="38">
        <v>0.20397999999999999</v>
      </c>
      <c r="R8" s="38">
        <v>0.16951039302294252</v>
      </c>
      <c r="S8" s="38">
        <v>0.53602174463107433</v>
      </c>
      <c r="T8" s="38">
        <v>0.42508845034987025</v>
      </c>
      <c r="U8" s="38"/>
      <c r="V8" s="38">
        <v>0.3619247537622417</v>
      </c>
      <c r="W8" s="38">
        <v>0.10647</v>
      </c>
      <c r="X8" s="38">
        <v>0.29989427656521617</v>
      </c>
      <c r="Y8" s="38">
        <v>0.22158724335144053</v>
      </c>
      <c r="Z8" s="41">
        <v>0.49534199969473652</v>
      </c>
      <c r="AA8" s="38"/>
      <c r="AB8" s="73"/>
    </row>
    <row r="9" spans="2:28">
      <c r="B9" s="37">
        <v>2</v>
      </c>
      <c r="C9" s="38">
        <v>4</v>
      </c>
      <c r="D9" s="38">
        <v>0.6822398129609063</v>
      </c>
      <c r="E9" s="38">
        <v>0.59770210819630454</v>
      </c>
      <c r="F9" s="38">
        <v>0.83023350671777341</v>
      </c>
      <c r="G9" s="38">
        <v>0.69723056197604294</v>
      </c>
      <c r="H9" s="38">
        <v>0.66270462075229053</v>
      </c>
      <c r="I9" s="38"/>
      <c r="J9" s="38">
        <v>0.6822398129609063</v>
      </c>
      <c r="K9" s="38">
        <v>0.27409532106547879</v>
      </c>
      <c r="L9" s="38">
        <v>0.44574233931505247</v>
      </c>
      <c r="M9" s="41">
        <v>-4.1968101675582972E-2</v>
      </c>
      <c r="N9" s="38"/>
      <c r="O9" s="37">
        <v>2.25</v>
      </c>
      <c r="P9" s="38">
        <v>0.48240553496271771</v>
      </c>
      <c r="Q9" s="38">
        <v>0.28343000000000002</v>
      </c>
      <c r="R9" s="38">
        <v>0.34561832543916104</v>
      </c>
      <c r="S9" s="38">
        <v>0.62710468503387251</v>
      </c>
      <c r="T9" s="38">
        <v>0.5087546905488568</v>
      </c>
      <c r="U9" s="38"/>
      <c r="V9" s="38">
        <v>0.48240553496271771</v>
      </c>
      <c r="W9" s="38">
        <v>0.15501000000000001</v>
      </c>
      <c r="X9" s="38">
        <v>0.38950327710782423</v>
      </c>
      <c r="Y9" s="38">
        <v>0.26578306226619863</v>
      </c>
      <c r="Z9" s="41">
        <v>0.60779884287677599</v>
      </c>
      <c r="AA9" s="38"/>
      <c r="AB9" s="73"/>
    </row>
    <row r="10" spans="2:28">
      <c r="B10" s="37">
        <v>2.5</v>
      </c>
      <c r="C10" s="38">
        <v>6.25</v>
      </c>
      <c r="D10" s="38">
        <v>0.74494588624736902</v>
      </c>
      <c r="E10" s="38">
        <v>0.72908863362913678</v>
      </c>
      <c r="F10" s="38">
        <v>0.84864218191198126</v>
      </c>
      <c r="G10" s="38">
        <v>0.76588512301051637</v>
      </c>
      <c r="H10" s="38">
        <v>1</v>
      </c>
      <c r="I10" s="38"/>
      <c r="J10" s="38">
        <v>0.74494588624736902</v>
      </c>
      <c r="K10" s="38">
        <v>0.32031264125977005</v>
      </c>
      <c r="L10" s="38">
        <v>0.84823431967975316</v>
      </c>
      <c r="M10" s="41">
        <v>0.29083127970542549</v>
      </c>
      <c r="N10" s="38"/>
      <c r="O10" s="37">
        <v>4</v>
      </c>
      <c r="P10" s="38">
        <v>0.57766592947675599</v>
      </c>
      <c r="Q10" s="38">
        <v>0.42433999999999999</v>
      </c>
      <c r="R10" s="38">
        <v>0.57419151969396209</v>
      </c>
      <c r="S10" s="38">
        <v>0.68583585725301255</v>
      </c>
      <c r="T10" s="38">
        <v>0.67509395392719551</v>
      </c>
      <c r="U10" s="38"/>
      <c r="V10" s="38">
        <v>0.57766592947675599</v>
      </c>
      <c r="W10" s="38">
        <v>0.21798000000000001</v>
      </c>
      <c r="X10" s="38">
        <v>0.4776995448923293</v>
      </c>
      <c r="Y10" s="38">
        <v>0.27768709622269727</v>
      </c>
      <c r="Z10" s="41">
        <v>0.6175374433684121</v>
      </c>
      <c r="AA10" s="38"/>
      <c r="AB10" s="73"/>
    </row>
    <row r="11" spans="2:28">
      <c r="B11" s="37">
        <v>3</v>
      </c>
      <c r="C11" s="38">
        <v>9</v>
      </c>
      <c r="D11" s="38">
        <v>0.89148413808427163</v>
      </c>
      <c r="E11" s="38">
        <v>0.80289999999999995</v>
      </c>
      <c r="F11" s="38">
        <v>1</v>
      </c>
      <c r="G11" s="38">
        <v>0.87369039169335838</v>
      </c>
      <c r="H11" s="38">
        <v>0.85188898722328366</v>
      </c>
      <c r="I11" s="38"/>
      <c r="J11" s="38">
        <v>0.89148413808427163</v>
      </c>
      <c r="K11" s="38">
        <v>0.40715474911284999</v>
      </c>
      <c r="L11" s="38">
        <v>0.62763846903752984</v>
      </c>
      <c r="M11" s="41">
        <v>0.35518883897800552</v>
      </c>
      <c r="N11" s="38"/>
      <c r="O11" s="37">
        <v>6.25</v>
      </c>
      <c r="P11" s="38">
        <v>0.68055839967367926</v>
      </c>
      <c r="Q11" s="38">
        <v>0.58362000000000003</v>
      </c>
      <c r="R11" s="38">
        <v>0.76004065803326348</v>
      </c>
      <c r="S11" s="38">
        <v>0.91472113743546968</v>
      </c>
      <c r="T11" s="38">
        <v>0.84432709832819908</v>
      </c>
      <c r="U11" s="38"/>
      <c r="V11" s="38">
        <v>0.68055839967367926</v>
      </c>
      <c r="W11" s="38">
        <v>0.28853000000000001</v>
      </c>
      <c r="X11" s="38">
        <v>0.6609743106094168</v>
      </c>
      <c r="Y11" s="38">
        <v>0.46665851364611816</v>
      </c>
      <c r="Z11" s="41">
        <v>0.72141444799978327</v>
      </c>
      <c r="AA11" s="38"/>
      <c r="AB11" s="73"/>
    </row>
    <row r="12" spans="2:28">
      <c r="B12" s="37">
        <v>3.5</v>
      </c>
      <c r="C12" s="38">
        <v>12.25</v>
      </c>
      <c r="D12" s="38">
        <v>0.82264332121763628</v>
      </c>
      <c r="E12" s="38">
        <v>0.88024999999999998</v>
      </c>
      <c r="F12" s="38">
        <v>0.85780474586695088</v>
      </c>
      <c r="G12" s="38">
        <v>0.748426078005058</v>
      </c>
      <c r="H12" s="38">
        <v>0.84025902424332133</v>
      </c>
      <c r="I12" s="38"/>
      <c r="J12" s="38">
        <v>0.82264332121763628</v>
      </c>
      <c r="K12" s="38">
        <v>0.51028302636301115</v>
      </c>
      <c r="L12" s="38">
        <v>0.72178466977261801</v>
      </c>
      <c r="M12" s="41">
        <v>0.65750547735565423</v>
      </c>
      <c r="N12" s="38"/>
      <c r="O12" s="37">
        <v>9</v>
      </c>
      <c r="P12" s="38">
        <v>0.80003256268585499</v>
      </c>
      <c r="Q12" s="38">
        <v>0.66142999999999996</v>
      </c>
      <c r="R12" s="38">
        <v>0.67525961099398701</v>
      </c>
      <c r="S12" s="38">
        <v>1</v>
      </c>
      <c r="T12" s="38">
        <v>0.78216026131271033</v>
      </c>
      <c r="U12" s="38"/>
      <c r="V12" s="38">
        <v>0.80003256268585499</v>
      </c>
      <c r="W12" s="38">
        <v>0.40111000000000002</v>
      </c>
      <c r="X12" s="38">
        <v>0.72255868437307669</v>
      </c>
      <c r="Y12" s="38">
        <v>0.34687254707433435</v>
      </c>
      <c r="Z12" s="41">
        <v>0.76419157735221799</v>
      </c>
      <c r="AA12" s="38"/>
      <c r="AB12" s="73"/>
    </row>
    <row r="13" spans="2:28">
      <c r="B13" s="37">
        <v>4</v>
      </c>
      <c r="C13" s="38">
        <v>16</v>
      </c>
      <c r="D13" s="38">
        <v>1</v>
      </c>
      <c r="E13" s="38">
        <v>0.99283817154838372</v>
      </c>
      <c r="F13" s="38">
        <v>0.98069581227973535</v>
      </c>
      <c r="G13" s="38">
        <v>0.77267615108889098</v>
      </c>
      <c r="H13" s="38">
        <v>0.90775434510917352</v>
      </c>
      <c r="I13" s="38"/>
      <c r="J13" s="38">
        <v>1</v>
      </c>
      <c r="K13" s="38">
        <v>0.67133042389574205</v>
      </c>
      <c r="L13" s="38">
        <v>0.86855517173112218</v>
      </c>
      <c r="M13" s="41">
        <v>0.41473717823959694</v>
      </c>
      <c r="N13" s="38"/>
      <c r="O13" s="37">
        <v>16</v>
      </c>
      <c r="P13" s="38">
        <v>0.82792066104069584</v>
      </c>
      <c r="Q13" s="38">
        <v>0.84845000000000004</v>
      </c>
      <c r="R13" s="38">
        <v>1</v>
      </c>
      <c r="S13" s="38">
        <v>0.94053703731201477</v>
      </c>
      <c r="T13" s="38">
        <v>0.95385171790235079</v>
      </c>
      <c r="U13" s="38"/>
      <c r="V13" s="38">
        <v>0.82792066104069584</v>
      </c>
      <c r="W13" s="38">
        <v>0.60019999999999996</v>
      </c>
      <c r="X13" s="38">
        <v>0.7418663308053115</v>
      </c>
      <c r="Y13" s="38">
        <v>0.59238661789829283</v>
      </c>
      <c r="Z13" s="41">
        <v>0.80002632451658118</v>
      </c>
      <c r="AA13" s="38"/>
      <c r="AB13" s="73"/>
    </row>
    <row r="14" spans="2:28">
      <c r="B14" s="37">
        <v>5</v>
      </c>
      <c r="C14" s="38">
        <v>25</v>
      </c>
      <c r="D14" s="38">
        <v>0.97853069724638853</v>
      </c>
      <c r="E14" s="38">
        <v>1</v>
      </c>
      <c r="F14" s="38">
        <v>0.63217529808590944</v>
      </c>
      <c r="G14" s="38">
        <v>1</v>
      </c>
      <c r="H14" s="38">
        <v>0.91857703272586189</v>
      </c>
      <c r="I14" s="38"/>
      <c r="J14" s="38">
        <v>0.97853069724638853</v>
      </c>
      <c r="K14" s="38">
        <v>0.90311134488889599</v>
      </c>
      <c r="L14" s="38">
        <v>1</v>
      </c>
      <c r="M14" s="41">
        <v>0.4564730890824914</v>
      </c>
      <c r="N14" s="38"/>
      <c r="O14" s="37">
        <v>25</v>
      </c>
      <c r="P14" s="38">
        <v>0.92257383002525806</v>
      </c>
      <c r="Q14" s="38">
        <v>0.89432999999999996</v>
      </c>
      <c r="R14" s="38">
        <v>0.7612744148642151</v>
      </c>
      <c r="S14" s="38">
        <v>0.93936953228854847</v>
      </c>
      <c r="T14" s="38">
        <v>0.97211087206684343</v>
      </c>
      <c r="U14" s="38"/>
      <c r="V14" s="38">
        <v>0.92257383002525806</v>
      </c>
      <c r="W14" s="38">
        <v>0.72330000000000005</v>
      </c>
      <c r="X14" s="38">
        <v>1</v>
      </c>
      <c r="Y14" s="38">
        <v>0.73636916877043712</v>
      </c>
      <c r="Z14" s="41">
        <v>0.86206447027477828</v>
      </c>
      <c r="AA14" s="38"/>
      <c r="AB14" s="73"/>
    </row>
    <row r="15" spans="2:28">
      <c r="B15" s="37">
        <v>6</v>
      </c>
      <c r="C15" s="38">
        <v>36</v>
      </c>
      <c r="D15" s="38">
        <v>0.84137058217262406</v>
      </c>
      <c r="E15" s="45">
        <v>0.96753339831961105</v>
      </c>
      <c r="F15" s="38">
        <v>0.86959158402474268</v>
      </c>
      <c r="G15" s="38">
        <v>0.85169411605818524</v>
      </c>
      <c r="H15" s="38">
        <v>0.91132060410835636</v>
      </c>
      <c r="I15" s="38"/>
      <c r="J15" s="38">
        <v>0.84137058217262406</v>
      </c>
      <c r="K15" s="45">
        <v>0.89532</v>
      </c>
      <c r="L15" s="38">
        <v>0.94067621775867805</v>
      </c>
      <c r="M15" s="41">
        <v>0.83993911904189189</v>
      </c>
      <c r="N15" s="38"/>
      <c r="O15" s="37">
        <v>36</v>
      </c>
      <c r="P15" s="38">
        <v>0.90891691401889707</v>
      </c>
      <c r="Q15" s="38">
        <v>0.97109000000000001</v>
      </c>
      <c r="R15" s="38">
        <v>0.94403340534455626</v>
      </c>
      <c r="S15" s="38">
        <v>0.93717836054037007</v>
      </c>
      <c r="T15" s="38">
        <v>0.92289359512254387</v>
      </c>
      <c r="U15" s="38"/>
      <c r="V15" s="38">
        <v>0.90891691401889707</v>
      </c>
      <c r="W15" s="38">
        <v>0.82513000000000003</v>
      </c>
      <c r="X15" s="38">
        <v>0.97234999087354923</v>
      </c>
      <c r="Y15" s="38">
        <v>1</v>
      </c>
      <c r="Z15" s="41">
        <v>0.99392865887933002</v>
      </c>
      <c r="AA15" s="38"/>
      <c r="AB15" s="73"/>
    </row>
    <row r="16" spans="2:28">
      <c r="B16" s="43">
        <v>7</v>
      </c>
      <c r="C16" s="45">
        <v>49</v>
      </c>
      <c r="D16" s="45">
        <v>0.82397630734361238</v>
      </c>
      <c r="E16" s="45">
        <v>0.88524000000000003</v>
      </c>
      <c r="F16" s="45">
        <v>0.6654287055761936</v>
      </c>
      <c r="G16" s="45">
        <v>0.75498383053272133</v>
      </c>
      <c r="H16" s="45">
        <v>0.7113945328035961</v>
      </c>
      <c r="I16" s="45"/>
      <c r="J16" s="45">
        <v>0.82397630734361238</v>
      </c>
      <c r="K16" s="45">
        <v>0.83265</v>
      </c>
      <c r="L16" s="45">
        <v>0.86084416015335941</v>
      </c>
      <c r="M16" s="44">
        <v>1</v>
      </c>
      <c r="N16" s="38"/>
      <c r="O16" s="43">
        <v>49</v>
      </c>
      <c r="P16" s="45">
        <v>1</v>
      </c>
      <c r="Q16" s="45">
        <v>1</v>
      </c>
      <c r="R16" s="45">
        <v>0.71155355007519872</v>
      </c>
      <c r="S16" s="45">
        <v>0.9664193817832919</v>
      </c>
      <c r="T16" s="45">
        <v>1</v>
      </c>
      <c r="U16" s="45"/>
      <c r="V16" s="45">
        <v>1</v>
      </c>
      <c r="W16" s="45">
        <v>1</v>
      </c>
      <c r="X16" s="45">
        <v>0.98879054760596718</v>
      </c>
      <c r="Y16" s="45">
        <v>0.89513239715026971</v>
      </c>
      <c r="Z16" s="44">
        <v>1</v>
      </c>
      <c r="AA16" s="38"/>
      <c r="AB16" s="73"/>
    </row>
    <row r="17" spans="2:28"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73"/>
    </row>
    <row r="18" spans="2:28">
      <c r="AB18" s="73"/>
    </row>
    <row r="19" spans="2:28">
      <c r="AB19" s="73"/>
    </row>
    <row r="20" spans="2:28">
      <c r="AB20" s="73"/>
    </row>
    <row r="21" spans="2:28">
      <c r="AB21" s="73"/>
    </row>
    <row r="22" spans="2:28">
      <c r="AB22" s="73"/>
    </row>
    <row r="23" spans="2:28">
      <c r="AB23" s="73"/>
    </row>
    <row r="24" spans="2:28">
      <c r="AB24" s="73"/>
    </row>
    <row r="25" spans="2:28">
      <c r="C25" s="38"/>
      <c r="D25" s="38"/>
      <c r="G25" s="38"/>
      <c r="H25" s="38"/>
      <c r="I25" s="38"/>
      <c r="J25" s="38"/>
      <c r="L25" s="38"/>
      <c r="O25" s="38"/>
      <c r="U25" s="71"/>
      <c r="V25" s="71"/>
      <c r="W25" s="71"/>
      <c r="X25" s="71"/>
      <c r="Y25" s="71"/>
      <c r="Z25" s="71"/>
      <c r="AA25" s="73"/>
      <c r="AB25" s="73"/>
    </row>
    <row r="26" spans="2:28">
      <c r="C26" s="38"/>
      <c r="D26" s="38"/>
      <c r="G26" s="38"/>
      <c r="H26" s="38"/>
      <c r="I26" s="38"/>
      <c r="J26" s="38"/>
      <c r="L26" s="38"/>
      <c r="O26" s="38"/>
      <c r="U26" s="71"/>
      <c r="V26" s="71"/>
      <c r="W26" s="71"/>
      <c r="X26" s="71"/>
      <c r="Y26" s="71"/>
      <c r="Z26" s="71"/>
      <c r="AA26" s="73"/>
      <c r="AB26" s="73"/>
    </row>
    <row r="27" spans="2:28">
      <c r="C27" s="38"/>
      <c r="D27" s="38"/>
      <c r="G27" s="38"/>
      <c r="H27" s="38"/>
      <c r="I27" s="38"/>
      <c r="J27" s="38"/>
      <c r="L27" s="38"/>
      <c r="O27" s="38"/>
      <c r="U27" s="71"/>
      <c r="V27" s="71"/>
      <c r="W27" s="71"/>
      <c r="X27" s="71"/>
      <c r="Y27" s="73"/>
      <c r="Z27" s="73"/>
      <c r="AA27" s="73"/>
      <c r="AB27" s="73"/>
    </row>
    <row r="28" spans="2:28">
      <c r="C28" s="38"/>
      <c r="D28" s="38"/>
      <c r="G28" s="38"/>
      <c r="H28" s="38"/>
      <c r="I28" s="38"/>
      <c r="J28" s="38"/>
      <c r="K28" s="38"/>
      <c r="L28" s="38"/>
      <c r="O28" s="38"/>
      <c r="U28" s="71"/>
      <c r="V28" s="71"/>
      <c r="W28" s="73"/>
      <c r="X28" s="73"/>
      <c r="Y28" s="71"/>
      <c r="Z28" s="71"/>
      <c r="AA28" s="73"/>
      <c r="AB28" s="73"/>
    </row>
    <row r="29" spans="2:28">
      <c r="U29" s="73"/>
      <c r="V29" s="73"/>
      <c r="W29" s="73"/>
      <c r="X29" s="73"/>
      <c r="Y29" s="73"/>
      <c r="Z29" s="73"/>
      <c r="AA29" s="73"/>
      <c r="AB29" s="73"/>
    </row>
    <row r="30" spans="2:28">
      <c r="C30" s="38"/>
      <c r="D30" s="38"/>
      <c r="G30" s="38"/>
      <c r="H30" s="38"/>
      <c r="I30" s="38"/>
      <c r="J30" s="38"/>
      <c r="L30" s="38"/>
      <c r="N30" s="38"/>
      <c r="O30" s="38"/>
      <c r="Q30" s="38"/>
      <c r="R30" s="38"/>
      <c r="U30" s="73"/>
      <c r="V30" s="73"/>
      <c r="W30" s="71"/>
      <c r="X30" s="71"/>
      <c r="Y30" s="73"/>
      <c r="Z30" s="73"/>
      <c r="AA30" s="73"/>
      <c r="AB30" s="73"/>
    </row>
    <row r="31" spans="2:28">
      <c r="C31" s="38"/>
      <c r="D31" s="38"/>
      <c r="E31" s="38"/>
      <c r="F31" s="38"/>
      <c r="G31" s="38"/>
      <c r="H31" s="38"/>
      <c r="I31" s="38"/>
      <c r="J31" s="38"/>
      <c r="L31" s="38"/>
      <c r="N31" s="38"/>
      <c r="O31" s="38"/>
      <c r="Q31" s="38"/>
      <c r="R31" s="38"/>
      <c r="U31" s="71"/>
      <c r="V31" s="71"/>
      <c r="W31" s="71"/>
      <c r="X31" s="71"/>
      <c r="Y31" s="71"/>
      <c r="Z31" s="71"/>
      <c r="AA31" s="73"/>
      <c r="AB31" s="73"/>
    </row>
    <row r="32" spans="2:28">
      <c r="C32" s="38"/>
      <c r="D32" s="38"/>
      <c r="E32" s="38"/>
      <c r="F32" s="38"/>
      <c r="G32" s="38"/>
      <c r="H32" s="38"/>
      <c r="I32" s="38"/>
      <c r="J32" s="38"/>
      <c r="K32" s="38"/>
      <c r="L32" s="38"/>
      <c r="N32" s="38"/>
      <c r="O32" s="38"/>
      <c r="Q32" s="38"/>
      <c r="R32" s="38"/>
      <c r="U32" s="71"/>
      <c r="V32" s="71"/>
      <c r="W32" s="71"/>
      <c r="X32" s="71"/>
      <c r="Y32" s="71"/>
      <c r="Z32" s="71"/>
      <c r="AA32" s="73"/>
      <c r="AB32" s="73"/>
    </row>
    <row r="33" spans="3:28">
      <c r="C33" s="38"/>
      <c r="D33" s="38"/>
      <c r="E33" s="38"/>
      <c r="F33" s="38"/>
      <c r="G33" s="38"/>
      <c r="H33" s="38"/>
      <c r="J33" s="38"/>
      <c r="K33" s="38"/>
      <c r="L33" s="38"/>
      <c r="N33" s="38"/>
      <c r="O33" s="38"/>
      <c r="Q33" s="38"/>
      <c r="R33" s="38"/>
      <c r="U33" s="73"/>
      <c r="V33" s="73"/>
      <c r="W33" s="71"/>
      <c r="X33" s="71"/>
      <c r="Y33" s="73"/>
      <c r="Z33" s="73"/>
      <c r="AA33" s="73"/>
      <c r="AB33" s="73"/>
    </row>
    <row r="34" spans="3:28">
      <c r="C34" s="38"/>
      <c r="D34" s="38"/>
      <c r="E34" s="38"/>
      <c r="F34" s="38"/>
      <c r="G34" s="38"/>
      <c r="H34" s="38"/>
      <c r="J34" s="38"/>
      <c r="K34" s="38"/>
      <c r="L34" s="38"/>
      <c r="N34" s="38"/>
      <c r="O34" s="38"/>
      <c r="Q34" s="38"/>
      <c r="R34" s="38"/>
      <c r="U34" s="73"/>
      <c r="V34" s="73"/>
      <c r="W34" s="71"/>
      <c r="X34" s="71"/>
      <c r="Y34" s="73"/>
      <c r="Z34" s="73"/>
      <c r="AA34" s="73"/>
      <c r="AB34" s="73"/>
    </row>
    <row r="35" spans="3:28">
      <c r="C35" s="38"/>
      <c r="D35" s="38"/>
      <c r="E35" s="38"/>
      <c r="F35" s="38"/>
      <c r="G35" s="38"/>
      <c r="H35" s="38"/>
      <c r="K35" s="38"/>
      <c r="L35" s="38"/>
      <c r="N35" s="38"/>
      <c r="O35" s="38"/>
      <c r="U35" s="38"/>
      <c r="V35" s="38"/>
      <c r="W35" s="71"/>
      <c r="X35" s="38"/>
      <c r="Y35" s="38"/>
      <c r="Z35" s="38"/>
      <c r="AA35" s="38"/>
      <c r="AB35" s="38"/>
    </row>
    <row r="36" spans="3:28">
      <c r="C36" s="146"/>
      <c r="D36" s="146"/>
      <c r="E36" s="146"/>
      <c r="F36" s="146"/>
      <c r="G36" s="146"/>
      <c r="H36" s="146"/>
      <c r="I36" s="146"/>
      <c r="J36" s="146"/>
      <c r="K36" s="146"/>
      <c r="L36" s="146"/>
      <c r="M36" s="146"/>
      <c r="N36" s="146"/>
      <c r="O36" s="146"/>
      <c r="P36" s="146"/>
      <c r="Q36" s="146"/>
      <c r="T36" s="146"/>
      <c r="U36" s="146"/>
      <c r="V36" s="146"/>
      <c r="W36" s="146"/>
      <c r="X36" s="146"/>
      <c r="Y36" s="146"/>
      <c r="Z36" s="146"/>
      <c r="AA36" s="146"/>
      <c r="AB36" s="146"/>
    </row>
    <row r="37" spans="3:28"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S37" s="42"/>
      <c r="T37" s="42"/>
      <c r="U37" s="58"/>
      <c r="V37" s="73"/>
      <c r="W37" s="58"/>
      <c r="X37" s="73"/>
      <c r="Y37" s="58"/>
      <c r="Z37" s="73"/>
      <c r="AA37" s="58"/>
      <c r="AB37" s="73"/>
    </row>
    <row r="38" spans="3:28"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U38" s="71"/>
      <c r="V38" s="71"/>
      <c r="W38" s="71"/>
      <c r="X38" s="71"/>
      <c r="Y38" s="71"/>
      <c r="Z38" s="71"/>
      <c r="AA38" s="73"/>
      <c r="AB38" s="73"/>
    </row>
    <row r="39" spans="3:28"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U39" s="73"/>
      <c r="V39" s="73"/>
      <c r="W39" s="71"/>
      <c r="X39" s="71"/>
      <c r="Y39" s="73"/>
      <c r="Z39" s="73"/>
      <c r="AA39" s="73"/>
      <c r="AB39" s="73"/>
    </row>
    <row r="40" spans="3:28"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U40" s="73"/>
      <c r="V40" s="73"/>
      <c r="W40" s="73"/>
      <c r="X40" s="73"/>
      <c r="Y40" s="71"/>
      <c r="Z40" s="71"/>
      <c r="AA40" s="73"/>
      <c r="AB40" s="73"/>
    </row>
    <row r="41" spans="3:28"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U41" s="73"/>
      <c r="V41" s="73"/>
      <c r="W41" s="71"/>
      <c r="X41" s="73"/>
      <c r="Y41" s="71"/>
      <c r="Z41" s="71"/>
      <c r="AA41" s="73"/>
      <c r="AB41" s="73"/>
    </row>
    <row r="42" spans="3:28"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Q42" s="38"/>
      <c r="U42" s="73"/>
      <c r="V42" s="73"/>
      <c r="W42" s="71"/>
      <c r="X42" s="71"/>
      <c r="Y42" s="71"/>
      <c r="Z42" s="71"/>
      <c r="AA42" s="73"/>
      <c r="AB42" s="73"/>
    </row>
    <row r="43" spans="3:28"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Q43" s="38"/>
      <c r="U43" s="71"/>
      <c r="V43" s="71"/>
      <c r="W43" s="71"/>
      <c r="X43" s="71"/>
      <c r="Y43" s="71"/>
      <c r="Z43" s="71"/>
      <c r="AA43" s="73"/>
      <c r="AB43" s="73"/>
    </row>
    <row r="44" spans="3:28"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Q44" s="38"/>
      <c r="R44" s="38"/>
      <c r="U44" s="38"/>
      <c r="V44" s="38"/>
      <c r="W44" s="71"/>
      <c r="X44" s="73"/>
      <c r="Y44" s="71"/>
      <c r="Z44" s="71"/>
      <c r="AA44" s="73"/>
      <c r="AB44" s="73"/>
    </row>
    <row r="45" spans="3:28"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U45" s="38"/>
      <c r="V45" s="38"/>
      <c r="W45" s="71"/>
      <c r="X45" s="73"/>
      <c r="Y45" s="71"/>
      <c r="Z45" s="71"/>
      <c r="AA45" s="73"/>
      <c r="AB45" s="73"/>
    </row>
    <row r="46" spans="3:28"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Q46" s="38"/>
      <c r="U46" s="71"/>
      <c r="V46" s="71"/>
      <c r="W46" s="73"/>
      <c r="X46" s="73"/>
      <c r="Y46" s="71"/>
      <c r="Z46" s="71"/>
      <c r="AA46" s="73"/>
      <c r="AB46" s="73"/>
    </row>
    <row r="47" spans="3:28"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Q47" s="38"/>
      <c r="U47" s="71"/>
      <c r="V47" s="71"/>
      <c r="W47" s="73"/>
      <c r="X47" s="73"/>
      <c r="Y47" s="73"/>
      <c r="Z47" s="73"/>
      <c r="AA47" s="73"/>
      <c r="AB47" s="73"/>
    </row>
    <row r="48" spans="3:28"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U48" s="71"/>
      <c r="V48" s="71"/>
      <c r="W48" s="71"/>
      <c r="X48" s="73"/>
      <c r="Y48" s="73"/>
      <c r="Z48" s="73"/>
      <c r="AA48" s="73"/>
      <c r="AB48" s="73"/>
    </row>
    <row r="49" spans="3:28"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Q49" s="38"/>
      <c r="U49" s="71"/>
      <c r="V49" s="71"/>
      <c r="W49" s="73"/>
      <c r="X49" s="73"/>
      <c r="Y49" s="71"/>
      <c r="Z49" s="71"/>
      <c r="AA49" s="73"/>
      <c r="AB49" s="73"/>
    </row>
    <row r="50" spans="3:28"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Q50" s="38"/>
      <c r="R50" s="38"/>
      <c r="U50" s="38"/>
      <c r="V50" s="38"/>
      <c r="W50" s="71"/>
      <c r="X50" s="71"/>
      <c r="Y50" s="71"/>
      <c r="Z50" s="71"/>
      <c r="AA50" s="73"/>
      <c r="AB50" s="73"/>
    </row>
    <row r="51" spans="3:28"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U51" s="38"/>
      <c r="V51" s="38"/>
      <c r="W51" s="71"/>
      <c r="X51" s="73"/>
      <c r="Y51" s="71"/>
      <c r="Z51" s="71"/>
      <c r="AA51" s="73"/>
      <c r="AB51" s="73"/>
    </row>
    <row r="52" spans="3:28"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Q52" s="38"/>
      <c r="U52" s="38"/>
      <c r="V52" s="38"/>
      <c r="W52" s="73"/>
      <c r="X52" s="73"/>
      <c r="Y52" s="71"/>
      <c r="Z52" s="71"/>
      <c r="AA52" s="73"/>
      <c r="AB52" s="73"/>
    </row>
    <row r="53" spans="3:28"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Q53" s="38"/>
      <c r="U53" s="38"/>
      <c r="V53" s="38"/>
      <c r="W53" s="73"/>
      <c r="X53" s="73"/>
      <c r="Y53" s="71"/>
      <c r="Z53" s="71"/>
      <c r="AA53" s="73"/>
      <c r="AB53" s="73"/>
    </row>
    <row r="54" spans="3:28"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U54" s="38"/>
      <c r="V54" s="38"/>
      <c r="W54" s="73"/>
      <c r="X54" s="73"/>
      <c r="Y54" s="71"/>
      <c r="Z54" s="71"/>
      <c r="AA54" s="73"/>
      <c r="AB54" s="73"/>
    </row>
    <row r="55" spans="3:28"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U55" s="38"/>
      <c r="V55" s="38"/>
      <c r="W55" s="73"/>
      <c r="X55" s="73"/>
      <c r="Y55" s="71"/>
      <c r="Z55" s="71"/>
      <c r="AA55" s="73"/>
      <c r="AB55" s="73"/>
    </row>
    <row r="56" spans="3:28"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U56" s="38"/>
      <c r="V56" s="38"/>
      <c r="W56" s="71"/>
      <c r="X56" s="73"/>
      <c r="Y56" s="71"/>
      <c r="Z56" s="71"/>
      <c r="AA56" s="73"/>
      <c r="AB56" s="73"/>
    </row>
  </sheetData>
  <mergeCells count="6">
    <mergeCell ref="C36:Q36"/>
    <mergeCell ref="T36:AB36"/>
    <mergeCell ref="J4:M4"/>
    <mergeCell ref="D4:H4"/>
    <mergeCell ref="P4:T4"/>
    <mergeCell ref="V4:Z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F8AB5-9B69-405A-BB12-35D25A08D4FD}">
  <dimension ref="B3:AX49"/>
  <sheetViews>
    <sheetView topLeftCell="A7" workbookViewId="0">
      <selection activeCell="C26" sqref="C26:M26"/>
    </sheetView>
  </sheetViews>
  <sheetFormatPr defaultRowHeight="14.25"/>
  <sheetData>
    <row r="3" spans="2:44">
      <c r="B3" s="8"/>
      <c r="C3" s="157" t="s">
        <v>154</v>
      </c>
      <c r="D3" s="157"/>
      <c r="E3" s="157"/>
      <c r="F3" s="157"/>
      <c r="G3" s="157"/>
      <c r="H3" s="157"/>
      <c r="I3" s="157"/>
      <c r="J3" s="158"/>
      <c r="L3" s="8"/>
      <c r="M3" s="157" t="s">
        <v>155</v>
      </c>
      <c r="N3" s="157"/>
      <c r="O3" s="157"/>
      <c r="P3" s="157"/>
      <c r="Q3" s="157"/>
      <c r="R3" s="157"/>
      <c r="S3" s="157"/>
      <c r="T3" s="157"/>
      <c r="U3" s="158"/>
      <c r="W3" s="8"/>
      <c r="X3" s="157" t="s">
        <v>151</v>
      </c>
      <c r="Y3" s="157"/>
      <c r="Z3" s="157"/>
      <c r="AA3" s="157"/>
      <c r="AB3" s="157"/>
      <c r="AC3" s="157"/>
      <c r="AD3" s="157"/>
      <c r="AE3" s="157"/>
      <c r="AF3" s="158"/>
      <c r="AH3" s="8"/>
      <c r="AI3" s="157" t="s">
        <v>152</v>
      </c>
      <c r="AJ3" s="157"/>
      <c r="AK3" s="157"/>
      <c r="AL3" s="157"/>
      <c r="AM3" s="157"/>
      <c r="AN3" s="157"/>
      <c r="AO3" s="157"/>
      <c r="AP3" s="157"/>
      <c r="AQ3" s="157"/>
      <c r="AR3" s="158"/>
    </row>
    <row r="4" spans="2:44">
      <c r="B4" s="6"/>
      <c r="D4" t="s">
        <v>153</v>
      </c>
      <c r="J4" s="12" t="s">
        <v>91</v>
      </c>
      <c r="L4" s="6"/>
      <c r="N4" t="s">
        <v>153</v>
      </c>
      <c r="S4" t="s">
        <v>91</v>
      </c>
      <c r="U4" s="12"/>
      <c r="W4" s="10"/>
      <c r="X4" s="9"/>
      <c r="Y4" s="9" t="s">
        <v>153</v>
      </c>
      <c r="Z4" s="9"/>
      <c r="AA4" s="9"/>
      <c r="AB4" s="9"/>
      <c r="AC4" s="9"/>
      <c r="AD4" s="9" t="s">
        <v>91</v>
      </c>
      <c r="AE4" s="45"/>
      <c r="AF4" s="14"/>
      <c r="AH4" s="6"/>
      <c r="AJ4" t="s">
        <v>153</v>
      </c>
      <c r="AP4" t="s">
        <v>91</v>
      </c>
      <c r="AR4" s="12"/>
    </row>
    <row r="5" spans="2:44">
      <c r="B5" s="53"/>
      <c r="C5" s="57">
        <v>103.6</v>
      </c>
      <c r="D5" s="57">
        <v>74.400000000000006</v>
      </c>
      <c r="E5" s="57">
        <v>86.4</v>
      </c>
      <c r="F5" s="57">
        <v>68.7</v>
      </c>
      <c r="G5" s="57">
        <v>77.099999999999994</v>
      </c>
      <c r="H5" s="57"/>
      <c r="I5" s="57">
        <v>55.5</v>
      </c>
      <c r="J5" s="54">
        <v>72.900000000000006</v>
      </c>
      <c r="L5" s="53"/>
      <c r="M5" s="57">
        <v>103.6</v>
      </c>
      <c r="N5" s="57">
        <v>74.400000000000006</v>
      </c>
      <c r="O5" s="57">
        <v>86.4</v>
      </c>
      <c r="P5" s="57">
        <v>68.7</v>
      </c>
      <c r="Q5" s="57">
        <v>77.099999999999994</v>
      </c>
      <c r="R5" s="57"/>
      <c r="S5" s="57">
        <v>55.5</v>
      </c>
      <c r="T5" s="57">
        <v>83</v>
      </c>
      <c r="U5" s="54">
        <v>75.7</v>
      </c>
      <c r="W5" s="53"/>
      <c r="X5" s="57">
        <v>103.6</v>
      </c>
      <c r="Y5" s="57">
        <v>74.400000000000006</v>
      </c>
      <c r="Z5" s="57">
        <v>86.4</v>
      </c>
      <c r="AA5" s="57">
        <v>68.7</v>
      </c>
      <c r="AB5" s="57">
        <v>77.099999999999994</v>
      </c>
      <c r="AC5" s="57"/>
      <c r="AD5" s="57">
        <v>55.5</v>
      </c>
      <c r="AE5" s="39">
        <v>83</v>
      </c>
      <c r="AF5" s="54">
        <v>75.7</v>
      </c>
      <c r="AH5" s="53"/>
      <c r="AI5" s="57">
        <v>103.6</v>
      </c>
      <c r="AJ5" s="57">
        <v>74.400000000000006</v>
      </c>
      <c r="AK5" s="57">
        <v>86.4</v>
      </c>
      <c r="AL5" s="57">
        <v>68.7</v>
      </c>
      <c r="AM5" s="57">
        <v>77.099999999999994</v>
      </c>
      <c r="AN5" s="57"/>
      <c r="AO5" s="57">
        <v>55.5</v>
      </c>
      <c r="AP5" s="57">
        <v>72.900000000000006</v>
      </c>
      <c r="AQ5" s="57">
        <v>83</v>
      </c>
      <c r="AR5" s="54">
        <v>75.7</v>
      </c>
    </row>
    <row r="6" spans="2:44">
      <c r="B6" s="37">
        <v>9.9999999999999995E-8</v>
      </c>
      <c r="C6" s="38">
        <v>1</v>
      </c>
      <c r="D6" s="38">
        <v>1</v>
      </c>
      <c r="E6" s="38">
        <v>1</v>
      </c>
      <c r="F6" s="38">
        <v>1</v>
      </c>
      <c r="G6" s="38">
        <v>1</v>
      </c>
      <c r="H6" s="38"/>
      <c r="I6" s="38">
        <v>1</v>
      </c>
      <c r="J6" s="41">
        <v>1</v>
      </c>
      <c r="K6" s="38"/>
      <c r="L6" s="6">
        <v>9.9999999999999995E-8</v>
      </c>
      <c r="M6">
        <v>1</v>
      </c>
      <c r="N6">
        <v>1</v>
      </c>
      <c r="O6">
        <v>1</v>
      </c>
      <c r="P6">
        <v>1</v>
      </c>
      <c r="Q6">
        <v>1</v>
      </c>
      <c r="S6">
        <v>1</v>
      </c>
      <c r="T6">
        <v>1</v>
      </c>
      <c r="U6" s="12">
        <v>1</v>
      </c>
      <c r="W6" s="6">
        <v>9.9999999999999995E-8</v>
      </c>
      <c r="X6">
        <v>1</v>
      </c>
      <c r="Y6">
        <v>1</v>
      </c>
      <c r="Z6">
        <v>1</v>
      </c>
      <c r="AA6">
        <v>1</v>
      </c>
      <c r="AB6">
        <v>1</v>
      </c>
      <c r="AD6">
        <v>1</v>
      </c>
      <c r="AE6" s="38">
        <v>1</v>
      </c>
      <c r="AF6" s="12">
        <v>1</v>
      </c>
      <c r="AH6" s="6">
        <v>9.9999999999999995E-8</v>
      </c>
      <c r="AI6">
        <v>1</v>
      </c>
      <c r="AJ6">
        <v>1</v>
      </c>
      <c r="AK6">
        <v>1</v>
      </c>
      <c r="AL6">
        <v>1</v>
      </c>
      <c r="AM6">
        <v>1</v>
      </c>
      <c r="AO6">
        <v>1</v>
      </c>
      <c r="AP6">
        <v>1</v>
      </c>
      <c r="AQ6">
        <v>1</v>
      </c>
      <c r="AR6" s="12">
        <v>1</v>
      </c>
    </row>
    <row r="7" spans="2:44">
      <c r="B7" s="37">
        <v>0.1</v>
      </c>
      <c r="C7" s="38">
        <v>0.9268064906102722</v>
      </c>
      <c r="D7" s="38">
        <v>0.92776296178084372</v>
      </c>
      <c r="E7" s="38">
        <v>0.9150464197984276</v>
      </c>
      <c r="F7" s="38">
        <v>0.93470500552409752</v>
      </c>
      <c r="G7" s="38">
        <v>0.90540022549408161</v>
      </c>
      <c r="H7" s="38"/>
      <c r="I7" s="38">
        <v>0.80496244855311883</v>
      </c>
      <c r="J7" s="41">
        <v>0.62740415714658004</v>
      </c>
      <c r="K7" s="38"/>
      <c r="L7" s="6">
        <v>0.1</v>
      </c>
      <c r="M7">
        <v>0.95435541827197767</v>
      </c>
      <c r="N7">
        <v>0.85983017907416182</v>
      </c>
      <c r="O7">
        <v>0.86909843655016428</v>
      </c>
      <c r="P7">
        <v>0.86885897213229701</v>
      </c>
      <c r="Q7">
        <v>0.78598048465456083</v>
      </c>
      <c r="S7">
        <v>0.87076112533918715</v>
      </c>
      <c r="T7">
        <v>0.93688845064861637</v>
      </c>
      <c r="U7" s="12">
        <v>0.88408751820833398</v>
      </c>
      <c r="W7" s="6">
        <v>0.1</v>
      </c>
      <c r="X7">
        <v>0.89904857470312016</v>
      </c>
      <c r="Y7">
        <v>0.92737988045127973</v>
      </c>
      <c r="Z7">
        <v>0.92378635950924004</v>
      </c>
      <c r="AA7">
        <v>0.91758450955435666</v>
      </c>
      <c r="AB7">
        <v>0.90688412794047835</v>
      </c>
      <c r="AD7">
        <v>0.89526898639488861</v>
      </c>
      <c r="AE7" s="38">
        <v>0.89217582155425101</v>
      </c>
      <c r="AF7" s="12">
        <v>0.79174098436976525</v>
      </c>
      <c r="AH7" s="6">
        <v>0.1</v>
      </c>
      <c r="AI7">
        <v>0.87654709622383287</v>
      </c>
      <c r="AJ7">
        <v>0.97209040781554812</v>
      </c>
      <c r="AK7">
        <v>0.92838604729584684</v>
      </c>
      <c r="AL7">
        <v>0.89514777290916303</v>
      </c>
      <c r="AM7">
        <v>0.91038478400315648</v>
      </c>
      <c r="AO7">
        <v>0.84373667084386295</v>
      </c>
      <c r="AP7" s="38">
        <v>0.87728321302043699</v>
      </c>
      <c r="AQ7">
        <v>0.88362189662366608</v>
      </c>
      <c r="AR7" s="12">
        <v>0.86325007663855124</v>
      </c>
    </row>
    <row r="8" spans="2:44">
      <c r="B8" s="37">
        <v>0.4</v>
      </c>
      <c r="C8" s="38">
        <v>0.76560900751695049</v>
      </c>
      <c r="D8" s="38">
        <v>0.77393965033754508</v>
      </c>
      <c r="E8" s="38">
        <v>0.74889854670717659</v>
      </c>
      <c r="F8" s="38">
        <v>0.75290190554590164</v>
      </c>
      <c r="G8" s="38">
        <v>0.74638112754916541</v>
      </c>
      <c r="H8" s="38"/>
      <c r="I8" s="38">
        <v>0.47438826993359806</v>
      </c>
      <c r="J8" s="41">
        <v>0.36860201764175804</v>
      </c>
      <c r="K8" s="38"/>
      <c r="L8" s="6">
        <v>0.4</v>
      </c>
      <c r="M8">
        <v>0.78809103138665237</v>
      </c>
      <c r="N8">
        <v>0.61933141070604836</v>
      </c>
      <c r="O8">
        <v>0.74695230641799071</v>
      </c>
      <c r="P8">
        <v>0.61927032255385583</v>
      </c>
      <c r="Q8">
        <v>0.69818753738454664</v>
      </c>
      <c r="S8">
        <v>0.7431109568356693</v>
      </c>
      <c r="T8">
        <v>0.82772791002115453</v>
      </c>
      <c r="U8" s="12">
        <v>0.69325042902721601</v>
      </c>
      <c r="W8" s="6">
        <v>0.4</v>
      </c>
      <c r="X8">
        <v>0.75632980307304931</v>
      </c>
      <c r="Y8">
        <v>0.74934063721569522</v>
      </c>
      <c r="Z8">
        <v>0.73613362999813592</v>
      </c>
      <c r="AA8">
        <v>0.74922072629094472</v>
      </c>
      <c r="AB8">
        <v>0.74029590427174929</v>
      </c>
      <c r="AD8">
        <v>0.74230239133494302</v>
      </c>
      <c r="AE8" s="38">
        <v>0.75873390235181004</v>
      </c>
      <c r="AF8" s="12">
        <v>0.60594008725323523</v>
      </c>
      <c r="AH8" s="6">
        <v>0.4</v>
      </c>
      <c r="AI8">
        <v>0.68740794867725796</v>
      </c>
      <c r="AJ8">
        <v>0.73332675150818871</v>
      </c>
      <c r="AK8">
        <v>0.72704735569192269</v>
      </c>
      <c r="AL8">
        <v>0.68081859658104071</v>
      </c>
      <c r="AM8">
        <v>0.7133522125855436</v>
      </c>
      <c r="AO8">
        <v>0.73807279578534457</v>
      </c>
      <c r="AP8" s="38">
        <v>0.71457969224410767</v>
      </c>
      <c r="AQ8">
        <v>0.76950131765302532</v>
      </c>
      <c r="AR8" s="12">
        <v>0.71646127073018062</v>
      </c>
    </row>
    <row r="9" spans="2:44">
      <c r="B9" s="37">
        <v>0.8</v>
      </c>
      <c r="C9" s="38">
        <v>0.58598540074590133</v>
      </c>
      <c r="D9" s="38">
        <v>0.59647987405836367</v>
      </c>
      <c r="E9" s="38">
        <v>0.57886331305471672</v>
      </c>
      <c r="F9" s="38">
        <v>0.60868748566498199</v>
      </c>
      <c r="G9" s="38">
        <v>0.59520366253479817</v>
      </c>
      <c r="H9" s="38"/>
      <c r="I9" s="38">
        <v>0.35490901541668135</v>
      </c>
      <c r="J9" s="41">
        <v>0.25526786710351457</v>
      </c>
      <c r="K9" s="38"/>
      <c r="L9" s="6">
        <v>0.8</v>
      </c>
      <c r="M9">
        <v>0.63169141098308412</v>
      </c>
      <c r="N9">
        <v>0.46632697946259388</v>
      </c>
      <c r="O9">
        <v>0.52197282507486975</v>
      </c>
      <c r="P9">
        <v>0.3632691026954924</v>
      </c>
      <c r="Q9">
        <v>0.4406524035693693</v>
      </c>
      <c r="S9">
        <v>0.63291521708437415</v>
      </c>
      <c r="T9">
        <v>0.78661334831059915</v>
      </c>
      <c r="U9" s="12">
        <v>0.58265857930480969</v>
      </c>
      <c r="W9" s="6">
        <v>0.8</v>
      </c>
      <c r="X9">
        <v>0.58764510746764487</v>
      </c>
      <c r="Y9">
        <v>0.5938514932265645</v>
      </c>
      <c r="Z9">
        <v>0.52753399506620313</v>
      </c>
      <c r="AA9">
        <v>0.57193886961095519</v>
      </c>
      <c r="AB9">
        <v>0.54382768248162905</v>
      </c>
      <c r="AD9">
        <v>0.67484589175041843</v>
      </c>
      <c r="AE9" s="38">
        <v>0.62176256779410755</v>
      </c>
      <c r="AF9" s="12">
        <v>0.59102779286078</v>
      </c>
      <c r="AH9" s="6">
        <v>0.8</v>
      </c>
      <c r="AI9">
        <v>0.54240597561498116</v>
      </c>
      <c r="AJ9">
        <v>0.57643389230179043</v>
      </c>
      <c r="AK9">
        <v>0.52809724487014786</v>
      </c>
      <c r="AL9">
        <v>0.5030467376772696</v>
      </c>
      <c r="AM9">
        <v>0.51868456755216719</v>
      </c>
      <c r="AO9">
        <v>0.63062868966703201</v>
      </c>
      <c r="AP9" s="38">
        <v>0.51879592571848154</v>
      </c>
      <c r="AQ9">
        <v>0.70523760467871111</v>
      </c>
      <c r="AR9" s="12">
        <v>0.61036487420454499</v>
      </c>
    </row>
    <row r="10" spans="2:44">
      <c r="B10" s="37">
        <v>1.3</v>
      </c>
      <c r="C10" s="38">
        <v>0.42782929068449593</v>
      </c>
      <c r="D10" s="38">
        <v>0.42966457009914794</v>
      </c>
      <c r="E10" s="38">
        <v>0.4274865806608304</v>
      </c>
      <c r="F10" s="38">
        <v>0.41121266255055156</v>
      </c>
      <c r="G10" s="38">
        <v>0.41561605397077095</v>
      </c>
      <c r="H10" s="38"/>
      <c r="I10" s="38">
        <v>0.27522953906559455</v>
      </c>
      <c r="J10" s="41">
        <v>0.21925686341590411</v>
      </c>
      <c r="K10" s="38"/>
      <c r="L10" s="6">
        <v>1.3</v>
      </c>
      <c r="M10">
        <v>0.48623613571641178</v>
      </c>
      <c r="N10">
        <v>0.31981488970364547</v>
      </c>
      <c r="O10">
        <v>0.29639759499753848</v>
      </c>
      <c r="P10">
        <v>0.29658744530858738</v>
      </c>
      <c r="Q10">
        <v>0.28830600676607238</v>
      </c>
      <c r="S10">
        <v>0.55512620068314156</v>
      </c>
      <c r="T10">
        <v>0.64283958843699551</v>
      </c>
      <c r="U10" s="12">
        <v>0.49399105073830157</v>
      </c>
      <c r="W10" s="6">
        <v>1.3</v>
      </c>
      <c r="X10">
        <v>0.42556695080597073</v>
      </c>
      <c r="Y10">
        <v>0.43379133699734512</v>
      </c>
      <c r="Z10">
        <v>0.39428081414950006</v>
      </c>
      <c r="AA10">
        <v>0.41346054861546183</v>
      </c>
      <c r="AB10">
        <v>0.38374172956475233</v>
      </c>
      <c r="AD10">
        <v>0.5818004996966345</v>
      </c>
      <c r="AE10" s="38">
        <v>0.47373858062488861</v>
      </c>
      <c r="AF10" s="12">
        <v>0.45444875585103323</v>
      </c>
      <c r="AH10" s="6">
        <v>1.3</v>
      </c>
      <c r="AI10">
        <v>0.42321902782940607</v>
      </c>
      <c r="AJ10">
        <v>0.41263723015514014</v>
      </c>
      <c r="AK10">
        <v>0.34994466368380034</v>
      </c>
      <c r="AL10">
        <v>0.34040454327354486</v>
      </c>
      <c r="AM10">
        <v>0.35425304805348501</v>
      </c>
      <c r="AO10">
        <v>0.53892121256799552</v>
      </c>
      <c r="AP10" s="38">
        <v>0.45407421584896551</v>
      </c>
      <c r="AQ10">
        <v>0.62146573667362015</v>
      </c>
      <c r="AR10" s="12">
        <v>0.54108314461635398</v>
      </c>
    </row>
    <row r="11" spans="2:44">
      <c r="B11" s="37">
        <v>2</v>
      </c>
      <c r="C11" s="38">
        <v>0.30109487340209495</v>
      </c>
      <c r="D11" s="38">
        <v>0.27661896367032313</v>
      </c>
      <c r="E11" s="38">
        <v>0.25245312139936438</v>
      </c>
      <c r="F11" s="38">
        <v>0.28671170744387864</v>
      </c>
      <c r="G11" s="38">
        <v>0.31302080046946423</v>
      </c>
      <c r="H11" s="38"/>
      <c r="I11" s="38">
        <v>0.19498903044227145</v>
      </c>
      <c r="J11" s="41">
        <v>0.10245</v>
      </c>
      <c r="K11" s="38"/>
      <c r="L11" s="6">
        <v>2</v>
      </c>
      <c r="M11">
        <v>0.3708185277397944</v>
      </c>
      <c r="N11">
        <v>0.21788743867491614</v>
      </c>
      <c r="O11">
        <v>0.20277718162398567</v>
      </c>
      <c r="P11">
        <v>0.14987503211393938</v>
      </c>
      <c r="Q11">
        <v>0.15513578318332272</v>
      </c>
      <c r="S11">
        <v>0.44976607861631873</v>
      </c>
      <c r="T11">
        <v>0.59904203847114135</v>
      </c>
      <c r="U11" s="12">
        <v>0.38907607616232343</v>
      </c>
      <c r="W11" s="6">
        <v>2</v>
      </c>
      <c r="X11">
        <v>0.31616341637967132</v>
      </c>
      <c r="Y11">
        <v>0.30591699535936906</v>
      </c>
      <c r="Z11">
        <v>0.22834010930637927</v>
      </c>
      <c r="AA11">
        <v>0.26053576361991332</v>
      </c>
      <c r="AB11">
        <v>0.25318098005571127</v>
      </c>
      <c r="AD11">
        <v>0.40371609757715171</v>
      </c>
      <c r="AE11" s="38">
        <v>0.44713061838246737</v>
      </c>
      <c r="AF11" s="12">
        <v>0.40392376877862368</v>
      </c>
      <c r="AH11" s="6">
        <v>2</v>
      </c>
      <c r="AI11">
        <v>0.30786829141530647</v>
      </c>
      <c r="AJ11">
        <v>0.28139563792437644</v>
      </c>
      <c r="AK11">
        <v>0.19413419910104474</v>
      </c>
      <c r="AL11">
        <v>0.21511200255756793</v>
      </c>
      <c r="AM11">
        <v>0.2050216212827283</v>
      </c>
      <c r="AO11">
        <v>0.42874481691435717</v>
      </c>
      <c r="AP11" s="38">
        <v>0.36790322677374176</v>
      </c>
      <c r="AQ11">
        <v>0.49617681156286797</v>
      </c>
      <c r="AR11" s="12">
        <v>0.44118867476109047</v>
      </c>
    </row>
    <row r="12" spans="2:44">
      <c r="B12" s="37">
        <v>3</v>
      </c>
      <c r="C12" s="38">
        <v>0.17847986324376644</v>
      </c>
      <c r="D12" s="38">
        <v>0.16285717823405149</v>
      </c>
      <c r="E12" s="38">
        <v>0.12612464356799999</v>
      </c>
      <c r="F12" s="38">
        <v>0.15178210579251319</v>
      </c>
      <c r="G12" s="38">
        <v>0.13317049557394192</v>
      </c>
      <c r="H12" s="38"/>
      <c r="I12" s="38">
        <v>0.15399131330464219</v>
      </c>
      <c r="J12" s="41">
        <v>9.1259999999999994E-2</v>
      </c>
      <c r="K12" s="38"/>
      <c r="L12" s="6">
        <v>3</v>
      </c>
      <c r="M12">
        <v>0.24355414937151038</v>
      </c>
      <c r="N12">
        <v>0.14803343814227243</v>
      </c>
      <c r="O12">
        <v>7.0854015436682627E-2</v>
      </c>
      <c r="P12">
        <v>6.1241166338733152E-2</v>
      </c>
      <c r="Q12">
        <v>7.8299385476731223E-2</v>
      </c>
      <c r="S12">
        <v>0.34380774673836928</v>
      </c>
      <c r="T12">
        <v>0.52958329053386211</v>
      </c>
      <c r="U12" s="12">
        <v>0.3216502508814959</v>
      </c>
      <c r="W12" s="6">
        <v>3</v>
      </c>
      <c r="X12">
        <v>0.19001661290824676</v>
      </c>
      <c r="Y12">
        <v>0.17706973692908271</v>
      </c>
      <c r="Z12">
        <v>0.12626291032062006</v>
      </c>
      <c r="AA12">
        <v>0.13202525423857653</v>
      </c>
      <c r="AB12">
        <v>0.13948206766177096</v>
      </c>
      <c r="AD12">
        <v>0.30360301679304186</v>
      </c>
      <c r="AE12" s="38">
        <v>0.409903009326058</v>
      </c>
      <c r="AF12" s="12">
        <v>0.337890922694291</v>
      </c>
      <c r="AH12" s="6">
        <v>3</v>
      </c>
      <c r="AI12">
        <v>0.22081196924044338</v>
      </c>
      <c r="AJ12">
        <v>0.18561660902883842</v>
      </c>
      <c r="AK12">
        <v>9.3887938542646029E-2</v>
      </c>
      <c r="AL12">
        <v>9.2527854287175651E-2</v>
      </c>
      <c r="AM12">
        <v>0.10735809991250508</v>
      </c>
      <c r="AO12">
        <v>0.35671927664330871</v>
      </c>
      <c r="AP12" s="38">
        <v>0.30620119057603401</v>
      </c>
      <c r="AQ12">
        <v>0.39606320680566287</v>
      </c>
      <c r="AR12" s="12">
        <v>0.32824536470778831</v>
      </c>
    </row>
    <row r="13" spans="2:44">
      <c r="B13" s="37">
        <v>4.5</v>
      </c>
      <c r="C13" s="38">
        <v>6.6753954027627113E-2</v>
      </c>
      <c r="D13" s="38">
        <v>7.4911899743131657E-2</v>
      </c>
      <c r="E13" s="38">
        <v>6.3529579561506275E-2</v>
      </c>
      <c r="F13" s="38">
        <v>7.8416502019556189E-2</v>
      </c>
      <c r="G13" s="38">
        <v>4.7999179064632712E-2</v>
      </c>
      <c r="H13" s="38"/>
      <c r="I13" s="38">
        <v>0.10603536045860207</v>
      </c>
      <c r="J13" s="41">
        <v>4.0642863875597915E-2</v>
      </c>
      <c r="K13" s="38"/>
      <c r="L13" s="6">
        <v>4.5</v>
      </c>
      <c r="M13">
        <v>0.16381835508576328</v>
      </c>
      <c r="N13">
        <v>8.4105603818438276E-2</v>
      </c>
      <c r="O13">
        <v>6.5624002784035879E-2</v>
      </c>
      <c r="P13">
        <v>3.9127858290054524E-2</v>
      </c>
      <c r="Q13">
        <v>5.9395270993410673E-2</v>
      </c>
      <c r="S13">
        <v>0.24700015021956312</v>
      </c>
      <c r="T13">
        <v>0.33331682202915836</v>
      </c>
      <c r="U13" s="12">
        <v>0.20845685026469662</v>
      </c>
      <c r="W13" s="6">
        <v>4.5</v>
      </c>
      <c r="X13">
        <v>8.5766961483689522E-2</v>
      </c>
      <c r="Y13">
        <v>9.1944076986910858E-2</v>
      </c>
      <c r="Z13">
        <v>5.2959635875868542E-2</v>
      </c>
      <c r="AA13">
        <v>6.7473747050823901E-2</v>
      </c>
      <c r="AB13">
        <v>7.1411619260534284E-2</v>
      </c>
      <c r="AD13">
        <v>0.25367934823704491</v>
      </c>
      <c r="AE13" s="38">
        <v>0.20481072967039901</v>
      </c>
      <c r="AF13" s="12">
        <v>0.23893427833274455</v>
      </c>
      <c r="AH13" s="6">
        <v>4.5</v>
      </c>
      <c r="AI13">
        <v>0.13629465118962864</v>
      </c>
      <c r="AJ13">
        <v>0.10180811467456152</v>
      </c>
      <c r="AK13">
        <v>5.4765785983817601E-2</v>
      </c>
      <c r="AL13">
        <v>4.7389351294126525E-2</v>
      </c>
      <c r="AM13">
        <v>2.9460221696713602E-2</v>
      </c>
      <c r="AO13">
        <v>0.2420894364798121</v>
      </c>
      <c r="AP13" s="38">
        <v>0.15236</v>
      </c>
      <c r="AQ13">
        <v>0.26578947345229087</v>
      </c>
      <c r="AR13" s="12">
        <v>0.22542257203604982</v>
      </c>
    </row>
    <row r="14" spans="2:44">
      <c r="B14" s="37">
        <v>6.5</v>
      </c>
      <c r="C14" s="38">
        <v>3.0992704477102378E-2</v>
      </c>
      <c r="D14" s="38">
        <v>2.1044001615843765E-2</v>
      </c>
      <c r="E14" s="38">
        <v>9.0396765567292894E-3</v>
      </c>
      <c r="F14" s="38">
        <v>2.2048841812935639E-2</v>
      </c>
      <c r="G14" s="38">
        <v>1.316136428230554E-2</v>
      </c>
      <c r="H14" s="38"/>
      <c r="I14" s="38">
        <v>2.5138656796605173E-2</v>
      </c>
      <c r="J14" s="41">
        <v>1.9441253550468052E-2</v>
      </c>
      <c r="K14" s="38"/>
      <c r="L14" s="6">
        <v>6.5</v>
      </c>
      <c r="M14">
        <v>9.8172250877058082E-2</v>
      </c>
      <c r="N14">
        <v>5.1348757818068365E-2</v>
      </c>
      <c r="O14">
        <v>5.2987517281576788E-2</v>
      </c>
      <c r="P14">
        <v>1.1456717721105191E-2</v>
      </c>
      <c r="Q14">
        <v>2.5384889971169132E-2</v>
      </c>
      <c r="S14">
        <v>0.16116853714711532</v>
      </c>
      <c r="T14">
        <v>0.23670467522840283</v>
      </c>
      <c r="U14" s="12">
        <v>0.15124300966872714</v>
      </c>
      <c r="W14" s="6">
        <v>6.5</v>
      </c>
      <c r="X14">
        <v>4.5829320836024361E-2</v>
      </c>
      <c r="Y14">
        <v>5.4511453833478232E-2</v>
      </c>
      <c r="Z14">
        <v>4.941824695390469E-2</v>
      </c>
      <c r="AA14">
        <v>2.5495987692514887E-2</v>
      </c>
      <c r="AB14">
        <v>1.1005461266586237E-2</v>
      </c>
      <c r="AD14">
        <v>0.14246702904101416</v>
      </c>
      <c r="AE14" s="38">
        <v>0.12324444746957897</v>
      </c>
      <c r="AF14" s="12">
        <v>0.16633307954315993</v>
      </c>
      <c r="AH14" s="6">
        <v>6.5</v>
      </c>
      <c r="AI14">
        <v>8.5448692090821496E-2</v>
      </c>
      <c r="AJ14">
        <v>5.3822407690334619E-2</v>
      </c>
      <c r="AK14">
        <v>-7.7266611619229916E-3</v>
      </c>
      <c r="AL14">
        <v>-3.2595273169123981E-3</v>
      </c>
      <c r="AM14">
        <v>1.3175459641813032E-2</v>
      </c>
      <c r="AO14">
        <v>0.14559928123943733</v>
      </c>
      <c r="AP14" s="38">
        <v>0.10589999999999999</v>
      </c>
      <c r="AQ14">
        <v>0.17981345812152394</v>
      </c>
      <c r="AR14" s="12">
        <v>0.15418307291049077</v>
      </c>
    </row>
    <row r="15" spans="2:44">
      <c r="B15" s="37">
        <v>9</v>
      </c>
      <c r="C15" s="38">
        <v>2.1638193786419971E-2</v>
      </c>
      <c r="D15" s="38">
        <v>1.6593959679111956E-2</v>
      </c>
      <c r="E15" s="38">
        <v>3.3809814593652676E-2</v>
      </c>
      <c r="F15" s="38">
        <v>1.5864804164176974E-2</v>
      </c>
      <c r="G15" s="38">
        <v>1.1772205328424441E-2</v>
      </c>
      <c r="H15" s="38"/>
      <c r="I15" s="38">
        <v>0</v>
      </c>
      <c r="J15" s="41">
        <v>0</v>
      </c>
      <c r="K15" s="38"/>
      <c r="L15" s="6">
        <v>9</v>
      </c>
      <c r="M15">
        <v>6.9231852703312877E-2</v>
      </c>
      <c r="N15">
        <v>2.6060373828577912E-2</v>
      </c>
      <c r="O15">
        <v>1.8204271660549221E-2</v>
      </c>
      <c r="P15">
        <v>1.8665902231902117E-2</v>
      </c>
      <c r="Q15">
        <v>0</v>
      </c>
      <c r="S15">
        <v>0.1085208480703423</v>
      </c>
      <c r="T15">
        <v>0.12579803129339459</v>
      </c>
      <c r="U15" s="12">
        <v>7.1734237711400348E-2</v>
      </c>
      <c r="W15" s="6">
        <v>9</v>
      </c>
      <c r="X15">
        <v>2.6123854671224304E-2</v>
      </c>
      <c r="Y15">
        <v>1.472350177621788E-2</v>
      </c>
      <c r="Z15" s="38">
        <v>0</v>
      </c>
      <c r="AA15" s="38">
        <v>0</v>
      </c>
      <c r="AB15" s="38">
        <v>1.0428002567650851E-3</v>
      </c>
      <c r="AD15">
        <v>6.5736886730703062E-2</v>
      </c>
      <c r="AE15" s="38">
        <v>9.1939932061002858E-2</v>
      </c>
      <c r="AF15" s="12">
        <v>4.7410614376078276E-2</v>
      </c>
      <c r="AH15" s="6">
        <v>9</v>
      </c>
      <c r="AI15">
        <v>4.8699815629425151E-2</v>
      </c>
      <c r="AJ15">
        <v>2.7656619922912903E-2</v>
      </c>
      <c r="AK15">
        <v>-1.8346398612325186E-3</v>
      </c>
      <c r="AL15">
        <v>1.2557947232661388E-2</v>
      </c>
      <c r="AM15">
        <v>2.5125600023445365E-2</v>
      </c>
      <c r="AO15">
        <v>7.6192596183222716E-2</v>
      </c>
      <c r="AP15" s="38">
        <v>6.1199999999999997E-2</v>
      </c>
      <c r="AQ15">
        <v>8.3098404656901992E-2</v>
      </c>
      <c r="AR15" s="12">
        <v>7.0443838311505524E-2</v>
      </c>
    </row>
    <row r="16" spans="2:44">
      <c r="B16" s="37">
        <v>12</v>
      </c>
      <c r="C16" s="38">
        <v>0</v>
      </c>
      <c r="D16" s="38">
        <v>8.8374398215052621E-3</v>
      </c>
      <c r="E16" s="38">
        <v>2.4425288666252362E-2</v>
      </c>
      <c r="F16" s="38">
        <v>2.2282994917357402E-2</v>
      </c>
      <c r="G16" s="38">
        <v>0</v>
      </c>
      <c r="H16" s="38"/>
      <c r="I16" s="38">
        <v>0</v>
      </c>
      <c r="J16" s="41">
        <v>0</v>
      </c>
      <c r="K16" s="38"/>
      <c r="L16" s="6">
        <v>12</v>
      </c>
      <c r="M16">
        <v>4.3884137346178548E-2</v>
      </c>
      <c r="N16">
        <v>2.6316670997596006E-2</v>
      </c>
      <c r="O16">
        <v>0</v>
      </c>
      <c r="P16">
        <v>1.2589280430253902E-2</v>
      </c>
      <c r="Q16">
        <v>0</v>
      </c>
      <c r="S16">
        <v>2.7622823821942165E-2</v>
      </c>
      <c r="T16">
        <v>9.14434836641531E-2</v>
      </c>
      <c r="U16" s="12">
        <v>3.6186059931470886E-2</v>
      </c>
      <c r="W16" s="6">
        <v>12</v>
      </c>
      <c r="X16">
        <v>1.9829242677150645E-2</v>
      </c>
      <c r="Y16">
        <v>1.6275970717753198E-2</v>
      </c>
      <c r="Z16" s="38">
        <v>0</v>
      </c>
      <c r="AA16" s="38">
        <v>1.7903052734067788E-2</v>
      </c>
      <c r="AB16" s="38">
        <v>0</v>
      </c>
      <c r="AD16">
        <v>8.534308971544044E-2</v>
      </c>
      <c r="AE16" s="38">
        <v>3.6985841639145103E-2</v>
      </c>
      <c r="AF16" s="12">
        <v>7.8849670480962905E-2</v>
      </c>
      <c r="AH16" s="6">
        <v>12</v>
      </c>
      <c r="AI16">
        <v>2.3669944144291907E-2</v>
      </c>
      <c r="AJ16">
        <v>1.7755034127947222E-2</v>
      </c>
      <c r="AK16">
        <v>2.1545463191073231E-2</v>
      </c>
      <c r="AL16">
        <v>1.9717140766844006E-2</v>
      </c>
      <c r="AM16">
        <v>1.3044742409904353E-2</v>
      </c>
      <c r="AO16">
        <v>4.4449606165914243E-2</v>
      </c>
      <c r="AP16" s="38">
        <v>5.2077465353977413E-2</v>
      </c>
      <c r="AQ16">
        <v>5.5739786940552677E-2</v>
      </c>
      <c r="AR16" s="12">
        <v>3.7586916052219504E-2</v>
      </c>
    </row>
    <row r="17" spans="2:50">
      <c r="B17" s="37"/>
      <c r="C17" s="38"/>
      <c r="D17" s="38"/>
      <c r="E17" s="38"/>
      <c r="F17" s="38"/>
      <c r="G17" s="38"/>
      <c r="H17" s="38"/>
      <c r="I17" s="38"/>
      <c r="J17" s="41"/>
      <c r="K17" s="38"/>
      <c r="L17" s="6"/>
      <c r="U17" s="12"/>
      <c r="W17" s="6"/>
      <c r="Z17" s="38"/>
      <c r="AA17" s="38"/>
      <c r="AB17" s="38"/>
      <c r="AE17" s="38"/>
      <c r="AF17" s="12"/>
      <c r="AH17" s="6"/>
      <c r="AR17" s="12"/>
    </row>
    <row r="18" spans="2:50">
      <c r="B18" s="37"/>
      <c r="C18" s="38"/>
      <c r="D18" s="38"/>
      <c r="E18" s="38"/>
      <c r="F18" s="38"/>
      <c r="G18" s="38"/>
      <c r="H18" s="38"/>
      <c r="I18" s="38"/>
      <c r="J18" s="41"/>
      <c r="K18" s="38"/>
      <c r="L18" s="6"/>
      <c r="U18" s="12"/>
      <c r="W18" s="6"/>
      <c r="Z18" s="38"/>
      <c r="AA18" s="38"/>
      <c r="AB18" s="38"/>
      <c r="AE18" s="38"/>
      <c r="AF18" s="12"/>
      <c r="AH18" s="6"/>
      <c r="AR18" s="12"/>
    </row>
    <row r="19" spans="2:50">
      <c r="B19" s="37"/>
      <c r="C19" s="73">
        <v>1.59894</v>
      </c>
      <c r="D19" s="73">
        <v>1.57596</v>
      </c>
      <c r="E19" s="73">
        <v>1.4737800000000001</v>
      </c>
      <c r="F19" s="73">
        <v>1.55827</v>
      </c>
      <c r="G19" s="73">
        <v>1.5361800000000001</v>
      </c>
      <c r="H19" s="38"/>
      <c r="I19" s="71">
        <v>0.82581000000000004</v>
      </c>
      <c r="J19" s="64">
        <v>0.46261999999999998</v>
      </c>
      <c r="K19" s="38"/>
      <c r="L19" s="6"/>
      <c r="M19" s="74">
        <v>2.0233699999999999</v>
      </c>
      <c r="N19" s="77">
        <v>1.1351100000000001</v>
      </c>
      <c r="O19" s="77">
        <v>1.1944699999999999</v>
      </c>
      <c r="P19" s="77">
        <v>0.92096999999999996</v>
      </c>
      <c r="Q19" s="77">
        <v>1.0286900000000001</v>
      </c>
      <c r="S19" s="74">
        <v>2.5737999999999999</v>
      </c>
      <c r="T19" s="74">
        <v>4.0917500000000002</v>
      </c>
      <c r="U19" s="75">
        <v>2.1308199999999999</v>
      </c>
      <c r="W19" s="6"/>
      <c r="X19" s="77">
        <v>1.63107</v>
      </c>
      <c r="Y19" s="77">
        <v>1.62798</v>
      </c>
      <c r="Z19" s="77">
        <v>1.35775</v>
      </c>
      <c r="AA19" s="77">
        <v>1.46854</v>
      </c>
      <c r="AB19" s="77">
        <v>1.39815</v>
      </c>
      <c r="AD19" s="74">
        <v>2.4865200000000001</v>
      </c>
      <c r="AE19" s="71">
        <v>2.4481000000000002</v>
      </c>
      <c r="AF19" s="75">
        <v>2.0845600000000002</v>
      </c>
      <c r="AH19" s="6"/>
      <c r="AI19" s="74">
        <v>1.59056</v>
      </c>
      <c r="AJ19" s="77">
        <v>1.56724</v>
      </c>
      <c r="AK19" s="77">
        <v>1.25024</v>
      </c>
      <c r="AL19" s="77">
        <v>1.1976500000000001</v>
      </c>
      <c r="AM19" s="77">
        <v>1.2464599999999999</v>
      </c>
      <c r="AO19" s="74">
        <v>2.4790999999999999</v>
      </c>
      <c r="AP19" s="74">
        <v>1.8469199999999999</v>
      </c>
      <c r="AQ19" s="74">
        <v>3.0449999999999999</v>
      </c>
      <c r="AR19" s="75">
        <v>2.3932799999999999</v>
      </c>
    </row>
    <row r="20" spans="2:50">
      <c r="B20" s="37"/>
      <c r="C20" s="73">
        <v>3.492E-2</v>
      </c>
      <c r="D20" s="73">
        <v>2.2270000000000002E-2</v>
      </c>
      <c r="E20" s="73">
        <v>3.4090000000000002E-2</v>
      </c>
      <c r="F20" s="73">
        <v>3.406E-2</v>
      </c>
      <c r="G20" s="73">
        <v>4.1450000000000001E-2</v>
      </c>
      <c r="H20" s="38"/>
      <c r="I20" s="71">
        <v>0.11002000000000001</v>
      </c>
      <c r="J20" s="64">
        <v>0.10091</v>
      </c>
      <c r="K20" s="38"/>
      <c r="L20" s="6"/>
      <c r="M20" s="74">
        <v>0.11082</v>
      </c>
      <c r="N20" s="77">
        <v>8.7389999999999995E-2</v>
      </c>
      <c r="O20" s="77">
        <v>5.5919999999999997E-2</v>
      </c>
      <c r="P20" s="77">
        <v>4.7280000000000003E-2</v>
      </c>
      <c r="Q20" s="77">
        <v>6.7909999999999998E-2</v>
      </c>
      <c r="S20" s="74">
        <v>0.24839</v>
      </c>
      <c r="T20" s="74">
        <v>0.24138999999999999</v>
      </c>
      <c r="U20" s="75">
        <v>0.23346</v>
      </c>
      <c r="W20" s="6"/>
      <c r="X20" s="77">
        <v>6.1499999999999999E-2</v>
      </c>
      <c r="Y20" s="77">
        <v>5.0290000000000001E-2</v>
      </c>
      <c r="Z20" s="77">
        <v>3.4950000000000002E-2</v>
      </c>
      <c r="AA20" s="77">
        <v>2.5149999999999999E-2</v>
      </c>
      <c r="AB20" s="77">
        <v>3.4299999999999997E-2</v>
      </c>
      <c r="AD20" s="74">
        <v>0.21240000000000001</v>
      </c>
      <c r="AE20" s="71">
        <v>0.25202000000000002</v>
      </c>
      <c r="AF20" s="75">
        <v>0.33121</v>
      </c>
      <c r="AH20" s="6"/>
      <c r="AI20" s="74">
        <v>0.13214999999999999</v>
      </c>
      <c r="AJ20" s="77">
        <v>6.93E-2</v>
      </c>
      <c r="AK20" s="77">
        <v>2.2419999999999999E-2</v>
      </c>
      <c r="AL20" s="77">
        <v>3.508E-2</v>
      </c>
      <c r="AM20" s="77">
        <v>2.2380000000000001E-2</v>
      </c>
      <c r="AO20" s="74">
        <v>0.24964</v>
      </c>
      <c r="AP20" s="74">
        <v>0.19703999999999999</v>
      </c>
      <c r="AQ20" s="74">
        <v>0.22502</v>
      </c>
      <c r="AR20" s="75">
        <v>0.24138999999999999</v>
      </c>
    </row>
    <row r="21" spans="2:50">
      <c r="B21" s="37" t="s">
        <v>156</v>
      </c>
      <c r="C21" s="38">
        <v>0.99829000000000001</v>
      </c>
      <c r="D21" s="78">
        <v>0.99929999999999997</v>
      </c>
      <c r="E21" s="38">
        <v>0.99812999999999996</v>
      </c>
      <c r="F21" s="38">
        <v>0.99831999999999999</v>
      </c>
      <c r="G21" s="38">
        <v>0.99746000000000001</v>
      </c>
      <c r="H21" s="38"/>
      <c r="I21" s="38">
        <v>0.93623000000000001</v>
      </c>
      <c r="J21" s="41">
        <v>0.91539000000000004</v>
      </c>
      <c r="K21" s="38"/>
      <c r="L21" s="6"/>
      <c r="M21">
        <v>0.98729999999999996</v>
      </c>
      <c r="N21">
        <v>0.97757000000000005</v>
      </c>
      <c r="O21">
        <v>0.99268999999999996</v>
      </c>
      <c r="P21">
        <v>0.99161999999999995</v>
      </c>
      <c r="Q21">
        <v>0.98519000000000001</v>
      </c>
      <c r="S21">
        <v>0.94904999999999995</v>
      </c>
      <c r="T21">
        <v>0.97902</v>
      </c>
      <c r="U21" s="12">
        <v>0.93783000000000005</v>
      </c>
      <c r="W21" s="6"/>
      <c r="X21">
        <v>0.99456999999999995</v>
      </c>
      <c r="Y21">
        <v>0.99644999999999995</v>
      </c>
      <c r="Z21">
        <v>0.99775000000000003</v>
      </c>
      <c r="AA21">
        <v>0.99897999999999998</v>
      </c>
      <c r="AB21">
        <v>0.99792999999999998</v>
      </c>
      <c r="AD21">
        <v>0.96221000000000001</v>
      </c>
      <c r="AE21" s="38">
        <v>0.94540000000000002</v>
      </c>
      <c r="AF21" s="12">
        <v>0.84784999999999999</v>
      </c>
      <c r="AH21" s="6"/>
      <c r="AI21">
        <v>0.97006000000000003</v>
      </c>
      <c r="AJ21">
        <v>0.99289000000000005</v>
      </c>
      <c r="AK21">
        <v>0.99897000000000002</v>
      </c>
      <c r="AL21">
        <v>0.99712000000000001</v>
      </c>
      <c r="AM21">
        <v>0.99892999999999998</v>
      </c>
      <c r="AO21">
        <v>0.94455</v>
      </c>
      <c r="AP21">
        <v>0.94528999999999996</v>
      </c>
      <c r="AQ21">
        <v>0.96986000000000006</v>
      </c>
      <c r="AR21" s="12">
        <v>0.94562999999999997</v>
      </c>
    </row>
    <row r="22" spans="2:50">
      <c r="B22" s="43"/>
      <c r="C22" s="79"/>
      <c r="D22" s="170">
        <f>AVERAGE(D19:G19)</f>
        <v>1.5360475</v>
      </c>
      <c r="E22" s="171"/>
      <c r="F22" s="171"/>
      <c r="G22" s="171"/>
      <c r="H22" s="45"/>
      <c r="I22" s="174">
        <f>AVERAGE(I19:J19)</f>
        <v>0.64421499999999998</v>
      </c>
      <c r="J22" s="175"/>
      <c r="K22" s="38"/>
      <c r="L22" s="10"/>
      <c r="M22" s="80"/>
      <c r="N22" s="170">
        <f>AVERAGE(N19:Q19)</f>
        <v>1.0698099999999999</v>
      </c>
      <c r="O22" s="171"/>
      <c r="P22" s="171"/>
      <c r="Q22" s="171"/>
      <c r="R22" s="9"/>
      <c r="S22" s="167">
        <f>AVERAGE(S19,T19,U19)</f>
        <v>2.9321233333333332</v>
      </c>
      <c r="T22" s="167"/>
      <c r="U22" s="176"/>
      <c r="W22" s="10"/>
      <c r="X22" s="80"/>
      <c r="Y22" s="170">
        <f>AVERAGE(Y19:AB19)</f>
        <v>1.4631050000000001</v>
      </c>
      <c r="Z22" s="171"/>
      <c r="AA22" s="171"/>
      <c r="AB22" s="171"/>
      <c r="AC22" s="9"/>
      <c r="AD22" s="167">
        <f>AVERAGE(AD19,AE19,AF19)</f>
        <v>2.339726666666667</v>
      </c>
      <c r="AE22" s="167"/>
      <c r="AF22" s="176"/>
      <c r="AH22" s="10"/>
      <c r="AI22" s="80"/>
      <c r="AJ22" s="170">
        <f>AVERAGE(AJ19:AM19)</f>
        <v>1.3153975</v>
      </c>
      <c r="AK22" s="171"/>
      <c r="AL22" s="171"/>
      <c r="AM22" s="171"/>
      <c r="AN22" s="9"/>
      <c r="AO22" s="172">
        <f>AVERAGE(AO19:AR19)</f>
        <v>2.4410749999999997</v>
      </c>
      <c r="AP22" s="172"/>
      <c r="AQ22" s="172"/>
      <c r="AR22" s="173"/>
    </row>
    <row r="23" spans="2:50">
      <c r="AE23" s="38"/>
    </row>
    <row r="26" spans="2:50">
      <c r="B26" s="8"/>
      <c r="C26" s="157" t="s">
        <v>151</v>
      </c>
      <c r="D26" s="157"/>
      <c r="E26" s="157"/>
      <c r="F26" s="157"/>
      <c r="G26" s="157"/>
      <c r="H26" s="157"/>
      <c r="I26" s="157"/>
      <c r="J26" s="157"/>
      <c r="K26" s="157"/>
      <c r="L26" s="157"/>
      <c r="M26" s="158"/>
      <c r="O26" s="8"/>
      <c r="P26" s="143" t="s">
        <v>152</v>
      </c>
      <c r="Q26" s="143"/>
      <c r="R26" s="143"/>
      <c r="S26" s="143"/>
      <c r="T26" s="143"/>
      <c r="U26" s="143"/>
      <c r="V26" s="143"/>
      <c r="W26" s="143"/>
      <c r="X26" s="143"/>
      <c r="Y26" s="143"/>
      <c r="Z26" s="144"/>
      <c r="AB26" s="8"/>
      <c r="AC26" s="157" t="s">
        <v>155</v>
      </c>
      <c r="AD26" s="157"/>
      <c r="AE26" s="157"/>
      <c r="AF26" s="157"/>
      <c r="AG26" s="157"/>
      <c r="AH26" s="157"/>
      <c r="AI26" s="157"/>
      <c r="AJ26" s="157"/>
      <c r="AK26" s="158"/>
      <c r="AM26" s="8"/>
      <c r="AN26" s="157" t="s">
        <v>155</v>
      </c>
      <c r="AO26" s="157"/>
      <c r="AP26" s="157"/>
      <c r="AQ26" s="157"/>
      <c r="AR26" s="157"/>
      <c r="AS26" s="157"/>
      <c r="AT26" s="157"/>
      <c r="AU26" s="157"/>
      <c r="AV26" s="157"/>
      <c r="AW26" s="157"/>
      <c r="AX26" s="158"/>
    </row>
    <row r="27" spans="2:50">
      <c r="B27" s="6"/>
      <c r="D27" t="s">
        <v>153</v>
      </c>
      <c r="K27" t="s">
        <v>91</v>
      </c>
      <c r="M27" s="12"/>
      <c r="O27" s="6"/>
      <c r="Q27" t="s">
        <v>153</v>
      </c>
      <c r="X27" t="s">
        <v>91</v>
      </c>
      <c r="Z27" s="12"/>
      <c r="AB27" s="6"/>
      <c r="AD27" t="s">
        <v>153</v>
      </c>
      <c r="AK27" s="12" t="s">
        <v>91</v>
      </c>
      <c r="AM27" s="6"/>
      <c r="AN27" t="s">
        <v>153</v>
      </c>
      <c r="AV27" t="s">
        <v>91</v>
      </c>
      <c r="AX27" s="12"/>
    </row>
    <row r="28" spans="2:50">
      <c r="B28" s="53"/>
      <c r="C28" s="57">
        <v>103.6</v>
      </c>
      <c r="D28" s="57">
        <v>74.400000000000006</v>
      </c>
      <c r="E28" s="57">
        <v>86.4</v>
      </c>
      <c r="F28" s="57">
        <v>68.7</v>
      </c>
      <c r="G28" s="57">
        <v>77.099999999999994</v>
      </c>
      <c r="H28" s="57">
        <v>61.3</v>
      </c>
      <c r="I28" s="57"/>
      <c r="J28" s="57">
        <v>103.6</v>
      </c>
      <c r="K28" s="57">
        <v>55.5</v>
      </c>
      <c r="L28" s="57">
        <v>83</v>
      </c>
      <c r="M28" s="54">
        <v>75.7</v>
      </c>
      <c r="O28" s="53"/>
      <c r="P28" s="57">
        <v>103.6</v>
      </c>
      <c r="Q28" s="57">
        <v>74.400000000000006</v>
      </c>
      <c r="R28" s="57">
        <v>86.4</v>
      </c>
      <c r="S28" s="57">
        <v>68.7</v>
      </c>
      <c r="T28" s="57">
        <v>77.099999999999994</v>
      </c>
      <c r="U28" s="57">
        <v>61.3</v>
      </c>
      <c r="V28" s="57"/>
      <c r="W28" s="57">
        <v>103.6</v>
      </c>
      <c r="X28" s="57">
        <v>55.5</v>
      </c>
      <c r="Y28" s="57">
        <v>83</v>
      </c>
      <c r="Z28" s="54">
        <v>75.7</v>
      </c>
      <c r="AB28" s="6"/>
      <c r="AC28">
        <v>103.6</v>
      </c>
      <c r="AD28">
        <v>74.400000000000006</v>
      </c>
      <c r="AE28">
        <v>86.4</v>
      </c>
      <c r="AF28">
        <v>68.7</v>
      </c>
      <c r="AG28">
        <v>77.099999999999994</v>
      </c>
      <c r="AH28">
        <v>61.3</v>
      </c>
      <c r="AJ28">
        <v>55.5</v>
      </c>
      <c r="AK28" s="12">
        <v>72.900000000000006</v>
      </c>
      <c r="AM28" s="6">
        <v>103.6</v>
      </c>
      <c r="AN28">
        <v>74.400000000000006</v>
      </c>
      <c r="AO28">
        <v>86.4</v>
      </c>
      <c r="AP28">
        <v>68.7</v>
      </c>
      <c r="AQ28">
        <v>77.099999999999994</v>
      </c>
      <c r="AR28">
        <v>61.3</v>
      </c>
      <c r="AT28">
        <v>103.6</v>
      </c>
      <c r="AU28">
        <v>55.5</v>
      </c>
      <c r="AV28">
        <v>72.900000000000006</v>
      </c>
      <c r="AW28">
        <v>83</v>
      </c>
      <c r="AX28" s="12">
        <v>75.7</v>
      </c>
    </row>
    <row r="29" spans="2:50">
      <c r="B29" s="6">
        <v>1E-4</v>
      </c>
      <c r="C29">
        <v>1</v>
      </c>
      <c r="D29">
        <v>1</v>
      </c>
      <c r="E29">
        <v>1</v>
      </c>
      <c r="F29">
        <v>1</v>
      </c>
      <c r="G29">
        <v>1</v>
      </c>
      <c r="H29">
        <v>1</v>
      </c>
      <c r="J29">
        <v>1</v>
      </c>
      <c r="K29">
        <v>1</v>
      </c>
      <c r="L29" s="38">
        <v>1</v>
      </c>
      <c r="M29" s="12">
        <v>1</v>
      </c>
      <c r="O29" s="37">
        <v>1E-4</v>
      </c>
      <c r="P29" s="38">
        <v>0.30408006793105241</v>
      </c>
      <c r="Q29" s="38">
        <v>0.36521142029039444</v>
      </c>
      <c r="R29" s="38">
        <v>0.60162184597301915</v>
      </c>
      <c r="S29" s="38">
        <v>0.57199927260460126</v>
      </c>
      <c r="T29" s="38">
        <v>0.57246762666111428</v>
      </c>
      <c r="U29" s="38">
        <v>0.36516778906282371</v>
      </c>
      <c r="V29" s="38"/>
      <c r="W29" s="38">
        <v>0.30408006793105241</v>
      </c>
      <c r="X29" s="38">
        <v>0.10694929166881149</v>
      </c>
      <c r="Y29" s="38">
        <v>6.3607795704628475E-2</v>
      </c>
      <c r="Z29" s="41">
        <v>0.17961768809835033</v>
      </c>
      <c r="AB29" s="6">
        <v>9.9999999999999991E-5</v>
      </c>
      <c r="AC29" s="38">
        <v>1</v>
      </c>
      <c r="AD29" s="38">
        <v>1</v>
      </c>
      <c r="AE29" s="38">
        <v>1</v>
      </c>
      <c r="AF29" s="38">
        <v>1</v>
      </c>
      <c r="AG29" s="38">
        <v>1</v>
      </c>
      <c r="AH29" s="38">
        <v>1</v>
      </c>
      <c r="AI29" s="38"/>
      <c r="AJ29" s="38">
        <v>1</v>
      </c>
      <c r="AK29" s="41">
        <v>1</v>
      </c>
      <c r="AM29" s="6">
        <v>1</v>
      </c>
      <c r="AN29">
        <v>1</v>
      </c>
      <c r="AO29">
        <v>1</v>
      </c>
      <c r="AP29">
        <v>1</v>
      </c>
      <c r="AQ29">
        <v>1</v>
      </c>
      <c r="AR29">
        <v>1</v>
      </c>
      <c r="AT29">
        <v>1</v>
      </c>
      <c r="AU29">
        <v>1</v>
      </c>
      <c r="AV29">
        <v>1</v>
      </c>
      <c r="AW29">
        <v>1</v>
      </c>
      <c r="AX29" s="12">
        <v>1</v>
      </c>
    </row>
    <row r="30" spans="2:50">
      <c r="B30" s="6">
        <v>0.1</v>
      </c>
      <c r="C30">
        <v>0.99436190415067438</v>
      </c>
      <c r="D30">
        <v>0.96663613361527212</v>
      </c>
      <c r="E30">
        <v>0.95232330040999269</v>
      </c>
      <c r="F30">
        <v>0.9591515744531921</v>
      </c>
      <c r="G30">
        <v>0.96353677800522608</v>
      </c>
      <c r="H30">
        <v>0.98317598119494609</v>
      </c>
      <c r="J30">
        <v>0.99436190415067438</v>
      </c>
      <c r="K30">
        <v>0.95061588756403326</v>
      </c>
      <c r="L30" s="38">
        <v>0.98150000000000004</v>
      </c>
      <c r="M30" s="12">
        <v>0.96972032999165536</v>
      </c>
      <c r="O30" s="37">
        <v>0.1</v>
      </c>
      <c r="P30" s="38">
        <v>1</v>
      </c>
      <c r="Q30" s="38">
        <v>1</v>
      </c>
      <c r="R30" s="38">
        <v>1</v>
      </c>
      <c r="S30" s="38">
        <v>1</v>
      </c>
      <c r="T30" s="38">
        <v>1</v>
      </c>
      <c r="U30" s="38">
        <v>1</v>
      </c>
      <c r="V30" s="38"/>
      <c r="W30" s="38">
        <v>1</v>
      </c>
      <c r="X30" s="38">
        <v>1</v>
      </c>
      <c r="Y30" s="38">
        <v>1</v>
      </c>
      <c r="Z30" s="41">
        <v>1</v>
      </c>
      <c r="AB30" s="6">
        <v>0.1</v>
      </c>
      <c r="AC30" s="38">
        <v>0.98756015695540966</v>
      </c>
      <c r="AD30" s="38">
        <v>0.98066474194186271</v>
      </c>
      <c r="AE30" s="38">
        <v>0.99841000000000002</v>
      </c>
      <c r="AF30" s="38">
        <v>0.99124000000000001</v>
      </c>
      <c r="AG30" s="38">
        <v>0.98755999999999999</v>
      </c>
      <c r="AH30" s="38">
        <v>0.97787941995303218</v>
      </c>
      <c r="AI30" s="38"/>
      <c r="AJ30" s="38">
        <v>0.92109251510347634</v>
      </c>
      <c r="AK30" s="41">
        <v>0.89188694577336336</v>
      </c>
      <c r="AM30" s="6">
        <v>0.97645667753227472</v>
      </c>
      <c r="AN30">
        <v>0.99393750268423531</v>
      </c>
      <c r="AO30">
        <v>1.078727660609881</v>
      </c>
      <c r="AP30">
        <v>0.96777519206801377</v>
      </c>
      <c r="AQ30" s="38">
        <v>0.98451999999999995</v>
      </c>
      <c r="AR30" s="38">
        <v>0.99200372407117887</v>
      </c>
      <c r="AS30" s="38"/>
      <c r="AT30" s="38">
        <v>0.97645667753227472</v>
      </c>
      <c r="AU30" s="38">
        <v>0.99224391420839497</v>
      </c>
      <c r="AV30" s="38">
        <v>0.99844999999999995</v>
      </c>
      <c r="AW30" s="38">
        <v>0.98515948386182361</v>
      </c>
      <c r="AX30" s="41">
        <v>0.99548000000000003</v>
      </c>
    </row>
    <row r="31" spans="2:50">
      <c r="B31" s="6">
        <v>0.3</v>
      </c>
      <c r="C31">
        <v>0.96202178195808408</v>
      </c>
      <c r="D31">
        <v>0.94085964755046969</v>
      </c>
      <c r="E31">
        <v>0.94192403015772641</v>
      </c>
      <c r="F31">
        <v>0.95030817471144491</v>
      </c>
      <c r="G31">
        <v>0.94212540980591009</v>
      </c>
      <c r="H31">
        <v>0.93346948249731909</v>
      </c>
      <c r="J31">
        <v>0.96202178195808408</v>
      </c>
      <c r="K31">
        <v>0.97757181070545796</v>
      </c>
      <c r="L31" s="38">
        <v>0.95760131304619045</v>
      </c>
      <c r="M31" s="12">
        <v>0.92354302249959164</v>
      </c>
      <c r="O31" s="37">
        <v>0.3</v>
      </c>
      <c r="P31" s="38">
        <v>0.95951617510103149</v>
      </c>
      <c r="Q31" s="38">
        <v>0.9418039189237587</v>
      </c>
      <c r="R31" s="38">
        <v>0.95416706950619679</v>
      </c>
      <c r="S31" s="38">
        <v>0.95006550080930852</v>
      </c>
      <c r="T31" s="38">
        <v>0.94021422846672686</v>
      </c>
      <c r="U31" s="38">
        <v>0.94602999499323559</v>
      </c>
      <c r="V31" s="38"/>
      <c r="W31" s="38">
        <v>0.95951617510103149</v>
      </c>
      <c r="X31" s="38">
        <v>0.95211238580966251</v>
      </c>
      <c r="Y31" s="38">
        <v>0.94043756737288242</v>
      </c>
      <c r="Z31" s="41">
        <v>0.99793427345821506</v>
      </c>
      <c r="AB31" s="6">
        <v>0.3</v>
      </c>
      <c r="AC31" s="38">
        <v>0.96508929186531767</v>
      </c>
      <c r="AD31" s="38">
        <v>0.98867455012853467</v>
      </c>
      <c r="AE31" s="38">
        <v>0.95439164553412525</v>
      </c>
      <c r="AF31" s="38">
        <v>0.95813000000000004</v>
      </c>
      <c r="AG31" s="38">
        <v>0.95783056181722726</v>
      </c>
      <c r="AH31" s="38">
        <v>0.93008172349011076</v>
      </c>
      <c r="AI31" s="38"/>
      <c r="AJ31" s="38">
        <v>0.92090486518007841</v>
      </c>
      <c r="AK31" s="41">
        <v>0.97056581113377294</v>
      </c>
      <c r="AM31" s="6">
        <v>0.9856337763813694</v>
      </c>
      <c r="AN31">
        <v>0.9696410219049334</v>
      </c>
      <c r="AO31">
        <v>0.98304450643384433</v>
      </c>
      <c r="AP31">
        <v>0.96533372320035549</v>
      </c>
      <c r="AQ31" s="38">
        <v>0.95910089137579435</v>
      </c>
      <c r="AR31" s="38">
        <v>0.95912051357735451</v>
      </c>
      <c r="AS31" s="38"/>
      <c r="AT31" s="38">
        <v>0.9856337763813694</v>
      </c>
      <c r="AU31" s="38">
        <v>0.96284338287841365</v>
      </c>
      <c r="AV31" s="38">
        <v>0.99812000000000001</v>
      </c>
      <c r="AW31" s="38">
        <v>0.98447699434730296</v>
      </c>
      <c r="AX31" s="41">
        <v>0.97552000000000005</v>
      </c>
    </row>
    <row r="32" spans="2:50">
      <c r="B32" s="6">
        <v>0.5</v>
      </c>
      <c r="C32">
        <v>0.93108387024736328</v>
      </c>
      <c r="D32">
        <v>0.91104736152609889</v>
      </c>
      <c r="E32">
        <v>0.94641948264166931</v>
      </c>
      <c r="F32">
        <v>0.92018139368614005</v>
      </c>
      <c r="G32">
        <v>0.89078511975044095</v>
      </c>
      <c r="H32">
        <v>0.90210537072271491</v>
      </c>
      <c r="J32">
        <v>0.93108387024736328</v>
      </c>
      <c r="K32">
        <v>0.96637163679881755</v>
      </c>
      <c r="L32" s="38">
        <v>0.94242999999999999</v>
      </c>
      <c r="M32" s="12">
        <v>0.8398426231017998</v>
      </c>
      <c r="O32" s="37">
        <v>0.5</v>
      </c>
      <c r="P32" s="38">
        <v>0.92999222290435157</v>
      </c>
      <c r="Q32" s="38">
        <v>0.92750437672051256</v>
      </c>
      <c r="R32" s="38">
        <v>0.89403614141461096</v>
      </c>
      <c r="S32" s="38">
        <v>0.90201747304802637</v>
      </c>
      <c r="T32" s="38">
        <v>0.88613812448685336</v>
      </c>
      <c r="U32" s="38">
        <v>0.91299433994423806</v>
      </c>
      <c r="V32" s="38"/>
      <c r="W32" s="38">
        <v>0.92999222290435157</v>
      </c>
      <c r="X32" s="38">
        <v>0.94638129285398642</v>
      </c>
      <c r="Y32" s="38">
        <v>0.92747039703449896</v>
      </c>
      <c r="Z32" s="41">
        <v>0.9575116330034219</v>
      </c>
      <c r="AB32" s="6">
        <v>0.5</v>
      </c>
      <c r="AC32" s="38">
        <v>0.92930303657759628</v>
      </c>
      <c r="AD32" s="38">
        <v>0.94572563772987939</v>
      </c>
      <c r="AE32" s="38">
        <v>0.93835120297210339</v>
      </c>
      <c r="AF32" s="38">
        <v>0.97813000000000005</v>
      </c>
      <c r="AG32" s="38">
        <v>0.92684168849647053</v>
      </c>
      <c r="AH32" s="38">
        <v>0.92533395669242757</v>
      </c>
      <c r="AI32" s="38"/>
      <c r="AJ32" s="38">
        <v>0.83724653994943354</v>
      </c>
      <c r="AK32" s="41">
        <v>0.73462875330564792</v>
      </c>
      <c r="AM32" s="6">
        <v>0.92092990513950379</v>
      </c>
      <c r="AN32">
        <v>0.93048162881304752</v>
      </c>
      <c r="AO32">
        <v>0.94064732047716482</v>
      </c>
      <c r="AP32">
        <v>0.9596474183137661</v>
      </c>
      <c r="AQ32" s="38">
        <v>0.93572081780986505</v>
      </c>
      <c r="AR32" s="38">
        <v>0.92362966782595068</v>
      </c>
      <c r="AS32" s="38"/>
      <c r="AT32" s="38">
        <v>0.92092990513950379</v>
      </c>
      <c r="AU32" s="38">
        <v>0.87877522153119603</v>
      </c>
      <c r="AV32" s="38">
        <v>0.99512</v>
      </c>
      <c r="AW32" s="38">
        <v>0.99687791525572289</v>
      </c>
      <c r="AX32" s="41">
        <v>0.96414999999999995</v>
      </c>
    </row>
    <row r="33" spans="2:50">
      <c r="B33" s="6">
        <v>1</v>
      </c>
      <c r="C33">
        <v>0.86613467576985148</v>
      </c>
      <c r="D33">
        <v>0.8446665273695152</v>
      </c>
      <c r="E33">
        <v>0.82704507711203556</v>
      </c>
      <c r="F33">
        <v>0.87350346329770456</v>
      </c>
      <c r="G33">
        <v>0.83497565748844882</v>
      </c>
      <c r="H33">
        <v>0.8645570386426471</v>
      </c>
      <c r="J33">
        <v>0.86613467576985148</v>
      </c>
      <c r="K33">
        <v>0.89355619177958601</v>
      </c>
      <c r="L33" s="38">
        <v>0.92105000000000004</v>
      </c>
      <c r="M33" s="12">
        <v>0.88322499360594586</v>
      </c>
      <c r="O33" s="37">
        <v>1</v>
      </c>
      <c r="P33" s="38">
        <v>0.89900503726968495</v>
      </c>
      <c r="Q33" s="38">
        <v>0.87148624737585056</v>
      </c>
      <c r="R33" s="38">
        <v>0.81875384019244735</v>
      </c>
      <c r="S33" s="38">
        <v>0.83188574434633622</v>
      </c>
      <c r="T33" s="38">
        <v>0.81665993328136943</v>
      </c>
      <c r="U33" s="38">
        <v>0.8551465817074333</v>
      </c>
      <c r="V33" s="38"/>
      <c r="W33" s="38">
        <v>0.89900503726968495</v>
      </c>
      <c r="X33" s="38">
        <v>0.91164239745042408</v>
      </c>
      <c r="Y33" s="38">
        <v>0.92255998753142288</v>
      </c>
      <c r="Z33" s="41">
        <v>0.85496420429908826</v>
      </c>
      <c r="AB33" s="6">
        <v>1</v>
      </c>
      <c r="AC33" s="38">
        <v>0.88524574122738275</v>
      </c>
      <c r="AD33" s="38">
        <v>0.88627475776151876</v>
      </c>
      <c r="AE33" s="38">
        <v>0.88111724380341139</v>
      </c>
      <c r="AF33" s="38">
        <v>0.95969809243665127</v>
      </c>
      <c r="AG33" s="38">
        <v>0.89763211195595705</v>
      </c>
      <c r="AH33" s="38">
        <v>0.88523097393940897</v>
      </c>
      <c r="AI33" s="38"/>
      <c r="AJ33" s="38">
        <v>0.7472953228957574</v>
      </c>
      <c r="AK33" s="41">
        <v>0.80333777890520197</v>
      </c>
      <c r="AM33" s="6">
        <v>0.8717998743275619</v>
      </c>
      <c r="AN33">
        <v>0.86974871510859597</v>
      </c>
      <c r="AO33">
        <v>0.81829508701786335</v>
      </c>
      <c r="AP33">
        <v>0.81105779179057857</v>
      </c>
      <c r="AQ33" s="38">
        <v>0.83652715620213225</v>
      </c>
      <c r="AR33" s="38">
        <v>0.85667053982972807</v>
      </c>
      <c r="AS33" s="38"/>
      <c r="AT33" s="38">
        <v>0.8717998743275619</v>
      </c>
      <c r="AU33" s="38">
        <v>0.86782343344078372</v>
      </c>
      <c r="AV33" s="38">
        <v>0.9930086774993343</v>
      </c>
      <c r="AW33" s="38">
        <v>0.99215085099170719</v>
      </c>
      <c r="AX33" s="41">
        <v>0.94916017780601947</v>
      </c>
    </row>
    <row r="34" spans="2:50">
      <c r="B34" s="6">
        <v>1.5</v>
      </c>
      <c r="C34">
        <v>0.83780225573474609</v>
      </c>
      <c r="D34">
        <v>0.79611676045415725</v>
      </c>
      <c r="E34">
        <v>0.77930508804234377</v>
      </c>
      <c r="F34">
        <v>0.8061489092354539</v>
      </c>
      <c r="G34">
        <v>0.78926473375023698</v>
      </c>
      <c r="H34">
        <v>0.80461084455117726</v>
      </c>
      <c r="J34">
        <v>0.83780225573474609</v>
      </c>
      <c r="K34">
        <v>0.89441150364397937</v>
      </c>
      <c r="L34" s="38">
        <v>0.88549999999999995</v>
      </c>
      <c r="M34" s="12">
        <v>0.77797229238722998</v>
      </c>
      <c r="O34" s="37">
        <v>1.5</v>
      </c>
      <c r="P34" s="38">
        <v>0.84917964000166424</v>
      </c>
      <c r="Q34" s="38">
        <v>0.83189350744555868</v>
      </c>
      <c r="R34" s="38">
        <v>0.80190641531900675</v>
      </c>
      <c r="S34" s="38">
        <v>0.79556215815029097</v>
      </c>
      <c r="T34" s="38">
        <v>0.74188373179105382</v>
      </c>
      <c r="U34" s="38">
        <v>0.80238346327040178</v>
      </c>
      <c r="V34" s="38"/>
      <c r="W34" s="38">
        <v>0.84917964000166424</v>
      </c>
      <c r="X34" s="38">
        <v>0.88743183468057329</v>
      </c>
      <c r="Y34" s="38">
        <v>0.88037497712964774</v>
      </c>
      <c r="Z34" s="41">
        <v>0.87233314559078767</v>
      </c>
      <c r="AB34" s="6">
        <v>1.5</v>
      </c>
      <c r="AC34" s="38">
        <v>0.87053924141448236</v>
      </c>
      <c r="AD34" s="38">
        <v>0.85667824797310654</v>
      </c>
      <c r="AE34" s="38">
        <v>0.88113658711672105</v>
      </c>
      <c r="AF34" s="38">
        <v>0.91335891346325671</v>
      </c>
      <c r="AG34" s="38">
        <v>0.82788253538264112</v>
      </c>
      <c r="AH34" s="38">
        <v>0.84026965807818865</v>
      </c>
      <c r="AI34" s="38"/>
      <c r="AJ34" s="38">
        <v>0.67842531651949323</v>
      </c>
      <c r="AK34" s="41">
        <v>0.78178175328727673</v>
      </c>
      <c r="AM34" s="6">
        <v>0.83818777737798411</v>
      </c>
      <c r="AN34">
        <v>0.84674042439136155</v>
      </c>
      <c r="AO34">
        <v>0.78078178345112348</v>
      </c>
      <c r="AP34">
        <v>0.76030935089640439</v>
      </c>
      <c r="AQ34" s="38">
        <v>0.74086496025153925</v>
      </c>
      <c r="AR34" s="38">
        <v>0.76292428509706012</v>
      </c>
      <c r="AS34" s="38"/>
      <c r="AT34" s="38">
        <v>0.83818777737798411</v>
      </c>
      <c r="AU34" s="38">
        <v>0.83176125070882767</v>
      </c>
      <c r="AV34" s="38">
        <v>0.92920525274792742</v>
      </c>
      <c r="AW34" s="38">
        <v>0.81279928775944787</v>
      </c>
      <c r="AX34" s="41">
        <v>0.89905591970558463</v>
      </c>
    </row>
    <row r="35" spans="2:50">
      <c r="B35" s="6">
        <v>2.2000000000000002</v>
      </c>
      <c r="C35">
        <v>0.77506432899430711</v>
      </c>
      <c r="D35">
        <v>0.7269250244241573</v>
      </c>
      <c r="E35">
        <v>0.74381798675734778</v>
      </c>
      <c r="F35">
        <v>0.7402015882159354</v>
      </c>
      <c r="G35">
        <v>0.72243990612381748</v>
      </c>
      <c r="H35">
        <v>0.74802716827750337</v>
      </c>
      <c r="J35">
        <v>0.77506432899430711</v>
      </c>
      <c r="K35">
        <v>0.84193499662999904</v>
      </c>
      <c r="L35" s="38">
        <v>0.86873558451007027</v>
      </c>
      <c r="M35" s="12">
        <v>0.73071686784311818</v>
      </c>
      <c r="O35" s="37">
        <v>2.2000000000000002</v>
      </c>
      <c r="P35" s="38">
        <v>0.79028154798656847</v>
      </c>
      <c r="Q35" s="38">
        <v>0.7691382503296289</v>
      </c>
      <c r="R35" s="38">
        <v>0.69289697259042615</v>
      </c>
      <c r="S35" s="38">
        <v>0.7189053114526075</v>
      </c>
      <c r="T35" s="38">
        <v>0.67440549392813931</v>
      </c>
      <c r="U35" s="38">
        <v>0.73158397794409258</v>
      </c>
      <c r="V35" s="38"/>
      <c r="W35" s="38">
        <v>0.79028154798656847</v>
      </c>
      <c r="X35" s="38">
        <v>0.81681817529057454</v>
      </c>
      <c r="Y35" s="38">
        <v>0.83425826573688533</v>
      </c>
      <c r="Z35" s="41">
        <v>0.81193520410902731</v>
      </c>
      <c r="AB35" s="6">
        <v>2.2000000000000002</v>
      </c>
      <c r="AC35" s="38">
        <v>0.82189394581193986</v>
      </c>
      <c r="AD35" s="38">
        <v>0.83619660866126166</v>
      </c>
      <c r="AE35" s="38">
        <v>0.8471885938017838</v>
      </c>
      <c r="AF35" s="38">
        <v>0.88968661680614314</v>
      </c>
      <c r="AG35" s="38">
        <v>0.80795961747718281</v>
      </c>
      <c r="AH35" s="38">
        <v>0.78296856800676662</v>
      </c>
      <c r="AI35" s="38"/>
      <c r="AJ35" s="38">
        <v>0.63540695312709361</v>
      </c>
      <c r="AK35" s="41">
        <v>0.79390727169248199</v>
      </c>
      <c r="AM35" s="6">
        <v>0.75926371533194681</v>
      </c>
      <c r="AN35">
        <v>0.78923666084061139</v>
      </c>
      <c r="AO35">
        <v>0.57347108216711729</v>
      </c>
      <c r="AP35">
        <v>0.6598781325029115</v>
      </c>
      <c r="AQ35" s="38">
        <v>0.71099210620079722</v>
      </c>
      <c r="AR35" s="38">
        <v>0.68609164185717431</v>
      </c>
      <c r="AS35" s="38"/>
      <c r="AT35" s="38">
        <v>0.75926371533194681</v>
      </c>
      <c r="AU35" s="38">
        <v>0.74312326903688464</v>
      </c>
      <c r="AV35" s="38">
        <v>0.90286745374585697</v>
      </c>
      <c r="AW35" s="38">
        <v>0.81261961055187037</v>
      </c>
      <c r="AX35" s="41">
        <v>0.85319894113200689</v>
      </c>
    </row>
    <row r="36" spans="2:50">
      <c r="B36" s="6">
        <v>3</v>
      </c>
      <c r="C36">
        <v>0.71333744058308757</v>
      </c>
      <c r="D36">
        <v>0.67698573185890965</v>
      </c>
      <c r="E36">
        <v>0.64071770299640585</v>
      </c>
      <c r="F36">
        <v>0.67437280549560163</v>
      </c>
      <c r="G36">
        <v>0.65764560329654131</v>
      </c>
      <c r="H36">
        <v>0.67872293670346173</v>
      </c>
      <c r="J36">
        <v>0.71333744058308757</v>
      </c>
      <c r="K36">
        <v>0.80555820449271542</v>
      </c>
      <c r="L36" s="38">
        <v>0.73513375834186745</v>
      </c>
      <c r="M36" s="12">
        <v>0.61144995933775947</v>
      </c>
      <c r="O36" s="37">
        <v>3</v>
      </c>
      <c r="P36" s="38">
        <v>0.73275351849582648</v>
      </c>
      <c r="Q36" s="38">
        <v>0.72237356231343797</v>
      </c>
      <c r="R36" s="38">
        <v>0.62501737874977203</v>
      </c>
      <c r="S36" s="38">
        <v>0.65509729682705764</v>
      </c>
      <c r="T36" s="38">
        <v>0.56667483981465872</v>
      </c>
      <c r="U36" s="38">
        <v>0.67039821420497769</v>
      </c>
      <c r="V36" s="38"/>
      <c r="W36" s="38">
        <v>0.73275351849582648</v>
      </c>
      <c r="X36" s="38">
        <v>0.78350790764099387</v>
      </c>
      <c r="Y36" s="38">
        <v>0.81104671432142661</v>
      </c>
      <c r="Z36" s="41">
        <v>0.7504087628925461</v>
      </c>
      <c r="AB36" s="6">
        <v>3</v>
      </c>
      <c r="AC36" s="38">
        <v>0.79309517054733103</v>
      </c>
      <c r="AD36" s="38">
        <v>0.77105048447696256</v>
      </c>
      <c r="AE36" s="38">
        <v>0.79426494683194715</v>
      </c>
      <c r="AF36" s="38">
        <v>0.81927304859137895</v>
      </c>
      <c r="AG36" s="38">
        <v>0.78097039560615023</v>
      </c>
      <c r="AH36" s="38">
        <v>0.74049964158419823</v>
      </c>
      <c r="AI36" s="38"/>
      <c r="AJ36" s="38">
        <v>0.59249964640394137</v>
      </c>
      <c r="AK36" s="41">
        <v>0.73852945035177042</v>
      </c>
      <c r="AM36" s="6">
        <v>0.71658188044844062</v>
      </c>
      <c r="AN36">
        <v>0.73187481828711276</v>
      </c>
      <c r="AO36">
        <v>0.62988594501050876</v>
      </c>
      <c r="AP36">
        <v>0.60061616251303596</v>
      </c>
      <c r="AQ36" s="38">
        <v>0.56937499882097775</v>
      </c>
      <c r="AR36" s="38">
        <v>0.64680681443874233</v>
      </c>
      <c r="AS36" s="38"/>
      <c r="AT36" s="38">
        <v>0.71658188044844062</v>
      </c>
      <c r="AU36" s="38">
        <v>0.6819400642616924</v>
      </c>
      <c r="AV36" s="38">
        <v>0.85161563270087892</v>
      </c>
      <c r="AW36" s="38">
        <v>0.82247648570543497</v>
      </c>
      <c r="AX36" s="41">
        <v>0.77910309663875843</v>
      </c>
    </row>
    <row r="37" spans="2:50">
      <c r="B37" s="6">
        <v>4</v>
      </c>
      <c r="C37">
        <v>0.658107935314582</v>
      </c>
      <c r="D37">
        <v>0.6262219666760781</v>
      </c>
      <c r="E37">
        <v>0.627032692258637</v>
      </c>
      <c r="F37">
        <v>0.63268124200088205</v>
      </c>
      <c r="G37">
        <v>0.6111661105407552</v>
      </c>
      <c r="H37">
        <v>0.65010492611747683</v>
      </c>
      <c r="J37">
        <v>0.658107935314582</v>
      </c>
      <c r="K37">
        <v>0.71338926064303332</v>
      </c>
      <c r="L37" s="38">
        <v>0.77993500763551349</v>
      </c>
      <c r="M37" s="12">
        <v>0.59447413681630368</v>
      </c>
      <c r="O37" s="37">
        <v>4</v>
      </c>
      <c r="P37" s="38">
        <v>0.68523354641983103</v>
      </c>
      <c r="Q37" s="38">
        <v>0.66633797269768336</v>
      </c>
      <c r="R37" s="38">
        <v>0.57408740922366686</v>
      </c>
      <c r="S37" s="38">
        <v>0.61291913315664981</v>
      </c>
      <c r="T37" s="38">
        <v>0.51384865715362871</v>
      </c>
      <c r="U37" s="38">
        <v>0.61059537562618627</v>
      </c>
      <c r="V37" s="38"/>
      <c r="W37" s="38">
        <v>0.68523354641983103</v>
      </c>
      <c r="X37" s="38">
        <v>0.73140040676571694</v>
      </c>
      <c r="Y37" s="38">
        <v>0.75391151990704708</v>
      </c>
      <c r="Z37" s="41">
        <v>0.67508291786798447</v>
      </c>
      <c r="AB37" s="6">
        <v>4</v>
      </c>
      <c r="AC37" s="38">
        <v>0.72552083113694643</v>
      </c>
      <c r="AD37" s="38">
        <v>0.72394432469843784</v>
      </c>
      <c r="AE37" s="38">
        <v>0.72720318330788258</v>
      </c>
      <c r="AF37" s="38">
        <v>0.79701467998612907</v>
      </c>
      <c r="AG37" s="38">
        <v>0.70947994584667273</v>
      </c>
      <c r="AH37" s="38">
        <v>0.69279968510204581</v>
      </c>
      <c r="AI37" s="38"/>
      <c r="AJ37" s="38">
        <v>0.48176351176166082</v>
      </c>
      <c r="AK37" s="41">
        <v>0.55411841377888504</v>
      </c>
      <c r="AM37" s="6">
        <v>0.63823966113596375</v>
      </c>
      <c r="AN37">
        <v>0.66479265112047559</v>
      </c>
      <c r="AO37">
        <v>0.46037115990439753</v>
      </c>
      <c r="AP37">
        <v>0.53483392740778934</v>
      </c>
      <c r="AQ37" s="38">
        <v>0.50775763550825537</v>
      </c>
      <c r="AR37" s="38">
        <v>0.56784658936189447</v>
      </c>
      <c r="AS37" s="38"/>
      <c r="AT37" s="38">
        <v>0.63823966113596375</v>
      </c>
      <c r="AU37" s="38">
        <v>0.65338344637814139</v>
      </c>
      <c r="AV37" s="38">
        <v>0.67702073247684669</v>
      </c>
      <c r="AW37" s="38">
        <v>0.76471362180332858</v>
      </c>
      <c r="AX37" s="41">
        <v>0.68054027481299906</v>
      </c>
    </row>
    <row r="38" spans="2:50">
      <c r="B38" s="6">
        <v>5.5</v>
      </c>
      <c r="C38">
        <v>0.56432358164403174</v>
      </c>
      <c r="D38">
        <v>0.54714504372804729</v>
      </c>
      <c r="E38">
        <v>0.54389408846136034</v>
      </c>
      <c r="F38">
        <v>0.52987092197913754</v>
      </c>
      <c r="G38">
        <v>0.53349149429308607</v>
      </c>
      <c r="H38">
        <v>0.54761473141746453</v>
      </c>
      <c r="J38">
        <v>0.56432358164403174</v>
      </c>
      <c r="K38">
        <v>0.65092945768857735</v>
      </c>
      <c r="L38" s="38">
        <v>0.77338869847924807</v>
      </c>
      <c r="M38" s="12">
        <v>0.58234039101832902</v>
      </c>
      <c r="O38" s="37">
        <v>5.5</v>
      </c>
      <c r="P38" s="38">
        <v>0.61945889265570109</v>
      </c>
      <c r="Q38" s="38">
        <v>0.6014897113343185</v>
      </c>
      <c r="R38" s="38">
        <v>0.50822149115736681</v>
      </c>
      <c r="S38" s="38">
        <v>0.51123977253491493</v>
      </c>
      <c r="T38" s="38">
        <v>0.44319414108248728</v>
      </c>
      <c r="U38" s="38">
        <v>0.53648399717398632</v>
      </c>
      <c r="V38" s="38"/>
      <c r="W38" s="38">
        <v>0.61945889265570109</v>
      </c>
      <c r="X38" s="38">
        <v>0.65653406796351266</v>
      </c>
      <c r="Y38" s="38">
        <v>0.71343723592172215</v>
      </c>
      <c r="Z38" s="41">
        <v>0.64004658101749501</v>
      </c>
      <c r="AB38" s="6">
        <v>5.5</v>
      </c>
      <c r="AC38" s="38">
        <v>0.64482595491936734</v>
      </c>
      <c r="AD38" s="38">
        <v>0.66070534902115885</v>
      </c>
      <c r="AE38" s="38">
        <v>0.66449033317062955</v>
      </c>
      <c r="AF38" s="38">
        <v>0.71497066301984602</v>
      </c>
      <c r="AG38" s="38">
        <v>0.63657597075986982</v>
      </c>
      <c r="AH38" s="38">
        <v>0.63335682913932945</v>
      </c>
      <c r="AI38" s="38"/>
      <c r="AJ38" s="38">
        <v>0.45812629404178667</v>
      </c>
      <c r="AK38" s="41">
        <v>0.51704570316334597</v>
      </c>
      <c r="AM38" s="6">
        <v>0.56068856386055843</v>
      </c>
      <c r="AN38">
        <v>0.57473630860149261</v>
      </c>
      <c r="AO38">
        <v>0.37197256346461777</v>
      </c>
      <c r="AP38">
        <v>0.46007619686857304</v>
      </c>
      <c r="AQ38" s="38">
        <v>0.45882672617067766</v>
      </c>
      <c r="AR38" s="38">
        <v>0.49693618986647858</v>
      </c>
      <c r="AS38" s="38"/>
      <c r="AT38" s="38">
        <v>0.56068856386055843</v>
      </c>
      <c r="AU38" s="38">
        <v>0.58073956639800062</v>
      </c>
      <c r="AV38" s="38">
        <v>0.52298962602919208</v>
      </c>
      <c r="AW38" s="38">
        <v>0.71363059836185283</v>
      </c>
      <c r="AX38" s="41">
        <v>0.62101207752091359</v>
      </c>
    </row>
    <row r="39" spans="2:50">
      <c r="B39" s="6">
        <v>7.5</v>
      </c>
      <c r="C39">
        <v>0.47306061216794842</v>
      </c>
      <c r="D39">
        <v>0.44418379734907087</v>
      </c>
      <c r="E39">
        <v>0.4449385310759581</v>
      </c>
      <c r="F39">
        <v>0.4372240032852871</v>
      </c>
      <c r="G39">
        <v>0.45400790122222756</v>
      </c>
      <c r="H39">
        <v>0.44759605993919632</v>
      </c>
      <c r="J39">
        <v>0.47306061216794842</v>
      </c>
      <c r="K39">
        <v>0.52533448336824951</v>
      </c>
      <c r="L39" s="38">
        <v>0.6722541450848275</v>
      </c>
      <c r="M39" s="12">
        <v>0.43879416140718047</v>
      </c>
      <c r="O39" s="37">
        <v>7.5</v>
      </c>
      <c r="P39" s="38">
        <v>0.54099390596250152</v>
      </c>
      <c r="Q39" s="38">
        <v>0.57291218494441587</v>
      </c>
      <c r="R39" s="38">
        <v>0.38002617386844129</v>
      </c>
      <c r="S39" s="38">
        <v>0.45878399378698226</v>
      </c>
      <c r="T39" s="38">
        <v>0.33480922900120935</v>
      </c>
      <c r="U39" s="38">
        <v>0.46748187552670639</v>
      </c>
      <c r="V39" s="38"/>
      <c r="W39" s="38">
        <v>0.54099390596250152</v>
      </c>
      <c r="X39" s="38">
        <v>0.59518022281638938</v>
      </c>
      <c r="Y39" s="38">
        <v>0.63725750437309281</v>
      </c>
      <c r="Z39" s="41">
        <v>0.52667516487541943</v>
      </c>
      <c r="AB39" s="6">
        <v>7.5</v>
      </c>
      <c r="AC39" s="38">
        <v>0.596266863028035</v>
      </c>
      <c r="AD39" s="38">
        <v>0.5779868103618746</v>
      </c>
      <c r="AE39" s="38">
        <v>0.56750142234014278</v>
      </c>
      <c r="AF39" s="38">
        <v>0.68246897160666131</v>
      </c>
      <c r="AG39" s="38">
        <v>0.56541478673225498</v>
      </c>
      <c r="AH39" s="38">
        <v>0.54067962950767867</v>
      </c>
      <c r="AI39" s="38"/>
      <c r="AJ39" s="38">
        <v>0.39093133031444227</v>
      </c>
      <c r="AK39" s="41">
        <v>0.50729289353656404</v>
      </c>
      <c r="AM39" s="6">
        <v>0.48974824759998509</v>
      </c>
      <c r="AN39">
        <v>0.54999197483935625</v>
      </c>
      <c r="AO39">
        <v>0.37249938497626411</v>
      </c>
      <c r="AP39">
        <v>0.34720885171301674</v>
      </c>
      <c r="AQ39" s="38">
        <v>0.35556505385569237</v>
      </c>
      <c r="AR39" s="38">
        <v>0.44136124395085635</v>
      </c>
      <c r="AS39" s="38"/>
      <c r="AT39" s="38">
        <v>0.48974824759998509</v>
      </c>
      <c r="AU39" s="38">
        <v>0.48856596849316275</v>
      </c>
      <c r="AV39" s="38">
        <v>0.50822425387013437</v>
      </c>
      <c r="AW39" s="38">
        <v>0.64771666488484869</v>
      </c>
      <c r="AX39" s="41">
        <v>0.61005952406918607</v>
      </c>
    </row>
    <row r="40" spans="2:50">
      <c r="B40" s="6">
        <v>10</v>
      </c>
      <c r="C40">
        <v>0.40483228029802065</v>
      </c>
      <c r="D40">
        <v>0.38452381762963617</v>
      </c>
      <c r="E40">
        <v>0.39384513445690433</v>
      </c>
      <c r="F40">
        <v>0.38689936036233114</v>
      </c>
      <c r="G40">
        <v>0.37087185549379975</v>
      </c>
      <c r="H40">
        <v>0.38873288345643037</v>
      </c>
      <c r="J40">
        <v>0.40483228029802065</v>
      </c>
      <c r="K40">
        <v>0.38731057841952266</v>
      </c>
      <c r="L40" s="38">
        <v>0.47424421227995878</v>
      </c>
      <c r="M40" s="12">
        <v>0.45814832727784799</v>
      </c>
      <c r="O40" s="37">
        <v>10</v>
      </c>
      <c r="P40" s="38">
        <v>0.46676172592234144</v>
      </c>
      <c r="Q40" s="38">
        <v>0.49250281758576259</v>
      </c>
      <c r="R40" s="38">
        <v>0.32616807815960303</v>
      </c>
      <c r="S40" s="38">
        <v>0.38795210565970517</v>
      </c>
      <c r="T40" s="38">
        <v>0.31243693874902667</v>
      </c>
      <c r="U40" s="38">
        <v>0.41118090029811799</v>
      </c>
      <c r="V40" s="38"/>
      <c r="W40" s="38">
        <v>0.46676172592234144</v>
      </c>
      <c r="X40" s="38">
        <v>0.53172624987584249</v>
      </c>
      <c r="Y40" s="38">
        <v>0.54443863574835738</v>
      </c>
      <c r="Z40" s="41">
        <v>0.4978296213475763</v>
      </c>
      <c r="AB40" s="6">
        <v>10</v>
      </c>
      <c r="AC40" s="38">
        <v>0.54202031410285478</v>
      </c>
      <c r="AD40" s="38">
        <v>0.50946101443543601</v>
      </c>
      <c r="AE40" s="38">
        <v>0.57574396356622004</v>
      </c>
      <c r="AF40" s="38">
        <v>0.55803579479472798</v>
      </c>
      <c r="AG40" s="38">
        <v>0.52243878374153696</v>
      </c>
      <c r="AH40" s="38">
        <v>0.50936167023780443</v>
      </c>
      <c r="AI40" s="38"/>
      <c r="AJ40" s="38">
        <v>0.253382037604164</v>
      </c>
      <c r="AK40" s="41">
        <v>0.24983034331975701</v>
      </c>
      <c r="AM40" s="6">
        <v>0.42175057410544103</v>
      </c>
      <c r="AN40">
        <v>0.4816114990276042</v>
      </c>
      <c r="AO40">
        <v>0.333541602022212</v>
      </c>
      <c r="AP40">
        <v>0.3214193085029845</v>
      </c>
      <c r="AQ40" s="38">
        <v>0.31724629732087062</v>
      </c>
      <c r="AR40" s="38">
        <v>0.38096920663552847</v>
      </c>
      <c r="AS40" s="38"/>
      <c r="AT40" s="38">
        <v>0.42175057410544103</v>
      </c>
      <c r="AU40" s="38">
        <v>0.44416776717087336</v>
      </c>
      <c r="AV40" s="38">
        <v>0.52230548107148012</v>
      </c>
      <c r="AW40" s="38">
        <v>0.55095824549072059</v>
      </c>
      <c r="AX40" s="41">
        <v>0.50790513284318561</v>
      </c>
    </row>
    <row r="41" spans="2:50">
      <c r="B41" s="6">
        <v>14</v>
      </c>
      <c r="C41">
        <v>0.33715941930277499</v>
      </c>
      <c r="D41">
        <v>0.28812427931953399</v>
      </c>
      <c r="E41">
        <v>0.29229390708395064</v>
      </c>
      <c r="F41">
        <v>0.28648657918676679</v>
      </c>
      <c r="G41">
        <v>0.28070564707858625</v>
      </c>
      <c r="H41">
        <v>0.2906452666068905</v>
      </c>
      <c r="J41">
        <v>0.33715941930277499</v>
      </c>
      <c r="K41">
        <v>0.36849282597793043</v>
      </c>
      <c r="L41" s="38">
        <v>0.42598448859464538</v>
      </c>
      <c r="M41" s="12">
        <v>0.27380200491609047</v>
      </c>
      <c r="O41" s="37">
        <v>14</v>
      </c>
      <c r="P41" s="38">
        <v>0.39273937469664477</v>
      </c>
      <c r="Q41" s="38">
        <v>0.41581480237074031</v>
      </c>
      <c r="R41" s="38">
        <v>0.26338936857972428</v>
      </c>
      <c r="S41" s="38">
        <v>0.29324380654750365</v>
      </c>
      <c r="T41" s="38">
        <v>0.26671582614735778</v>
      </c>
      <c r="U41" s="38">
        <v>0.34242012286336232</v>
      </c>
      <c r="V41" s="38"/>
      <c r="W41" s="38">
        <v>0.39273937469664477</v>
      </c>
      <c r="X41" s="38">
        <v>0.4478339627075944</v>
      </c>
      <c r="Y41" s="38">
        <v>0.49473997636110029</v>
      </c>
      <c r="Z41" s="41">
        <v>0.40644688827663994</v>
      </c>
      <c r="AB41" s="6">
        <v>14</v>
      </c>
      <c r="AC41" s="38">
        <v>0.41490186851489685</v>
      </c>
      <c r="AD41" s="38">
        <v>0.41992788214356336</v>
      </c>
      <c r="AE41" s="38">
        <v>0.3755205927255984</v>
      </c>
      <c r="AF41" s="38">
        <v>0.50828414254076448</v>
      </c>
      <c r="AG41" s="38">
        <v>0.40024086898006772</v>
      </c>
      <c r="AH41" s="38">
        <v>0.39921322384552926</v>
      </c>
      <c r="AI41" s="38"/>
      <c r="AJ41" s="38">
        <v>0.23041479790188432</v>
      </c>
      <c r="AK41" s="41">
        <v>0.2329517267307529</v>
      </c>
      <c r="AM41" s="6">
        <v>0.37023118247807951</v>
      </c>
      <c r="AN41">
        <v>0.42145776402250101</v>
      </c>
      <c r="AO41">
        <v>0.16285973648013355</v>
      </c>
      <c r="AP41">
        <v>0.29996648346321897</v>
      </c>
      <c r="AQ41" s="38">
        <v>0.14704092069566996</v>
      </c>
      <c r="AR41" s="38">
        <v>0.31820070362111641</v>
      </c>
      <c r="AS41" s="38"/>
      <c r="AT41" s="38">
        <v>0.37023118247807951</v>
      </c>
      <c r="AU41" s="38">
        <v>0.36608716915695427</v>
      </c>
      <c r="AV41" s="38">
        <v>0.42843565619789997</v>
      </c>
      <c r="AW41" s="38">
        <v>0.49271591287148309</v>
      </c>
      <c r="AX41" s="41">
        <v>0.46218477701449456</v>
      </c>
    </row>
    <row r="42" spans="2:50">
      <c r="B42" s="6">
        <v>19</v>
      </c>
      <c r="C42">
        <v>0.22444761447430617</v>
      </c>
      <c r="D42">
        <v>0.21992184937068526</v>
      </c>
      <c r="E42">
        <v>0.21333413030097431</v>
      </c>
      <c r="F42">
        <v>0.20077644285172527</v>
      </c>
      <c r="G42">
        <v>0.19576950958417699</v>
      </c>
      <c r="H42">
        <v>0.23946869081453609</v>
      </c>
      <c r="J42">
        <v>0.22444761447430617</v>
      </c>
      <c r="K42">
        <v>0.25958348148954036</v>
      </c>
      <c r="L42" s="38">
        <v>0.37428930009542233</v>
      </c>
      <c r="M42" s="12">
        <v>0.28750490573399001</v>
      </c>
      <c r="O42" s="37">
        <v>19</v>
      </c>
      <c r="P42" s="38">
        <v>0.31277449609929819</v>
      </c>
      <c r="Q42" s="38">
        <v>0.34370859408931936</v>
      </c>
      <c r="R42" s="38">
        <v>0.1892148807404429</v>
      </c>
      <c r="S42" s="38">
        <v>0.23892784958191451</v>
      </c>
      <c r="T42" s="38">
        <v>0.17802999965145211</v>
      </c>
      <c r="U42" s="38">
        <v>0.27418477824298793</v>
      </c>
      <c r="V42" s="38"/>
      <c r="W42" s="38">
        <v>0.31277449609929819</v>
      </c>
      <c r="X42" s="38">
        <v>0.37119765029802526</v>
      </c>
      <c r="Y42" s="38">
        <v>0.41083802710167749</v>
      </c>
      <c r="Z42" s="41">
        <v>0.34206167029110424</v>
      </c>
      <c r="AB42" s="6">
        <v>19</v>
      </c>
      <c r="AC42" s="38">
        <v>0.31498857306262462</v>
      </c>
      <c r="AD42" s="38">
        <v>0.35905730670357922</v>
      </c>
      <c r="AE42" s="38">
        <v>0.29804389035382967</v>
      </c>
      <c r="AF42" s="38">
        <v>0.38881137760266071</v>
      </c>
      <c r="AG42" s="38">
        <v>0.38355706666902278</v>
      </c>
      <c r="AH42" s="38">
        <v>0.3636532489679169</v>
      </c>
      <c r="AI42" s="38"/>
      <c r="AJ42" s="38">
        <v>0.16557346182165236</v>
      </c>
      <c r="AK42" s="41">
        <v>0.151063086728734</v>
      </c>
      <c r="AM42" s="6">
        <v>0.31848378725768495</v>
      </c>
      <c r="AN42">
        <v>0.34489336924755742</v>
      </c>
      <c r="AO42">
        <v>0.18579398099637123</v>
      </c>
      <c r="AP42">
        <v>0.20369813794119784</v>
      </c>
      <c r="AQ42" s="38">
        <v>0.20897512738642116</v>
      </c>
      <c r="AR42" s="38">
        <v>0.25293697333520432</v>
      </c>
      <c r="AS42" s="38"/>
      <c r="AT42" s="38">
        <v>0.31848378725768495</v>
      </c>
      <c r="AU42" s="38">
        <v>0.23767479569321537</v>
      </c>
      <c r="AV42" s="38">
        <v>0.31459345471671579</v>
      </c>
      <c r="AW42" s="38">
        <v>0.33772218167720325</v>
      </c>
      <c r="AX42" s="41">
        <v>0.39594108800305328</v>
      </c>
    </row>
    <row r="43" spans="2:50">
      <c r="B43" s="6"/>
      <c r="L43" s="38"/>
      <c r="M43" s="12"/>
      <c r="O43" s="6"/>
      <c r="Z43" s="12"/>
      <c r="AB43" s="6"/>
      <c r="AK43" s="12"/>
      <c r="AM43" s="6"/>
      <c r="AX43" s="12"/>
    </row>
    <row r="44" spans="2:50">
      <c r="B44" s="6"/>
      <c r="L44" s="38"/>
      <c r="M44" s="12"/>
      <c r="O44" s="6"/>
      <c r="Z44" s="12"/>
      <c r="AB44" s="6"/>
      <c r="AK44" s="12"/>
      <c r="AM44" s="6"/>
      <c r="AX44" s="12"/>
    </row>
    <row r="45" spans="2:50">
      <c r="B45" s="6"/>
      <c r="C45" s="74">
        <v>10.609059999999999</v>
      </c>
      <c r="D45" s="74">
        <v>9.4919700000000002</v>
      </c>
      <c r="E45" s="74">
        <v>9.4210100000000008</v>
      </c>
      <c r="F45" s="74">
        <v>9.4296000000000006</v>
      </c>
      <c r="G45" s="74">
        <v>9.1184499999999993</v>
      </c>
      <c r="H45" s="74">
        <v>9.8113600000000005</v>
      </c>
      <c r="J45" s="74">
        <v>10.609059999999999</v>
      </c>
      <c r="K45" s="74">
        <v>12.51118</v>
      </c>
      <c r="L45" s="71">
        <v>16.496690000000001</v>
      </c>
      <c r="M45" s="75">
        <v>9.8534199999999998</v>
      </c>
      <c r="O45" s="6"/>
      <c r="P45" s="74">
        <v>12.86162</v>
      </c>
      <c r="Q45" s="29">
        <v>13.28768</v>
      </c>
      <c r="R45" s="74">
        <v>8.0764899999999997</v>
      </c>
      <c r="S45" s="74">
        <v>9.3556500000000007</v>
      </c>
      <c r="T45" s="74">
        <v>6.9929800000000002</v>
      </c>
      <c r="U45" s="74">
        <v>10.17765</v>
      </c>
      <c r="W45" s="74">
        <v>12.86162</v>
      </c>
      <c r="X45" s="74">
        <v>15.58196</v>
      </c>
      <c r="Y45" s="74">
        <v>17.673490000000001</v>
      </c>
      <c r="Z45" s="75">
        <v>13.543290000000001</v>
      </c>
      <c r="AB45" s="6" t="s">
        <v>210</v>
      </c>
      <c r="AC45">
        <v>14.7</v>
      </c>
      <c r="AD45">
        <v>14.8</v>
      </c>
      <c r="AE45">
        <v>14.5</v>
      </c>
      <c r="AF45">
        <v>18.8</v>
      </c>
      <c r="AG45">
        <v>14.5</v>
      </c>
      <c r="AH45">
        <v>13.7</v>
      </c>
      <c r="AJ45" s="74">
        <v>6.53627</v>
      </c>
      <c r="AK45" s="75">
        <v>8.4630399999999995</v>
      </c>
      <c r="AM45" s="139">
        <v>11.362959999999999</v>
      </c>
      <c r="AN45" s="74">
        <v>13.07489</v>
      </c>
      <c r="AO45" s="74">
        <v>6.5752100000000002</v>
      </c>
      <c r="AP45" s="74">
        <v>7.5401499999999997</v>
      </c>
      <c r="AQ45" s="74">
        <v>7.0077699999999998</v>
      </c>
      <c r="AR45" s="74">
        <v>9.0301899999999993</v>
      </c>
      <c r="AS45" s="74"/>
      <c r="AT45" s="74">
        <v>11.362959999999999</v>
      </c>
      <c r="AU45" s="74">
        <v>10.981070000000001</v>
      </c>
      <c r="AV45" s="29">
        <v>13.91132</v>
      </c>
      <c r="AW45" s="74">
        <v>17.042400000000001</v>
      </c>
      <c r="AX45" s="33">
        <v>15.572760000000001</v>
      </c>
    </row>
    <row r="46" spans="2:50">
      <c r="B46" s="6"/>
      <c r="C46" s="74">
        <v>0.45151999999999998</v>
      </c>
      <c r="D46" s="74">
        <v>0.52232000000000001</v>
      </c>
      <c r="E46" s="74">
        <v>0.57809999999999995</v>
      </c>
      <c r="F46" s="74">
        <v>0.44535000000000002</v>
      </c>
      <c r="G46" s="74">
        <v>0.51983999999999997</v>
      </c>
      <c r="H46" s="74">
        <v>0.52439000000000002</v>
      </c>
      <c r="J46" s="74">
        <v>0.45151999999999998</v>
      </c>
      <c r="K46" s="74">
        <v>0.44091999999999998</v>
      </c>
      <c r="L46" s="71">
        <v>0.94916999999999996</v>
      </c>
      <c r="M46" s="75">
        <v>0.89219000000000004</v>
      </c>
      <c r="O46" s="6"/>
      <c r="P46" s="74">
        <v>0.69649000000000005</v>
      </c>
      <c r="Q46" s="29">
        <v>1.0070699999999999</v>
      </c>
      <c r="R46" s="74">
        <v>0.50258000000000003</v>
      </c>
      <c r="S46" s="74">
        <v>0.6421</v>
      </c>
      <c r="T46" s="74">
        <v>0.55220999999999998</v>
      </c>
      <c r="U46" s="74">
        <v>0.76358999999999999</v>
      </c>
      <c r="W46" s="74">
        <v>0.69649000000000005</v>
      </c>
      <c r="X46" s="74">
        <v>0.78337999999999997</v>
      </c>
      <c r="Y46" s="74">
        <v>0.93291999999999997</v>
      </c>
      <c r="Z46" s="75">
        <v>0.83799000000000001</v>
      </c>
      <c r="AB46" s="6" t="s">
        <v>86</v>
      </c>
      <c r="AC46" s="74">
        <v>0.60665000000000002</v>
      </c>
      <c r="AD46" s="74">
        <v>0.70288600000000001</v>
      </c>
      <c r="AE46" s="74">
        <v>0.587893</v>
      </c>
      <c r="AF46" s="74">
        <v>0.54508999999999996</v>
      </c>
      <c r="AG46" s="74">
        <v>0.89490999999999998</v>
      </c>
      <c r="AH46" s="74">
        <v>0.917516</v>
      </c>
      <c r="AI46" s="74"/>
      <c r="AJ46" s="74">
        <v>0.59585999999999995</v>
      </c>
      <c r="AK46" s="75">
        <v>0.78888999999999998</v>
      </c>
      <c r="AM46" s="139">
        <v>0.77605000000000002</v>
      </c>
      <c r="AN46" s="74">
        <v>0.92808999999999997</v>
      </c>
      <c r="AO46" s="74">
        <v>0.57935999999999999</v>
      </c>
      <c r="AP46" s="74">
        <v>0.60509999999999997</v>
      </c>
      <c r="AQ46" s="74">
        <v>0.45660000000000001</v>
      </c>
      <c r="AR46" s="74">
        <v>0.72099999999999997</v>
      </c>
      <c r="AS46" s="74"/>
      <c r="AT46" s="74">
        <v>0.77605000000000002</v>
      </c>
      <c r="AU46" s="74">
        <v>0.6915</v>
      </c>
      <c r="AV46" s="29">
        <v>1.0971900000000001</v>
      </c>
      <c r="AW46" s="74">
        <v>0.92237000000000002</v>
      </c>
      <c r="AX46" s="33">
        <v>0.97548999999999997</v>
      </c>
    </row>
    <row r="47" spans="2:50">
      <c r="B47" s="6"/>
      <c r="C47">
        <v>0.98026000000000002</v>
      </c>
      <c r="D47">
        <v>0.96648000000000001</v>
      </c>
      <c r="E47">
        <v>0.95833999999999997</v>
      </c>
      <c r="F47">
        <v>0.97648999999999997</v>
      </c>
      <c r="G47">
        <v>0.96455999999999997</v>
      </c>
      <c r="H47">
        <v>0.96819</v>
      </c>
      <c r="J47">
        <v>0.98026000000000002</v>
      </c>
      <c r="K47">
        <v>0.98658999999999997</v>
      </c>
      <c r="L47" s="38">
        <v>0.95603000000000005</v>
      </c>
      <c r="M47" s="12">
        <v>0.89766999999999997</v>
      </c>
      <c r="O47" s="6"/>
      <c r="P47">
        <v>0.96087</v>
      </c>
      <c r="Q47">
        <v>0.91279999999999994</v>
      </c>
      <c r="R47">
        <v>0.95974999999999999</v>
      </c>
      <c r="S47">
        <v>0.94411999999999996</v>
      </c>
      <c r="T47">
        <v>0.93642999999999998</v>
      </c>
      <c r="U47">
        <v>0.92820000000000003</v>
      </c>
      <c r="W47">
        <v>0.96087</v>
      </c>
      <c r="X47">
        <v>0.96314</v>
      </c>
      <c r="Y47">
        <v>0.95521</v>
      </c>
      <c r="Z47" s="12">
        <v>0.94906000000000001</v>
      </c>
      <c r="AB47" s="6"/>
      <c r="AK47" s="12"/>
      <c r="AM47" s="6"/>
      <c r="AX47" s="12"/>
    </row>
    <row r="48" spans="2:50">
      <c r="B48" s="10"/>
      <c r="C48" s="76"/>
      <c r="D48" s="167">
        <f>AVERAGE(D45:H45)</f>
        <v>9.4544779999999999</v>
      </c>
      <c r="E48" s="167"/>
      <c r="F48" s="167"/>
      <c r="G48" s="167"/>
      <c r="H48" s="167"/>
      <c r="I48" s="9"/>
      <c r="J48" s="76"/>
      <c r="K48" s="168">
        <f>AVERAGE(K45:M45)</f>
        <v>12.953763333333333</v>
      </c>
      <c r="L48" s="168"/>
      <c r="M48" s="169"/>
      <c r="O48" s="10"/>
      <c r="P48" s="76"/>
      <c r="Q48" s="167">
        <f>AVERAGE(Q45:U45)</f>
        <v>9.5780899999999995</v>
      </c>
      <c r="R48" s="167"/>
      <c r="S48" s="167"/>
      <c r="T48" s="167"/>
      <c r="U48" s="167"/>
      <c r="V48" s="9"/>
      <c r="W48" s="76"/>
      <c r="X48" s="168">
        <f>AVERAGE(X45:Z45)</f>
        <v>15.599580000000001</v>
      </c>
      <c r="Y48" s="168"/>
      <c r="Z48" s="169"/>
      <c r="AB48" s="10"/>
      <c r="AC48" s="9"/>
      <c r="AD48" s="167">
        <f>AVERAGE(AD45:AH45)</f>
        <v>15.26</v>
      </c>
      <c r="AE48" s="167"/>
      <c r="AF48" s="167"/>
      <c r="AG48" s="167"/>
      <c r="AH48" s="167"/>
      <c r="AI48" s="9"/>
      <c r="AJ48" s="168">
        <f>AVERAGE(AJ45:AK45)</f>
        <v>7.4996549999999997</v>
      </c>
      <c r="AK48" s="169"/>
      <c r="AL48" s="140"/>
      <c r="AM48" s="10"/>
      <c r="AN48" s="167">
        <f>AVERAGE(AN45:AR45)</f>
        <v>8.6456419999999987</v>
      </c>
      <c r="AO48" s="167"/>
      <c r="AP48" s="167"/>
      <c r="AQ48" s="167"/>
      <c r="AR48" s="167"/>
      <c r="AS48" s="9"/>
      <c r="AT48" s="9"/>
      <c r="AU48" s="168">
        <f>AVERAGE(AU45:AX45)</f>
        <v>14.3768875</v>
      </c>
      <c r="AV48" s="168"/>
      <c r="AW48" s="168"/>
      <c r="AX48" s="169"/>
    </row>
    <row r="49" customFormat="1"/>
  </sheetData>
  <mergeCells count="24">
    <mergeCell ref="C26:M26"/>
    <mergeCell ref="P26:Z26"/>
    <mergeCell ref="AC26:AK26"/>
    <mergeCell ref="AN26:AX26"/>
    <mergeCell ref="AN48:AR48"/>
    <mergeCell ref="AU48:AX48"/>
    <mergeCell ref="D48:H48"/>
    <mergeCell ref="K48:M48"/>
    <mergeCell ref="Q48:U48"/>
    <mergeCell ref="X48:Z48"/>
    <mergeCell ref="AD48:AH48"/>
    <mergeCell ref="AJ48:AK48"/>
    <mergeCell ref="C3:J3"/>
    <mergeCell ref="M3:U3"/>
    <mergeCell ref="X3:AF3"/>
    <mergeCell ref="AI3:AR3"/>
    <mergeCell ref="D22:G22"/>
    <mergeCell ref="I22:J22"/>
    <mergeCell ref="N22:Q22"/>
    <mergeCell ref="S22:U22"/>
    <mergeCell ref="Y22:AB22"/>
    <mergeCell ref="AD22:AF22"/>
    <mergeCell ref="AJ22:AM22"/>
    <mergeCell ref="AO22:AR2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C0BB0-5C51-4AA9-805E-5D11DCE7549F}">
  <dimension ref="B3:AA25"/>
  <sheetViews>
    <sheetView tabSelected="1" zoomScale="80" zoomScaleNormal="80" workbookViewId="0">
      <selection activeCell="Q43" sqref="Q43"/>
    </sheetView>
  </sheetViews>
  <sheetFormatPr defaultRowHeight="14.25"/>
  <sheetData>
    <row r="3" spans="2:27" ht="15.75">
      <c r="B3" s="132" t="s">
        <v>18</v>
      </c>
      <c r="C3" s="7"/>
      <c r="D3" s="7"/>
      <c r="E3" s="7"/>
      <c r="F3" s="7"/>
      <c r="G3" s="133"/>
      <c r="H3" s="134"/>
      <c r="I3" s="7"/>
      <c r="J3" s="7"/>
      <c r="K3" s="135" t="s">
        <v>6</v>
      </c>
      <c r="L3" s="134"/>
      <c r="M3" s="13"/>
      <c r="P3" s="132" t="s">
        <v>18</v>
      </c>
      <c r="Q3" s="7"/>
      <c r="R3" s="7"/>
      <c r="S3" s="7"/>
      <c r="T3" s="7"/>
      <c r="U3" s="133"/>
      <c r="V3" s="134"/>
      <c r="W3" s="7"/>
      <c r="X3" s="7"/>
      <c r="Y3" s="135" t="s">
        <v>7</v>
      </c>
      <c r="Z3" s="134"/>
      <c r="AA3" s="13"/>
    </row>
    <row r="4" spans="2:27" ht="15.4">
      <c r="B4" s="136"/>
      <c r="C4" s="3" t="s">
        <v>264</v>
      </c>
      <c r="D4" s="3"/>
      <c r="E4" s="3"/>
      <c r="G4" s="3"/>
      <c r="H4" s="3"/>
      <c r="I4" s="3"/>
      <c r="K4" s="3" t="s">
        <v>19</v>
      </c>
      <c r="L4" s="3"/>
      <c r="M4" s="12"/>
      <c r="P4" s="136"/>
      <c r="Q4" s="3" t="s">
        <v>264</v>
      </c>
      <c r="R4" s="3"/>
      <c r="S4" s="3"/>
      <c r="U4" s="3"/>
      <c r="V4" s="3"/>
      <c r="W4" s="3"/>
      <c r="Y4" s="3" t="s">
        <v>19</v>
      </c>
      <c r="Z4" s="3"/>
      <c r="AA4" s="12"/>
    </row>
    <row r="5" spans="2:27">
      <c r="B5" s="6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23</v>
      </c>
      <c r="J5" t="s">
        <v>24</v>
      </c>
      <c r="K5" t="s">
        <v>27</v>
      </c>
      <c r="L5" t="s">
        <v>28</v>
      </c>
      <c r="M5" s="12" t="s">
        <v>29</v>
      </c>
      <c r="P5" s="6" t="s">
        <v>20</v>
      </c>
      <c r="Q5" t="s">
        <v>21</v>
      </c>
      <c r="R5" t="s">
        <v>22</v>
      </c>
      <c r="S5" t="s">
        <v>23</v>
      </c>
      <c r="T5" t="s">
        <v>24</v>
      </c>
      <c r="U5" t="s">
        <v>25</v>
      </c>
      <c r="V5" t="s">
        <v>26</v>
      </c>
      <c r="W5" t="s">
        <v>23</v>
      </c>
      <c r="X5" t="s">
        <v>24</v>
      </c>
      <c r="Y5" t="s">
        <v>27</v>
      </c>
      <c r="Z5" t="s">
        <v>28</v>
      </c>
      <c r="AA5" s="12" t="s">
        <v>29</v>
      </c>
    </row>
    <row r="6" spans="2:27">
      <c r="B6" s="6" t="s">
        <v>30</v>
      </c>
      <c r="C6">
        <v>16.202999999999999</v>
      </c>
      <c r="D6">
        <v>15.638999999999999</v>
      </c>
      <c r="E6">
        <v>16.538</v>
      </c>
      <c r="F6">
        <v>16.126666666666665</v>
      </c>
      <c r="G6">
        <v>16.847999999999999</v>
      </c>
      <c r="H6">
        <v>16.295999999999999</v>
      </c>
      <c r="I6">
        <v>16.574000000000002</v>
      </c>
      <c r="J6">
        <v>16.572666666666667</v>
      </c>
      <c r="K6">
        <v>0.44600000000000151</v>
      </c>
      <c r="L6">
        <v>0</v>
      </c>
      <c r="M6" s="12">
        <v>1</v>
      </c>
      <c r="P6" s="6" t="s">
        <v>30</v>
      </c>
      <c r="Q6">
        <v>16.202999999999999</v>
      </c>
      <c r="R6">
        <v>15.638999999999999</v>
      </c>
      <c r="S6">
        <v>16.538</v>
      </c>
      <c r="T6">
        <v>16.126666666666665</v>
      </c>
      <c r="U6">
        <v>18.355</v>
      </c>
      <c r="V6">
        <v>18.077000000000002</v>
      </c>
      <c r="W6">
        <v>18.021999999999998</v>
      </c>
      <c r="X6">
        <v>18.151333333333334</v>
      </c>
      <c r="Y6">
        <v>2.0246666666666684</v>
      </c>
      <c r="Z6">
        <v>0</v>
      </c>
      <c r="AA6" s="12">
        <v>1</v>
      </c>
    </row>
    <row r="7" spans="2:27" ht="15.75">
      <c r="B7" s="6" t="s">
        <v>31</v>
      </c>
      <c r="C7">
        <v>15.801</v>
      </c>
      <c r="D7">
        <v>15.406000000000001</v>
      </c>
      <c r="E7">
        <v>15.679</v>
      </c>
      <c r="F7">
        <v>15.628666666666668</v>
      </c>
      <c r="G7">
        <v>14.528</v>
      </c>
      <c r="H7">
        <v>14.401</v>
      </c>
      <c r="I7">
        <v>14.12</v>
      </c>
      <c r="J7">
        <v>14.349666666666666</v>
      </c>
      <c r="K7">
        <v>-1.2790000000000017</v>
      </c>
      <c r="L7">
        <v>-1.7250000000000032</v>
      </c>
      <c r="M7" s="12">
        <v>3.3058012726168537</v>
      </c>
      <c r="P7" s="6" t="s">
        <v>31</v>
      </c>
      <c r="Q7">
        <v>15.801</v>
      </c>
      <c r="R7">
        <v>15.406000000000001</v>
      </c>
      <c r="S7">
        <v>15.679</v>
      </c>
      <c r="T7">
        <v>15.628666666666668</v>
      </c>
      <c r="U7">
        <v>18.436</v>
      </c>
      <c r="V7">
        <v>18.440000000000001</v>
      </c>
      <c r="W7">
        <v>18.216999999999999</v>
      </c>
      <c r="X7">
        <v>18.364333333333335</v>
      </c>
      <c r="Y7">
        <v>2.7356666666666669</v>
      </c>
      <c r="Z7">
        <v>0.71099999999999852</v>
      </c>
      <c r="AA7" s="12">
        <v>0.61089655083675087</v>
      </c>
    </row>
    <row r="8" spans="2:27" ht="15.75">
      <c r="B8" s="137" t="s">
        <v>32</v>
      </c>
      <c r="C8">
        <v>15.83</v>
      </c>
      <c r="D8">
        <v>15.638999999999999</v>
      </c>
      <c r="E8">
        <v>16.038</v>
      </c>
      <c r="F8">
        <v>15.835666666666668</v>
      </c>
      <c r="G8">
        <v>16.920999999999999</v>
      </c>
      <c r="H8">
        <v>17.170000000000002</v>
      </c>
      <c r="I8">
        <v>17.036999999999999</v>
      </c>
      <c r="J8">
        <v>17.042666666666666</v>
      </c>
      <c r="K8">
        <v>1.2069999999999972</v>
      </c>
      <c r="L8">
        <v>0.76099999999999568</v>
      </c>
      <c r="M8" s="12">
        <v>0.59008717166810265</v>
      </c>
      <c r="P8" s="137" t="s">
        <v>32</v>
      </c>
      <c r="Q8">
        <v>15.83</v>
      </c>
      <c r="R8">
        <v>15.638999999999999</v>
      </c>
      <c r="S8">
        <v>16.038</v>
      </c>
      <c r="T8">
        <v>15.835666666666668</v>
      </c>
      <c r="U8">
        <v>15.728</v>
      </c>
      <c r="V8">
        <v>15.382</v>
      </c>
      <c r="W8">
        <v>15.846</v>
      </c>
      <c r="X8">
        <v>15.652000000000001</v>
      </c>
      <c r="Y8">
        <v>-0.18366666666666731</v>
      </c>
      <c r="Z8">
        <v>-2.2083333333333357</v>
      </c>
      <c r="AA8" s="12">
        <v>4.6214107874890997</v>
      </c>
    </row>
    <row r="9" spans="2:27">
      <c r="B9" s="6"/>
      <c r="M9" s="12"/>
      <c r="P9" s="6"/>
      <c r="AA9" s="12"/>
    </row>
    <row r="10" spans="2:27">
      <c r="B10" s="6"/>
      <c r="M10" s="12"/>
      <c r="P10" s="6"/>
      <c r="AA10" s="12"/>
    </row>
    <row r="11" spans="2:27">
      <c r="B11" s="6"/>
      <c r="C11" t="s">
        <v>33</v>
      </c>
      <c r="D11" s="131" t="s">
        <v>34</v>
      </c>
      <c r="M11" s="12"/>
      <c r="P11" s="6"/>
      <c r="Q11" t="s">
        <v>33</v>
      </c>
      <c r="R11" s="131" t="s">
        <v>36</v>
      </c>
      <c r="AA11" s="12"/>
    </row>
    <row r="12" spans="2:27">
      <c r="B12" s="6"/>
      <c r="C12" t="s">
        <v>21</v>
      </c>
      <c r="D12" t="s">
        <v>25</v>
      </c>
      <c r="E12" t="s">
        <v>27</v>
      </c>
      <c r="F12" t="s">
        <v>28</v>
      </c>
      <c r="G12" t="s">
        <v>29</v>
      </c>
      <c r="I12" t="s">
        <v>35</v>
      </c>
      <c r="M12" s="12"/>
      <c r="P12" s="6"/>
      <c r="Q12" t="s">
        <v>21</v>
      </c>
      <c r="R12" t="s">
        <v>25</v>
      </c>
      <c r="S12" t="s">
        <v>27</v>
      </c>
      <c r="T12" t="s">
        <v>28</v>
      </c>
      <c r="U12" t="s">
        <v>29</v>
      </c>
      <c r="W12" t="s">
        <v>35</v>
      </c>
      <c r="AA12" s="12"/>
    </row>
    <row r="13" spans="2:27">
      <c r="B13" s="6" t="s">
        <v>30</v>
      </c>
      <c r="C13">
        <v>16.202999999999999</v>
      </c>
      <c r="D13">
        <v>16.847999999999999</v>
      </c>
      <c r="E13">
        <v>0.64499999999999957</v>
      </c>
      <c r="F13">
        <v>0</v>
      </c>
      <c r="G13">
        <v>1</v>
      </c>
      <c r="I13">
        <v>0.19899999999999923</v>
      </c>
      <c r="J13">
        <v>0.87115419214225664</v>
      </c>
      <c r="M13" s="12"/>
      <c r="P13" s="6" t="s">
        <v>30</v>
      </c>
      <c r="Q13">
        <v>16.202999999999999</v>
      </c>
      <c r="R13">
        <v>18.355</v>
      </c>
      <c r="S13">
        <v>2.152000000000001</v>
      </c>
      <c r="T13">
        <v>0</v>
      </c>
      <c r="U13">
        <v>1</v>
      </c>
      <c r="W13">
        <v>0.12733333333333396</v>
      </c>
      <c r="X13">
        <v>0.91552213145122696</v>
      </c>
      <c r="AA13" s="12"/>
    </row>
    <row r="14" spans="2:27" ht="15.75">
      <c r="B14" s="6" t="s">
        <v>31</v>
      </c>
      <c r="C14">
        <v>15.801</v>
      </c>
      <c r="D14">
        <v>14.528</v>
      </c>
      <c r="E14">
        <v>-1.2729999999999997</v>
      </c>
      <c r="F14">
        <v>-1.9179999999999993</v>
      </c>
      <c r="G14">
        <v>3.7789881639888225</v>
      </c>
      <c r="M14" s="12"/>
      <c r="P14" s="6" t="s">
        <v>31</v>
      </c>
      <c r="Q14">
        <v>15.801</v>
      </c>
      <c r="R14">
        <v>18.436</v>
      </c>
      <c r="S14">
        <v>2.6349999999999998</v>
      </c>
      <c r="T14">
        <v>0.48299999999999876</v>
      </c>
      <c r="U14">
        <v>0.71548826001145682</v>
      </c>
      <c r="AA14" s="12"/>
    </row>
    <row r="15" spans="2:27" ht="15.75">
      <c r="B15" s="137" t="s">
        <v>32</v>
      </c>
      <c r="C15">
        <v>15.83</v>
      </c>
      <c r="D15">
        <v>16.920999999999999</v>
      </c>
      <c r="E15">
        <v>1.0909999999999993</v>
      </c>
      <c r="F15">
        <v>0.44599999999999973</v>
      </c>
      <c r="G15">
        <v>0.73407531801705173</v>
      </c>
      <c r="M15" s="12"/>
      <c r="P15" s="137" t="s">
        <v>32</v>
      </c>
      <c r="Q15">
        <v>15.83</v>
      </c>
      <c r="R15">
        <v>15.728</v>
      </c>
      <c r="S15">
        <v>-0.10200000000000031</v>
      </c>
      <c r="T15">
        <v>-2.2540000000000013</v>
      </c>
      <c r="U15">
        <v>4.770035489322531</v>
      </c>
      <c r="AA15" s="12"/>
    </row>
    <row r="16" spans="2:27">
      <c r="B16" s="6"/>
      <c r="M16" s="12"/>
      <c r="P16" s="6"/>
      <c r="AA16" s="12"/>
    </row>
    <row r="17" spans="2:27">
      <c r="B17" s="6"/>
      <c r="C17" t="s">
        <v>22</v>
      </c>
      <c r="D17" t="s">
        <v>26</v>
      </c>
      <c r="M17" s="12"/>
      <c r="P17" s="6"/>
      <c r="Q17" t="s">
        <v>22</v>
      </c>
      <c r="R17" t="s">
        <v>26</v>
      </c>
      <c r="AA17" s="12"/>
    </row>
    <row r="18" spans="2:27">
      <c r="B18" s="6" t="s">
        <v>30</v>
      </c>
      <c r="C18">
        <v>15.638999999999999</v>
      </c>
      <c r="D18">
        <v>16.295999999999999</v>
      </c>
      <c r="E18">
        <v>0.65700000000000003</v>
      </c>
      <c r="F18">
        <v>0</v>
      </c>
      <c r="G18">
        <v>1</v>
      </c>
      <c r="I18">
        <v>0.21099999999999969</v>
      </c>
      <c r="J18">
        <v>0.86393818740027739</v>
      </c>
      <c r="M18" s="12"/>
      <c r="P18" s="6" t="s">
        <v>30</v>
      </c>
      <c r="Q18">
        <v>15.638999999999999</v>
      </c>
      <c r="R18">
        <v>18.077000000000002</v>
      </c>
      <c r="S18">
        <v>2.4380000000000024</v>
      </c>
      <c r="T18">
        <v>0</v>
      </c>
      <c r="U18">
        <v>1</v>
      </c>
      <c r="W18">
        <v>0.41333333333333533</v>
      </c>
      <c r="X18">
        <v>0.75088645181738412</v>
      </c>
      <c r="AA18" s="12"/>
    </row>
    <row r="19" spans="2:27" ht="15.75">
      <c r="B19" s="6" t="s">
        <v>31</v>
      </c>
      <c r="C19">
        <v>15.406000000000001</v>
      </c>
      <c r="D19">
        <v>14.401</v>
      </c>
      <c r="E19">
        <v>-1.0050000000000008</v>
      </c>
      <c r="F19">
        <v>-1.6620000000000008</v>
      </c>
      <c r="G19">
        <v>3.1645492047418013</v>
      </c>
      <c r="M19" s="12"/>
      <c r="P19" s="6" t="s">
        <v>31</v>
      </c>
      <c r="Q19">
        <v>15.406000000000001</v>
      </c>
      <c r="R19">
        <v>18.440000000000001</v>
      </c>
      <c r="S19">
        <v>3.0340000000000007</v>
      </c>
      <c r="T19">
        <v>0.59599999999999831</v>
      </c>
      <c r="U19">
        <v>0.66158571995406079</v>
      </c>
      <c r="AA19" s="12"/>
    </row>
    <row r="20" spans="2:27" ht="15.75">
      <c r="B20" s="137" t="s">
        <v>32</v>
      </c>
      <c r="C20">
        <v>15.638999999999999</v>
      </c>
      <c r="D20">
        <v>17.170000000000002</v>
      </c>
      <c r="E20">
        <v>1.5310000000000024</v>
      </c>
      <c r="F20">
        <v>0.87400000000000233</v>
      </c>
      <c r="G20">
        <v>0.54563193852746661</v>
      </c>
      <c r="M20" s="12"/>
      <c r="P20" s="137" t="s">
        <v>32</v>
      </c>
      <c r="Q20">
        <v>15.638999999999999</v>
      </c>
      <c r="R20">
        <v>15.382</v>
      </c>
      <c r="S20">
        <v>-0.25699999999999967</v>
      </c>
      <c r="T20">
        <v>-2.6950000000000021</v>
      </c>
      <c r="U20">
        <v>6.4755377323792764</v>
      </c>
      <c r="AA20" s="12"/>
    </row>
    <row r="21" spans="2:27">
      <c r="B21" s="6"/>
      <c r="M21" s="12"/>
      <c r="P21" s="6"/>
      <c r="AA21" s="12"/>
    </row>
    <row r="22" spans="2:27">
      <c r="B22" s="6"/>
      <c r="C22" t="s">
        <v>23</v>
      </c>
      <c r="D22" t="s">
        <v>23</v>
      </c>
      <c r="M22" s="12"/>
      <c r="P22" s="6"/>
      <c r="Q22" t="s">
        <v>23</v>
      </c>
      <c r="R22" t="s">
        <v>23</v>
      </c>
      <c r="AA22" s="12"/>
    </row>
    <row r="23" spans="2:27">
      <c r="B23" s="6" t="s">
        <v>30</v>
      </c>
      <c r="C23">
        <v>16.538</v>
      </c>
      <c r="D23">
        <v>16.574000000000002</v>
      </c>
      <c r="E23">
        <v>3.6000000000001364E-2</v>
      </c>
      <c r="F23">
        <v>0</v>
      </c>
      <c r="G23">
        <v>1</v>
      </c>
      <c r="I23">
        <v>-0.40999999999999898</v>
      </c>
      <c r="J23">
        <v>1.3286858140965108</v>
      </c>
      <c r="M23" s="12"/>
      <c r="P23" s="6" t="s">
        <v>30</v>
      </c>
      <c r="Q23">
        <v>16.538</v>
      </c>
      <c r="R23">
        <v>18.021999999999998</v>
      </c>
      <c r="S23">
        <v>1.4839999999999982</v>
      </c>
      <c r="T23">
        <v>0</v>
      </c>
      <c r="U23">
        <v>1</v>
      </c>
      <c r="W23">
        <v>-0.54066666666666885</v>
      </c>
      <c r="X23">
        <v>1.4546445505483281</v>
      </c>
      <c r="AA23" s="12"/>
    </row>
    <row r="24" spans="2:27" ht="15.75">
      <c r="B24" s="6" t="s">
        <v>31</v>
      </c>
      <c r="C24">
        <v>15.679</v>
      </c>
      <c r="D24">
        <v>14.12</v>
      </c>
      <c r="E24">
        <v>-1.5590000000000011</v>
      </c>
      <c r="F24">
        <v>-1.5950000000000024</v>
      </c>
      <c r="G24">
        <v>3.0209451711256556</v>
      </c>
      <c r="M24" s="12"/>
      <c r="P24" s="6" t="s">
        <v>31</v>
      </c>
      <c r="Q24">
        <v>15.679</v>
      </c>
      <c r="R24">
        <v>18.216999999999999</v>
      </c>
      <c r="S24">
        <v>2.5379999999999985</v>
      </c>
      <c r="T24">
        <v>1.0540000000000003</v>
      </c>
      <c r="U24">
        <v>0.48163094701007386</v>
      </c>
      <c r="AA24" s="12"/>
    </row>
    <row r="25" spans="2:27" ht="15.75">
      <c r="B25" s="138" t="s">
        <v>32</v>
      </c>
      <c r="C25" s="9">
        <v>16.038</v>
      </c>
      <c r="D25" s="9">
        <v>17.036999999999999</v>
      </c>
      <c r="E25" s="9">
        <v>0.99899999999999878</v>
      </c>
      <c r="F25" s="9">
        <v>0.96299999999999741</v>
      </c>
      <c r="G25" s="9">
        <v>0.51298907266857119</v>
      </c>
      <c r="H25" s="9"/>
      <c r="I25" s="9"/>
      <c r="J25" s="9"/>
      <c r="K25" s="9"/>
      <c r="L25" s="9"/>
      <c r="M25" s="14"/>
      <c r="P25" s="138" t="s">
        <v>32</v>
      </c>
      <c r="Q25" s="9">
        <v>16.038</v>
      </c>
      <c r="R25" s="9">
        <v>15.846</v>
      </c>
      <c r="S25" s="9">
        <v>-0.19200000000000017</v>
      </c>
      <c r="T25" s="9">
        <v>-1.6759999999999984</v>
      </c>
      <c r="U25" s="9">
        <v>3.1954076657965884</v>
      </c>
      <c r="V25" s="9"/>
      <c r="W25" s="9"/>
      <c r="X25" s="9"/>
      <c r="Y25" s="9"/>
      <c r="Z25" s="9"/>
      <c r="AA25" s="14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22177130-642f-41d9-9211-74237ad5687d}" enabled="0" method="" siteId="{22177130-642f-41d9-9211-74237ad5687d}" removed="1"/>
  <clbl:label id="{95965d95-ecc0-4720-b759-1f33c42ed7da}" enabled="1" method="Standard" siteId="{a0f29d7e-28cd-4f54-8442-7885aee7c08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Fig 3a</vt:lpstr>
      <vt:lpstr>Fig 3b</vt:lpstr>
      <vt:lpstr>Fig 3e</vt:lpstr>
      <vt:lpstr>Fig 4a</vt:lpstr>
      <vt:lpstr>Fig 4b</vt:lpstr>
      <vt:lpstr>Fig 4c</vt:lpstr>
      <vt:lpstr>Fig5d</vt:lpstr>
      <vt:lpstr>Fig 6a</vt:lpstr>
      <vt:lpstr>Fig 6b</vt:lpstr>
      <vt:lpstr>Fig 6d</vt:lpstr>
      <vt:lpstr>Fig 7c</vt:lpstr>
      <vt:lpstr>Supplementary Fig 3</vt:lpstr>
      <vt:lpstr>Supplementary Fig 4</vt:lpstr>
      <vt:lpstr>Supplementary Fig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Singh, Kalpana</dc:creator>
  <cp:lastModifiedBy>Wang, Tuo</cp:lastModifiedBy>
  <dcterms:created xsi:type="dcterms:W3CDTF">2024-12-01T22:31:15Z</dcterms:created>
  <dcterms:modified xsi:type="dcterms:W3CDTF">2025-06-12T19:07:55Z</dcterms:modified>
</cp:coreProperties>
</file>