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dillon/Dropbox/ICR/PATRIOT/Manuscript/part C/"/>
    </mc:Choice>
  </mc:AlternateContent>
  <xr:revisionPtr revIDLastSave="0" documentId="13_ncr:1_{4E085FAA-2C5D-B24B-9620-938423BC5551}" xr6:coauthVersionLast="47" xr6:coauthVersionMax="47" xr10:uidLastSave="{00000000-0000-0000-0000-000000000000}"/>
  <bookViews>
    <workbookView xWindow="0" yWindow="760" windowWidth="17400" windowHeight="18880" firstSheet="2" activeTab="10" xr2:uid="{E597B91D-BBE8-0C43-B525-9996875A450A}"/>
  </bookViews>
  <sheets>
    <sheet name="Fig 1E" sheetId="1" r:id="rId1"/>
    <sheet name="Fig 2A" sheetId="2" r:id="rId2"/>
    <sheet name="Fig2B, 2C" sheetId="3" r:id="rId3"/>
    <sheet name="Fig. 2D" sheetId="4" r:id="rId4"/>
    <sheet name="Fig 4B" sheetId="5" r:id="rId5"/>
    <sheet name="Fig 4E" sheetId="7" r:id="rId6"/>
    <sheet name="Fig 4F" sheetId="6" r:id="rId7"/>
    <sheet name="Fig 5A" sheetId="8" r:id="rId8"/>
    <sheet name="Fig 5B-E" sheetId="9" r:id="rId9"/>
    <sheet name="Fig 5G" sheetId="10" r:id="rId10"/>
    <sheet name="Fig 5H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9" i="8" l="1"/>
  <c r="E59" i="8"/>
  <c r="F59" i="8"/>
  <c r="C59" i="8"/>
  <c r="H36" i="4"/>
  <c r="G36" i="4"/>
  <c r="H35" i="4"/>
  <c r="G35" i="4"/>
  <c r="H34" i="4"/>
  <c r="G34" i="4"/>
  <c r="H33" i="4"/>
  <c r="G33" i="4"/>
  <c r="H32" i="4"/>
  <c r="G32" i="4"/>
  <c r="H31" i="4"/>
  <c r="G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1" i="4"/>
  <c r="G21" i="4"/>
  <c r="H20" i="4"/>
  <c r="G20" i="4"/>
  <c r="H19" i="4"/>
  <c r="G19" i="4"/>
  <c r="H18" i="4"/>
  <c r="G18" i="4"/>
  <c r="H17" i="4"/>
  <c r="G17" i="4"/>
  <c r="H16" i="4"/>
  <c r="G16" i="4"/>
  <c r="H15" i="4"/>
  <c r="G15" i="4"/>
  <c r="H14" i="4"/>
  <c r="G14" i="4"/>
  <c r="H13" i="4"/>
  <c r="G13" i="4"/>
  <c r="H12" i="4"/>
  <c r="G12" i="4"/>
  <c r="H11" i="4"/>
  <c r="G11" i="4"/>
  <c r="H10" i="4"/>
  <c r="G10" i="4"/>
  <c r="H9" i="4"/>
  <c r="G9" i="4"/>
  <c r="H8" i="4"/>
  <c r="G8" i="4"/>
  <c r="H7" i="4"/>
  <c r="G7" i="4"/>
  <c r="H6" i="4"/>
  <c r="G6" i="4"/>
  <c r="H5" i="4"/>
  <c r="G5" i="4"/>
  <c r="H4" i="4"/>
  <c r="G4" i="4"/>
  <c r="BQ141" i="9"/>
  <c r="BW141" i="9" s="1"/>
  <c r="BP141" i="9"/>
  <c r="BV141" i="9" s="1"/>
  <c r="BO141" i="9"/>
  <c r="BU141" i="9" s="1"/>
  <c r="BN141" i="9"/>
  <c r="BT141" i="9" s="1"/>
  <c r="BM141" i="9"/>
  <c r="BS141" i="9" s="1"/>
  <c r="AX141" i="9"/>
  <c r="BD141" i="9" s="1"/>
  <c r="AW141" i="9"/>
  <c r="BC141" i="9" s="1"/>
  <c r="AV141" i="9"/>
  <c r="BB141" i="9" s="1"/>
  <c r="AU141" i="9"/>
  <c r="BA141" i="9" s="1"/>
  <c r="AT141" i="9"/>
  <c r="AZ141" i="9" s="1"/>
  <c r="AE141" i="9"/>
  <c r="AK141" i="9" s="1"/>
  <c r="AD141" i="9"/>
  <c r="AJ141" i="9" s="1"/>
  <c r="AC141" i="9"/>
  <c r="AI141" i="9" s="1"/>
  <c r="AB141" i="9"/>
  <c r="AH141" i="9" s="1"/>
  <c r="AA141" i="9"/>
  <c r="AG141" i="9" s="1"/>
  <c r="L141" i="9"/>
  <c r="R141" i="9" s="1"/>
  <c r="K141" i="9"/>
  <c r="Q141" i="9" s="1"/>
  <c r="J141" i="9"/>
  <c r="P141" i="9" s="1"/>
  <c r="I141" i="9"/>
  <c r="O141" i="9" s="1"/>
  <c r="H141" i="9"/>
  <c r="N141" i="9" s="1"/>
  <c r="BQ140" i="9"/>
  <c r="BW140" i="9" s="1"/>
  <c r="BP140" i="9"/>
  <c r="BV140" i="9" s="1"/>
  <c r="BO140" i="9"/>
  <c r="BU140" i="9" s="1"/>
  <c r="BN140" i="9"/>
  <c r="BT140" i="9" s="1"/>
  <c r="BM140" i="9"/>
  <c r="BS140" i="9" s="1"/>
  <c r="AX140" i="9"/>
  <c r="BD140" i="9" s="1"/>
  <c r="AW140" i="9"/>
  <c r="BC140" i="9" s="1"/>
  <c r="AV140" i="9"/>
  <c r="BB140" i="9" s="1"/>
  <c r="AU140" i="9"/>
  <c r="BA140" i="9" s="1"/>
  <c r="AT140" i="9"/>
  <c r="AZ140" i="9" s="1"/>
  <c r="AE140" i="9"/>
  <c r="AK140" i="9" s="1"/>
  <c r="AD140" i="9"/>
  <c r="AJ140" i="9" s="1"/>
  <c r="AC140" i="9"/>
  <c r="AI140" i="9" s="1"/>
  <c r="AB140" i="9"/>
  <c r="AH140" i="9" s="1"/>
  <c r="AA140" i="9"/>
  <c r="AG140" i="9" s="1"/>
  <c r="L140" i="9"/>
  <c r="R140" i="9" s="1"/>
  <c r="K140" i="9"/>
  <c r="Q140" i="9" s="1"/>
  <c r="J140" i="9"/>
  <c r="P140" i="9" s="1"/>
  <c r="I140" i="9"/>
  <c r="O140" i="9" s="1"/>
  <c r="H140" i="9"/>
  <c r="N140" i="9" s="1"/>
  <c r="BQ139" i="9"/>
  <c r="BW139" i="9" s="1"/>
  <c r="BP139" i="9"/>
  <c r="BV139" i="9" s="1"/>
  <c r="BO139" i="9"/>
  <c r="BU139" i="9" s="1"/>
  <c r="BN139" i="9"/>
  <c r="BT139" i="9" s="1"/>
  <c r="BM139" i="9"/>
  <c r="BS139" i="9" s="1"/>
  <c r="AX139" i="9"/>
  <c r="BD139" i="9" s="1"/>
  <c r="AW139" i="9"/>
  <c r="BC139" i="9" s="1"/>
  <c r="AV139" i="9"/>
  <c r="BB139" i="9" s="1"/>
  <c r="AU139" i="9"/>
  <c r="BA139" i="9" s="1"/>
  <c r="AT139" i="9"/>
  <c r="AZ139" i="9" s="1"/>
  <c r="AE139" i="9"/>
  <c r="AK139" i="9" s="1"/>
  <c r="AD139" i="9"/>
  <c r="AJ139" i="9" s="1"/>
  <c r="AC139" i="9"/>
  <c r="AI139" i="9" s="1"/>
  <c r="AB139" i="9"/>
  <c r="AH139" i="9" s="1"/>
  <c r="AA139" i="9"/>
  <c r="AG139" i="9" s="1"/>
  <c r="L139" i="9"/>
  <c r="R139" i="9" s="1"/>
  <c r="K139" i="9"/>
  <c r="Q139" i="9" s="1"/>
  <c r="J139" i="9"/>
  <c r="P139" i="9" s="1"/>
  <c r="I139" i="9"/>
  <c r="O139" i="9" s="1"/>
  <c r="H139" i="9"/>
  <c r="N139" i="9" s="1"/>
  <c r="BQ138" i="9"/>
  <c r="BW138" i="9" s="1"/>
  <c r="BP138" i="9"/>
  <c r="BV138" i="9" s="1"/>
  <c r="BO138" i="9"/>
  <c r="BU138" i="9" s="1"/>
  <c r="BN138" i="9"/>
  <c r="BT138" i="9" s="1"/>
  <c r="BM138" i="9"/>
  <c r="BS138" i="9" s="1"/>
  <c r="AX138" i="9"/>
  <c r="BD138" i="9" s="1"/>
  <c r="AW138" i="9"/>
  <c r="BC138" i="9" s="1"/>
  <c r="AV138" i="9"/>
  <c r="BB138" i="9" s="1"/>
  <c r="AU138" i="9"/>
  <c r="BA138" i="9" s="1"/>
  <c r="AT138" i="9"/>
  <c r="AZ138" i="9" s="1"/>
  <c r="AE138" i="9"/>
  <c r="AK138" i="9" s="1"/>
  <c r="AD138" i="9"/>
  <c r="AJ138" i="9" s="1"/>
  <c r="AC138" i="9"/>
  <c r="AI138" i="9" s="1"/>
  <c r="AB138" i="9"/>
  <c r="AH138" i="9" s="1"/>
  <c r="AA138" i="9"/>
  <c r="AG138" i="9" s="1"/>
  <c r="L138" i="9"/>
  <c r="R138" i="9" s="1"/>
  <c r="K138" i="9"/>
  <c r="Q138" i="9" s="1"/>
  <c r="J138" i="9"/>
  <c r="P138" i="9" s="1"/>
  <c r="I138" i="9"/>
  <c r="O138" i="9" s="1"/>
  <c r="H138" i="9"/>
  <c r="N138" i="9" s="1"/>
  <c r="BQ137" i="9"/>
  <c r="BW137" i="9" s="1"/>
  <c r="BP137" i="9"/>
  <c r="BV137" i="9" s="1"/>
  <c r="BO137" i="9"/>
  <c r="BU137" i="9" s="1"/>
  <c r="BN137" i="9"/>
  <c r="BT137" i="9" s="1"/>
  <c r="BM137" i="9"/>
  <c r="BS137" i="9" s="1"/>
  <c r="AX137" i="9"/>
  <c r="BD137" i="9" s="1"/>
  <c r="AW137" i="9"/>
  <c r="BC137" i="9" s="1"/>
  <c r="AV137" i="9"/>
  <c r="BB137" i="9" s="1"/>
  <c r="AU137" i="9"/>
  <c r="BA137" i="9" s="1"/>
  <c r="AT137" i="9"/>
  <c r="AZ137" i="9" s="1"/>
  <c r="AE137" i="9"/>
  <c r="AK137" i="9" s="1"/>
  <c r="AD137" i="9"/>
  <c r="AJ137" i="9" s="1"/>
  <c r="AC137" i="9"/>
  <c r="AI137" i="9" s="1"/>
  <c r="AB137" i="9"/>
  <c r="AH137" i="9" s="1"/>
  <c r="AA137" i="9"/>
  <c r="AG137" i="9" s="1"/>
  <c r="L137" i="9"/>
  <c r="R137" i="9" s="1"/>
  <c r="K137" i="9"/>
  <c r="Q137" i="9" s="1"/>
  <c r="J137" i="9"/>
  <c r="P137" i="9" s="1"/>
  <c r="I137" i="9"/>
  <c r="O137" i="9" s="1"/>
  <c r="H137" i="9"/>
  <c r="N137" i="9" s="1"/>
  <c r="BQ136" i="9"/>
  <c r="BW136" i="9" s="1"/>
  <c r="BP136" i="9"/>
  <c r="BV136" i="9" s="1"/>
  <c r="BO136" i="9"/>
  <c r="BU136" i="9" s="1"/>
  <c r="BN136" i="9"/>
  <c r="BT136" i="9" s="1"/>
  <c r="BM136" i="9"/>
  <c r="BS136" i="9" s="1"/>
  <c r="AX136" i="9"/>
  <c r="BD136" i="9" s="1"/>
  <c r="AW136" i="9"/>
  <c r="BC136" i="9" s="1"/>
  <c r="AV136" i="9"/>
  <c r="BB136" i="9" s="1"/>
  <c r="AU136" i="9"/>
  <c r="BA136" i="9" s="1"/>
  <c r="AT136" i="9"/>
  <c r="AZ136" i="9" s="1"/>
  <c r="AE136" i="9"/>
  <c r="AK136" i="9" s="1"/>
  <c r="AD136" i="9"/>
  <c r="AJ136" i="9" s="1"/>
  <c r="AC136" i="9"/>
  <c r="AI136" i="9" s="1"/>
  <c r="AB136" i="9"/>
  <c r="AH136" i="9" s="1"/>
  <c r="AA136" i="9"/>
  <c r="AG136" i="9" s="1"/>
  <c r="L136" i="9"/>
  <c r="R136" i="9" s="1"/>
  <c r="K136" i="9"/>
  <c r="Q136" i="9" s="1"/>
  <c r="J136" i="9"/>
  <c r="P136" i="9" s="1"/>
  <c r="I136" i="9"/>
  <c r="O136" i="9" s="1"/>
  <c r="H136" i="9"/>
  <c r="N136" i="9" s="1"/>
  <c r="BQ135" i="9"/>
  <c r="BW135" i="9" s="1"/>
  <c r="BP135" i="9"/>
  <c r="BV135" i="9" s="1"/>
  <c r="BO135" i="9"/>
  <c r="BU135" i="9" s="1"/>
  <c r="BN135" i="9"/>
  <c r="BT135" i="9" s="1"/>
  <c r="BM135" i="9"/>
  <c r="BS135" i="9" s="1"/>
  <c r="AX135" i="9"/>
  <c r="BD135" i="9" s="1"/>
  <c r="AW135" i="9"/>
  <c r="BC135" i="9" s="1"/>
  <c r="AV135" i="9"/>
  <c r="BB135" i="9" s="1"/>
  <c r="AU135" i="9"/>
  <c r="BA135" i="9" s="1"/>
  <c r="AT135" i="9"/>
  <c r="AZ135" i="9" s="1"/>
  <c r="AE135" i="9"/>
  <c r="AK135" i="9" s="1"/>
  <c r="AD135" i="9"/>
  <c r="AJ135" i="9" s="1"/>
  <c r="AC135" i="9"/>
  <c r="AI135" i="9" s="1"/>
  <c r="AB135" i="9"/>
  <c r="AH135" i="9" s="1"/>
  <c r="AA135" i="9"/>
  <c r="AG135" i="9" s="1"/>
  <c r="L135" i="9"/>
  <c r="R135" i="9" s="1"/>
  <c r="K135" i="9"/>
  <c r="Q135" i="9" s="1"/>
  <c r="J135" i="9"/>
  <c r="P135" i="9" s="1"/>
  <c r="I135" i="9"/>
  <c r="O135" i="9" s="1"/>
  <c r="H135" i="9"/>
  <c r="N135" i="9" s="1"/>
  <c r="BQ134" i="9"/>
  <c r="BW134" i="9" s="1"/>
  <c r="BP134" i="9"/>
  <c r="BV134" i="9" s="1"/>
  <c r="BO134" i="9"/>
  <c r="BU134" i="9" s="1"/>
  <c r="BN134" i="9"/>
  <c r="BT134" i="9" s="1"/>
  <c r="BM134" i="9"/>
  <c r="BS134" i="9" s="1"/>
  <c r="AX134" i="9"/>
  <c r="BD134" i="9" s="1"/>
  <c r="AW134" i="9"/>
  <c r="BC134" i="9" s="1"/>
  <c r="AV134" i="9"/>
  <c r="BB134" i="9" s="1"/>
  <c r="AU134" i="9"/>
  <c r="BA134" i="9" s="1"/>
  <c r="AT134" i="9"/>
  <c r="AZ134" i="9" s="1"/>
  <c r="AE134" i="9"/>
  <c r="AK134" i="9" s="1"/>
  <c r="AD134" i="9"/>
  <c r="AJ134" i="9" s="1"/>
  <c r="AC134" i="9"/>
  <c r="AI134" i="9" s="1"/>
  <c r="AB134" i="9"/>
  <c r="AH134" i="9" s="1"/>
  <c r="AA134" i="9"/>
  <c r="L134" i="9"/>
  <c r="R134" i="9" s="1"/>
  <c r="K134" i="9"/>
  <c r="Q134" i="9" s="1"/>
  <c r="J134" i="9"/>
  <c r="P134" i="9" s="1"/>
  <c r="I134" i="9"/>
  <c r="O134" i="9" s="1"/>
  <c r="H134" i="9"/>
  <c r="N134" i="9" s="1"/>
  <c r="BQ133" i="9"/>
  <c r="BW133" i="9" s="1"/>
  <c r="BP133" i="9"/>
  <c r="BV133" i="9" s="1"/>
  <c r="BO133" i="9"/>
  <c r="BU133" i="9" s="1"/>
  <c r="BN133" i="9"/>
  <c r="BT133" i="9" s="1"/>
  <c r="BM133" i="9"/>
  <c r="BS133" i="9" s="1"/>
  <c r="AX133" i="9"/>
  <c r="BD133" i="9" s="1"/>
  <c r="AW133" i="9"/>
  <c r="BC133" i="9" s="1"/>
  <c r="AV133" i="9"/>
  <c r="BB133" i="9" s="1"/>
  <c r="AU133" i="9"/>
  <c r="BA133" i="9" s="1"/>
  <c r="AT133" i="9"/>
  <c r="AZ133" i="9" s="1"/>
  <c r="AE133" i="9"/>
  <c r="AK133" i="9" s="1"/>
  <c r="AD133" i="9"/>
  <c r="AJ133" i="9" s="1"/>
  <c r="AC133" i="9"/>
  <c r="AI133" i="9" s="1"/>
  <c r="AB133" i="9"/>
  <c r="AH133" i="9" s="1"/>
  <c r="AA133" i="9"/>
  <c r="L133" i="9"/>
  <c r="R133" i="9" s="1"/>
  <c r="K133" i="9"/>
  <c r="Q133" i="9" s="1"/>
  <c r="J133" i="9"/>
  <c r="P133" i="9" s="1"/>
  <c r="I133" i="9"/>
  <c r="O133" i="9" s="1"/>
  <c r="H133" i="9"/>
  <c r="N133" i="9" s="1"/>
  <c r="BQ132" i="9"/>
  <c r="BW132" i="9" s="1"/>
  <c r="BP132" i="9"/>
  <c r="BV132" i="9" s="1"/>
  <c r="BO132" i="9"/>
  <c r="BU132" i="9" s="1"/>
  <c r="BN132" i="9"/>
  <c r="BT132" i="9" s="1"/>
  <c r="BM132" i="9"/>
  <c r="BS132" i="9" s="1"/>
  <c r="AX132" i="9"/>
  <c r="BD132" i="9" s="1"/>
  <c r="AW132" i="9"/>
  <c r="BC132" i="9" s="1"/>
  <c r="AV132" i="9"/>
  <c r="BB132" i="9" s="1"/>
  <c r="AU132" i="9"/>
  <c r="BA132" i="9" s="1"/>
  <c r="AT132" i="9"/>
  <c r="AZ132" i="9" s="1"/>
  <c r="AE132" i="9"/>
  <c r="AK132" i="9" s="1"/>
  <c r="AD132" i="9"/>
  <c r="AJ132" i="9" s="1"/>
  <c r="AC132" i="9"/>
  <c r="AI132" i="9" s="1"/>
  <c r="AB132" i="9"/>
  <c r="AH132" i="9" s="1"/>
  <c r="AA132" i="9"/>
  <c r="AG132" i="9" s="1"/>
  <c r="L132" i="9"/>
  <c r="R132" i="9" s="1"/>
  <c r="K132" i="9"/>
  <c r="Q132" i="9" s="1"/>
  <c r="J132" i="9"/>
  <c r="P132" i="9" s="1"/>
  <c r="I132" i="9"/>
  <c r="O132" i="9" s="1"/>
  <c r="H132" i="9"/>
  <c r="N132" i="9" s="1"/>
  <c r="BQ131" i="9"/>
  <c r="BW131" i="9" s="1"/>
  <c r="BP131" i="9"/>
  <c r="BV131" i="9" s="1"/>
  <c r="BO131" i="9"/>
  <c r="BU131" i="9" s="1"/>
  <c r="BN131" i="9"/>
  <c r="BT131" i="9" s="1"/>
  <c r="BM131" i="9"/>
  <c r="BS131" i="9" s="1"/>
  <c r="AX131" i="9"/>
  <c r="BD131" i="9" s="1"/>
  <c r="AW131" i="9"/>
  <c r="BC131" i="9" s="1"/>
  <c r="AV131" i="9"/>
  <c r="BB131" i="9" s="1"/>
  <c r="AU131" i="9"/>
  <c r="BA131" i="9" s="1"/>
  <c r="AT131" i="9"/>
  <c r="AZ131" i="9" s="1"/>
  <c r="AE131" i="9"/>
  <c r="AK131" i="9" s="1"/>
  <c r="AD131" i="9"/>
  <c r="AJ131" i="9" s="1"/>
  <c r="AC131" i="9"/>
  <c r="AI131" i="9" s="1"/>
  <c r="AB131" i="9"/>
  <c r="AH131" i="9" s="1"/>
  <c r="AA131" i="9"/>
  <c r="AG131" i="9" s="1"/>
  <c r="L131" i="9"/>
  <c r="R131" i="9" s="1"/>
  <c r="K131" i="9"/>
  <c r="Q131" i="9" s="1"/>
  <c r="J131" i="9"/>
  <c r="P131" i="9" s="1"/>
  <c r="I131" i="9"/>
  <c r="O131" i="9" s="1"/>
  <c r="H131" i="9"/>
  <c r="N131" i="9" s="1"/>
  <c r="BQ130" i="9"/>
  <c r="BW130" i="9" s="1"/>
  <c r="BP130" i="9"/>
  <c r="BV130" i="9" s="1"/>
  <c r="BO130" i="9"/>
  <c r="BU130" i="9" s="1"/>
  <c r="BN130" i="9"/>
  <c r="BT130" i="9" s="1"/>
  <c r="BM130" i="9"/>
  <c r="BS130" i="9" s="1"/>
  <c r="AX130" i="9"/>
  <c r="BD130" i="9" s="1"/>
  <c r="AW130" i="9"/>
  <c r="BC130" i="9" s="1"/>
  <c r="AV130" i="9"/>
  <c r="BB130" i="9" s="1"/>
  <c r="AU130" i="9"/>
  <c r="BA130" i="9" s="1"/>
  <c r="AT130" i="9"/>
  <c r="AZ130" i="9" s="1"/>
  <c r="AE130" i="9"/>
  <c r="AK130" i="9" s="1"/>
  <c r="AD130" i="9"/>
  <c r="AJ130" i="9" s="1"/>
  <c r="AC130" i="9"/>
  <c r="AI130" i="9" s="1"/>
  <c r="AB130" i="9"/>
  <c r="AH130" i="9" s="1"/>
  <c r="AA130" i="9"/>
  <c r="AG130" i="9" s="1"/>
  <c r="L130" i="9"/>
  <c r="R130" i="9" s="1"/>
  <c r="K130" i="9"/>
  <c r="Q130" i="9" s="1"/>
  <c r="J130" i="9"/>
  <c r="P130" i="9" s="1"/>
  <c r="I130" i="9"/>
  <c r="O130" i="9" s="1"/>
  <c r="H130" i="9"/>
  <c r="N130" i="9" s="1"/>
  <c r="BQ129" i="9"/>
  <c r="BW129" i="9" s="1"/>
  <c r="BP129" i="9"/>
  <c r="BV129" i="9" s="1"/>
  <c r="BO129" i="9"/>
  <c r="BU129" i="9" s="1"/>
  <c r="BN129" i="9"/>
  <c r="BT129" i="9" s="1"/>
  <c r="BM129" i="9"/>
  <c r="BS129" i="9" s="1"/>
  <c r="AX129" i="9"/>
  <c r="BD129" i="9" s="1"/>
  <c r="AW129" i="9"/>
  <c r="BC129" i="9" s="1"/>
  <c r="AV129" i="9"/>
  <c r="BB129" i="9" s="1"/>
  <c r="AU129" i="9"/>
  <c r="BA129" i="9" s="1"/>
  <c r="AT129" i="9"/>
  <c r="AZ129" i="9" s="1"/>
  <c r="AE129" i="9"/>
  <c r="AK129" i="9" s="1"/>
  <c r="AD129" i="9"/>
  <c r="AJ129" i="9" s="1"/>
  <c r="AC129" i="9"/>
  <c r="AI129" i="9" s="1"/>
  <c r="AB129" i="9"/>
  <c r="AH129" i="9" s="1"/>
  <c r="AA129" i="9"/>
  <c r="AG129" i="9" s="1"/>
  <c r="L129" i="9"/>
  <c r="R129" i="9" s="1"/>
  <c r="K129" i="9"/>
  <c r="Q129" i="9" s="1"/>
  <c r="J129" i="9"/>
  <c r="P129" i="9" s="1"/>
  <c r="I129" i="9"/>
  <c r="O129" i="9" s="1"/>
  <c r="H129" i="9"/>
  <c r="N129" i="9" s="1"/>
  <c r="BQ128" i="9"/>
  <c r="BW128" i="9" s="1"/>
  <c r="BP128" i="9"/>
  <c r="BV128" i="9" s="1"/>
  <c r="BO128" i="9"/>
  <c r="BU128" i="9" s="1"/>
  <c r="BN128" i="9"/>
  <c r="BT128" i="9" s="1"/>
  <c r="BM128" i="9"/>
  <c r="BS128" i="9" s="1"/>
  <c r="AX128" i="9"/>
  <c r="BD128" i="9" s="1"/>
  <c r="AW128" i="9"/>
  <c r="BC128" i="9" s="1"/>
  <c r="AV128" i="9"/>
  <c r="BB128" i="9" s="1"/>
  <c r="AU128" i="9"/>
  <c r="BA128" i="9" s="1"/>
  <c r="AT128" i="9"/>
  <c r="AZ128" i="9" s="1"/>
  <c r="AE128" i="9"/>
  <c r="AK128" i="9" s="1"/>
  <c r="AD128" i="9"/>
  <c r="AJ128" i="9" s="1"/>
  <c r="AC128" i="9"/>
  <c r="AI128" i="9" s="1"/>
  <c r="AB128" i="9"/>
  <c r="AH128" i="9" s="1"/>
  <c r="AA128" i="9"/>
  <c r="AG128" i="9" s="1"/>
  <c r="L128" i="9"/>
  <c r="R128" i="9" s="1"/>
  <c r="K128" i="9"/>
  <c r="Q128" i="9" s="1"/>
  <c r="J128" i="9"/>
  <c r="P128" i="9" s="1"/>
  <c r="I128" i="9"/>
  <c r="O128" i="9" s="1"/>
  <c r="H128" i="9"/>
  <c r="N128" i="9" s="1"/>
  <c r="BQ127" i="9"/>
  <c r="BW127" i="9" s="1"/>
  <c r="BP127" i="9"/>
  <c r="BV127" i="9" s="1"/>
  <c r="BO127" i="9"/>
  <c r="BU127" i="9" s="1"/>
  <c r="BN127" i="9"/>
  <c r="BT127" i="9" s="1"/>
  <c r="BM127" i="9"/>
  <c r="BS127" i="9" s="1"/>
  <c r="AX127" i="9"/>
  <c r="BD127" i="9" s="1"/>
  <c r="AW127" i="9"/>
  <c r="BC127" i="9" s="1"/>
  <c r="AV127" i="9"/>
  <c r="BB127" i="9" s="1"/>
  <c r="AU127" i="9"/>
  <c r="BA127" i="9" s="1"/>
  <c r="AT127" i="9"/>
  <c r="AZ127" i="9" s="1"/>
  <c r="AE127" i="9"/>
  <c r="AK127" i="9" s="1"/>
  <c r="AD127" i="9"/>
  <c r="AJ127" i="9" s="1"/>
  <c r="AC127" i="9"/>
  <c r="AI127" i="9" s="1"/>
  <c r="AB127" i="9"/>
  <c r="AH127" i="9" s="1"/>
  <c r="AA127" i="9"/>
  <c r="AG127" i="9" s="1"/>
  <c r="L127" i="9"/>
  <c r="R127" i="9" s="1"/>
  <c r="K127" i="9"/>
  <c r="Q127" i="9" s="1"/>
  <c r="J127" i="9"/>
  <c r="P127" i="9" s="1"/>
  <c r="I127" i="9"/>
  <c r="O127" i="9" s="1"/>
  <c r="H127" i="9"/>
  <c r="N127" i="9" s="1"/>
  <c r="BQ126" i="9"/>
  <c r="BW126" i="9" s="1"/>
  <c r="BP126" i="9"/>
  <c r="BV126" i="9" s="1"/>
  <c r="BO126" i="9"/>
  <c r="BU126" i="9" s="1"/>
  <c r="BN126" i="9"/>
  <c r="BT126" i="9" s="1"/>
  <c r="BM126" i="9"/>
  <c r="BS126" i="9" s="1"/>
  <c r="AX126" i="9"/>
  <c r="BD126" i="9" s="1"/>
  <c r="AW126" i="9"/>
  <c r="BC126" i="9" s="1"/>
  <c r="AV126" i="9"/>
  <c r="BB126" i="9" s="1"/>
  <c r="AU126" i="9"/>
  <c r="BA126" i="9" s="1"/>
  <c r="AT126" i="9"/>
  <c r="AZ126" i="9" s="1"/>
  <c r="AE126" i="9"/>
  <c r="AK126" i="9" s="1"/>
  <c r="AD126" i="9"/>
  <c r="AJ126" i="9" s="1"/>
  <c r="AC126" i="9"/>
  <c r="AI126" i="9" s="1"/>
  <c r="AB126" i="9"/>
  <c r="AH126" i="9" s="1"/>
  <c r="AA126" i="9"/>
  <c r="AG126" i="9" s="1"/>
  <c r="L126" i="9"/>
  <c r="R126" i="9" s="1"/>
  <c r="K126" i="9"/>
  <c r="Q126" i="9" s="1"/>
  <c r="J126" i="9"/>
  <c r="P126" i="9" s="1"/>
  <c r="I126" i="9"/>
  <c r="O126" i="9" s="1"/>
  <c r="H126" i="9"/>
  <c r="N126" i="9" s="1"/>
  <c r="BQ125" i="9"/>
  <c r="BW125" i="9" s="1"/>
  <c r="BP125" i="9"/>
  <c r="BV125" i="9" s="1"/>
  <c r="BO125" i="9"/>
  <c r="BU125" i="9" s="1"/>
  <c r="BN125" i="9"/>
  <c r="BT125" i="9" s="1"/>
  <c r="BM125" i="9"/>
  <c r="BS125" i="9" s="1"/>
  <c r="AX125" i="9"/>
  <c r="BD125" i="9" s="1"/>
  <c r="AW125" i="9"/>
  <c r="BC125" i="9" s="1"/>
  <c r="AV125" i="9"/>
  <c r="BB125" i="9" s="1"/>
  <c r="AU125" i="9"/>
  <c r="BA125" i="9" s="1"/>
  <c r="AT125" i="9"/>
  <c r="AZ125" i="9" s="1"/>
  <c r="AE125" i="9"/>
  <c r="AK125" i="9" s="1"/>
  <c r="AD125" i="9"/>
  <c r="AJ125" i="9" s="1"/>
  <c r="AC125" i="9"/>
  <c r="AI125" i="9" s="1"/>
  <c r="AB125" i="9"/>
  <c r="AH125" i="9" s="1"/>
  <c r="AA125" i="9"/>
  <c r="AG125" i="9" s="1"/>
  <c r="L125" i="9"/>
  <c r="R125" i="9" s="1"/>
  <c r="K125" i="9"/>
  <c r="Q125" i="9" s="1"/>
  <c r="J125" i="9"/>
  <c r="P125" i="9" s="1"/>
  <c r="I125" i="9"/>
  <c r="O125" i="9" s="1"/>
  <c r="H125" i="9"/>
  <c r="N125" i="9" s="1"/>
  <c r="BQ124" i="9"/>
  <c r="BW124" i="9" s="1"/>
  <c r="BP124" i="9"/>
  <c r="BV124" i="9" s="1"/>
  <c r="BO124" i="9"/>
  <c r="BU124" i="9" s="1"/>
  <c r="BN124" i="9"/>
  <c r="BT124" i="9" s="1"/>
  <c r="BM124" i="9"/>
  <c r="BS124" i="9" s="1"/>
  <c r="AX124" i="9"/>
  <c r="BD124" i="9" s="1"/>
  <c r="AW124" i="9"/>
  <c r="BC124" i="9" s="1"/>
  <c r="AV124" i="9"/>
  <c r="BB124" i="9" s="1"/>
  <c r="AU124" i="9"/>
  <c r="BA124" i="9" s="1"/>
  <c r="AT124" i="9"/>
  <c r="AZ124" i="9" s="1"/>
  <c r="AE124" i="9"/>
  <c r="AK124" i="9" s="1"/>
  <c r="AD124" i="9"/>
  <c r="AJ124" i="9" s="1"/>
  <c r="AC124" i="9"/>
  <c r="AI124" i="9" s="1"/>
  <c r="AB124" i="9"/>
  <c r="AH124" i="9" s="1"/>
  <c r="AA124" i="9"/>
  <c r="AG124" i="9" s="1"/>
  <c r="L124" i="9"/>
  <c r="R124" i="9" s="1"/>
  <c r="K124" i="9"/>
  <c r="Q124" i="9" s="1"/>
  <c r="J124" i="9"/>
  <c r="P124" i="9" s="1"/>
  <c r="I124" i="9"/>
  <c r="O124" i="9" s="1"/>
  <c r="H124" i="9"/>
  <c r="N124" i="9" s="1"/>
  <c r="BQ123" i="9"/>
  <c r="BW123" i="9" s="1"/>
  <c r="BP123" i="9"/>
  <c r="BV123" i="9" s="1"/>
  <c r="BO123" i="9"/>
  <c r="BU123" i="9" s="1"/>
  <c r="BN123" i="9"/>
  <c r="BT123" i="9" s="1"/>
  <c r="BM123" i="9"/>
  <c r="BS123" i="9" s="1"/>
  <c r="AX123" i="9"/>
  <c r="BD123" i="9" s="1"/>
  <c r="AW123" i="9"/>
  <c r="BC123" i="9" s="1"/>
  <c r="AV123" i="9"/>
  <c r="BB123" i="9" s="1"/>
  <c r="AU123" i="9"/>
  <c r="BA123" i="9" s="1"/>
  <c r="AT123" i="9"/>
  <c r="AZ123" i="9" s="1"/>
  <c r="AE123" i="9"/>
  <c r="AK123" i="9" s="1"/>
  <c r="AD123" i="9"/>
  <c r="AJ123" i="9" s="1"/>
  <c r="AC123" i="9"/>
  <c r="AI123" i="9" s="1"/>
  <c r="AB123" i="9"/>
  <c r="AH123" i="9" s="1"/>
  <c r="AA123" i="9"/>
  <c r="AG123" i="9" s="1"/>
  <c r="L123" i="9"/>
  <c r="R123" i="9" s="1"/>
  <c r="K123" i="9"/>
  <c r="Q123" i="9" s="1"/>
  <c r="J123" i="9"/>
  <c r="P123" i="9" s="1"/>
  <c r="I123" i="9"/>
  <c r="O123" i="9" s="1"/>
  <c r="H123" i="9"/>
  <c r="N123" i="9" s="1"/>
  <c r="BQ122" i="9"/>
  <c r="BW122" i="9" s="1"/>
  <c r="BP122" i="9"/>
  <c r="BV122" i="9" s="1"/>
  <c r="BO122" i="9"/>
  <c r="BU122" i="9" s="1"/>
  <c r="BN122" i="9"/>
  <c r="BT122" i="9" s="1"/>
  <c r="BM122" i="9"/>
  <c r="BS122" i="9" s="1"/>
  <c r="AX122" i="9"/>
  <c r="BD122" i="9" s="1"/>
  <c r="AW122" i="9"/>
  <c r="BC122" i="9" s="1"/>
  <c r="AV122" i="9"/>
  <c r="BB122" i="9" s="1"/>
  <c r="AU122" i="9"/>
  <c r="BA122" i="9" s="1"/>
  <c r="AT122" i="9"/>
  <c r="AZ122" i="9" s="1"/>
  <c r="AE122" i="9"/>
  <c r="AK122" i="9" s="1"/>
  <c r="AD122" i="9"/>
  <c r="AJ122" i="9" s="1"/>
  <c r="AC122" i="9"/>
  <c r="AI122" i="9" s="1"/>
  <c r="AB122" i="9"/>
  <c r="AH122" i="9" s="1"/>
  <c r="AA122" i="9"/>
  <c r="AG122" i="9" s="1"/>
  <c r="L122" i="9"/>
  <c r="R122" i="9" s="1"/>
  <c r="K122" i="9"/>
  <c r="Q122" i="9" s="1"/>
  <c r="J122" i="9"/>
  <c r="P122" i="9" s="1"/>
  <c r="I122" i="9"/>
  <c r="O122" i="9" s="1"/>
  <c r="H122" i="9"/>
  <c r="N122" i="9" s="1"/>
  <c r="BQ121" i="9"/>
  <c r="BW121" i="9" s="1"/>
  <c r="BP121" i="9"/>
  <c r="BV121" i="9" s="1"/>
  <c r="BO121" i="9"/>
  <c r="BU121" i="9" s="1"/>
  <c r="BN121" i="9"/>
  <c r="BT121" i="9" s="1"/>
  <c r="BM121" i="9"/>
  <c r="BS121" i="9" s="1"/>
  <c r="AZ121" i="9"/>
  <c r="AX121" i="9"/>
  <c r="BD121" i="9" s="1"/>
  <c r="AW121" i="9"/>
  <c r="BC121" i="9" s="1"/>
  <c r="AV121" i="9"/>
  <c r="BB121" i="9" s="1"/>
  <c r="AU121" i="9"/>
  <c r="BA121" i="9" s="1"/>
  <c r="AT121" i="9"/>
  <c r="AE121" i="9"/>
  <c r="AK121" i="9" s="1"/>
  <c r="AD121" i="9"/>
  <c r="AJ121" i="9" s="1"/>
  <c r="AC121" i="9"/>
  <c r="AI121" i="9" s="1"/>
  <c r="AB121" i="9"/>
  <c r="AH121" i="9" s="1"/>
  <c r="AA121" i="9"/>
  <c r="AG121" i="9" s="1"/>
  <c r="L121" i="9"/>
  <c r="R121" i="9" s="1"/>
  <c r="K121" i="9"/>
  <c r="Q121" i="9" s="1"/>
  <c r="J121" i="9"/>
  <c r="P121" i="9" s="1"/>
  <c r="I121" i="9"/>
  <c r="O121" i="9" s="1"/>
  <c r="H121" i="9"/>
  <c r="N121" i="9" s="1"/>
  <c r="BQ120" i="9"/>
  <c r="BW120" i="9" s="1"/>
  <c r="BP120" i="9"/>
  <c r="BV120" i="9" s="1"/>
  <c r="BO120" i="9"/>
  <c r="BU120" i="9" s="1"/>
  <c r="BN120" i="9"/>
  <c r="BT120" i="9" s="1"/>
  <c r="BM120" i="9"/>
  <c r="BS120" i="9" s="1"/>
  <c r="AX120" i="9"/>
  <c r="BD120" i="9" s="1"/>
  <c r="AW120" i="9"/>
  <c r="BC120" i="9" s="1"/>
  <c r="AV120" i="9"/>
  <c r="BB120" i="9" s="1"/>
  <c r="AU120" i="9"/>
  <c r="BA120" i="9" s="1"/>
  <c r="AT120" i="9"/>
  <c r="AZ120" i="9" s="1"/>
  <c r="AE120" i="9"/>
  <c r="AK120" i="9" s="1"/>
  <c r="AD120" i="9"/>
  <c r="AJ120" i="9" s="1"/>
  <c r="AC120" i="9"/>
  <c r="AI120" i="9" s="1"/>
  <c r="AB120" i="9"/>
  <c r="AH120" i="9" s="1"/>
  <c r="AA120" i="9"/>
  <c r="AG120" i="9" s="1"/>
  <c r="L120" i="9"/>
  <c r="R120" i="9" s="1"/>
  <c r="K120" i="9"/>
  <c r="Q120" i="9" s="1"/>
  <c r="J120" i="9"/>
  <c r="P120" i="9" s="1"/>
  <c r="I120" i="9"/>
  <c r="O120" i="9" s="1"/>
  <c r="H120" i="9"/>
  <c r="N120" i="9" s="1"/>
  <c r="BQ119" i="9"/>
  <c r="BW119" i="9" s="1"/>
  <c r="BP119" i="9"/>
  <c r="BV119" i="9" s="1"/>
  <c r="BO119" i="9"/>
  <c r="BU119" i="9" s="1"/>
  <c r="BN119" i="9"/>
  <c r="BT119" i="9" s="1"/>
  <c r="BM119" i="9"/>
  <c r="BS119" i="9" s="1"/>
  <c r="AX119" i="9"/>
  <c r="BD119" i="9" s="1"/>
  <c r="AW119" i="9"/>
  <c r="BC119" i="9" s="1"/>
  <c r="AV119" i="9"/>
  <c r="BB119" i="9" s="1"/>
  <c r="AU119" i="9"/>
  <c r="BA119" i="9" s="1"/>
  <c r="AT119" i="9"/>
  <c r="AZ119" i="9" s="1"/>
  <c r="AE119" i="9"/>
  <c r="AK119" i="9" s="1"/>
  <c r="AD119" i="9"/>
  <c r="AJ119" i="9" s="1"/>
  <c r="AC119" i="9"/>
  <c r="AI119" i="9" s="1"/>
  <c r="AB119" i="9"/>
  <c r="AH119" i="9" s="1"/>
  <c r="AA119" i="9"/>
  <c r="AG119" i="9" s="1"/>
  <c r="L119" i="9"/>
  <c r="R119" i="9" s="1"/>
  <c r="K119" i="9"/>
  <c r="Q119" i="9" s="1"/>
  <c r="J119" i="9"/>
  <c r="P119" i="9" s="1"/>
  <c r="I119" i="9"/>
  <c r="O119" i="9" s="1"/>
  <c r="H119" i="9"/>
  <c r="N119" i="9" s="1"/>
  <c r="BQ118" i="9"/>
  <c r="BW118" i="9" s="1"/>
  <c r="BP118" i="9"/>
  <c r="BV118" i="9" s="1"/>
  <c r="BO118" i="9"/>
  <c r="BU118" i="9" s="1"/>
  <c r="BN118" i="9"/>
  <c r="BT118" i="9" s="1"/>
  <c r="BM118" i="9"/>
  <c r="BS118" i="9" s="1"/>
  <c r="AX118" i="9"/>
  <c r="BD118" i="9" s="1"/>
  <c r="AW118" i="9"/>
  <c r="BC118" i="9" s="1"/>
  <c r="AV118" i="9"/>
  <c r="BB118" i="9" s="1"/>
  <c r="AU118" i="9"/>
  <c r="BA118" i="9" s="1"/>
  <c r="AT118" i="9"/>
  <c r="AZ118" i="9" s="1"/>
  <c r="AE118" i="9"/>
  <c r="AK118" i="9" s="1"/>
  <c r="AD118" i="9"/>
  <c r="AJ118" i="9" s="1"/>
  <c r="AC118" i="9"/>
  <c r="AI118" i="9" s="1"/>
  <c r="AB118" i="9"/>
  <c r="AH118" i="9" s="1"/>
  <c r="AA118" i="9"/>
  <c r="AG118" i="9" s="1"/>
  <c r="L118" i="9"/>
  <c r="R118" i="9" s="1"/>
  <c r="K118" i="9"/>
  <c r="Q118" i="9" s="1"/>
  <c r="J118" i="9"/>
  <c r="P118" i="9" s="1"/>
  <c r="I118" i="9"/>
  <c r="O118" i="9" s="1"/>
  <c r="H118" i="9"/>
  <c r="N118" i="9" s="1"/>
  <c r="BQ117" i="9"/>
  <c r="BW117" i="9" s="1"/>
  <c r="BP117" i="9"/>
  <c r="BV117" i="9" s="1"/>
  <c r="BO117" i="9"/>
  <c r="BU117" i="9" s="1"/>
  <c r="BN117" i="9"/>
  <c r="BT117" i="9" s="1"/>
  <c r="BM117" i="9"/>
  <c r="BS117" i="9" s="1"/>
  <c r="AX117" i="9"/>
  <c r="BD117" i="9" s="1"/>
  <c r="AW117" i="9"/>
  <c r="BC117" i="9" s="1"/>
  <c r="AV117" i="9"/>
  <c r="BB117" i="9" s="1"/>
  <c r="AU117" i="9"/>
  <c r="BA117" i="9" s="1"/>
  <c r="AT117" i="9"/>
  <c r="AZ117" i="9" s="1"/>
  <c r="AE117" i="9"/>
  <c r="AK117" i="9" s="1"/>
  <c r="AD117" i="9"/>
  <c r="AJ117" i="9" s="1"/>
  <c r="AC117" i="9"/>
  <c r="AI117" i="9" s="1"/>
  <c r="AB117" i="9"/>
  <c r="AH117" i="9" s="1"/>
  <c r="AA117" i="9"/>
  <c r="AG117" i="9" s="1"/>
  <c r="L117" i="9"/>
  <c r="R117" i="9" s="1"/>
  <c r="K117" i="9"/>
  <c r="Q117" i="9" s="1"/>
  <c r="J117" i="9"/>
  <c r="P117" i="9" s="1"/>
  <c r="I117" i="9"/>
  <c r="O117" i="9" s="1"/>
  <c r="H117" i="9"/>
  <c r="N117" i="9" s="1"/>
  <c r="V111" i="9"/>
  <c r="P111" i="9"/>
  <c r="J111" i="9"/>
  <c r="D111" i="9"/>
  <c r="V110" i="9"/>
  <c r="P110" i="9"/>
  <c r="J110" i="9"/>
  <c r="D110" i="9"/>
  <c r="V109" i="9"/>
  <c r="P109" i="9"/>
  <c r="J109" i="9"/>
  <c r="D109" i="9"/>
  <c r="V108" i="9"/>
  <c r="P108" i="9"/>
  <c r="J108" i="9"/>
  <c r="D108" i="9"/>
  <c r="V107" i="9"/>
  <c r="P107" i="9"/>
  <c r="J107" i="9"/>
  <c r="D107" i="9"/>
  <c r="V106" i="9"/>
  <c r="P106" i="9"/>
  <c r="J106" i="9"/>
  <c r="D106" i="9"/>
  <c r="V105" i="9"/>
  <c r="P105" i="9"/>
  <c r="J105" i="9"/>
  <c r="D105" i="9"/>
  <c r="V104" i="9"/>
  <c r="P104" i="9"/>
  <c r="J104" i="9"/>
  <c r="D104" i="9"/>
  <c r="V103" i="9"/>
  <c r="P103" i="9"/>
  <c r="J103" i="9"/>
  <c r="D103" i="9"/>
  <c r="V102" i="9"/>
  <c r="P102" i="9"/>
  <c r="J102" i="9"/>
  <c r="D102" i="9"/>
  <c r="V101" i="9"/>
  <c r="P101" i="9"/>
  <c r="J101" i="9"/>
  <c r="D101" i="9"/>
  <c r="V100" i="9"/>
  <c r="P100" i="9"/>
  <c r="J100" i="9"/>
  <c r="D100" i="9"/>
  <c r="V99" i="9"/>
  <c r="P99" i="9"/>
  <c r="J99" i="9"/>
  <c r="D99" i="9"/>
  <c r="V98" i="9"/>
  <c r="P98" i="9"/>
  <c r="J98" i="9"/>
  <c r="D98" i="9"/>
  <c r="V97" i="9"/>
  <c r="P97" i="9"/>
  <c r="J97" i="9"/>
  <c r="D97" i="9"/>
  <c r="V96" i="9"/>
  <c r="P96" i="9"/>
  <c r="J96" i="9"/>
  <c r="D96" i="9"/>
  <c r="V95" i="9"/>
  <c r="P95" i="9"/>
  <c r="J95" i="9"/>
  <c r="D95" i="9"/>
  <c r="V94" i="9"/>
  <c r="P94" i="9"/>
  <c r="J94" i="9"/>
  <c r="D94" i="9"/>
  <c r="V93" i="9"/>
  <c r="P93" i="9"/>
  <c r="J93" i="9"/>
  <c r="D93" i="9"/>
  <c r="V92" i="9"/>
  <c r="P92" i="9"/>
  <c r="J92" i="9"/>
  <c r="D92" i="9"/>
  <c r="V91" i="9"/>
  <c r="P91" i="9"/>
  <c r="J91" i="9"/>
  <c r="D91" i="9"/>
  <c r="V90" i="9"/>
  <c r="P90" i="9"/>
  <c r="J90" i="9"/>
  <c r="D90" i="9"/>
  <c r="V89" i="9"/>
  <c r="P89" i="9"/>
  <c r="J89" i="9"/>
  <c r="D89" i="9"/>
  <c r="AI84" i="9"/>
  <c r="AK84" i="9" s="1"/>
  <c r="AH84" i="9"/>
  <c r="AJ84" i="9" s="1"/>
  <c r="Y84" i="9"/>
  <c r="AA84" i="9" s="1"/>
  <c r="X84" i="9"/>
  <c r="Z84" i="9" s="1"/>
  <c r="O84" i="9"/>
  <c r="N84" i="9"/>
  <c r="F84" i="9"/>
  <c r="E84" i="9"/>
  <c r="AI83" i="9"/>
  <c r="AK83" i="9" s="1"/>
  <c r="AH83" i="9"/>
  <c r="AJ83" i="9" s="1"/>
  <c r="Y83" i="9"/>
  <c r="AA83" i="9" s="1"/>
  <c r="X83" i="9"/>
  <c r="Z83" i="9" s="1"/>
  <c r="O83" i="9"/>
  <c r="N83" i="9"/>
  <c r="F83" i="9"/>
  <c r="E83" i="9"/>
  <c r="AI82" i="9"/>
  <c r="AK82" i="9" s="1"/>
  <c r="AH82" i="9"/>
  <c r="AJ82" i="9" s="1"/>
  <c r="Y82" i="9"/>
  <c r="AA82" i="9" s="1"/>
  <c r="X82" i="9"/>
  <c r="Z82" i="9" s="1"/>
  <c r="O82" i="9"/>
  <c r="N82" i="9"/>
  <c r="F82" i="9"/>
  <c r="E82" i="9"/>
  <c r="AI81" i="9"/>
  <c r="AK81" i="9" s="1"/>
  <c r="AH81" i="9"/>
  <c r="AJ81" i="9" s="1"/>
  <c r="Y81" i="9"/>
  <c r="AA81" i="9" s="1"/>
  <c r="X81" i="9"/>
  <c r="Z81" i="9" s="1"/>
  <c r="O81" i="9"/>
  <c r="N81" i="9"/>
  <c r="F81" i="9"/>
  <c r="E81" i="9"/>
  <c r="AI80" i="9"/>
  <c r="AK80" i="9" s="1"/>
  <c r="AH80" i="9"/>
  <c r="AJ80" i="9" s="1"/>
  <c r="Y80" i="9"/>
  <c r="AA80" i="9" s="1"/>
  <c r="X80" i="9"/>
  <c r="Z80" i="9" s="1"/>
  <c r="O80" i="9"/>
  <c r="N80" i="9"/>
  <c r="F80" i="9"/>
  <c r="E80" i="9"/>
  <c r="AI79" i="9"/>
  <c r="AK79" i="9" s="1"/>
  <c r="AH79" i="9"/>
  <c r="AJ79" i="9" s="1"/>
  <c r="Y79" i="9"/>
  <c r="AA79" i="9" s="1"/>
  <c r="X79" i="9"/>
  <c r="Z79" i="9" s="1"/>
  <c r="O79" i="9"/>
  <c r="N79" i="9"/>
  <c r="F79" i="9"/>
  <c r="E79" i="9"/>
  <c r="AI78" i="9"/>
  <c r="AK78" i="9" s="1"/>
  <c r="AH78" i="9"/>
  <c r="AJ78" i="9" s="1"/>
  <c r="Y78" i="9"/>
  <c r="AA78" i="9" s="1"/>
  <c r="X78" i="9"/>
  <c r="Z78" i="9" s="1"/>
  <c r="O78" i="9"/>
  <c r="N78" i="9"/>
  <c r="F78" i="9"/>
  <c r="E78" i="9"/>
  <c r="AI77" i="9"/>
  <c r="AK77" i="9" s="1"/>
  <c r="AH77" i="9"/>
  <c r="AJ77" i="9" s="1"/>
  <c r="Y77" i="9"/>
  <c r="AA77" i="9" s="1"/>
  <c r="X77" i="9"/>
  <c r="Z77" i="9" s="1"/>
  <c r="O77" i="9"/>
  <c r="N77" i="9"/>
  <c r="F77" i="9"/>
  <c r="E77" i="9"/>
  <c r="AI76" i="9"/>
  <c r="AK76" i="9" s="1"/>
  <c r="AH76" i="9"/>
  <c r="AJ76" i="9" s="1"/>
  <c r="Y76" i="9"/>
  <c r="AA76" i="9" s="1"/>
  <c r="X76" i="9"/>
  <c r="Z76" i="9" s="1"/>
  <c r="O76" i="9"/>
  <c r="N76" i="9"/>
  <c r="F76" i="9"/>
  <c r="E76" i="9"/>
  <c r="AI75" i="9"/>
  <c r="AK75" i="9" s="1"/>
  <c r="AH75" i="9"/>
  <c r="AJ75" i="9" s="1"/>
  <c r="Y75" i="9"/>
  <c r="AA75" i="9" s="1"/>
  <c r="X75" i="9"/>
  <c r="Z75" i="9" s="1"/>
  <c r="O75" i="9"/>
  <c r="N75" i="9"/>
  <c r="F75" i="9"/>
  <c r="E75" i="9"/>
  <c r="AI74" i="9"/>
  <c r="AK74" i="9" s="1"/>
  <c r="AH74" i="9"/>
  <c r="AJ74" i="9" s="1"/>
  <c r="Y74" i="9"/>
  <c r="AA74" i="9" s="1"/>
  <c r="X74" i="9"/>
  <c r="Z74" i="9" s="1"/>
  <c r="O74" i="9"/>
  <c r="N74" i="9"/>
  <c r="F74" i="9"/>
  <c r="E74" i="9"/>
  <c r="AI73" i="9"/>
  <c r="AK73" i="9" s="1"/>
  <c r="AH73" i="9"/>
  <c r="AJ73" i="9" s="1"/>
  <c r="Y73" i="9"/>
  <c r="AA73" i="9" s="1"/>
  <c r="X73" i="9"/>
  <c r="Z73" i="9" s="1"/>
  <c r="O73" i="9"/>
  <c r="N73" i="9"/>
  <c r="F73" i="9"/>
  <c r="E73" i="9"/>
  <c r="AI72" i="9"/>
  <c r="AH72" i="9"/>
  <c r="AJ72" i="9" s="1"/>
  <c r="Y72" i="9"/>
  <c r="X72" i="9"/>
  <c r="Z72" i="9" s="1"/>
  <c r="O72" i="9"/>
  <c r="N72" i="9"/>
  <c r="F72" i="9"/>
  <c r="E72" i="9"/>
  <c r="AI71" i="9"/>
  <c r="AK71" i="9" s="1"/>
  <c r="AH71" i="9"/>
  <c r="AJ71" i="9" s="1"/>
  <c r="Y71" i="9"/>
  <c r="AA71" i="9" s="1"/>
  <c r="X71" i="9"/>
  <c r="Z71" i="9" s="1"/>
  <c r="O71" i="9"/>
  <c r="N71" i="9"/>
  <c r="F71" i="9"/>
  <c r="E71" i="9"/>
  <c r="AI70" i="9"/>
  <c r="AK70" i="9" s="1"/>
  <c r="AH70" i="9"/>
  <c r="AJ70" i="9" s="1"/>
  <c r="Y70" i="9"/>
  <c r="AA70" i="9" s="1"/>
  <c r="X70" i="9"/>
  <c r="Z70" i="9" s="1"/>
  <c r="O70" i="9"/>
  <c r="N70" i="9"/>
  <c r="F70" i="9"/>
  <c r="E70" i="9"/>
  <c r="AI69" i="9"/>
  <c r="AK69" i="9" s="1"/>
  <c r="AH69" i="9"/>
  <c r="AJ69" i="9" s="1"/>
  <c r="Y69" i="9"/>
  <c r="AA69" i="9" s="1"/>
  <c r="X69" i="9"/>
  <c r="Z69" i="9" s="1"/>
  <c r="O69" i="9"/>
  <c r="N69" i="9"/>
  <c r="F69" i="9"/>
  <c r="E69" i="9"/>
  <c r="AI68" i="9"/>
  <c r="AH68" i="9"/>
  <c r="AJ68" i="9" s="1"/>
  <c r="Y68" i="9"/>
  <c r="X68" i="9"/>
  <c r="Z68" i="9" s="1"/>
  <c r="O68" i="9"/>
  <c r="N68" i="9"/>
  <c r="F68" i="9"/>
  <c r="E68" i="9"/>
  <c r="AI67" i="9"/>
  <c r="AK67" i="9" s="1"/>
  <c r="AH67" i="9"/>
  <c r="AJ67" i="9" s="1"/>
  <c r="Y67" i="9"/>
  <c r="AA67" i="9" s="1"/>
  <c r="X67" i="9"/>
  <c r="Z67" i="9" s="1"/>
  <c r="O67" i="9"/>
  <c r="N67" i="9"/>
  <c r="F67" i="9"/>
  <c r="E67" i="9"/>
  <c r="AI66" i="9"/>
  <c r="AK66" i="9" s="1"/>
  <c r="AH66" i="9"/>
  <c r="AJ66" i="9" s="1"/>
  <c r="Y66" i="9"/>
  <c r="AA66" i="9" s="1"/>
  <c r="X66" i="9"/>
  <c r="Z66" i="9" s="1"/>
  <c r="O66" i="9"/>
  <c r="N66" i="9"/>
  <c r="F66" i="9"/>
  <c r="E66" i="9"/>
  <c r="AI65" i="9"/>
  <c r="AK65" i="9" s="1"/>
  <c r="AH65" i="9"/>
  <c r="AJ65" i="9" s="1"/>
  <c r="Y65" i="9"/>
  <c r="AA65" i="9" s="1"/>
  <c r="X65" i="9"/>
  <c r="Z65" i="9" s="1"/>
  <c r="O65" i="9"/>
  <c r="N65" i="9"/>
  <c r="F65" i="9"/>
  <c r="E65" i="9"/>
  <c r="AI64" i="9"/>
  <c r="AK64" i="9" s="1"/>
  <c r="AH64" i="9"/>
  <c r="AJ64" i="9" s="1"/>
  <c r="Y64" i="9"/>
  <c r="AA64" i="9" s="1"/>
  <c r="X64" i="9"/>
  <c r="Z64" i="9" s="1"/>
  <c r="O64" i="9"/>
  <c r="N64" i="9"/>
  <c r="F64" i="9"/>
  <c r="E64" i="9"/>
  <c r="AI63" i="9"/>
  <c r="AK63" i="9" s="1"/>
  <c r="AH63" i="9"/>
  <c r="AJ63" i="9" s="1"/>
  <c r="Y63" i="9"/>
  <c r="AA63" i="9" s="1"/>
  <c r="X63" i="9"/>
  <c r="Z63" i="9" s="1"/>
  <c r="O63" i="9"/>
  <c r="N63" i="9"/>
  <c r="F63" i="9"/>
  <c r="E63" i="9"/>
  <c r="AI62" i="9"/>
  <c r="AK62" i="9" s="1"/>
  <c r="AH62" i="9"/>
  <c r="AJ62" i="9" s="1"/>
  <c r="Y62" i="9"/>
  <c r="AA62" i="9" s="1"/>
  <c r="X62" i="9"/>
  <c r="Z62" i="9" s="1"/>
  <c r="O62" i="9"/>
  <c r="N62" i="9"/>
  <c r="F62" i="9"/>
  <c r="E62" i="9"/>
  <c r="AI57" i="9"/>
  <c r="AH57" i="9"/>
  <c r="Y57" i="9"/>
  <c r="X57" i="9"/>
  <c r="O57" i="9"/>
  <c r="N57" i="9"/>
  <c r="F57" i="9"/>
  <c r="E57" i="9"/>
  <c r="AI56" i="9"/>
  <c r="AH56" i="9"/>
  <c r="Y56" i="9"/>
  <c r="X56" i="9"/>
  <c r="O56" i="9"/>
  <c r="N56" i="9"/>
  <c r="F56" i="9"/>
  <c r="E56" i="9"/>
  <c r="AI55" i="9"/>
  <c r="AH55" i="9"/>
  <c r="Y55" i="9"/>
  <c r="X55" i="9"/>
  <c r="O55" i="9"/>
  <c r="N55" i="9"/>
  <c r="F55" i="9"/>
  <c r="E55" i="9"/>
  <c r="AI54" i="9"/>
  <c r="AH54" i="9"/>
  <c r="Y54" i="9"/>
  <c r="X54" i="9"/>
  <c r="O54" i="9"/>
  <c r="N54" i="9"/>
  <c r="F54" i="9"/>
  <c r="E54" i="9"/>
  <c r="AI53" i="9"/>
  <c r="AH53" i="9"/>
  <c r="Y53" i="9"/>
  <c r="X53" i="9"/>
  <c r="O53" i="9"/>
  <c r="N53" i="9"/>
  <c r="F53" i="9"/>
  <c r="E53" i="9"/>
  <c r="AI52" i="9"/>
  <c r="AH52" i="9"/>
  <c r="Y52" i="9"/>
  <c r="X52" i="9"/>
  <c r="O52" i="9"/>
  <c r="N52" i="9"/>
  <c r="F52" i="9"/>
  <c r="E52" i="9"/>
  <c r="AI51" i="9"/>
  <c r="AH51" i="9"/>
  <c r="Y51" i="9"/>
  <c r="X51" i="9"/>
  <c r="O51" i="9"/>
  <c r="N51" i="9"/>
  <c r="F51" i="9"/>
  <c r="E51" i="9"/>
  <c r="AI50" i="9"/>
  <c r="AH50" i="9"/>
  <c r="Y50" i="9"/>
  <c r="X50" i="9"/>
  <c r="O50" i="9"/>
  <c r="N50" i="9"/>
  <c r="F50" i="9"/>
  <c r="E50" i="9"/>
  <c r="AI49" i="9"/>
  <c r="AH49" i="9"/>
  <c r="Y49" i="9"/>
  <c r="X49" i="9"/>
  <c r="O49" i="9"/>
  <c r="N49" i="9"/>
  <c r="F49" i="9"/>
  <c r="E49" i="9"/>
  <c r="AI48" i="9"/>
  <c r="AH48" i="9"/>
  <c r="Y48" i="9"/>
  <c r="X48" i="9"/>
  <c r="O48" i="9"/>
  <c r="N48" i="9"/>
  <c r="F48" i="9"/>
  <c r="E48" i="9"/>
  <c r="AI47" i="9"/>
  <c r="AH47" i="9"/>
  <c r="Y47" i="9"/>
  <c r="X47" i="9"/>
  <c r="O47" i="9"/>
  <c r="N47" i="9"/>
  <c r="F47" i="9"/>
  <c r="E47" i="9"/>
  <c r="AI46" i="9"/>
  <c r="AH46" i="9"/>
  <c r="Y46" i="9"/>
  <c r="X46" i="9"/>
  <c r="O46" i="9"/>
  <c r="N46" i="9"/>
  <c r="F46" i="9"/>
  <c r="E46" i="9"/>
  <c r="AI45" i="9"/>
  <c r="AH45" i="9"/>
  <c r="Y45" i="9"/>
  <c r="X45" i="9"/>
  <c r="O45" i="9"/>
  <c r="N45" i="9"/>
  <c r="F45" i="9"/>
  <c r="E45" i="9"/>
  <c r="AI44" i="9"/>
  <c r="AH44" i="9"/>
  <c r="Y44" i="9"/>
  <c r="X44" i="9"/>
  <c r="O44" i="9"/>
  <c r="N44" i="9"/>
  <c r="F44" i="9"/>
  <c r="E44" i="9"/>
  <c r="AI43" i="9"/>
  <c r="AH43" i="9"/>
  <c r="Y43" i="9"/>
  <c r="X43" i="9"/>
  <c r="O43" i="9"/>
  <c r="N43" i="9"/>
  <c r="F43" i="9"/>
  <c r="E43" i="9"/>
  <c r="AI42" i="9"/>
  <c r="AH42" i="9"/>
  <c r="Y42" i="9"/>
  <c r="X42" i="9"/>
  <c r="O42" i="9"/>
  <c r="N42" i="9"/>
  <c r="F42" i="9"/>
  <c r="E42" i="9"/>
  <c r="AI41" i="9"/>
  <c r="AH41" i="9"/>
  <c r="Y41" i="9"/>
  <c r="X41" i="9"/>
  <c r="O41" i="9"/>
  <c r="N41" i="9"/>
  <c r="F41" i="9"/>
  <c r="E41" i="9"/>
  <c r="AI40" i="9"/>
  <c r="AH40" i="9"/>
  <c r="Y40" i="9"/>
  <c r="X40" i="9"/>
  <c r="O40" i="9"/>
  <c r="N40" i="9"/>
  <c r="F40" i="9"/>
  <c r="E40" i="9"/>
  <c r="AI39" i="9"/>
  <c r="AH39" i="9"/>
  <c r="Y39" i="9"/>
  <c r="X39" i="9"/>
  <c r="O39" i="9"/>
  <c r="N39" i="9"/>
  <c r="F39" i="9"/>
  <c r="E39" i="9"/>
  <c r="AI38" i="9"/>
  <c r="AH38" i="9"/>
  <c r="Y38" i="9"/>
  <c r="X38" i="9"/>
  <c r="O38" i="9"/>
  <c r="N38" i="9"/>
  <c r="F38" i="9"/>
  <c r="E38" i="9"/>
  <c r="AI37" i="9"/>
  <c r="AH37" i="9"/>
  <c r="Y37" i="9"/>
  <c r="X37" i="9"/>
  <c r="O37" i="9"/>
  <c r="N37" i="9"/>
  <c r="F37" i="9"/>
  <c r="E37" i="9"/>
  <c r="AI36" i="9"/>
  <c r="AH36" i="9"/>
  <c r="Y36" i="9"/>
  <c r="X36" i="9"/>
  <c r="O36" i="9"/>
  <c r="N36" i="9"/>
  <c r="F36" i="9"/>
  <c r="E36" i="9"/>
  <c r="AI35" i="9"/>
  <c r="AH35" i="9"/>
  <c r="Y35" i="9"/>
  <c r="X35" i="9"/>
  <c r="O35" i="9"/>
  <c r="N35" i="9"/>
  <c r="F35" i="9"/>
  <c r="E35" i="9"/>
  <c r="V30" i="9"/>
  <c r="P30" i="9"/>
  <c r="J30" i="9"/>
  <c r="D30" i="9"/>
  <c r="V29" i="9"/>
  <c r="P29" i="9"/>
  <c r="J29" i="9"/>
  <c r="D29" i="9"/>
  <c r="V28" i="9"/>
  <c r="P28" i="9"/>
  <c r="J28" i="9"/>
  <c r="D28" i="9"/>
  <c r="V27" i="9"/>
  <c r="P27" i="9"/>
  <c r="J27" i="9"/>
  <c r="D27" i="9"/>
  <c r="V26" i="9"/>
  <c r="P26" i="9"/>
  <c r="J26" i="9"/>
  <c r="D26" i="9"/>
  <c r="V25" i="9"/>
  <c r="P25" i="9"/>
  <c r="J25" i="9"/>
  <c r="D25" i="9"/>
  <c r="V24" i="9"/>
  <c r="P24" i="9"/>
  <c r="J24" i="9"/>
  <c r="D24" i="9"/>
  <c r="V23" i="9"/>
  <c r="P23" i="9"/>
  <c r="J23" i="9"/>
  <c r="D23" i="9"/>
  <c r="V22" i="9"/>
  <c r="P22" i="9"/>
  <c r="J22" i="9"/>
  <c r="D22" i="9"/>
  <c r="V21" i="9"/>
  <c r="P21" i="9"/>
  <c r="J21" i="9"/>
  <c r="D21" i="9"/>
  <c r="V20" i="9"/>
  <c r="P20" i="9"/>
  <c r="J20" i="9"/>
  <c r="D20" i="9"/>
  <c r="V19" i="9"/>
  <c r="P19" i="9"/>
  <c r="J19" i="9"/>
  <c r="D19" i="9"/>
  <c r="V18" i="9"/>
  <c r="P18" i="9"/>
  <c r="J18" i="9"/>
  <c r="D18" i="9"/>
  <c r="V17" i="9"/>
  <c r="P17" i="9"/>
  <c r="J17" i="9"/>
  <c r="D17" i="9"/>
  <c r="V16" i="9"/>
  <c r="P16" i="9"/>
  <c r="J16" i="9"/>
  <c r="D16" i="9"/>
  <c r="V15" i="9"/>
  <c r="P15" i="9"/>
  <c r="J15" i="9"/>
  <c r="D15" i="9"/>
  <c r="V14" i="9"/>
  <c r="P14" i="9"/>
  <c r="J14" i="9"/>
  <c r="D14" i="9"/>
  <c r="V13" i="9"/>
  <c r="P13" i="9"/>
  <c r="J13" i="9"/>
  <c r="D13" i="9"/>
  <c r="V12" i="9"/>
  <c r="P12" i="9"/>
  <c r="J12" i="9"/>
  <c r="D12" i="9"/>
  <c r="V11" i="9"/>
  <c r="P11" i="9"/>
  <c r="J11" i="9"/>
  <c r="D11" i="9"/>
  <c r="V10" i="9"/>
  <c r="P10" i="9"/>
  <c r="J10" i="9"/>
  <c r="D10" i="9"/>
  <c r="V9" i="9"/>
  <c r="P9" i="9"/>
  <c r="J9" i="9"/>
  <c r="D9" i="9"/>
  <c r="V8" i="9"/>
  <c r="P8" i="9"/>
  <c r="J8" i="9"/>
  <c r="D8" i="9"/>
  <c r="V7" i="9"/>
  <c r="P7" i="9"/>
  <c r="J7" i="9"/>
  <c r="D7" i="9"/>
  <c r="V6" i="9"/>
  <c r="P6" i="9"/>
  <c r="J6" i="9"/>
  <c r="D6" i="9"/>
  <c r="V5" i="9"/>
  <c r="P5" i="9"/>
  <c r="J5" i="9"/>
  <c r="D5" i="9"/>
  <c r="F58" i="8"/>
  <c r="E58" i="8"/>
  <c r="D58" i="8"/>
  <c r="C58" i="8"/>
  <c r="F49" i="8"/>
  <c r="E49" i="8"/>
  <c r="D49" i="8"/>
  <c r="C49" i="8"/>
  <c r="F39" i="8"/>
  <c r="E39" i="8"/>
  <c r="D39" i="8"/>
  <c r="C39" i="8"/>
  <c r="F29" i="8"/>
  <c r="E29" i="8"/>
  <c r="D29" i="8"/>
  <c r="C29" i="8"/>
  <c r="F19" i="8"/>
  <c r="E19" i="8"/>
  <c r="D19" i="8"/>
  <c r="C19" i="8"/>
  <c r="F9" i="8"/>
  <c r="E9" i="8"/>
  <c r="D9" i="8"/>
  <c r="C9" i="8"/>
</calcChain>
</file>

<file path=xl/sharedStrings.xml><?xml version="1.0" encoding="utf-8"?>
<sst xmlns="http://schemas.openxmlformats.org/spreadsheetml/2006/main" count="1553" uniqueCount="338">
  <si>
    <t>Fig 1E</t>
  </si>
  <si>
    <t>Number</t>
  </si>
  <si>
    <t>DrugDose</t>
  </si>
  <si>
    <t>RtDose</t>
  </si>
  <si>
    <t>Organ</t>
  </si>
  <si>
    <t>OARDose</t>
  </si>
  <si>
    <t>Fup</t>
  </si>
  <si>
    <t>LateToxGd</t>
  </si>
  <si>
    <t>C206</t>
  </si>
  <si>
    <t>Lung V20Gy</t>
  </si>
  <si>
    <t>C114</t>
  </si>
  <si>
    <t>C116</t>
  </si>
  <si>
    <t>Lung Dmean</t>
  </si>
  <si>
    <t>Lung V5Gy</t>
  </si>
  <si>
    <t>C110</t>
  </si>
  <si>
    <t>Parotids Dmax</t>
  </si>
  <si>
    <t>C113</t>
  </si>
  <si>
    <t>C115</t>
  </si>
  <si>
    <t>NA</t>
  </si>
  <si>
    <t>C117</t>
  </si>
  <si>
    <t>C118</t>
  </si>
  <si>
    <t>C119</t>
  </si>
  <si>
    <t>Fig  2A</t>
  </si>
  <si>
    <t>STUDY</t>
  </si>
  <si>
    <t>Dose (mg)</t>
  </si>
  <si>
    <t>PSCHDAY</t>
  </si>
  <si>
    <t>PSCHHOUR</t>
  </si>
  <si>
    <t>ANACONC</t>
  </si>
  <si>
    <t>ANACONCU</t>
  </si>
  <si>
    <t>LLOQ</t>
  </si>
  <si>
    <t>RUN ID</t>
  </si>
  <si>
    <t>timepoint</t>
  </si>
  <si>
    <t>C102</t>
  </si>
  <si>
    <t xml:space="preserve"> Pre-dose</t>
  </si>
  <si>
    <t>ng/mL</t>
  </si>
  <si>
    <t>42ng/mL</t>
  </si>
  <si>
    <t>day 1 predose</t>
  </si>
  <si>
    <t>4-8 h post-dose</t>
  </si>
  <si>
    <t>day 1 postdose</t>
  </si>
  <si>
    <t>day 2 predose</t>
  </si>
  <si>
    <t>day 2 postdose</t>
  </si>
  <si>
    <t>C103</t>
  </si>
  <si>
    <t>C106</t>
  </si>
  <si>
    <t>C107</t>
  </si>
  <si>
    <t>C109</t>
  </si>
  <si>
    <t>C111</t>
  </si>
  <si>
    <t>C112</t>
  </si>
  <si>
    <t>C203</t>
  </si>
  <si>
    <t>C204</t>
  </si>
  <si>
    <t>C205</t>
  </si>
  <si>
    <t>C207</t>
  </si>
  <si>
    <t>Fig 2B, 2C</t>
  </si>
  <si>
    <t>number</t>
  </si>
  <si>
    <t>BL</t>
  </si>
  <si>
    <t>F1</t>
  </si>
  <si>
    <t>F2</t>
  </si>
  <si>
    <t>Dose</t>
  </si>
  <si>
    <t>PeakConc</t>
  </si>
  <si>
    <t>TroughConc</t>
  </si>
  <si>
    <t>relative_intensity</t>
  </si>
  <si>
    <t>C105</t>
  </si>
  <si>
    <t>C108</t>
  </si>
  <si>
    <t>C201</t>
  </si>
  <si>
    <t>C202*</t>
  </si>
  <si>
    <t>C301</t>
  </si>
  <si>
    <t>Fig 2D</t>
  </si>
  <si>
    <t>Tumour  PR/CR</t>
  </si>
  <si>
    <t>Stroma PR/CR</t>
  </si>
  <si>
    <t>Tumour  SD/PD</t>
  </si>
  <si>
    <t>Stroma SD/PD</t>
  </si>
  <si>
    <t>ATR-RT d3</t>
  </si>
  <si>
    <t>ATRi-RT d10</t>
  </si>
  <si>
    <t>T cell</t>
  </si>
  <si>
    <t>T cell CD8+</t>
  </si>
  <si>
    <t>NK cell</t>
  </si>
  <si>
    <t>B cell memory</t>
  </si>
  <si>
    <t>Macrophage/Monocyte</t>
  </si>
  <si>
    <t>Monocyte</t>
  </si>
  <si>
    <t>Granulocyte</t>
  </si>
  <si>
    <t>foldchange</t>
  </si>
  <si>
    <t>CD8</t>
  </si>
  <si>
    <t>NK  resting</t>
  </si>
  <si>
    <t>Mac M0</t>
  </si>
  <si>
    <t>Mac M1</t>
  </si>
  <si>
    <t>Mac M2</t>
  </si>
  <si>
    <t>raw data</t>
  </si>
  <si>
    <t>Baseline</t>
  </si>
  <si>
    <t>Day 2</t>
  </si>
  <si>
    <t>T cells CD8</t>
  </si>
  <si>
    <t>NK cells resting</t>
  </si>
  <si>
    <t>Macrophages M0</t>
  </si>
  <si>
    <t>Macrophages M1</t>
  </si>
  <si>
    <t>Macrophages M2</t>
  </si>
  <si>
    <t>Fig 4F</t>
  </si>
  <si>
    <t>Fig 4E</t>
  </si>
  <si>
    <t>Fig 4B</t>
  </si>
  <si>
    <t>Fig 5A</t>
  </si>
  <si>
    <t>CD8 T cells</t>
  </si>
  <si>
    <t>Predose</t>
  </si>
  <si>
    <t>Pre-F1</t>
  </si>
  <si>
    <t>Pre-F6</t>
  </si>
  <si>
    <t>Pre-F11</t>
  </si>
  <si>
    <t>BOR</t>
  </si>
  <si>
    <t>SD</t>
  </si>
  <si>
    <t>PR</t>
  </si>
  <si>
    <t>CR</t>
  </si>
  <si>
    <t>NE</t>
  </si>
  <si>
    <t>Mean</t>
  </si>
  <si>
    <t>CD4 T helper cells</t>
  </si>
  <si>
    <t>SLD</t>
  </si>
  <si>
    <t>CD4 T regulatory cells</t>
  </si>
  <si>
    <t>Unconv T cells</t>
  </si>
  <si>
    <t>NK cells</t>
  </si>
  <si>
    <t>B cells</t>
  </si>
  <si>
    <t>Fig 5B, C, D and E</t>
  </si>
  <si>
    <t>Fold change</t>
  </si>
  <si>
    <t>Log fold change</t>
  </si>
  <si>
    <t>Sample:</t>
  </si>
  <si>
    <t>CD69+ CD8 T</t>
  </si>
  <si>
    <t>CD69+ CD4 T</t>
  </si>
  <si>
    <t>CD69+ Un T</t>
  </si>
  <si>
    <t>CD69+ NK</t>
  </si>
  <si>
    <t>Mix 1 C114 Cells 050819_Mix 1 C114 Predose_002.fcs</t>
  </si>
  <si>
    <t>Mix 1 C114 Cells 190819_Mix 1 C114 Prefraction6_002.fcs</t>
  </si>
  <si>
    <t>Mix 1 C114 Cells 190819_Mix 1 C114 Predose_002.fcs</t>
  </si>
  <si>
    <t>Mix 1 C114 Cells 270819_Mix 1 C114 Pre-fraction11_002.fcs</t>
  </si>
  <si>
    <t>C115 MIx 5_A C115 Predose Mix 5_029.fcs</t>
  </si>
  <si>
    <t>C115 Mix 2_A C115 Predose Mix 2_017.fcs</t>
  </si>
  <si>
    <t>C115 MIx 5_B C115 PreF1 Mix 5_030.fcs</t>
  </si>
  <si>
    <t>C115 Mix 2_B C115 PreF1 Mix 2_018.fcs</t>
  </si>
  <si>
    <t>C115 MIx 5_C C115 PreF6 Mix 5_031.fcs</t>
  </si>
  <si>
    <t>C115 Mix 2_C C115 PreF6 Mix 2_019.fcs</t>
  </si>
  <si>
    <t>C115 MIx 5_D C115 PreF6 Mix 5_032.fcs</t>
  </si>
  <si>
    <t>C115 Mix 2_D C115 PreF6 Mix 2_020.fcs</t>
  </si>
  <si>
    <t>C116 and C117 Mix 2_A C116 Baseline Mix 2_010.fcs</t>
  </si>
  <si>
    <t>C116 and C117 Mix 2_A C116 F1 Mix 2_012.fcs</t>
  </si>
  <si>
    <t>C116 and C117 Mix 2_A C116 Pre-F6 Mix 2_014.fcs</t>
  </si>
  <si>
    <t>C116 and C117 Mix 2_A C116 Pre-F11 Mix 2_016.fcs</t>
  </si>
  <si>
    <t>C116 and C117 Mix 2_B C117 Baseline Mix 2_011.fcs</t>
  </si>
  <si>
    <t>C116 and C117 Mix 2_B C117 F1 Mix 2_013.fcs</t>
  </si>
  <si>
    <t>C116 and C117 Mix 2_B C117 Pre-F6 Mix 2_015.fcs</t>
  </si>
  <si>
    <t>C116 and C117 Mix 2_B C117 Pre-F11 Mix 2_017.fcs</t>
  </si>
  <si>
    <t>Mix 2_C118 Baseline Mix 2_004.fcs</t>
  </si>
  <si>
    <t>Mix 2_C118 Pre-F1 Mix 2_005.fcs</t>
  </si>
  <si>
    <t>Mix 2_C118 Pre-F6 Mix 2_006.fcs</t>
  </si>
  <si>
    <t>Mix 2_C118 Pre-F11 Mix 2_002.fcs</t>
  </si>
  <si>
    <t>Mix 2_E1 C119 BASELINE Mix 2_001.fcs</t>
  </si>
  <si>
    <t>Mix 2_E2 C119 Pre-F1 Mix 2_001.fcs</t>
  </si>
  <si>
    <t>Mix 2_E3 C119 Pre-F6 Mix 2_002.fcs</t>
  </si>
  <si>
    <t>Mix 2_E4 C119 Pre-F11 Mix 2_003.fcs</t>
  </si>
  <si>
    <t>Mix 2_F1 C207 Baseline Mix 2_004.fcs</t>
  </si>
  <si>
    <t>Mix 2_F2 C207 Pre-F1 Mix 2_005.fcs</t>
  </si>
  <si>
    <t>Mix 2_F4 C207 Pre-F11 Mix 2_006.fcs</t>
  </si>
  <si>
    <t>CD57+ CD8 T</t>
  </si>
  <si>
    <t>CD95+ CD8 T</t>
  </si>
  <si>
    <t>CD57+ CD4 T</t>
  </si>
  <si>
    <t>CD95+ CD4 T</t>
  </si>
  <si>
    <t>CD57+ Un T</t>
  </si>
  <si>
    <t>CD95+ Un T</t>
  </si>
  <si>
    <t>CD57+ NK</t>
  </si>
  <si>
    <t>CD95+ NK</t>
  </si>
  <si>
    <t>C116 and C117 Mix 5_A C116 Baseline Mix 5_037.fcs</t>
  </si>
  <si>
    <t>C116 and C117 Mix 5_A C116 F1 Mix 5_039.fcs</t>
  </si>
  <si>
    <t>C116 and C117 Mix 5_A C116 Pre-F6 Mix 5_041.fcs</t>
  </si>
  <si>
    <t>C116 and C117 Mix 5_A C116 Pre-F11 Mix 5_043.fcs</t>
  </si>
  <si>
    <t>C116 and C117 Mix 5_B C117 Baseline Mix 5_038.fcs</t>
  </si>
  <si>
    <t>C116 and C117 Mix 5_B C117 F1 Mix 5_040.fcs</t>
  </si>
  <si>
    <t>C116 and C117 Mix 5_B C117 Pre-F6 Mix 5_042.fcs</t>
  </si>
  <si>
    <t>C116 and C117 Mix 5_B C117 Pre-F11 Mix 5_044.fcs</t>
  </si>
  <si>
    <t>Mix 5_C118 Baseline Mix 5_013.fcs</t>
  </si>
  <si>
    <t>Mix 5_C118 Pre-F1 Mix 5_014.fcs</t>
  </si>
  <si>
    <t>Mix 5_C118 Pre-F6 Mix 5_015.fcs</t>
  </si>
  <si>
    <t>Mix 5_C118 Pre-F11 Mix 5_005.fcs</t>
  </si>
  <si>
    <t>Mix 5_E1 C119 BASELINE Mix 5_004.fcs</t>
  </si>
  <si>
    <t>Mix 5_E2 C119 Pre-F1 Mix 5_001.fcs</t>
  </si>
  <si>
    <t>Mix 5_E3 C119 Pre-F6 Mix 5_002.fcs</t>
  </si>
  <si>
    <t>Mix 5_E4 C119 Pre-F11 Mix 5_003.fcs</t>
  </si>
  <si>
    <t>Mix 5_F1 C207 Baseline Mix 5_013.fcs</t>
  </si>
  <si>
    <t>Mix 5_F2 C207 Pre-F1 Mix 5_014.fcs</t>
  </si>
  <si>
    <t>Mix 5_F4 C207 Pre-F11 Mix 5_015.fcs</t>
  </si>
  <si>
    <t>CD25+ CD8 T</t>
  </si>
  <si>
    <t>CD127+ CD8 T</t>
  </si>
  <si>
    <t>CD25+ CD4 T</t>
  </si>
  <si>
    <t>CD127+ CD4 T</t>
  </si>
  <si>
    <t>CD25+ Un T</t>
  </si>
  <si>
    <t>CD127+ Un T</t>
  </si>
  <si>
    <t>CD25+ NK</t>
  </si>
  <si>
    <t>CD127+ NK</t>
  </si>
  <si>
    <t>C115 Mix 1_A C115 Predose Mix 1_013.fcs</t>
  </si>
  <si>
    <t>C115 Mix 1_B C115 PreF1 Mix 1_014.fcs</t>
  </si>
  <si>
    <t>C115 Mix 1_C C115 PreF6 Mix 1_015.fcs</t>
  </si>
  <si>
    <t>C115 Mix 1_D C115 PreF11 Mix 1_016.fcs</t>
  </si>
  <si>
    <t>C116 and C117 Mix 1_A C116 Baseline Mix 1_001.fcs</t>
  </si>
  <si>
    <t>C116 and C117 Mix 1_A C116 F1 Mix 1_003.fcs</t>
  </si>
  <si>
    <t>C116 and C117 Mix 1_A C116 Pre-F6 Mix 1_005.fcs</t>
  </si>
  <si>
    <t>C116 and C117 Mix 1_A C116 Pre-F11 Mix 1_007.fcs</t>
  </si>
  <si>
    <t>C116 and C117 Mix 1_B C117 Baseline Mix 1_002.fcs</t>
  </si>
  <si>
    <t>C116 and C117 Mix 1_B C117 F1 Mix 1_004.fcs</t>
  </si>
  <si>
    <t>C116 and C117 Mix 1_B C117 Pre-F6 Mix 1_006.fcs</t>
  </si>
  <si>
    <t>C116 and C117 Mix 1_B C117 Pre-F11 Mix 1_008.fcs</t>
  </si>
  <si>
    <t>Mix 1_C118 Baseline Mix 1_001.fcs</t>
  </si>
  <si>
    <t>Mix 1_C118 Pre-F1 Mix 1_002.fcs</t>
  </si>
  <si>
    <t>Mix 1_C118 Pre-F6 Mix 1_003.fcs</t>
  </si>
  <si>
    <t>Mix 1_C118 Pre-F11 Mix 1_001.fcs</t>
  </si>
  <si>
    <t>Mix 1_E1 C119 BASELINE Mix 1_001.fcs</t>
  </si>
  <si>
    <t>Mix 1_E2 C119 Pre-F1 Mix 1_001.fcs</t>
  </si>
  <si>
    <t>Mix 1_E3 C119 Pre-F6 Mix 1_002.fcs</t>
  </si>
  <si>
    <t>Mix 1_E4 C119 Pre-F11 Mix 1_003.fcs</t>
  </si>
  <si>
    <t>Mix 1_F1 C207 Baseline Mix 1_001.fcs</t>
  </si>
  <si>
    <t>Mix 1_F2 C207 Pre-F1 Mix 1_002.fcs</t>
  </si>
  <si>
    <t>Mix 1_F4 C207 Pre-F11 Mix 1_003.fcs</t>
  </si>
  <si>
    <t>CD27+ CD8 T</t>
  </si>
  <si>
    <t>CD27+ CD4 T</t>
  </si>
  <si>
    <t>CD27+ Un T</t>
  </si>
  <si>
    <t>CD27+ NK</t>
  </si>
  <si>
    <t>C115 Mix 4_A C115 Predose Mix 4_025.fcs</t>
  </si>
  <si>
    <t>C115 Mix 4_B C115 PreF1 Mix 4_026.fcs</t>
  </si>
  <si>
    <t>C115 Mix 4_C C115 PreF6 Mix 4_027.fcs</t>
  </si>
  <si>
    <t>C115 Mix 4_D C115 PreF6 Mix 4_028.fcs</t>
  </si>
  <si>
    <t>C116 and C117 Mix 4_A C116 Baseline Mix 4_028.fcs</t>
  </si>
  <si>
    <t>C116 and C117 Mix 4_A C116 F1 Mix 4_030.fcs</t>
  </si>
  <si>
    <t>C116 and C117 Mix 4_A C116 Pre-F6 Mix 4_032.fcs</t>
  </si>
  <si>
    <t>C116 and C117 Mix 4_A C116 Pre-F11 Mix 4_034.fcs</t>
  </si>
  <si>
    <t>C116 and C117 Mix 4_B C117 Baseline Mix 4_029.fcs</t>
  </si>
  <si>
    <t>C116 and C117 Mix 4_B C117 F1 Mix 4_031.fcs</t>
  </si>
  <si>
    <t>C116 and C117 Mix 4_B C117 Pre-F6 Mix 4_033.fcs</t>
  </si>
  <si>
    <t>C116 and C117 Mix 4_B C117 Pre-F11 Mix 4_035.fcs</t>
  </si>
  <si>
    <t>Mix 4_C118 Baseline Mix 4_010.fcs</t>
  </si>
  <si>
    <t>Mix 4_C118 Pre-F1 Mix 4_011.fcs</t>
  </si>
  <si>
    <t>Mix 4_C118 Pre-F6 Mix 4_012.fcs</t>
  </si>
  <si>
    <t>Mix 4_C118 Pre-F11 Mix 4_004.fcs</t>
  </si>
  <si>
    <t>Mix 4_E1 C119 BASELINE Mix 4_003.fcs</t>
  </si>
  <si>
    <t>Mix 4_E2 C119 Pre-F1 Mix 4_001.fcs</t>
  </si>
  <si>
    <t>Mix 4_E3 C119 Pre-F6 Mix 4_002.fcs</t>
  </si>
  <si>
    <t>Mix 4_E4 C119 Pre-F11 Mix 4_003.fcs</t>
  </si>
  <si>
    <t>Mix 4_F1 C207 Baseline Mix 4_010.fcs</t>
  </si>
  <si>
    <t>Mix 4_F2 C207 Pre-F1 Mix 4_011.fcs</t>
  </si>
  <si>
    <t>Mix 4_F4 C207 Pre-F11 Mix 4_012.fcs</t>
  </si>
  <si>
    <t>Part C Mix 3 checkpoints data</t>
  </si>
  <si>
    <t>Log2</t>
  </si>
  <si>
    <t>% LAG-3+ CD8 T</t>
  </si>
  <si>
    <t>% NKG2A+ CD8 T</t>
  </si>
  <si>
    <t>% PD-1+ CD8 T</t>
  </si>
  <si>
    <t>% TIGIT+ CD8 T</t>
  </si>
  <si>
    <t>% TIM-3+ CD8 T</t>
  </si>
  <si>
    <t>LAG-3+ CD4 T</t>
  </si>
  <si>
    <t>NKG2A+ CD4 T</t>
  </si>
  <si>
    <t>PD-1+ CD4 T</t>
  </si>
  <si>
    <t>TIGIT+ CD4 T</t>
  </si>
  <si>
    <t>TIM-3+ CD4 T</t>
  </si>
  <si>
    <t>% LAG-3+ CD4 T</t>
  </si>
  <si>
    <t>% NKG2A+ CD4 T</t>
  </si>
  <si>
    <t>% PD-1+ CD4 T</t>
  </si>
  <si>
    <t>% TIGIT+ CD4 T</t>
  </si>
  <si>
    <t>% TIM-3+ CD4 T</t>
  </si>
  <si>
    <t>LAG-3+ Un T</t>
  </si>
  <si>
    <t>NKG2A+ Un T</t>
  </si>
  <si>
    <t>PD-1+ Un T</t>
  </si>
  <si>
    <t>TIGIT+ Un T</t>
  </si>
  <si>
    <t>TIM-3+ Un T</t>
  </si>
  <si>
    <t>% LAG-3+ Un T</t>
  </si>
  <si>
    <t>% NKG2A+ Un T</t>
  </si>
  <si>
    <t>% PD-1+ Un T</t>
  </si>
  <si>
    <t>% TIGIT+ Un T</t>
  </si>
  <si>
    <t>% TIM-3+ Un T</t>
  </si>
  <si>
    <t>LAG-3+ NK</t>
  </si>
  <si>
    <t>NKG2A+ NK</t>
  </si>
  <si>
    <t>PD-1+ NK</t>
  </si>
  <si>
    <t>TIGIT+ NK</t>
  </si>
  <si>
    <t>TIM-3+ NK</t>
  </si>
  <si>
    <t>% LAG-3+ NK</t>
  </si>
  <si>
    <t>% NKG2A+ NK</t>
  </si>
  <si>
    <t>% PD-1+ NK</t>
  </si>
  <si>
    <t>% TIGIT+ NK</t>
  </si>
  <si>
    <t>% TIM-3+ NK</t>
  </si>
  <si>
    <t>Mix 3 C114 Immune chekpoints 050819_Mix 3 C114 Predose_006.fcs</t>
  </si>
  <si>
    <t>Mix 3 C114 Activation 270819_Mix 3 C114 Pre-fraction11_006.fcs</t>
  </si>
  <si>
    <t>C115 Mix 3_A C115 Predose Mix 3_021.fcs</t>
  </si>
  <si>
    <t>C115 Mix 3_B C115 PreF1 Mix 3_022.fcs</t>
  </si>
  <si>
    <t>C115 Mix 3_C C115 PreF6 Mix 3_023.fcs</t>
  </si>
  <si>
    <t>C115 Mix 3_D C115 PreF6 Mix 3_024.fcs</t>
  </si>
  <si>
    <t>C116 and C117 Mix 3_A C116 Baseline Mix 3_019.fcs</t>
  </si>
  <si>
    <t>C116 and C117 Mix 3_A C116 F1 Mix 3_021.fcs</t>
  </si>
  <si>
    <t>C116 and C117 Mix 3_A C116 Pre-F6 Mix 3_023.fcs</t>
  </si>
  <si>
    <t>C116 and C117 Mix 3_A C116 Pre-F11 Mix 3_025.fcs</t>
  </si>
  <si>
    <t>C116 and C117 Mix 3_B C117 Baseline Mix 3_020.fcs</t>
  </si>
  <si>
    <t>C116 and C117 Mix 3_B C117 F1 Mix 3_022.fcs</t>
  </si>
  <si>
    <t>C116 and C117 Mix 3_B C117 Pre-F6 Mix 3_024.fcs</t>
  </si>
  <si>
    <t>C116 and C117 Mix 3_B C117 Pre-F11 Mix 3_026.fcs</t>
  </si>
  <si>
    <t>Mix 3_C118 Baseline Mix 3_007.fcs</t>
  </si>
  <si>
    <t>Mix 3_C118 Pre-F1 Mix 3_008.fcs</t>
  </si>
  <si>
    <t>Mix 3_C118 Pre-F6 Mix 3_009.fcs</t>
  </si>
  <si>
    <t>Mix 3_C118 Pre-F11 Mix 3_003.fcs</t>
  </si>
  <si>
    <t>Mix 3_E1 C119 BASELINE Mix 3_002.fcs</t>
  </si>
  <si>
    <t>Mix 3_E2 C119 Pre-F1 Mix 3_001.fcs</t>
  </si>
  <si>
    <t>Mix 3_E3 C119 Pre-F6 Mix 3_002.fcs</t>
  </si>
  <si>
    <t>Mix 3_E4 C119 Pre-F11 Mix 3_003.fcs</t>
  </si>
  <si>
    <t>Mix 3_F1 C207 Baseline Mix 3_007.fcs</t>
  </si>
  <si>
    <t>Mix 3_F2 C207 Pre-F1 Mix 3_008.fcs</t>
  </si>
  <si>
    <t>Mix 3_F4 C207 Pre-F11 Mix 3_009.fcs</t>
  </si>
  <si>
    <t>CD69+ CD8 T</t>
  </si>
  <si>
    <t>CD69+ NK</t>
  </si>
  <si>
    <t>CD95+ CD8 T</t>
  </si>
  <si>
    <t>CD95+ NK</t>
  </si>
  <si>
    <t>NKG2A+ Un T</t>
  </si>
  <si>
    <t>TIM-3+ Un T</t>
  </si>
  <si>
    <t>TIM-3+ NK</t>
  </si>
  <si>
    <t>% positive (Fig 5C)</t>
  </si>
  <si>
    <t>Day 14</t>
  </si>
  <si>
    <t>5D: CD69+ CD8</t>
  </si>
  <si>
    <t>5E: NKG2A+ NK</t>
  </si>
  <si>
    <t>5G</t>
  </si>
  <si>
    <t>NKG2A/PD1+ CD8</t>
  </si>
  <si>
    <t>PR + CR</t>
  </si>
  <si>
    <t>NKG2A/PD1+ CD4</t>
  </si>
  <si>
    <t>NKG2A/PD1+ % CD8</t>
  </si>
  <si>
    <t>NKG2A/PD1+ % CD4</t>
  </si>
  <si>
    <t>SubjID</t>
  </si>
  <si>
    <t>Timepoint</t>
  </si>
  <si>
    <t>mg</t>
  </si>
  <si>
    <t>gy</t>
  </si>
  <si>
    <t>IL9</t>
  </si>
  <si>
    <t>CXCL10</t>
  </si>
  <si>
    <t>CCL2</t>
  </si>
  <si>
    <t>CCL3</t>
  </si>
  <si>
    <t>CCL5</t>
  </si>
  <si>
    <t>TNFa</t>
  </si>
  <si>
    <t>PD</t>
  </si>
  <si>
    <t>Fig 5H</t>
  </si>
  <si>
    <t>dose</t>
  </si>
  <si>
    <t>nuclei</t>
  </si>
  <si>
    <t>foci</t>
  </si>
  <si>
    <t>pan</t>
  </si>
  <si>
    <t>foci/nucleus</t>
  </si>
  <si>
    <t>pan/nucleus</t>
  </si>
  <si>
    <t>peak</t>
  </si>
  <si>
    <t>trough</t>
  </si>
  <si>
    <t>Study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</si>
</sst>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sz val="12"/>
      <color rgb="FF00B0F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0" xfId="0" applyFont="1" applyFill="1"/>
    <xf numFmtId="0" fontId="6" fillId="0" borderId="0" xfId="0" applyFont="1"/>
    <xf numFmtId="11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388CB-2544-FF48-96B6-7997266A5489}">
  <dimension ref="A1:G15"/>
  <sheetViews>
    <sheetView workbookViewId="0">
      <selection activeCell="I13" sqref="I13"/>
    </sheetView>
  </sheetViews>
  <sheetFormatPr baseColWidth="10" defaultRowHeight="16" x14ac:dyDescent="0.2"/>
  <sheetData>
    <row r="1" spans="1:7" x14ac:dyDescent="0.2">
      <c r="A1" t="s">
        <v>0</v>
      </c>
    </row>
    <row r="2" spans="1:7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">
      <c r="A3" t="s">
        <v>8</v>
      </c>
      <c r="B3">
        <v>80</v>
      </c>
      <c r="C3">
        <v>30</v>
      </c>
      <c r="D3" t="s">
        <v>9</v>
      </c>
      <c r="E3">
        <v>33</v>
      </c>
      <c r="F3">
        <v>127</v>
      </c>
      <c r="G3">
        <v>2</v>
      </c>
    </row>
    <row r="4" spans="1:7" x14ac:dyDescent="0.2">
      <c r="A4" t="s">
        <v>10</v>
      </c>
      <c r="B4">
        <v>80</v>
      </c>
      <c r="C4">
        <v>30</v>
      </c>
      <c r="D4" t="s">
        <v>9</v>
      </c>
      <c r="E4">
        <v>7</v>
      </c>
      <c r="F4">
        <v>938</v>
      </c>
      <c r="G4">
        <v>1</v>
      </c>
    </row>
    <row r="5" spans="1:7" x14ac:dyDescent="0.2">
      <c r="A5" t="s">
        <v>11</v>
      </c>
      <c r="B5">
        <v>80</v>
      </c>
      <c r="C5">
        <v>30</v>
      </c>
      <c r="D5" t="s">
        <v>9</v>
      </c>
      <c r="E5">
        <v>21</v>
      </c>
      <c r="F5">
        <v>633</v>
      </c>
      <c r="G5">
        <v>3</v>
      </c>
    </row>
    <row r="6" spans="1:7" x14ac:dyDescent="0.2">
      <c r="A6" t="s">
        <v>8</v>
      </c>
      <c r="B6">
        <v>80</v>
      </c>
      <c r="C6">
        <v>30</v>
      </c>
      <c r="D6" t="s">
        <v>12</v>
      </c>
      <c r="E6">
        <v>11</v>
      </c>
      <c r="F6">
        <v>127</v>
      </c>
      <c r="G6">
        <v>2</v>
      </c>
    </row>
    <row r="7" spans="1:7" x14ac:dyDescent="0.2">
      <c r="A7" t="s">
        <v>11</v>
      </c>
      <c r="B7">
        <v>80</v>
      </c>
      <c r="C7">
        <v>30</v>
      </c>
      <c r="D7" t="s">
        <v>12</v>
      </c>
      <c r="E7">
        <v>7</v>
      </c>
      <c r="F7">
        <v>633</v>
      </c>
      <c r="G7">
        <v>3</v>
      </c>
    </row>
    <row r="8" spans="1:7" x14ac:dyDescent="0.2">
      <c r="A8" t="s">
        <v>8</v>
      </c>
      <c r="B8">
        <v>80</v>
      </c>
      <c r="C8">
        <v>30</v>
      </c>
      <c r="D8" t="s">
        <v>13</v>
      </c>
      <c r="E8">
        <v>40</v>
      </c>
      <c r="F8">
        <v>127</v>
      </c>
      <c r="G8">
        <v>2</v>
      </c>
    </row>
    <row r="9" spans="1:7" x14ac:dyDescent="0.2">
      <c r="A9" t="s">
        <v>11</v>
      </c>
      <c r="B9">
        <v>80</v>
      </c>
      <c r="C9">
        <v>30</v>
      </c>
      <c r="D9" t="s">
        <v>13</v>
      </c>
      <c r="E9">
        <v>28</v>
      </c>
      <c r="F9">
        <v>633</v>
      </c>
      <c r="G9">
        <v>3</v>
      </c>
    </row>
    <row r="10" spans="1:7" x14ac:dyDescent="0.2">
      <c r="A10" t="s">
        <v>14</v>
      </c>
      <c r="B10">
        <v>80</v>
      </c>
      <c r="C10">
        <v>20</v>
      </c>
      <c r="D10" t="s">
        <v>15</v>
      </c>
      <c r="E10">
        <v>24</v>
      </c>
      <c r="F10">
        <v>548</v>
      </c>
      <c r="G10">
        <v>2</v>
      </c>
    </row>
    <row r="11" spans="1:7" x14ac:dyDescent="0.2">
      <c r="A11" t="s">
        <v>16</v>
      </c>
      <c r="B11">
        <v>80</v>
      </c>
      <c r="C11">
        <v>30</v>
      </c>
      <c r="D11" t="s">
        <v>15</v>
      </c>
      <c r="E11">
        <v>28</v>
      </c>
      <c r="F11">
        <v>1170</v>
      </c>
      <c r="G11">
        <v>2</v>
      </c>
    </row>
    <row r="12" spans="1:7" x14ac:dyDescent="0.2">
      <c r="A12" t="s">
        <v>17</v>
      </c>
      <c r="B12">
        <v>80</v>
      </c>
      <c r="C12">
        <v>30</v>
      </c>
      <c r="D12" t="s">
        <v>15</v>
      </c>
      <c r="E12" t="s">
        <v>18</v>
      </c>
      <c r="F12">
        <v>1226</v>
      </c>
      <c r="G12">
        <v>2</v>
      </c>
    </row>
    <row r="13" spans="1:7" x14ac:dyDescent="0.2">
      <c r="A13" t="s">
        <v>19</v>
      </c>
      <c r="B13">
        <v>80</v>
      </c>
      <c r="C13">
        <v>30</v>
      </c>
      <c r="D13" t="s">
        <v>15</v>
      </c>
      <c r="E13" t="s">
        <v>18</v>
      </c>
      <c r="F13">
        <v>143</v>
      </c>
      <c r="G13">
        <v>1</v>
      </c>
    </row>
    <row r="14" spans="1:7" x14ac:dyDescent="0.2">
      <c r="A14" t="s">
        <v>20</v>
      </c>
      <c r="B14">
        <v>80</v>
      </c>
      <c r="C14">
        <v>30</v>
      </c>
      <c r="D14" t="s">
        <v>15</v>
      </c>
      <c r="E14" t="s">
        <v>18</v>
      </c>
      <c r="F14">
        <v>155</v>
      </c>
      <c r="G14">
        <v>1</v>
      </c>
    </row>
    <row r="15" spans="1:7" x14ac:dyDescent="0.2">
      <c r="A15" t="s">
        <v>21</v>
      </c>
      <c r="B15">
        <v>80</v>
      </c>
      <c r="C15">
        <v>30</v>
      </c>
      <c r="D15" t="s">
        <v>15</v>
      </c>
      <c r="E15" t="s">
        <v>18</v>
      </c>
      <c r="F15">
        <v>492</v>
      </c>
      <c r="G15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DA64D-11CE-3549-8D86-EEDDD962EEBD}">
  <dimension ref="A1:I49"/>
  <sheetViews>
    <sheetView workbookViewId="0">
      <selection activeCell="K15" sqref="K15"/>
    </sheetView>
  </sheetViews>
  <sheetFormatPr baseColWidth="10" defaultRowHeight="16" x14ac:dyDescent="0.2"/>
  <sheetData>
    <row r="1" spans="1:9" x14ac:dyDescent="0.2">
      <c r="A1" t="s">
        <v>22</v>
      </c>
    </row>
    <row r="3" spans="1:9" x14ac:dyDescent="0.2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</row>
    <row r="4" spans="1:9" x14ac:dyDescent="0.2">
      <c r="A4" t="s">
        <v>32</v>
      </c>
      <c r="B4">
        <v>20</v>
      </c>
      <c r="C4">
        <v>1</v>
      </c>
      <c r="D4" t="s">
        <v>33</v>
      </c>
      <c r="E4">
        <v>1130</v>
      </c>
      <c r="F4" t="s">
        <v>34</v>
      </c>
      <c r="G4" t="s">
        <v>35</v>
      </c>
      <c r="H4">
        <v>12</v>
      </c>
      <c r="I4" t="s">
        <v>36</v>
      </c>
    </row>
    <row r="5" spans="1:9" x14ac:dyDescent="0.2">
      <c r="A5" t="s">
        <v>32</v>
      </c>
      <c r="B5">
        <v>20</v>
      </c>
      <c r="C5">
        <v>1</v>
      </c>
      <c r="D5" t="s">
        <v>37</v>
      </c>
      <c r="E5">
        <v>1130</v>
      </c>
      <c r="F5" t="s">
        <v>34</v>
      </c>
      <c r="G5" t="s">
        <v>35</v>
      </c>
      <c r="H5">
        <v>12</v>
      </c>
      <c r="I5" t="s">
        <v>38</v>
      </c>
    </row>
    <row r="6" spans="1:9" x14ac:dyDescent="0.2">
      <c r="A6" t="s">
        <v>32</v>
      </c>
      <c r="B6">
        <v>20</v>
      </c>
      <c r="C6">
        <v>2</v>
      </c>
      <c r="D6" t="s">
        <v>33</v>
      </c>
      <c r="E6">
        <v>844</v>
      </c>
      <c r="F6" t="s">
        <v>34</v>
      </c>
      <c r="G6" t="s">
        <v>35</v>
      </c>
      <c r="H6">
        <v>12</v>
      </c>
      <c r="I6" t="s">
        <v>39</v>
      </c>
    </row>
    <row r="7" spans="1:9" x14ac:dyDescent="0.2">
      <c r="A7" t="s">
        <v>32</v>
      </c>
      <c r="B7">
        <v>20</v>
      </c>
      <c r="C7">
        <v>2</v>
      </c>
      <c r="D7" t="s">
        <v>37</v>
      </c>
      <c r="E7">
        <v>1670</v>
      </c>
      <c r="F7" t="s">
        <v>34</v>
      </c>
      <c r="G7" t="s">
        <v>35</v>
      </c>
      <c r="H7">
        <v>12</v>
      </c>
      <c r="I7" t="s">
        <v>40</v>
      </c>
    </row>
    <row r="8" spans="1:9" x14ac:dyDescent="0.2">
      <c r="A8" t="s">
        <v>41</v>
      </c>
      <c r="B8">
        <v>20</v>
      </c>
      <c r="C8">
        <v>1</v>
      </c>
      <c r="D8" t="s">
        <v>33</v>
      </c>
      <c r="E8">
        <v>1880</v>
      </c>
      <c r="F8" t="s">
        <v>34</v>
      </c>
      <c r="G8" t="s">
        <v>35</v>
      </c>
      <c r="H8">
        <v>12</v>
      </c>
      <c r="I8" t="s">
        <v>36</v>
      </c>
    </row>
    <row r="9" spans="1:9" x14ac:dyDescent="0.2">
      <c r="A9" t="s">
        <v>41</v>
      </c>
      <c r="B9">
        <v>20</v>
      </c>
      <c r="C9">
        <v>1</v>
      </c>
      <c r="D9" t="s">
        <v>37</v>
      </c>
      <c r="E9">
        <v>1730</v>
      </c>
      <c r="F9" t="s">
        <v>34</v>
      </c>
      <c r="G9" t="s">
        <v>35</v>
      </c>
      <c r="H9">
        <v>12</v>
      </c>
      <c r="I9" t="s">
        <v>38</v>
      </c>
    </row>
    <row r="10" spans="1:9" x14ac:dyDescent="0.2">
      <c r="A10" t="s">
        <v>41</v>
      </c>
      <c r="B10">
        <v>20</v>
      </c>
      <c r="C10">
        <v>2</v>
      </c>
      <c r="D10" t="s">
        <v>33</v>
      </c>
      <c r="E10">
        <v>1330</v>
      </c>
      <c r="F10" t="s">
        <v>34</v>
      </c>
      <c r="G10" t="s">
        <v>35</v>
      </c>
      <c r="H10">
        <v>12</v>
      </c>
      <c r="I10" t="s">
        <v>39</v>
      </c>
    </row>
    <row r="11" spans="1:9" x14ac:dyDescent="0.2">
      <c r="A11" t="s">
        <v>41</v>
      </c>
      <c r="B11">
        <v>20</v>
      </c>
      <c r="C11">
        <v>2</v>
      </c>
      <c r="D11" t="s">
        <v>37</v>
      </c>
      <c r="E11">
        <v>1700</v>
      </c>
      <c r="F11" t="s">
        <v>34</v>
      </c>
      <c r="G11" t="s">
        <v>35</v>
      </c>
      <c r="H11">
        <v>12</v>
      </c>
      <c r="I11" t="s">
        <v>40</v>
      </c>
    </row>
    <row r="12" spans="1:9" x14ac:dyDescent="0.2">
      <c r="A12" t="s">
        <v>43</v>
      </c>
      <c r="B12">
        <v>40</v>
      </c>
      <c r="C12">
        <v>1</v>
      </c>
      <c r="D12" t="s">
        <v>33</v>
      </c>
      <c r="E12">
        <v>1120</v>
      </c>
      <c r="F12" t="s">
        <v>34</v>
      </c>
      <c r="G12" t="s">
        <v>35</v>
      </c>
      <c r="H12">
        <v>13</v>
      </c>
      <c r="I12" t="s">
        <v>36</v>
      </c>
    </row>
    <row r="13" spans="1:9" x14ac:dyDescent="0.2">
      <c r="A13" t="s">
        <v>43</v>
      </c>
      <c r="B13">
        <v>40</v>
      </c>
      <c r="C13">
        <v>1</v>
      </c>
      <c r="D13" t="s">
        <v>37</v>
      </c>
      <c r="E13">
        <v>2640</v>
      </c>
      <c r="F13" t="s">
        <v>34</v>
      </c>
      <c r="G13" t="s">
        <v>35</v>
      </c>
      <c r="H13">
        <v>13</v>
      </c>
      <c r="I13" t="s">
        <v>38</v>
      </c>
    </row>
    <row r="14" spans="1:9" x14ac:dyDescent="0.2">
      <c r="A14" t="s">
        <v>43</v>
      </c>
      <c r="B14">
        <v>40</v>
      </c>
      <c r="C14">
        <v>2</v>
      </c>
      <c r="D14" t="s">
        <v>33</v>
      </c>
      <c r="E14">
        <v>1360</v>
      </c>
      <c r="F14" t="s">
        <v>34</v>
      </c>
      <c r="G14" t="s">
        <v>35</v>
      </c>
      <c r="H14">
        <v>13</v>
      </c>
      <c r="I14" t="s">
        <v>39</v>
      </c>
    </row>
    <row r="15" spans="1:9" x14ac:dyDescent="0.2">
      <c r="A15" t="s">
        <v>43</v>
      </c>
      <c r="B15">
        <v>40</v>
      </c>
      <c r="C15">
        <v>2</v>
      </c>
      <c r="D15" t="s">
        <v>37</v>
      </c>
      <c r="E15">
        <v>2800</v>
      </c>
      <c r="F15" t="s">
        <v>34</v>
      </c>
      <c r="G15" t="s">
        <v>35</v>
      </c>
      <c r="H15">
        <v>13</v>
      </c>
      <c r="I15" t="s">
        <v>40</v>
      </c>
    </row>
    <row r="16" spans="1:9" x14ac:dyDescent="0.2">
      <c r="A16" t="s">
        <v>44</v>
      </c>
      <c r="B16">
        <v>40</v>
      </c>
      <c r="C16">
        <v>1</v>
      </c>
      <c r="D16" t="s">
        <v>33</v>
      </c>
      <c r="E16">
        <v>1550</v>
      </c>
      <c r="F16" t="s">
        <v>34</v>
      </c>
      <c r="G16" t="s">
        <v>35</v>
      </c>
      <c r="H16">
        <v>13</v>
      </c>
      <c r="I16" t="s">
        <v>36</v>
      </c>
    </row>
    <row r="17" spans="1:9" x14ac:dyDescent="0.2">
      <c r="A17" t="s">
        <v>44</v>
      </c>
      <c r="B17">
        <v>40</v>
      </c>
      <c r="C17">
        <v>1</v>
      </c>
      <c r="D17" t="s">
        <v>37</v>
      </c>
      <c r="E17">
        <v>2490</v>
      </c>
      <c r="F17" t="s">
        <v>34</v>
      </c>
      <c r="G17" t="s">
        <v>35</v>
      </c>
      <c r="H17">
        <v>13</v>
      </c>
      <c r="I17" t="s">
        <v>38</v>
      </c>
    </row>
    <row r="18" spans="1:9" x14ac:dyDescent="0.2">
      <c r="A18" t="s">
        <v>44</v>
      </c>
      <c r="B18">
        <v>40</v>
      </c>
      <c r="C18">
        <v>2</v>
      </c>
      <c r="D18" t="s">
        <v>33</v>
      </c>
      <c r="E18">
        <v>1290</v>
      </c>
      <c r="F18" t="s">
        <v>34</v>
      </c>
      <c r="G18" t="s">
        <v>35</v>
      </c>
      <c r="H18">
        <v>13</v>
      </c>
      <c r="I18" t="s">
        <v>39</v>
      </c>
    </row>
    <row r="19" spans="1:9" x14ac:dyDescent="0.2">
      <c r="A19" t="s">
        <v>44</v>
      </c>
      <c r="B19">
        <v>40</v>
      </c>
      <c r="C19">
        <v>2</v>
      </c>
      <c r="D19" t="s">
        <v>37</v>
      </c>
      <c r="E19">
        <v>2040</v>
      </c>
      <c r="F19" t="s">
        <v>34</v>
      </c>
      <c r="G19" t="s">
        <v>35</v>
      </c>
      <c r="H19">
        <v>13</v>
      </c>
      <c r="I19" t="s">
        <v>40</v>
      </c>
    </row>
    <row r="20" spans="1:9" x14ac:dyDescent="0.2">
      <c r="A20" t="s">
        <v>45</v>
      </c>
      <c r="B20">
        <v>80</v>
      </c>
      <c r="C20">
        <v>1</v>
      </c>
      <c r="D20" t="s">
        <v>33</v>
      </c>
      <c r="E20">
        <v>6380</v>
      </c>
      <c r="F20" t="s">
        <v>34</v>
      </c>
      <c r="G20" t="s">
        <v>35</v>
      </c>
      <c r="H20">
        <v>14</v>
      </c>
      <c r="I20" t="s">
        <v>36</v>
      </c>
    </row>
    <row r="21" spans="1:9" x14ac:dyDescent="0.2">
      <c r="A21" t="s">
        <v>45</v>
      </c>
      <c r="B21">
        <v>80</v>
      </c>
      <c r="C21">
        <v>1</v>
      </c>
      <c r="D21" t="s">
        <v>37</v>
      </c>
      <c r="E21">
        <v>8720</v>
      </c>
      <c r="F21" t="s">
        <v>34</v>
      </c>
      <c r="G21" t="s">
        <v>35</v>
      </c>
      <c r="H21">
        <v>14</v>
      </c>
      <c r="I21" t="s">
        <v>38</v>
      </c>
    </row>
    <row r="22" spans="1:9" x14ac:dyDescent="0.2">
      <c r="A22" t="s">
        <v>45</v>
      </c>
      <c r="B22">
        <v>80</v>
      </c>
      <c r="C22">
        <v>2</v>
      </c>
      <c r="D22" t="s">
        <v>33</v>
      </c>
      <c r="E22">
        <v>6890</v>
      </c>
      <c r="F22" t="s">
        <v>34</v>
      </c>
      <c r="G22" t="s">
        <v>35</v>
      </c>
      <c r="H22">
        <v>14</v>
      </c>
      <c r="I22" t="s">
        <v>39</v>
      </c>
    </row>
    <row r="23" spans="1:9" x14ac:dyDescent="0.2">
      <c r="A23" t="s">
        <v>45</v>
      </c>
      <c r="B23">
        <v>80</v>
      </c>
      <c r="C23">
        <v>2</v>
      </c>
      <c r="D23" t="s">
        <v>37</v>
      </c>
      <c r="E23">
        <v>8530</v>
      </c>
      <c r="F23" t="s">
        <v>34</v>
      </c>
      <c r="G23" t="s">
        <v>35</v>
      </c>
      <c r="H23">
        <v>14</v>
      </c>
      <c r="I23" t="s">
        <v>40</v>
      </c>
    </row>
    <row r="24" spans="1:9" x14ac:dyDescent="0.2">
      <c r="A24" t="s">
        <v>46</v>
      </c>
      <c r="B24">
        <v>80</v>
      </c>
      <c r="C24">
        <v>1</v>
      </c>
      <c r="D24" t="s">
        <v>37</v>
      </c>
      <c r="E24">
        <v>3190</v>
      </c>
      <c r="F24" t="s">
        <v>34</v>
      </c>
      <c r="G24" t="s">
        <v>35</v>
      </c>
      <c r="H24">
        <v>14</v>
      </c>
      <c r="I24" t="s">
        <v>38</v>
      </c>
    </row>
    <row r="25" spans="1:9" x14ac:dyDescent="0.2">
      <c r="A25" t="s">
        <v>11</v>
      </c>
      <c r="B25">
        <v>80</v>
      </c>
      <c r="C25">
        <v>1</v>
      </c>
      <c r="D25" t="s">
        <v>33</v>
      </c>
      <c r="E25">
        <v>2680</v>
      </c>
      <c r="F25" t="s">
        <v>34</v>
      </c>
      <c r="G25" t="s">
        <v>35</v>
      </c>
      <c r="H25">
        <v>14</v>
      </c>
      <c r="I25" t="s">
        <v>36</v>
      </c>
    </row>
    <row r="26" spans="1:9" x14ac:dyDescent="0.2">
      <c r="A26" t="s">
        <v>11</v>
      </c>
      <c r="B26">
        <v>80</v>
      </c>
      <c r="C26">
        <v>1</v>
      </c>
      <c r="D26" t="s">
        <v>37</v>
      </c>
      <c r="E26">
        <v>3750</v>
      </c>
      <c r="F26" t="s">
        <v>34</v>
      </c>
      <c r="G26" t="s">
        <v>35</v>
      </c>
      <c r="H26">
        <v>14</v>
      </c>
      <c r="I26" t="s">
        <v>38</v>
      </c>
    </row>
    <row r="27" spans="1:9" x14ac:dyDescent="0.2">
      <c r="A27" t="s">
        <v>11</v>
      </c>
      <c r="B27">
        <v>80</v>
      </c>
      <c r="C27">
        <v>2</v>
      </c>
      <c r="D27" t="s">
        <v>33</v>
      </c>
      <c r="E27">
        <v>3050</v>
      </c>
      <c r="F27" t="s">
        <v>34</v>
      </c>
      <c r="G27" t="s">
        <v>35</v>
      </c>
      <c r="H27">
        <v>14</v>
      </c>
      <c r="I27" t="s">
        <v>39</v>
      </c>
    </row>
    <row r="28" spans="1:9" x14ac:dyDescent="0.2">
      <c r="A28" t="s">
        <v>11</v>
      </c>
      <c r="B28">
        <v>80</v>
      </c>
      <c r="C28">
        <v>2</v>
      </c>
      <c r="D28" t="s">
        <v>37</v>
      </c>
      <c r="E28">
        <v>3520</v>
      </c>
      <c r="F28" t="s">
        <v>34</v>
      </c>
      <c r="G28" t="s">
        <v>35</v>
      </c>
      <c r="H28">
        <v>14</v>
      </c>
      <c r="I28" t="s">
        <v>40</v>
      </c>
    </row>
    <row r="29" spans="1:9" x14ac:dyDescent="0.2">
      <c r="A29" t="s">
        <v>20</v>
      </c>
      <c r="B29">
        <v>80</v>
      </c>
      <c r="C29">
        <v>1</v>
      </c>
      <c r="D29" t="s">
        <v>33</v>
      </c>
      <c r="E29">
        <v>3160</v>
      </c>
      <c r="F29" t="s">
        <v>34</v>
      </c>
      <c r="G29" t="s">
        <v>35</v>
      </c>
      <c r="H29">
        <v>14</v>
      </c>
      <c r="I29" t="s">
        <v>36</v>
      </c>
    </row>
    <row r="30" spans="1:9" x14ac:dyDescent="0.2">
      <c r="A30" t="s">
        <v>20</v>
      </c>
      <c r="B30">
        <v>80</v>
      </c>
      <c r="C30">
        <v>1</v>
      </c>
      <c r="D30" t="s">
        <v>37</v>
      </c>
      <c r="E30">
        <v>4000</v>
      </c>
      <c r="F30" t="s">
        <v>34</v>
      </c>
      <c r="G30" t="s">
        <v>35</v>
      </c>
      <c r="H30">
        <v>14</v>
      </c>
      <c r="I30" t="s">
        <v>38</v>
      </c>
    </row>
    <row r="31" spans="1:9" x14ac:dyDescent="0.2">
      <c r="A31" t="s">
        <v>20</v>
      </c>
      <c r="B31">
        <v>80</v>
      </c>
      <c r="C31">
        <v>2</v>
      </c>
      <c r="D31" t="s">
        <v>33</v>
      </c>
      <c r="E31">
        <v>3140</v>
      </c>
      <c r="F31" t="s">
        <v>34</v>
      </c>
      <c r="G31" t="s">
        <v>35</v>
      </c>
      <c r="H31">
        <v>14</v>
      </c>
      <c r="I31" t="s">
        <v>39</v>
      </c>
    </row>
    <row r="32" spans="1:9" x14ac:dyDescent="0.2">
      <c r="A32" t="s">
        <v>20</v>
      </c>
      <c r="B32">
        <v>80</v>
      </c>
      <c r="C32">
        <v>2</v>
      </c>
      <c r="D32" t="s">
        <v>37</v>
      </c>
      <c r="E32">
        <v>2700</v>
      </c>
      <c r="F32" t="s">
        <v>34</v>
      </c>
      <c r="G32" t="s">
        <v>35</v>
      </c>
      <c r="H32">
        <v>14</v>
      </c>
      <c r="I32" t="s">
        <v>40</v>
      </c>
    </row>
    <row r="33" spans="1:9" x14ac:dyDescent="0.2">
      <c r="A33" t="s">
        <v>21</v>
      </c>
      <c r="B33">
        <v>80</v>
      </c>
      <c r="C33">
        <v>1</v>
      </c>
      <c r="D33" t="s">
        <v>33</v>
      </c>
      <c r="E33">
        <v>1480</v>
      </c>
      <c r="F33" t="s">
        <v>34</v>
      </c>
      <c r="G33" t="s">
        <v>35</v>
      </c>
      <c r="H33">
        <v>14</v>
      </c>
      <c r="I33" t="s">
        <v>36</v>
      </c>
    </row>
    <row r="34" spans="1:9" x14ac:dyDescent="0.2">
      <c r="A34" t="s">
        <v>21</v>
      </c>
      <c r="B34">
        <v>80</v>
      </c>
      <c r="C34">
        <v>1</v>
      </c>
      <c r="D34" t="s">
        <v>37</v>
      </c>
      <c r="E34">
        <v>2360</v>
      </c>
      <c r="F34" t="s">
        <v>34</v>
      </c>
      <c r="G34" t="s">
        <v>35</v>
      </c>
      <c r="H34">
        <v>14</v>
      </c>
      <c r="I34" t="s">
        <v>38</v>
      </c>
    </row>
    <row r="35" spans="1:9" x14ac:dyDescent="0.2">
      <c r="A35" t="s">
        <v>21</v>
      </c>
      <c r="B35">
        <v>80</v>
      </c>
      <c r="C35">
        <v>2</v>
      </c>
      <c r="D35" t="s">
        <v>33</v>
      </c>
      <c r="E35">
        <v>1480</v>
      </c>
      <c r="F35" t="s">
        <v>34</v>
      </c>
      <c r="G35" t="s">
        <v>35</v>
      </c>
      <c r="H35">
        <v>14</v>
      </c>
      <c r="I35" t="s">
        <v>39</v>
      </c>
    </row>
    <row r="36" spans="1:9" x14ac:dyDescent="0.2">
      <c r="A36" t="s">
        <v>21</v>
      </c>
      <c r="B36">
        <v>80</v>
      </c>
      <c r="C36">
        <v>2</v>
      </c>
      <c r="D36" t="s">
        <v>37</v>
      </c>
      <c r="E36">
        <v>2370</v>
      </c>
      <c r="F36" t="s">
        <v>34</v>
      </c>
      <c r="G36" t="s">
        <v>35</v>
      </c>
      <c r="H36">
        <v>14</v>
      </c>
      <c r="I36" t="s">
        <v>40</v>
      </c>
    </row>
    <row r="37" spans="1:9" x14ac:dyDescent="0.2">
      <c r="A37" t="s">
        <v>8</v>
      </c>
      <c r="B37">
        <v>80</v>
      </c>
      <c r="C37">
        <v>1</v>
      </c>
      <c r="D37" t="s">
        <v>33</v>
      </c>
      <c r="E37">
        <v>2350</v>
      </c>
      <c r="F37" t="s">
        <v>34</v>
      </c>
      <c r="G37" t="s">
        <v>35</v>
      </c>
      <c r="H37">
        <v>14</v>
      </c>
      <c r="I37" t="s">
        <v>36</v>
      </c>
    </row>
    <row r="38" spans="1:9" x14ac:dyDescent="0.2">
      <c r="A38" t="s">
        <v>8</v>
      </c>
      <c r="B38">
        <v>80</v>
      </c>
      <c r="C38">
        <v>1</v>
      </c>
      <c r="D38" t="s">
        <v>37</v>
      </c>
      <c r="E38">
        <v>3090</v>
      </c>
      <c r="F38" t="s">
        <v>34</v>
      </c>
      <c r="G38" t="s">
        <v>35</v>
      </c>
      <c r="H38">
        <v>14</v>
      </c>
      <c r="I38" t="s">
        <v>38</v>
      </c>
    </row>
    <row r="39" spans="1:9" x14ac:dyDescent="0.2">
      <c r="A39" t="s">
        <v>47</v>
      </c>
      <c r="B39">
        <v>20</v>
      </c>
      <c r="C39">
        <v>1</v>
      </c>
      <c r="D39" t="s">
        <v>33</v>
      </c>
      <c r="E39">
        <v>1820</v>
      </c>
      <c r="F39" t="s">
        <v>34</v>
      </c>
      <c r="G39" t="s">
        <v>35</v>
      </c>
      <c r="H39">
        <v>13</v>
      </c>
      <c r="I39" t="s">
        <v>36</v>
      </c>
    </row>
    <row r="40" spans="1:9" x14ac:dyDescent="0.2">
      <c r="A40" t="s">
        <v>47</v>
      </c>
      <c r="B40">
        <v>20</v>
      </c>
      <c r="C40">
        <v>1</v>
      </c>
      <c r="D40" t="s">
        <v>37</v>
      </c>
      <c r="E40">
        <v>3240</v>
      </c>
      <c r="F40" t="s">
        <v>34</v>
      </c>
      <c r="G40" t="s">
        <v>35</v>
      </c>
      <c r="H40">
        <v>13</v>
      </c>
      <c r="I40" t="s">
        <v>38</v>
      </c>
    </row>
    <row r="41" spans="1:9" x14ac:dyDescent="0.2">
      <c r="A41" t="s">
        <v>48</v>
      </c>
      <c r="B41">
        <v>80</v>
      </c>
      <c r="C41">
        <v>1</v>
      </c>
      <c r="D41" t="s">
        <v>33</v>
      </c>
      <c r="E41">
        <v>2090</v>
      </c>
      <c r="F41" t="s">
        <v>34</v>
      </c>
      <c r="G41" t="s">
        <v>35</v>
      </c>
      <c r="H41">
        <v>13</v>
      </c>
      <c r="I41" t="s">
        <v>36</v>
      </c>
    </row>
    <row r="42" spans="1:9" x14ac:dyDescent="0.2">
      <c r="A42" t="s">
        <v>48</v>
      </c>
      <c r="B42">
        <v>80</v>
      </c>
      <c r="C42">
        <v>1</v>
      </c>
      <c r="D42" t="s">
        <v>37</v>
      </c>
      <c r="E42">
        <v>3700</v>
      </c>
      <c r="F42" t="s">
        <v>34</v>
      </c>
      <c r="G42" t="s">
        <v>35</v>
      </c>
      <c r="H42">
        <v>13</v>
      </c>
      <c r="I42" t="s">
        <v>38</v>
      </c>
    </row>
    <row r="43" spans="1:9" x14ac:dyDescent="0.2">
      <c r="A43" t="s">
        <v>49</v>
      </c>
      <c r="B43">
        <v>80</v>
      </c>
      <c r="C43">
        <v>1</v>
      </c>
      <c r="D43" t="s">
        <v>33</v>
      </c>
      <c r="E43">
        <v>1840</v>
      </c>
      <c r="F43" t="s">
        <v>34</v>
      </c>
      <c r="G43" t="s">
        <v>35</v>
      </c>
      <c r="H43">
        <v>13</v>
      </c>
      <c r="I43" t="s">
        <v>36</v>
      </c>
    </row>
    <row r="44" spans="1:9" x14ac:dyDescent="0.2">
      <c r="A44" t="s">
        <v>49</v>
      </c>
      <c r="B44">
        <v>80</v>
      </c>
      <c r="C44">
        <v>1</v>
      </c>
      <c r="D44" t="s">
        <v>37</v>
      </c>
      <c r="E44">
        <v>2890</v>
      </c>
      <c r="F44" t="s">
        <v>34</v>
      </c>
      <c r="G44" t="s">
        <v>35</v>
      </c>
      <c r="H44">
        <v>13</v>
      </c>
      <c r="I44" t="s">
        <v>38</v>
      </c>
    </row>
    <row r="45" spans="1:9" x14ac:dyDescent="0.2">
      <c r="A45" t="s">
        <v>17</v>
      </c>
      <c r="B45">
        <v>80</v>
      </c>
      <c r="C45">
        <v>2</v>
      </c>
      <c r="D45" t="s">
        <v>33</v>
      </c>
      <c r="E45">
        <v>1420</v>
      </c>
      <c r="F45" t="s">
        <v>34</v>
      </c>
      <c r="G45" t="s">
        <v>35</v>
      </c>
      <c r="H45">
        <v>14</v>
      </c>
      <c r="I45" t="s">
        <v>39</v>
      </c>
    </row>
    <row r="46" spans="1:9" x14ac:dyDescent="0.2">
      <c r="A46" t="s">
        <v>17</v>
      </c>
      <c r="B46">
        <v>80</v>
      </c>
      <c r="C46">
        <v>2</v>
      </c>
      <c r="D46" t="s">
        <v>37</v>
      </c>
      <c r="E46">
        <v>2400</v>
      </c>
      <c r="F46" t="s">
        <v>34</v>
      </c>
      <c r="G46" t="s">
        <v>35</v>
      </c>
      <c r="H46">
        <v>14</v>
      </c>
      <c r="I46" t="s">
        <v>40</v>
      </c>
    </row>
    <row r="47" spans="1:9" x14ac:dyDescent="0.2">
      <c r="A47" t="s">
        <v>50</v>
      </c>
      <c r="B47">
        <v>80</v>
      </c>
      <c r="C47">
        <v>1</v>
      </c>
      <c r="D47" t="s">
        <v>33</v>
      </c>
      <c r="E47">
        <v>3460</v>
      </c>
      <c r="F47" t="s">
        <v>34</v>
      </c>
      <c r="G47" t="s">
        <v>35</v>
      </c>
      <c r="H47">
        <v>16</v>
      </c>
      <c r="I47" t="s">
        <v>36</v>
      </c>
    </row>
    <row r="48" spans="1:9" x14ac:dyDescent="0.2">
      <c r="A48" t="s">
        <v>50</v>
      </c>
      <c r="B48">
        <v>80</v>
      </c>
      <c r="C48">
        <v>1</v>
      </c>
      <c r="D48" t="s">
        <v>37</v>
      </c>
      <c r="E48">
        <v>5410</v>
      </c>
      <c r="F48" t="s">
        <v>34</v>
      </c>
      <c r="G48" t="s">
        <v>35</v>
      </c>
      <c r="H48">
        <v>16</v>
      </c>
      <c r="I48" t="s">
        <v>38</v>
      </c>
    </row>
    <row r="49" spans="1:9" x14ac:dyDescent="0.2">
      <c r="A49" t="s">
        <v>50</v>
      </c>
      <c r="B49">
        <v>80</v>
      </c>
      <c r="C49">
        <v>2</v>
      </c>
      <c r="D49" t="s">
        <v>33</v>
      </c>
      <c r="E49">
        <v>6680</v>
      </c>
      <c r="F49" t="s">
        <v>34</v>
      </c>
      <c r="G49" t="s">
        <v>35</v>
      </c>
      <c r="H49">
        <v>16</v>
      </c>
      <c r="I49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F937-31C6-C34E-912B-E21644FDEB90}">
  <dimension ref="A1:H39"/>
  <sheetViews>
    <sheetView workbookViewId="0">
      <selection activeCell="H1" sqref="H1:H1048576"/>
    </sheetView>
  </sheetViews>
  <sheetFormatPr baseColWidth="10" defaultRowHeight="16" x14ac:dyDescent="0.2"/>
  <sheetData>
    <row r="1" spans="1:8" x14ac:dyDescent="0.2">
      <c r="A1" t="s">
        <v>51</v>
      </c>
    </row>
    <row r="3" spans="1:8" x14ac:dyDescent="0.2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</row>
    <row r="4" spans="1:8" x14ac:dyDescent="0.2">
      <c r="A4" s="1" t="s">
        <v>32</v>
      </c>
      <c r="B4" s="1" t="s">
        <v>18</v>
      </c>
      <c r="C4" s="1">
        <v>2592</v>
      </c>
      <c r="D4" s="1">
        <v>765.1</v>
      </c>
      <c r="E4" s="1">
        <v>20</v>
      </c>
      <c r="F4" s="1">
        <v>1670</v>
      </c>
      <c r="G4" s="1">
        <v>844</v>
      </c>
      <c r="H4" s="1" t="s">
        <v>18</v>
      </c>
    </row>
    <row r="5" spans="1:8" x14ac:dyDescent="0.2">
      <c r="A5" s="1" t="s">
        <v>32</v>
      </c>
      <c r="B5" s="1" t="s">
        <v>18</v>
      </c>
      <c r="C5" s="1">
        <v>2592</v>
      </c>
      <c r="D5" s="1">
        <v>765.1</v>
      </c>
      <c r="E5" s="1">
        <v>20</v>
      </c>
      <c r="F5" s="1">
        <v>1670</v>
      </c>
      <c r="G5" s="1">
        <v>844</v>
      </c>
      <c r="H5" s="1" t="s">
        <v>18</v>
      </c>
    </row>
    <row r="6" spans="1:8" x14ac:dyDescent="0.2">
      <c r="A6" s="1" t="s">
        <v>41</v>
      </c>
      <c r="B6" s="1">
        <v>2160</v>
      </c>
      <c r="C6" s="1">
        <v>3162</v>
      </c>
      <c r="D6" s="1">
        <v>1568</v>
      </c>
      <c r="E6" s="1">
        <v>20</v>
      </c>
      <c r="F6" s="1">
        <v>1880</v>
      </c>
      <c r="G6" s="1">
        <v>1330</v>
      </c>
      <c r="H6" s="1">
        <v>1.46388889</v>
      </c>
    </row>
    <row r="7" spans="1:8" x14ac:dyDescent="0.2">
      <c r="A7" s="1" t="s">
        <v>41</v>
      </c>
      <c r="B7" s="1">
        <v>2160</v>
      </c>
      <c r="C7" s="1">
        <v>3162</v>
      </c>
      <c r="D7" s="1">
        <v>1568</v>
      </c>
      <c r="E7" s="1">
        <v>20</v>
      </c>
      <c r="F7" s="1">
        <v>1880</v>
      </c>
      <c r="G7" s="1">
        <v>1330</v>
      </c>
      <c r="H7" s="1">
        <v>0.72592593000000005</v>
      </c>
    </row>
    <row r="8" spans="1:8" x14ac:dyDescent="0.2">
      <c r="A8" s="1" t="s">
        <v>60</v>
      </c>
      <c r="B8" s="1">
        <v>963.6</v>
      </c>
      <c r="C8" s="1">
        <v>1160</v>
      </c>
      <c r="D8" s="1">
        <v>1507</v>
      </c>
      <c r="E8" s="1">
        <v>40</v>
      </c>
      <c r="F8" s="1" t="s">
        <v>18</v>
      </c>
      <c r="G8" s="1" t="s">
        <v>18</v>
      </c>
      <c r="H8" s="1">
        <v>1.2038190099999999</v>
      </c>
    </row>
    <row r="9" spans="1:8" x14ac:dyDescent="0.2">
      <c r="A9" s="1" t="s">
        <v>60</v>
      </c>
      <c r="B9" s="1">
        <v>963.6</v>
      </c>
      <c r="C9" s="1">
        <v>1160</v>
      </c>
      <c r="D9" s="1">
        <v>1507</v>
      </c>
      <c r="E9" s="1">
        <v>40</v>
      </c>
      <c r="F9" s="1" t="s">
        <v>18</v>
      </c>
      <c r="G9" s="1" t="s">
        <v>18</v>
      </c>
      <c r="H9" s="1">
        <v>1.56392694</v>
      </c>
    </row>
    <row r="10" spans="1:8" x14ac:dyDescent="0.2">
      <c r="A10" s="1" t="s">
        <v>42</v>
      </c>
      <c r="B10" s="1">
        <v>1980</v>
      </c>
      <c r="C10" s="1">
        <v>2691</v>
      </c>
      <c r="D10" s="1">
        <v>1878</v>
      </c>
      <c r="E10" s="1">
        <v>40</v>
      </c>
      <c r="F10" s="1" t="s">
        <v>18</v>
      </c>
      <c r="G10" s="1" t="s">
        <v>18</v>
      </c>
      <c r="H10" s="1">
        <v>1.3590909099999999</v>
      </c>
    </row>
    <row r="11" spans="1:8" x14ac:dyDescent="0.2">
      <c r="A11" s="1" t="s">
        <v>42</v>
      </c>
      <c r="B11" s="1">
        <v>1980</v>
      </c>
      <c r="C11" s="1">
        <v>2691</v>
      </c>
      <c r="D11" s="1">
        <v>1878</v>
      </c>
      <c r="E11" s="1">
        <v>40</v>
      </c>
      <c r="F11" s="1" t="s">
        <v>18</v>
      </c>
      <c r="G11" s="1" t="s">
        <v>18</v>
      </c>
      <c r="H11" s="1">
        <v>0.94848485000000005</v>
      </c>
    </row>
    <row r="12" spans="1:8" x14ac:dyDescent="0.2">
      <c r="A12" s="1" t="s">
        <v>43</v>
      </c>
      <c r="B12" s="1">
        <v>1033</v>
      </c>
      <c r="C12" s="1">
        <v>395.8</v>
      </c>
      <c r="D12" s="1">
        <v>2722</v>
      </c>
      <c r="E12" s="1">
        <v>40</v>
      </c>
      <c r="F12" s="1">
        <v>2800</v>
      </c>
      <c r="G12" s="1">
        <v>1120</v>
      </c>
      <c r="H12" s="1">
        <v>0.38315586000000001</v>
      </c>
    </row>
    <row r="13" spans="1:8" x14ac:dyDescent="0.2">
      <c r="A13" s="1" t="s">
        <v>43</v>
      </c>
      <c r="B13" s="1">
        <v>1033</v>
      </c>
      <c r="C13" s="1">
        <v>395.8</v>
      </c>
      <c r="D13" s="1">
        <v>2722</v>
      </c>
      <c r="E13" s="1">
        <v>40</v>
      </c>
      <c r="F13" s="1">
        <v>2800</v>
      </c>
      <c r="G13" s="1">
        <v>1120</v>
      </c>
      <c r="H13" s="1">
        <v>2.6350435600000002</v>
      </c>
    </row>
    <row r="14" spans="1:8" x14ac:dyDescent="0.2">
      <c r="A14" s="1" t="s">
        <v>61</v>
      </c>
      <c r="B14" s="1">
        <v>1744</v>
      </c>
      <c r="C14" s="1">
        <v>1122</v>
      </c>
      <c r="D14" s="1">
        <v>1527</v>
      </c>
      <c r="E14" s="1">
        <v>40</v>
      </c>
      <c r="F14" s="1" t="s">
        <v>18</v>
      </c>
      <c r="G14" s="1" t="s">
        <v>18</v>
      </c>
      <c r="H14" s="1">
        <v>0.64334862000000004</v>
      </c>
    </row>
    <row r="15" spans="1:8" x14ac:dyDescent="0.2">
      <c r="A15" s="1" t="s">
        <v>61</v>
      </c>
      <c r="B15" s="1">
        <v>1744</v>
      </c>
      <c r="C15" s="1">
        <v>1122</v>
      </c>
      <c r="D15" s="1">
        <v>1527</v>
      </c>
      <c r="E15" s="1">
        <v>40</v>
      </c>
      <c r="F15" s="1" t="s">
        <v>18</v>
      </c>
      <c r="G15" s="1" t="s">
        <v>18</v>
      </c>
      <c r="H15" s="1">
        <v>0.87557339000000001</v>
      </c>
    </row>
    <row r="16" spans="1:8" x14ac:dyDescent="0.2">
      <c r="A16" s="1" t="s">
        <v>16</v>
      </c>
      <c r="B16" s="1">
        <v>710.1</v>
      </c>
      <c r="C16" s="1">
        <v>258.10000000000002</v>
      </c>
      <c r="D16" s="1">
        <v>1970</v>
      </c>
      <c r="E16" s="1">
        <v>80</v>
      </c>
      <c r="F16" s="1">
        <v>3190</v>
      </c>
      <c r="G16" s="1" t="s">
        <v>18</v>
      </c>
      <c r="H16" s="1">
        <v>0.36346993</v>
      </c>
    </row>
    <row r="17" spans="1:8" x14ac:dyDescent="0.2">
      <c r="A17" s="1" t="s">
        <v>16</v>
      </c>
      <c r="B17" s="1">
        <v>710.1</v>
      </c>
      <c r="C17" s="1">
        <v>258.10000000000002</v>
      </c>
      <c r="D17" s="1">
        <v>1970</v>
      </c>
      <c r="E17" s="1">
        <v>80</v>
      </c>
      <c r="F17" s="1">
        <v>3190</v>
      </c>
      <c r="G17" s="1" t="s">
        <v>18</v>
      </c>
      <c r="H17" s="1">
        <v>2.7742571499999999</v>
      </c>
    </row>
    <row r="18" spans="1:8" x14ac:dyDescent="0.2">
      <c r="A18" s="1" t="s">
        <v>10</v>
      </c>
      <c r="B18" s="1">
        <v>977</v>
      </c>
      <c r="C18" s="1">
        <v>856.8</v>
      </c>
      <c r="D18" s="1">
        <v>1346</v>
      </c>
      <c r="E18" s="1">
        <v>80</v>
      </c>
      <c r="F18" s="1" t="s">
        <v>18</v>
      </c>
      <c r="G18" s="1" t="s">
        <v>18</v>
      </c>
      <c r="H18" s="1">
        <v>0.87697031999999997</v>
      </c>
    </row>
    <row r="19" spans="1:8" x14ac:dyDescent="0.2">
      <c r="A19" s="1" t="s">
        <v>10</v>
      </c>
      <c r="B19" s="1">
        <v>977</v>
      </c>
      <c r="C19" s="1">
        <v>856.8</v>
      </c>
      <c r="D19" s="1">
        <v>1346</v>
      </c>
      <c r="E19" s="1">
        <v>80</v>
      </c>
      <c r="F19" s="1" t="s">
        <v>18</v>
      </c>
      <c r="G19" s="1" t="s">
        <v>18</v>
      </c>
      <c r="H19" s="1">
        <v>1.3776868</v>
      </c>
    </row>
    <row r="20" spans="1:8" x14ac:dyDescent="0.2">
      <c r="A20" s="1" t="s">
        <v>17</v>
      </c>
      <c r="B20" s="1">
        <v>721.2</v>
      </c>
      <c r="C20" s="1">
        <v>594.4</v>
      </c>
      <c r="D20" s="1">
        <v>879.2</v>
      </c>
      <c r="E20" s="1">
        <v>80</v>
      </c>
      <c r="F20" s="1" t="s">
        <v>18</v>
      </c>
      <c r="G20" s="1" t="s">
        <v>18</v>
      </c>
      <c r="H20" s="1">
        <v>0.82418192000000001</v>
      </c>
    </row>
    <row r="21" spans="1:8" x14ac:dyDescent="0.2">
      <c r="A21" s="1" t="s">
        <v>17</v>
      </c>
      <c r="B21" s="1">
        <v>721.2</v>
      </c>
      <c r="C21" s="1">
        <v>594.4</v>
      </c>
      <c r="D21" s="1">
        <v>879.2</v>
      </c>
      <c r="E21" s="1">
        <v>80</v>
      </c>
      <c r="F21" s="1" t="s">
        <v>18</v>
      </c>
      <c r="G21" s="1" t="s">
        <v>18</v>
      </c>
      <c r="H21" s="1">
        <v>1.2190793099999999</v>
      </c>
    </row>
    <row r="22" spans="1:8" x14ac:dyDescent="0.2">
      <c r="A22" s="1" t="s">
        <v>11</v>
      </c>
      <c r="B22" s="1" t="s">
        <v>18</v>
      </c>
      <c r="C22" s="1">
        <v>830</v>
      </c>
      <c r="D22" s="1">
        <v>1075</v>
      </c>
      <c r="E22" s="1">
        <v>80</v>
      </c>
      <c r="F22" s="1" t="s">
        <v>18</v>
      </c>
      <c r="G22" s="1" t="s">
        <v>18</v>
      </c>
      <c r="H22" s="1" t="s">
        <v>18</v>
      </c>
    </row>
    <row r="23" spans="1:8" x14ac:dyDescent="0.2">
      <c r="A23" s="1" t="s">
        <v>11</v>
      </c>
      <c r="B23" s="1" t="s">
        <v>18</v>
      </c>
      <c r="C23" s="1">
        <v>830</v>
      </c>
      <c r="D23" s="1">
        <v>1075</v>
      </c>
      <c r="E23" s="1">
        <v>80</v>
      </c>
      <c r="F23" s="1" t="s">
        <v>18</v>
      </c>
      <c r="G23" s="1" t="s">
        <v>18</v>
      </c>
      <c r="H23" s="1" t="s">
        <v>18</v>
      </c>
    </row>
    <row r="24" spans="1:8" x14ac:dyDescent="0.2">
      <c r="A24" s="1" t="s">
        <v>19</v>
      </c>
      <c r="B24" s="1" t="s">
        <v>18</v>
      </c>
      <c r="C24" s="1">
        <v>1231</v>
      </c>
      <c r="D24" s="1">
        <v>982.6</v>
      </c>
      <c r="E24" s="1">
        <v>80</v>
      </c>
      <c r="F24" s="1">
        <v>3750</v>
      </c>
      <c r="G24" s="1">
        <v>2680</v>
      </c>
      <c r="H24" s="1" t="s">
        <v>18</v>
      </c>
    </row>
    <row r="25" spans="1:8" x14ac:dyDescent="0.2">
      <c r="A25" s="1" t="s">
        <v>19</v>
      </c>
      <c r="B25" s="1" t="s">
        <v>18</v>
      </c>
      <c r="C25" s="1">
        <v>1231</v>
      </c>
      <c r="D25" s="1">
        <v>982.6</v>
      </c>
      <c r="E25" s="1">
        <v>80</v>
      </c>
      <c r="F25" s="1">
        <v>3750</v>
      </c>
      <c r="G25" s="1">
        <v>2680</v>
      </c>
      <c r="H25" s="1" t="s">
        <v>18</v>
      </c>
    </row>
    <row r="26" spans="1:8" x14ac:dyDescent="0.2">
      <c r="A26" s="1" t="s">
        <v>20</v>
      </c>
      <c r="B26" s="1">
        <v>922.9</v>
      </c>
      <c r="C26" s="1">
        <v>766.7</v>
      </c>
      <c r="D26" s="1" t="s">
        <v>18</v>
      </c>
      <c r="E26" s="1">
        <v>80</v>
      </c>
      <c r="F26" s="1" t="s">
        <v>18</v>
      </c>
      <c r="G26" s="1" t="s">
        <v>18</v>
      </c>
      <c r="H26" s="1">
        <v>0.83075089000000002</v>
      </c>
    </row>
    <row r="27" spans="1:8" x14ac:dyDescent="0.2">
      <c r="A27" s="1" t="s">
        <v>20</v>
      </c>
      <c r="B27" s="1">
        <v>922.9</v>
      </c>
      <c r="C27" s="1">
        <v>766.7</v>
      </c>
      <c r="D27" s="1" t="s">
        <v>18</v>
      </c>
      <c r="E27" s="1">
        <v>80</v>
      </c>
      <c r="F27" s="1" t="s">
        <v>18</v>
      </c>
      <c r="G27" s="1" t="s">
        <v>18</v>
      </c>
      <c r="H27" s="1" t="s">
        <v>18</v>
      </c>
    </row>
    <row r="28" spans="1:8" x14ac:dyDescent="0.2">
      <c r="A28" s="1" t="s">
        <v>21</v>
      </c>
      <c r="B28" s="1">
        <v>3016</v>
      </c>
      <c r="C28" s="1">
        <v>938</v>
      </c>
      <c r="D28" s="1">
        <v>1148</v>
      </c>
      <c r="E28" s="1">
        <v>80</v>
      </c>
      <c r="F28" s="1">
        <v>4000</v>
      </c>
      <c r="G28" s="1">
        <v>2700</v>
      </c>
      <c r="H28" s="1">
        <v>0.31100796000000003</v>
      </c>
    </row>
    <row r="29" spans="1:8" x14ac:dyDescent="0.2">
      <c r="A29" s="1" t="s">
        <v>21</v>
      </c>
      <c r="B29" s="1">
        <v>3016</v>
      </c>
      <c r="C29" s="1">
        <v>938</v>
      </c>
      <c r="D29" s="1">
        <v>1148</v>
      </c>
      <c r="E29" s="1">
        <v>80</v>
      </c>
      <c r="F29" s="1">
        <v>4000</v>
      </c>
      <c r="G29" s="1">
        <v>2700</v>
      </c>
      <c r="H29" s="1">
        <v>0.38063660999999999</v>
      </c>
    </row>
    <row r="30" spans="1:8" x14ac:dyDescent="0.2">
      <c r="A30" s="1" t="s">
        <v>62</v>
      </c>
      <c r="B30" s="1">
        <v>2993</v>
      </c>
      <c r="C30" s="1">
        <v>556.5</v>
      </c>
      <c r="D30" s="1">
        <v>6453</v>
      </c>
      <c r="E30" s="1">
        <v>80</v>
      </c>
      <c r="F30" s="1">
        <v>2370</v>
      </c>
      <c r="G30" s="1">
        <v>1480</v>
      </c>
      <c r="H30" s="1">
        <v>0.18593385000000001</v>
      </c>
    </row>
    <row r="31" spans="1:8" x14ac:dyDescent="0.2">
      <c r="A31" s="1" t="s">
        <v>62</v>
      </c>
      <c r="B31" s="1">
        <v>2993</v>
      </c>
      <c r="C31" s="1">
        <v>556.5</v>
      </c>
      <c r="D31" s="1">
        <v>6453</v>
      </c>
      <c r="E31" s="1">
        <v>80</v>
      </c>
      <c r="F31" s="1">
        <v>2370</v>
      </c>
      <c r="G31" s="1">
        <v>1480</v>
      </c>
      <c r="H31" s="1">
        <v>2.1560307399999998</v>
      </c>
    </row>
    <row r="32" spans="1:8" x14ac:dyDescent="0.2">
      <c r="A32" s="1" t="s">
        <v>63</v>
      </c>
      <c r="B32" s="1">
        <v>1673</v>
      </c>
      <c r="C32" s="1">
        <v>591.29999999999995</v>
      </c>
      <c r="D32" s="1">
        <v>591.29999999999995</v>
      </c>
      <c r="E32" s="1">
        <v>20</v>
      </c>
      <c r="F32" s="1" t="s">
        <v>18</v>
      </c>
      <c r="G32" s="1" t="s">
        <v>18</v>
      </c>
      <c r="H32" s="1">
        <v>0.35343693999999998</v>
      </c>
    </row>
    <row r="33" spans="1:8" x14ac:dyDescent="0.2">
      <c r="A33" s="1" t="s">
        <v>63</v>
      </c>
      <c r="B33" s="1">
        <v>1673</v>
      </c>
      <c r="C33" s="1">
        <v>591.29999999999995</v>
      </c>
      <c r="D33" s="1">
        <v>591.29999999999995</v>
      </c>
      <c r="E33" s="1">
        <v>20</v>
      </c>
      <c r="F33" s="1" t="s">
        <v>18</v>
      </c>
      <c r="G33" s="1" t="s">
        <v>18</v>
      </c>
      <c r="H33" s="1">
        <v>0.35343693999999998</v>
      </c>
    </row>
    <row r="34" spans="1:8" x14ac:dyDescent="0.2">
      <c r="A34" s="1" t="s">
        <v>8</v>
      </c>
      <c r="B34" s="1">
        <v>2186</v>
      </c>
      <c r="C34" s="1">
        <v>1111</v>
      </c>
      <c r="D34" s="1">
        <v>798.3</v>
      </c>
      <c r="E34" s="1">
        <v>80</v>
      </c>
      <c r="F34" s="1">
        <v>2370</v>
      </c>
      <c r="G34" s="1">
        <v>2350</v>
      </c>
      <c r="H34" s="1">
        <v>0.50823421999999996</v>
      </c>
    </row>
    <row r="35" spans="1:8" x14ac:dyDescent="0.2">
      <c r="A35" s="1" t="s">
        <v>8</v>
      </c>
      <c r="B35" s="1">
        <v>2186</v>
      </c>
      <c r="C35" s="1">
        <v>1111</v>
      </c>
      <c r="D35" s="1">
        <v>798.3</v>
      </c>
      <c r="E35" s="1">
        <v>80</v>
      </c>
      <c r="F35" s="1">
        <v>2370</v>
      </c>
      <c r="G35" s="1">
        <v>2350</v>
      </c>
      <c r="H35" s="1">
        <v>0.36518756000000002</v>
      </c>
    </row>
    <row r="36" spans="1:8" x14ac:dyDescent="0.2">
      <c r="A36" s="1" t="s">
        <v>50</v>
      </c>
      <c r="B36" s="1">
        <v>731</v>
      </c>
      <c r="C36" s="1">
        <v>729.1</v>
      </c>
      <c r="D36" s="1">
        <v>952.4</v>
      </c>
      <c r="E36" s="1">
        <v>80</v>
      </c>
      <c r="F36" s="1">
        <v>6680</v>
      </c>
      <c r="G36" s="1">
        <v>3460</v>
      </c>
      <c r="H36" s="1">
        <v>0.99740081999999997</v>
      </c>
    </row>
    <row r="37" spans="1:8" x14ac:dyDescent="0.2">
      <c r="A37" s="1" t="s">
        <v>50</v>
      </c>
      <c r="B37" s="1">
        <v>731</v>
      </c>
      <c r="C37" s="1">
        <v>729.1</v>
      </c>
      <c r="D37" s="1">
        <v>952.4</v>
      </c>
      <c r="E37" s="1">
        <v>80</v>
      </c>
      <c r="F37" s="1">
        <v>6680</v>
      </c>
      <c r="G37" s="1">
        <v>3460</v>
      </c>
      <c r="H37" s="1">
        <v>1.30287278</v>
      </c>
    </row>
    <row r="38" spans="1:8" x14ac:dyDescent="0.2">
      <c r="A38" s="1" t="s">
        <v>64</v>
      </c>
      <c r="B38" s="1">
        <v>1066</v>
      </c>
      <c r="C38" s="1">
        <v>979</v>
      </c>
      <c r="D38" s="1">
        <v>1432</v>
      </c>
      <c r="E38" s="1">
        <v>80</v>
      </c>
      <c r="F38" s="1" t="s">
        <v>18</v>
      </c>
      <c r="G38" s="1" t="s">
        <v>18</v>
      </c>
      <c r="H38" s="1">
        <v>0.91838649000000006</v>
      </c>
    </row>
    <row r="39" spans="1:8" x14ac:dyDescent="0.2">
      <c r="A39" s="1" t="s">
        <v>64</v>
      </c>
      <c r="B39" s="1">
        <v>1066</v>
      </c>
      <c r="C39" s="1">
        <v>979</v>
      </c>
      <c r="D39" s="1">
        <v>1432</v>
      </c>
      <c r="E39" s="1">
        <v>80</v>
      </c>
      <c r="F39" s="1" t="s">
        <v>18</v>
      </c>
      <c r="G39" s="1" t="s">
        <v>18</v>
      </c>
      <c r="H39" s="1">
        <v>1.34333959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B9863-5D05-C947-9234-FA4DE53222F3}">
  <dimension ref="A1:J36"/>
  <sheetViews>
    <sheetView workbookViewId="0">
      <selection activeCell="A6" sqref="A4:XFD6"/>
    </sheetView>
  </sheetViews>
  <sheetFormatPr baseColWidth="10" defaultRowHeight="16" x14ac:dyDescent="0.2"/>
  <sheetData>
    <row r="1" spans="1:10" x14ac:dyDescent="0.2">
      <c r="A1" t="s">
        <v>65</v>
      </c>
    </row>
    <row r="3" spans="1:10" x14ac:dyDescent="0.2">
      <c r="A3" t="s">
        <v>1</v>
      </c>
      <c r="B3" t="s">
        <v>329</v>
      </c>
      <c r="C3" t="s">
        <v>31</v>
      </c>
      <c r="D3" t="s">
        <v>330</v>
      </c>
      <c r="E3" t="s">
        <v>331</v>
      </c>
      <c r="F3" t="s">
        <v>332</v>
      </c>
      <c r="G3" t="s">
        <v>333</v>
      </c>
      <c r="H3" t="s">
        <v>334</v>
      </c>
      <c r="I3" t="s">
        <v>335</v>
      </c>
      <c r="J3" t="s">
        <v>336</v>
      </c>
    </row>
    <row r="4" spans="1:10" x14ac:dyDescent="0.2">
      <c r="A4" t="s">
        <v>32</v>
      </c>
      <c r="B4">
        <v>20</v>
      </c>
      <c r="C4" t="s">
        <v>54</v>
      </c>
      <c r="D4">
        <v>665</v>
      </c>
      <c r="E4">
        <v>14</v>
      </c>
      <c r="F4">
        <v>1</v>
      </c>
      <c r="G4">
        <f t="shared" ref="G4:G36" si="0">E4/D4</f>
        <v>2.1052631578947368E-2</v>
      </c>
      <c r="H4">
        <f t="shared" ref="H4:H36" si="1">F4/D4</f>
        <v>1.5037593984962407E-3</v>
      </c>
      <c r="I4">
        <v>1130</v>
      </c>
      <c r="J4">
        <v>1130</v>
      </c>
    </row>
    <row r="5" spans="1:10" x14ac:dyDescent="0.2">
      <c r="A5" t="s">
        <v>32</v>
      </c>
      <c r="B5">
        <v>20</v>
      </c>
      <c r="C5" t="s">
        <v>55</v>
      </c>
      <c r="D5">
        <v>825</v>
      </c>
      <c r="E5">
        <v>49</v>
      </c>
      <c r="F5">
        <v>3</v>
      </c>
      <c r="G5">
        <f t="shared" si="0"/>
        <v>5.9393939393939395E-2</v>
      </c>
      <c r="H5">
        <f t="shared" si="1"/>
        <v>3.6363636363636364E-3</v>
      </c>
      <c r="I5">
        <v>844</v>
      </c>
      <c r="J5">
        <v>1670</v>
      </c>
    </row>
    <row r="6" spans="1:10" x14ac:dyDescent="0.2">
      <c r="A6" t="s">
        <v>41</v>
      </c>
      <c r="B6">
        <v>20</v>
      </c>
      <c r="C6" t="s">
        <v>53</v>
      </c>
      <c r="D6">
        <v>594</v>
      </c>
      <c r="E6">
        <v>26</v>
      </c>
      <c r="F6">
        <v>2</v>
      </c>
      <c r="G6">
        <f t="shared" si="0"/>
        <v>4.3771043771043773E-2</v>
      </c>
      <c r="H6">
        <f t="shared" si="1"/>
        <v>3.3670033670033669E-3</v>
      </c>
    </row>
    <row r="7" spans="1:10" x14ac:dyDescent="0.2">
      <c r="A7" t="s">
        <v>41</v>
      </c>
      <c r="B7">
        <v>20</v>
      </c>
      <c r="C7" t="s">
        <v>54</v>
      </c>
      <c r="D7">
        <v>1280</v>
      </c>
      <c r="E7">
        <v>72</v>
      </c>
      <c r="F7">
        <v>5</v>
      </c>
      <c r="G7">
        <f t="shared" si="0"/>
        <v>5.6250000000000001E-2</v>
      </c>
      <c r="H7">
        <f t="shared" si="1"/>
        <v>3.90625E-3</v>
      </c>
      <c r="I7">
        <v>1880</v>
      </c>
      <c r="J7">
        <v>1730</v>
      </c>
    </row>
    <row r="8" spans="1:10" x14ac:dyDescent="0.2">
      <c r="A8" t="s">
        <v>41</v>
      </c>
      <c r="B8">
        <v>20</v>
      </c>
      <c r="C8" t="s">
        <v>55</v>
      </c>
      <c r="D8">
        <v>900</v>
      </c>
      <c r="E8">
        <v>134</v>
      </c>
      <c r="F8">
        <v>2</v>
      </c>
      <c r="G8">
        <f t="shared" si="0"/>
        <v>0.14888888888888888</v>
      </c>
      <c r="H8">
        <f t="shared" si="1"/>
        <v>2.2222222222222222E-3</v>
      </c>
      <c r="I8">
        <v>1330</v>
      </c>
      <c r="J8">
        <v>1700</v>
      </c>
    </row>
    <row r="9" spans="1:10" x14ac:dyDescent="0.2">
      <c r="A9" t="s">
        <v>60</v>
      </c>
      <c r="B9">
        <v>40</v>
      </c>
      <c r="C9" t="s">
        <v>53</v>
      </c>
      <c r="D9">
        <v>813</v>
      </c>
      <c r="E9">
        <v>13</v>
      </c>
      <c r="F9">
        <v>2</v>
      </c>
      <c r="G9">
        <f t="shared" si="0"/>
        <v>1.5990159901599015E-2</v>
      </c>
      <c r="H9">
        <f t="shared" si="1"/>
        <v>2.4600246002460025E-3</v>
      </c>
    </row>
    <row r="10" spans="1:10" x14ac:dyDescent="0.2">
      <c r="A10" t="s">
        <v>60</v>
      </c>
      <c r="B10">
        <v>40</v>
      </c>
      <c r="C10" t="s">
        <v>54</v>
      </c>
      <c r="D10">
        <v>716</v>
      </c>
      <c r="E10">
        <v>22</v>
      </c>
      <c r="F10">
        <v>2</v>
      </c>
      <c r="G10">
        <f t="shared" si="0"/>
        <v>3.0726256983240222E-2</v>
      </c>
      <c r="H10">
        <f t="shared" si="1"/>
        <v>2.7932960893854749E-3</v>
      </c>
    </row>
    <row r="11" spans="1:10" x14ac:dyDescent="0.2">
      <c r="A11" t="s">
        <v>60</v>
      </c>
      <c r="B11">
        <v>40</v>
      </c>
      <c r="C11" t="s">
        <v>55</v>
      </c>
      <c r="D11">
        <v>1023</v>
      </c>
      <c r="E11">
        <v>80</v>
      </c>
      <c r="F11">
        <v>9</v>
      </c>
      <c r="G11">
        <f t="shared" si="0"/>
        <v>7.8201368523949169E-2</v>
      </c>
      <c r="H11">
        <f t="shared" si="1"/>
        <v>8.7976539589442824E-3</v>
      </c>
    </row>
    <row r="12" spans="1:10" x14ac:dyDescent="0.2">
      <c r="A12" t="s">
        <v>42</v>
      </c>
      <c r="B12">
        <v>40</v>
      </c>
      <c r="C12" t="s">
        <v>53</v>
      </c>
      <c r="D12">
        <v>264</v>
      </c>
      <c r="E12">
        <v>8</v>
      </c>
      <c r="F12">
        <v>0</v>
      </c>
      <c r="G12">
        <f t="shared" si="0"/>
        <v>3.0303030303030304E-2</v>
      </c>
      <c r="H12">
        <f t="shared" si="1"/>
        <v>0</v>
      </c>
    </row>
    <row r="13" spans="1:10" x14ac:dyDescent="0.2">
      <c r="A13" t="s">
        <v>42</v>
      </c>
      <c r="B13">
        <v>40</v>
      </c>
      <c r="C13" t="s">
        <v>54</v>
      </c>
      <c r="D13">
        <v>591</v>
      </c>
      <c r="E13">
        <v>31</v>
      </c>
      <c r="F13">
        <v>2</v>
      </c>
      <c r="G13">
        <f t="shared" si="0"/>
        <v>5.2453468697123522E-2</v>
      </c>
      <c r="H13">
        <f t="shared" si="1"/>
        <v>3.3840947546531302E-3</v>
      </c>
    </row>
    <row r="14" spans="1:10" x14ac:dyDescent="0.2">
      <c r="A14" t="s">
        <v>42</v>
      </c>
      <c r="B14">
        <v>40</v>
      </c>
      <c r="C14" t="s">
        <v>55</v>
      </c>
      <c r="D14">
        <v>1262</v>
      </c>
      <c r="E14">
        <v>107</v>
      </c>
      <c r="F14">
        <v>2</v>
      </c>
      <c r="G14">
        <f t="shared" si="0"/>
        <v>8.4786053882725837E-2</v>
      </c>
      <c r="H14">
        <f t="shared" si="1"/>
        <v>1.5847860538827259E-3</v>
      </c>
    </row>
    <row r="15" spans="1:10" x14ac:dyDescent="0.2">
      <c r="A15" t="s">
        <v>43</v>
      </c>
      <c r="B15">
        <v>40</v>
      </c>
      <c r="C15" t="s">
        <v>53</v>
      </c>
      <c r="D15">
        <v>72</v>
      </c>
      <c r="E15">
        <v>0</v>
      </c>
      <c r="F15">
        <v>0</v>
      </c>
      <c r="G15">
        <f t="shared" si="0"/>
        <v>0</v>
      </c>
      <c r="H15">
        <f t="shared" si="1"/>
        <v>0</v>
      </c>
    </row>
    <row r="16" spans="1:10" x14ac:dyDescent="0.2">
      <c r="A16" t="s">
        <v>43</v>
      </c>
      <c r="B16">
        <v>40</v>
      </c>
      <c r="C16" t="s">
        <v>54</v>
      </c>
      <c r="D16">
        <v>2102</v>
      </c>
      <c r="E16">
        <v>51</v>
      </c>
      <c r="F16">
        <v>1</v>
      </c>
      <c r="G16">
        <f t="shared" si="0"/>
        <v>2.4262607040913417E-2</v>
      </c>
      <c r="H16">
        <f t="shared" si="1"/>
        <v>4.7573739295908661E-4</v>
      </c>
      <c r="I16">
        <v>1120</v>
      </c>
      <c r="J16">
        <v>2640</v>
      </c>
    </row>
    <row r="17" spans="1:10" x14ac:dyDescent="0.2">
      <c r="A17" t="s">
        <v>21</v>
      </c>
      <c r="B17">
        <v>80</v>
      </c>
      <c r="C17" t="s">
        <v>53</v>
      </c>
      <c r="D17">
        <v>717</v>
      </c>
      <c r="E17">
        <v>3</v>
      </c>
      <c r="F17">
        <v>0</v>
      </c>
      <c r="G17">
        <f t="shared" si="0"/>
        <v>4.1841004184100415E-3</v>
      </c>
      <c r="H17">
        <f t="shared" si="1"/>
        <v>0</v>
      </c>
    </row>
    <row r="18" spans="1:10" x14ac:dyDescent="0.2">
      <c r="A18" t="s">
        <v>21</v>
      </c>
      <c r="B18">
        <v>80</v>
      </c>
      <c r="C18" t="s">
        <v>54</v>
      </c>
      <c r="D18">
        <v>793</v>
      </c>
      <c r="E18">
        <v>18</v>
      </c>
      <c r="F18">
        <v>0</v>
      </c>
      <c r="G18">
        <f t="shared" si="0"/>
        <v>2.269861286254729E-2</v>
      </c>
      <c r="H18">
        <f t="shared" si="1"/>
        <v>0</v>
      </c>
      <c r="I18">
        <v>1480</v>
      </c>
      <c r="J18">
        <v>2360</v>
      </c>
    </row>
    <row r="19" spans="1:10" x14ac:dyDescent="0.2">
      <c r="A19" t="s">
        <v>21</v>
      </c>
      <c r="B19">
        <v>80</v>
      </c>
      <c r="C19" t="s">
        <v>55</v>
      </c>
      <c r="D19">
        <v>1073</v>
      </c>
      <c r="E19">
        <v>131</v>
      </c>
      <c r="F19">
        <v>6</v>
      </c>
      <c r="G19">
        <f t="shared" si="0"/>
        <v>0.12208760484622554</v>
      </c>
      <c r="H19">
        <f t="shared" si="1"/>
        <v>5.5917986952469714E-3</v>
      </c>
      <c r="I19">
        <v>1480</v>
      </c>
      <c r="J19">
        <v>2370</v>
      </c>
    </row>
    <row r="20" spans="1:10" x14ac:dyDescent="0.2">
      <c r="A20" t="s">
        <v>17</v>
      </c>
      <c r="B20">
        <v>80</v>
      </c>
      <c r="C20" t="s">
        <v>53</v>
      </c>
      <c r="D20">
        <v>340</v>
      </c>
      <c r="E20">
        <v>19</v>
      </c>
      <c r="F20">
        <v>0</v>
      </c>
      <c r="G20">
        <f t="shared" si="0"/>
        <v>5.5882352941176473E-2</v>
      </c>
      <c r="H20">
        <f t="shared" si="1"/>
        <v>0</v>
      </c>
    </row>
    <row r="21" spans="1:10" x14ac:dyDescent="0.2">
      <c r="A21" t="s">
        <v>17</v>
      </c>
      <c r="B21">
        <v>80</v>
      </c>
      <c r="C21" t="s">
        <v>54</v>
      </c>
      <c r="D21">
        <v>1670</v>
      </c>
      <c r="E21">
        <v>57</v>
      </c>
      <c r="F21">
        <v>8</v>
      </c>
      <c r="G21">
        <f t="shared" si="0"/>
        <v>3.4131736526946108E-2</v>
      </c>
      <c r="H21">
        <f t="shared" si="1"/>
        <v>4.7904191616766467E-3</v>
      </c>
    </row>
    <row r="22" spans="1:10" x14ac:dyDescent="0.2">
      <c r="A22" t="s">
        <v>17</v>
      </c>
      <c r="B22">
        <v>80</v>
      </c>
      <c r="C22" t="s">
        <v>55</v>
      </c>
      <c r="D22">
        <v>1079</v>
      </c>
      <c r="E22">
        <v>183</v>
      </c>
      <c r="F22">
        <v>16</v>
      </c>
      <c r="G22">
        <f t="shared" si="0"/>
        <v>0.16960148285449489</v>
      </c>
      <c r="H22">
        <f t="shared" si="1"/>
        <v>1.4828544949026877E-2</v>
      </c>
      <c r="I22">
        <v>1420</v>
      </c>
      <c r="J22">
        <v>2400</v>
      </c>
    </row>
    <row r="23" spans="1:10" x14ac:dyDescent="0.2">
      <c r="A23" t="s">
        <v>14</v>
      </c>
      <c r="B23">
        <v>80</v>
      </c>
      <c r="C23" t="s">
        <v>53</v>
      </c>
      <c r="D23">
        <v>776</v>
      </c>
      <c r="E23">
        <v>6</v>
      </c>
      <c r="F23">
        <v>1</v>
      </c>
      <c r="G23">
        <f t="shared" si="0"/>
        <v>7.7319587628865982E-3</v>
      </c>
      <c r="H23">
        <f t="shared" si="1"/>
        <v>1.288659793814433E-3</v>
      </c>
    </row>
    <row r="24" spans="1:10" x14ac:dyDescent="0.2">
      <c r="A24" t="s">
        <v>14</v>
      </c>
      <c r="B24">
        <v>80</v>
      </c>
      <c r="C24" t="s">
        <v>54</v>
      </c>
      <c r="D24">
        <v>1848</v>
      </c>
      <c r="E24">
        <v>108</v>
      </c>
      <c r="F24">
        <v>6</v>
      </c>
      <c r="G24">
        <f t="shared" si="0"/>
        <v>5.844155844155844E-2</v>
      </c>
      <c r="H24">
        <f t="shared" si="1"/>
        <v>3.246753246753247E-3</v>
      </c>
    </row>
    <row r="25" spans="1:10" x14ac:dyDescent="0.2">
      <c r="A25" t="s">
        <v>14</v>
      </c>
      <c r="B25">
        <v>80</v>
      </c>
      <c r="C25" t="s">
        <v>55</v>
      </c>
      <c r="D25">
        <v>686</v>
      </c>
      <c r="E25">
        <v>43</v>
      </c>
      <c r="F25">
        <v>3</v>
      </c>
      <c r="G25">
        <f t="shared" si="0"/>
        <v>6.2682215743440239E-2</v>
      </c>
      <c r="H25">
        <f t="shared" si="1"/>
        <v>4.3731778425655978E-3</v>
      </c>
    </row>
    <row r="26" spans="1:10" x14ac:dyDescent="0.2">
      <c r="A26" t="s">
        <v>45</v>
      </c>
      <c r="B26">
        <v>80</v>
      </c>
      <c r="C26" t="s">
        <v>54</v>
      </c>
      <c r="D26">
        <v>2204</v>
      </c>
      <c r="E26">
        <v>89</v>
      </c>
      <c r="F26">
        <v>1</v>
      </c>
      <c r="G26">
        <f t="shared" si="0"/>
        <v>4.0381125226860257E-2</v>
      </c>
      <c r="H26">
        <f t="shared" si="1"/>
        <v>4.5372050816696913E-4</v>
      </c>
    </row>
    <row r="27" spans="1:10" x14ac:dyDescent="0.2">
      <c r="A27" t="s">
        <v>45</v>
      </c>
      <c r="B27">
        <v>80</v>
      </c>
      <c r="C27" t="s">
        <v>55</v>
      </c>
      <c r="D27">
        <v>227</v>
      </c>
      <c r="E27">
        <v>38</v>
      </c>
      <c r="F27">
        <v>1</v>
      </c>
      <c r="G27">
        <f t="shared" si="0"/>
        <v>0.16740088105726872</v>
      </c>
      <c r="H27">
        <f t="shared" si="1"/>
        <v>4.4052863436123352E-3</v>
      </c>
    </row>
    <row r="28" spans="1:10" x14ac:dyDescent="0.2">
      <c r="A28" t="s">
        <v>46</v>
      </c>
      <c r="B28">
        <v>80</v>
      </c>
      <c r="C28" t="s">
        <v>53</v>
      </c>
      <c r="D28">
        <v>447</v>
      </c>
      <c r="E28">
        <v>39</v>
      </c>
      <c r="F28">
        <v>1</v>
      </c>
      <c r="G28">
        <f t="shared" si="0"/>
        <v>8.7248322147651006E-2</v>
      </c>
      <c r="H28">
        <f t="shared" si="1"/>
        <v>2.2371364653243847E-3</v>
      </c>
    </row>
    <row r="29" spans="1:10" x14ac:dyDescent="0.2">
      <c r="A29" t="s">
        <v>46</v>
      </c>
      <c r="B29">
        <v>80</v>
      </c>
      <c r="C29" t="s">
        <v>54</v>
      </c>
      <c r="D29">
        <v>1183</v>
      </c>
      <c r="E29">
        <v>46</v>
      </c>
      <c r="F29">
        <v>10</v>
      </c>
      <c r="G29">
        <f t="shared" si="0"/>
        <v>3.888419273034658E-2</v>
      </c>
      <c r="H29">
        <f t="shared" si="1"/>
        <v>8.4530853761623E-3</v>
      </c>
    </row>
    <row r="30" spans="1:10" x14ac:dyDescent="0.2">
      <c r="A30" t="s">
        <v>46</v>
      </c>
      <c r="B30">
        <v>80</v>
      </c>
      <c r="C30" t="s">
        <v>55</v>
      </c>
      <c r="D30">
        <v>642</v>
      </c>
      <c r="E30">
        <v>39</v>
      </c>
      <c r="F30">
        <v>5</v>
      </c>
      <c r="G30">
        <f t="shared" si="0"/>
        <v>6.0747663551401869E-2</v>
      </c>
      <c r="H30">
        <f t="shared" si="1"/>
        <v>7.7881619937694704E-3</v>
      </c>
    </row>
    <row r="31" spans="1:10" x14ac:dyDescent="0.2">
      <c r="A31" t="s">
        <v>10</v>
      </c>
      <c r="B31">
        <v>80</v>
      </c>
      <c r="C31" t="s">
        <v>54</v>
      </c>
      <c r="D31">
        <v>753</v>
      </c>
      <c r="E31">
        <v>18</v>
      </c>
      <c r="F31">
        <v>2</v>
      </c>
      <c r="G31">
        <f t="shared" si="0"/>
        <v>2.3904382470119521E-2</v>
      </c>
      <c r="H31">
        <f t="shared" si="1"/>
        <v>2.6560424966799467E-3</v>
      </c>
    </row>
    <row r="32" spans="1:10" x14ac:dyDescent="0.2">
      <c r="A32" t="s">
        <v>11</v>
      </c>
      <c r="B32">
        <v>80</v>
      </c>
      <c r="C32" t="s">
        <v>53</v>
      </c>
      <c r="D32">
        <v>643</v>
      </c>
      <c r="E32">
        <v>17</v>
      </c>
      <c r="F32">
        <v>4</v>
      </c>
      <c r="G32">
        <f t="shared" si="0"/>
        <v>2.6438569206842923E-2</v>
      </c>
      <c r="H32">
        <f t="shared" si="1"/>
        <v>6.2208398133748056E-3</v>
      </c>
    </row>
    <row r="33" spans="1:8" x14ac:dyDescent="0.2">
      <c r="A33" t="s">
        <v>19</v>
      </c>
      <c r="B33">
        <v>80</v>
      </c>
      <c r="C33" t="s">
        <v>53</v>
      </c>
      <c r="D33">
        <v>280</v>
      </c>
      <c r="E33">
        <v>2</v>
      </c>
      <c r="F33">
        <v>2</v>
      </c>
      <c r="G33">
        <f t="shared" si="0"/>
        <v>7.1428571428571426E-3</v>
      </c>
      <c r="H33">
        <f t="shared" si="1"/>
        <v>7.1428571428571426E-3</v>
      </c>
    </row>
    <row r="34" spans="1:8" x14ac:dyDescent="0.2">
      <c r="A34" t="s">
        <v>19</v>
      </c>
      <c r="B34">
        <v>80</v>
      </c>
      <c r="C34" t="s">
        <v>55</v>
      </c>
      <c r="D34">
        <v>579</v>
      </c>
      <c r="E34">
        <v>45</v>
      </c>
      <c r="F34">
        <v>5</v>
      </c>
      <c r="G34">
        <f t="shared" si="0"/>
        <v>7.7720207253886009E-2</v>
      </c>
      <c r="H34">
        <f t="shared" si="1"/>
        <v>8.6355785837651123E-3</v>
      </c>
    </row>
    <row r="35" spans="1:8" x14ac:dyDescent="0.2">
      <c r="A35" t="s">
        <v>20</v>
      </c>
      <c r="B35">
        <v>80</v>
      </c>
      <c r="C35" t="s">
        <v>53</v>
      </c>
      <c r="D35">
        <v>810</v>
      </c>
      <c r="E35">
        <v>7</v>
      </c>
      <c r="F35">
        <v>2</v>
      </c>
      <c r="G35">
        <f t="shared" si="0"/>
        <v>8.6419753086419745E-3</v>
      </c>
      <c r="H35">
        <f t="shared" si="1"/>
        <v>2.4691358024691358E-3</v>
      </c>
    </row>
    <row r="36" spans="1:8" x14ac:dyDescent="0.2">
      <c r="A36" t="s">
        <v>20</v>
      </c>
      <c r="B36">
        <v>80</v>
      </c>
      <c r="C36" t="s">
        <v>54</v>
      </c>
      <c r="D36">
        <v>898</v>
      </c>
      <c r="E36">
        <v>66</v>
      </c>
      <c r="F36">
        <v>5</v>
      </c>
      <c r="G36">
        <f t="shared" si="0"/>
        <v>7.3496659242761692E-2</v>
      </c>
      <c r="H36">
        <f t="shared" si="1"/>
        <v>5.5679287305122494E-3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03F75-9FDF-3E40-A627-35EDED3B3C55}">
  <dimension ref="A1:D11"/>
  <sheetViews>
    <sheetView workbookViewId="0"/>
  </sheetViews>
  <sheetFormatPr baseColWidth="10" defaultRowHeight="16" x14ac:dyDescent="0.2"/>
  <cols>
    <col min="1" max="1" width="12.83203125" customWidth="1"/>
    <col min="2" max="2" width="12.33203125" customWidth="1"/>
    <col min="3" max="4" width="13.1640625" customWidth="1"/>
  </cols>
  <sheetData>
    <row r="1" spans="1:4" x14ac:dyDescent="0.2">
      <c r="A1" t="s">
        <v>95</v>
      </c>
    </row>
    <row r="3" spans="1:4" x14ac:dyDescent="0.2">
      <c r="A3" t="s">
        <v>66</v>
      </c>
      <c r="B3" t="s">
        <v>67</v>
      </c>
      <c r="C3" t="s">
        <v>68</v>
      </c>
      <c r="D3" t="s">
        <v>69</v>
      </c>
    </row>
    <row r="4" spans="1:4" x14ac:dyDescent="0.2">
      <c r="A4" s="2">
        <v>2.1783743000000002</v>
      </c>
      <c r="B4" s="2">
        <v>5.2433274599999997</v>
      </c>
      <c r="C4" s="2"/>
      <c r="D4" s="2"/>
    </row>
    <row r="5" spans="1:4" x14ac:dyDescent="0.2">
      <c r="A5" s="2"/>
      <c r="B5" s="2"/>
      <c r="C5" s="2">
        <v>2.6665957100000002</v>
      </c>
      <c r="D5" s="2">
        <v>0.63583506000000001</v>
      </c>
    </row>
    <row r="6" spans="1:4" x14ac:dyDescent="0.2">
      <c r="A6" s="2"/>
      <c r="B6" s="2"/>
      <c r="C6" s="2">
        <v>0.93360878000000003</v>
      </c>
      <c r="D6" s="2">
        <v>3.88552455</v>
      </c>
    </row>
    <row r="7" spans="1:4" x14ac:dyDescent="0.2">
      <c r="A7" s="2"/>
      <c r="B7" s="2"/>
      <c r="C7" s="2">
        <v>0.66739488000000002</v>
      </c>
      <c r="D7" s="2">
        <v>0.19605726000000001</v>
      </c>
    </row>
    <row r="8" spans="1:4" x14ac:dyDescent="0.2">
      <c r="A8" s="2"/>
      <c r="B8" s="2"/>
      <c r="C8" s="2">
        <v>0.31071088000000002</v>
      </c>
      <c r="D8" s="2">
        <v>2.6086849499999998</v>
      </c>
    </row>
    <row r="9" spans="1:4" x14ac:dyDescent="0.2">
      <c r="A9" s="2">
        <v>1.26601692</v>
      </c>
      <c r="B9" s="2">
        <v>4.6092352400000003</v>
      </c>
      <c r="C9" s="2"/>
      <c r="D9" s="2"/>
    </row>
    <row r="10" spans="1:4" x14ac:dyDescent="0.2">
      <c r="A10" s="2"/>
      <c r="B10" s="2"/>
      <c r="C10" s="2">
        <v>0.42674862000000002</v>
      </c>
      <c r="D10" s="2">
        <v>1.6162537299999999</v>
      </c>
    </row>
    <row r="11" spans="1:4" x14ac:dyDescent="0.2">
      <c r="A11" s="2">
        <v>6.6105099699999998</v>
      </c>
      <c r="B11" s="2">
        <v>5.4604882999999997</v>
      </c>
      <c r="C11" s="2"/>
      <c r="D1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8C61F-6B87-D245-A7A5-742FAAE0E468}">
  <dimension ref="A1:E18"/>
  <sheetViews>
    <sheetView workbookViewId="0">
      <selection activeCell="H8" sqref="H8"/>
    </sheetView>
  </sheetViews>
  <sheetFormatPr baseColWidth="10" defaultRowHeight="16" x14ac:dyDescent="0.2"/>
  <sheetData>
    <row r="1" spans="1:5" x14ac:dyDescent="0.2">
      <c r="A1" t="s">
        <v>94</v>
      </c>
    </row>
    <row r="3" spans="1:5" x14ac:dyDescent="0.2">
      <c r="A3" s="3"/>
      <c r="B3" s="11" t="s">
        <v>79</v>
      </c>
      <c r="C3" s="11"/>
    </row>
    <row r="4" spans="1:5" x14ac:dyDescent="0.2">
      <c r="A4" s="4" t="s">
        <v>80</v>
      </c>
      <c r="B4" s="2">
        <v>0.91721949000000003</v>
      </c>
      <c r="C4" s="2">
        <v>0.84857104999999999</v>
      </c>
    </row>
    <row r="5" spans="1:5" x14ac:dyDescent="0.2">
      <c r="A5" s="4" t="s">
        <v>81</v>
      </c>
      <c r="B5" s="2">
        <v>2.4036295999999999</v>
      </c>
      <c r="C5" s="2">
        <v>3.57325625</v>
      </c>
    </row>
    <row r="6" spans="1:5" x14ac:dyDescent="0.2">
      <c r="A6" s="4" t="s">
        <v>82</v>
      </c>
      <c r="B6" s="2">
        <v>1.3680010499999999</v>
      </c>
      <c r="C6" s="2">
        <v>3.2196908799999999</v>
      </c>
    </row>
    <row r="7" spans="1:5" x14ac:dyDescent="0.2">
      <c r="A7" s="4" t="s">
        <v>83</v>
      </c>
      <c r="B7" s="2">
        <v>1.0877915499999999</v>
      </c>
      <c r="C7" s="2">
        <v>0.95349189000000001</v>
      </c>
    </row>
    <row r="8" spans="1:5" x14ac:dyDescent="0.2">
      <c r="A8" s="4" t="s">
        <v>84</v>
      </c>
      <c r="B8" s="2">
        <v>0.95453098999999997</v>
      </c>
      <c r="C8" s="2">
        <v>0.14861461000000001</v>
      </c>
    </row>
    <row r="11" spans="1:5" x14ac:dyDescent="0.2">
      <c r="A11" s="4" t="s">
        <v>85</v>
      </c>
    </row>
    <row r="13" spans="1:5" x14ac:dyDescent="0.2">
      <c r="A13" s="3"/>
      <c r="B13" s="11" t="s">
        <v>86</v>
      </c>
      <c r="C13" s="11"/>
      <c r="D13" s="11" t="s">
        <v>87</v>
      </c>
      <c r="E13" s="11"/>
    </row>
    <row r="14" spans="1:5" x14ac:dyDescent="0.2">
      <c r="A14" s="4" t="s">
        <v>88</v>
      </c>
      <c r="B14" s="2">
        <v>2.9729220000000001E-2</v>
      </c>
      <c r="C14" s="2">
        <v>3.6283879999999998E-2</v>
      </c>
      <c r="D14" s="2">
        <v>2.7268219999999999E-2</v>
      </c>
      <c r="E14" s="2">
        <v>3.0789449999999999E-2</v>
      </c>
    </row>
    <row r="15" spans="1:5" x14ac:dyDescent="0.2">
      <c r="A15" s="4" t="s">
        <v>89</v>
      </c>
      <c r="B15" s="2">
        <v>3.3327610000000001E-2</v>
      </c>
      <c r="C15" s="2">
        <v>3.553601E-2</v>
      </c>
      <c r="D15" s="2">
        <v>8.0107230000000001E-2</v>
      </c>
      <c r="E15" s="2">
        <v>0.12697927000000001</v>
      </c>
    </row>
    <row r="16" spans="1:5" x14ac:dyDescent="0.2">
      <c r="A16" s="4" t="s">
        <v>90</v>
      </c>
      <c r="B16" s="2">
        <v>0.16534499</v>
      </c>
      <c r="C16" s="2">
        <v>5.0148100000000001E-2</v>
      </c>
      <c r="D16" s="2">
        <v>0.22619212</v>
      </c>
      <c r="E16" s="2">
        <v>0.16146137999999999</v>
      </c>
    </row>
    <row r="17" spans="1:5" x14ac:dyDescent="0.2">
      <c r="A17" s="4" t="s">
        <v>91</v>
      </c>
      <c r="B17" s="2">
        <v>7.1240339999999999E-2</v>
      </c>
      <c r="C17" s="2">
        <v>0.1139298</v>
      </c>
      <c r="D17" s="2">
        <v>7.7494640000000004E-2</v>
      </c>
      <c r="E17" s="2">
        <v>0.10863114</v>
      </c>
    </row>
    <row r="18" spans="1:5" x14ac:dyDescent="0.2">
      <c r="A18" s="4" t="s">
        <v>92</v>
      </c>
      <c r="B18" s="2">
        <v>0.14648723999999999</v>
      </c>
      <c r="C18" s="2">
        <v>0.19283003000000001</v>
      </c>
      <c r="D18" s="2">
        <v>0.13982660999999999</v>
      </c>
      <c r="E18" s="2">
        <v>2.865736E-2</v>
      </c>
    </row>
  </sheetData>
  <mergeCells count="3">
    <mergeCell ref="B3:C3"/>
    <mergeCell ref="B13:C13"/>
    <mergeCell ref="D13:E1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9024A-C2B8-E247-9FE4-E7B9A2AA9365}">
  <dimension ref="A1:G10"/>
  <sheetViews>
    <sheetView workbookViewId="0"/>
  </sheetViews>
  <sheetFormatPr baseColWidth="10" defaultRowHeight="16" x14ac:dyDescent="0.2"/>
  <cols>
    <col min="1" max="1" width="16.1640625" customWidth="1"/>
  </cols>
  <sheetData>
    <row r="1" spans="1:7" x14ac:dyDescent="0.2">
      <c r="A1" t="s">
        <v>93</v>
      </c>
    </row>
    <row r="3" spans="1:7" x14ac:dyDescent="0.2">
      <c r="A3" s="3"/>
      <c r="B3" s="11" t="s">
        <v>70</v>
      </c>
      <c r="C3" s="11"/>
      <c r="D3" s="11"/>
      <c r="E3" s="11" t="s">
        <v>71</v>
      </c>
      <c r="F3" s="11"/>
      <c r="G3" s="11"/>
    </row>
    <row r="4" spans="1:7" x14ac:dyDescent="0.2">
      <c r="A4" s="4" t="s">
        <v>72</v>
      </c>
      <c r="B4" s="2">
        <v>0.78333321</v>
      </c>
      <c r="C4" s="2">
        <v>0.99952624000000001</v>
      </c>
      <c r="D4" s="2">
        <v>0.30089933000000002</v>
      </c>
      <c r="E4" s="2">
        <v>2.9858847800000001</v>
      </c>
      <c r="F4" s="2">
        <v>3.5520306499999998</v>
      </c>
      <c r="G4" s="2">
        <v>4.4733345599999996</v>
      </c>
    </row>
    <row r="5" spans="1:7" x14ac:dyDescent="0.2">
      <c r="A5" s="4" t="s">
        <v>73</v>
      </c>
      <c r="B5" s="2">
        <v>0.44179223000000001</v>
      </c>
      <c r="C5" s="2">
        <v>0.60130450000000002</v>
      </c>
      <c r="D5" s="2">
        <v>0</v>
      </c>
      <c r="E5" s="2">
        <v>2.79573333</v>
      </c>
      <c r="F5" s="2">
        <v>1.7996074500000001</v>
      </c>
      <c r="G5" s="2">
        <v>2.6965819500000001</v>
      </c>
    </row>
    <row r="6" spans="1:7" x14ac:dyDescent="0.2">
      <c r="A6" s="4" t="s">
        <v>74</v>
      </c>
      <c r="B6" s="2">
        <v>3.8405148200000001</v>
      </c>
      <c r="C6" s="2">
        <v>6.4920661800000001</v>
      </c>
      <c r="D6" s="2">
        <v>4.7661759100000003</v>
      </c>
      <c r="E6" s="2">
        <v>7.86207162</v>
      </c>
      <c r="F6" s="2">
        <v>5.7308692800000003</v>
      </c>
      <c r="G6" s="2">
        <v>5.1211499900000002</v>
      </c>
    </row>
    <row r="7" spans="1:7" x14ac:dyDescent="0.2">
      <c r="A7" s="4" t="s">
        <v>75</v>
      </c>
      <c r="B7" s="2">
        <v>6.9864346599999996</v>
      </c>
      <c r="C7" s="2">
        <v>12.3433321</v>
      </c>
      <c r="D7" s="2">
        <v>9.3928703599999999</v>
      </c>
      <c r="E7" s="2">
        <v>2.5544608499999999</v>
      </c>
      <c r="F7" s="2">
        <v>1.37200973</v>
      </c>
      <c r="G7" s="2">
        <v>3.84839931</v>
      </c>
    </row>
    <row r="8" spans="1:7" x14ac:dyDescent="0.2">
      <c r="A8" s="4" t="s">
        <v>76</v>
      </c>
      <c r="B8" s="2">
        <v>3.7246497500000002</v>
      </c>
      <c r="C8" s="2">
        <v>4.4202551000000003</v>
      </c>
      <c r="D8" s="2">
        <v>3.9929454</v>
      </c>
      <c r="E8" s="2">
        <v>1.73403562</v>
      </c>
      <c r="F8" s="2">
        <v>1.8845122999999999</v>
      </c>
      <c r="G8" s="2">
        <v>2.1527712000000001</v>
      </c>
    </row>
    <row r="9" spans="1:7" x14ac:dyDescent="0.2">
      <c r="A9" s="4" t="s">
        <v>77</v>
      </c>
      <c r="B9" s="2">
        <v>1.1499740899999999</v>
      </c>
      <c r="C9" s="2">
        <v>0.63239617000000004</v>
      </c>
      <c r="D9" s="2">
        <v>0.73176459000000005</v>
      </c>
      <c r="E9" s="2">
        <v>0.81543447000000002</v>
      </c>
      <c r="F9" s="2">
        <v>0.77667153</v>
      </c>
      <c r="G9" s="2">
        <v>0.68853154999999999</v>
      </c>
    </row>
    <row r="10" spans="1:7" x14ac:dyDescent="0.2">
      <c r="A10" s="4" t="s">
        <v>78</v>
      </c>
      <c r="B10" s="2">
        <v>4.7886268599999999</v>
      </c>
      <c r="C10" s="2">
        <v>0</v>
      </c>
      <c r="D10" s="2">
        <v>7.0233172000000001</v>
      </c>
      <c r="E10" s="2">
        <v>0.74649204000000002</v>
      </c>
      <c r="F10" s="2">
        <v>1.73688701</v>
      </c>
      <c r="G10" s="2">
        <v>0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43A2-D4F4-5245-8F67-396EF28FDB52}">
  <dimension ref="A1:H59"/>
  <sheetViews>
    <sheetView workbookViewId="0">
      <selection activeCell="B59" sqref="B59"/>
    </sheetView>
  </sheetViews>
  <sheetFormatPr baseColWidth="10" defaultRowHeight="16" x14ac:dyDescent="0.2"/>
  <sheetData>
    <row r="1" spans="1:8" x14ac:dyDescent="0.2">
      <c r="A1" t="s">
        <v>96</v>
      </c>
    </row>
    <row r="2" spans="1:8" x14ac:dyDescent="0.2">
      <c r="A2" t="s">
        <v>97</v>
      </c>
      <c r="B2" t="s">
        <v>337</v>
      </c>
      <c r="C2" t="s">
        <v>98</v>
      </c>
      <c r="D2" t="s">
        <v>99</v>
      </c>
      <c r="E2" t="s">
        <v>100</v>
      </c>
      <c r="F2" t="s">
        <v>101</v>
      </c>
      <c r="G2" t="s">
        <v>102</v>
      </c>
    </row>
    <row r="3" spans="1:8" x14ac:dyDescent="0.2">
      <c r="B3" t="s">
        <v>17</v>
      </c>
      <c r="C3">
        <v>12.6</v>
      </c>
      <c r="D3">
        <v>11.5</v>
      </c>
      <c r="E3">
        <v>15.8</v>
      </c>
      <c r="F3">
        <v>15.5</v>
      </c>
      <c r="G3" t="s">
        <v>103</v>
      </c>
    </row>
    <row r="4" spans="1:8" x14ac:dyDescent="0.2">
      <c r="B4" t="s">
        <v>11</v>
      </c>
      <c r="C4">
        <v>39.700000000000003</v>
      </c>
      <c r="D4">
        <v>38.299999999999997</v>
      </c>
      <c r="E4">
        <v>42.1</v>
      </c>
      <c r="F4">
        <v>42.9</v>
      </c>
      <c r="G4" t="s">
        <v>104</v>
      </c>
    </row>
    <row r="5" spans="1:8" x14ac:dyDescent="0.2">
      <c r="B5" t="s">
        <v>19</v>
      </c>
      <c r="C5">
        <v>48.5</v>
      </c>
      <c r="D5">
        <v>56.1</v>
      </c>
      <c r="E5">
        <v>63.9</v>
      </c>
      <c r="F5">
        <v>49.1</v>
      </c>
      <c r="G5" t="s">
        <v>103</v>
      </c>
    </row>
    <row r="6" spans="1:8" x14ac:dyDescent="0.2">
      <c r="B6" t="s">
        <v>20</v>
      </c>
      <c r="C6">
        <v>35.299999999999997</v>
      </c>
      <c r="D6">
        <v>34.299999999999997</v>
      </c>
      <c r="E6">
        <v>34.700000000000003</v>
      </c>
      <c r="F6">
        <v>39.799999999999997</v>
      </c>
      <c r="G6" t="s">
        <v>104</v>
      </c>
    </row>
    <row r="7" spans="1:8" x14ac:dyDescent="0.2">
      <c r="B7" t="s">
        <v>21</v>
      </c>
      <c r="C7">
        <v>34</v>
      </c>
      <c r="D7">
        <v>35.5</v>
      </c>
      <c r="E7">
        <v>33.6</v>
      </c>
      <c r="F7">
        <v>33.1</v>
      </c>
      <c r="G7" t="s">
        <v>105</v>
      </c>
    </row>
    <row r="8" spans="1:8" x14ac:dyDescent="0.2">
      <c r="B8" t="s">
        <v>50</v>
      </c>
      <c r="C8">
        <v>12.6</v>
      </c>
      <c r="D8">
        <v>11.6</v>
      </c>
      <c r="F8">
        <v>11.7</v>
      </c>
      <c r="G8" t="s">
        <v>106</v>
      </c>
    </row>
    <row r="9" spans="1:8" x14ac:dyDescent="0.2">
      <c r="A9" t="s">
        <v>107</v>
      </c>
      <c r="C9">
        <f>AVERAGE(C3:C8)</f>
        <v>30.450000000000003</v>
      </c>
      <c r="D9">
        <f t="shared" ref="D9:F9" si="0">AVERAGE(D3:D8)</f>
        <v>31.216666666666665</v>
      </c>
      <c r="E9">
        <f t="shared" si="0"/>
        <v>38.019999999999996</v>
      </c>
      <c r="F9">
        <f t="shared" si="0"/>
        <v>32.016666666666666</v>
      </c>
    </row>
    <row r="12" spans="1:8" x14ac:dyDescent="0.2">
      <c r="A12" t="s">
        <v>108</v>
      </c>
      <c r="C12" t="s">
        <v>98</v>
      </c>
      <c r="D12" t="s">
        <v>99</v>
      </c>
      <c r="E12" t="s">
        <v>100</v>
      </c>
      <c r="F12" t="s">
        <v>101</v>
      </c>
      <c r="G12" t="s">
        <v>102</v>
      </c>
      <c r="H12" t="s">
        <v>109</v>
      </c>
    </row>
    <row r="13" spans="1:8" x14ac:dyDescent="0.2">
      <c r="B13" t="s">
        <v>17</v>
      </c>
      <c r="C13">
        <v>54.1</v>
      </c>
      <c r="D13">
        <v>46.2</v>
      </c>
      <c r="E13">
        <v>36.9</v>
      </c>
      <c r="F13">
        <v>40.4</v>
      </c>
      <c r="G13" t="s">
        <v>103</v>
      </c>
      <c r="H13">
        <v>3</v>
      </c>
    </row>
    <row r="14" spans="1:8" x14ac:dyDescent="0.2">
      <c r="B14" t="s">
        <v>11</v>
      </c>
      <c r="C14">
        <v>22.1</v>
      </c>
      <c r="D14">
        <v>29.1</v>
      </c>
      <c r="E14">
        <v>19.8</v>
      </c>
      <c r="F14">
        <v>26.9</v>
      </c>
      <c r="G14" t="s">
        <v>104</v>
      </c>
      <c r="H14">
        <v>-76</v>
      </c>
    </row>
    <row r="15" spans="1:8" x14ac:dyDescent="0.2">
      <c r="B15" t="s">
        <v>19</v>
      </c>
      <c r="C15">
        <v>12.3</v>
      </c>
      <c r="D15">
        <v>18.8</v>
      </c>
      <c r="E15">
        <v>12</v>
      </c>
      <c r="F15">
        <v>21.5</v>
      </c>
      <c r="G15" t="s">
        <v>103</v>
      </c>
      <c r="H15">
        <v>-16</v>
      </c>
    </row>
    <row r="16" spans="1:8" x14ac:dyDescent="0.2">
      <c r="B16" t="s">
        <v>20</v>
      </c>
      <c r="C16">
        <v>26.5</v>
      </c>
      <c r="D16">
        <v>41.9</v>
      </c>
      <c r="E16">
        <v>35.700000000000003</v>
      </c>
      <c r="F16">
        <v>31.7</v>
      </c>
      <c r="G16" t="s">
        <v>104</v>
      </c>
      <c r="H16">
        <v>-53</v>
      </c>
    </row>
    <row r="17" spans="1:8" x14ac:dyDescent="0.2">
      <c r="B17" t="s">
        <v>21</v>
      </c>
      <c r="C17">
        <v>31.4</v>
      </c>
      <c r="D17">
        <v>34.200000000000003</v>
      </c>
      <c r="E17">
        <v>38.5</v>
      </c>
      <c r="F17">
        <v>37.6</v>
      </c>
      <c r="G17" t="s">
        <v>105</v>
      </c>
      <c r="H17">
        <v>-100</v>
      </c>
    </row>
    <row r="18" spans="1:8" x14ac:dyDescent="0.2">
      <c r="B18" t="s">
        <v>50</v>
      </c>
      <c r="C18">
        <v>40.299999999999997</v>
      </c>
      <c r="D18">
        <v>38</v>
      </c>
      <c r="F18">
        <v>33.700000000000003</v>
      </c>
      <c r="G18" t="s">
        <v>106</v>
      </c>
      <c r="H18" t="s">
        <v>18</v>
      </c>
    </row>
    <row r="19" spans="1:8" x14ac:dyDescent="0.2">
      <c r="A19" t="s">
        <v>107</v>
      </c>
      <c r="C19">
        <f>AVERAGE(C13:C18)</f>
        <v>31.116666666666664</v>
      </c>
      <c r="D19">
        <f t="shared" ref="D19:F19" si="1">AVERAGE(D13:D18)</f>
        <v>34.699999999999996</v>
      </c>
      <c r="E19">
        <f t="shared" si="1"/>
        <v>28.580000000000002</v>
      </c>
      <c r="F19">
        <f t="shared" si="1"/>
        <v>31.966666666666669</v>
      </c>
    </row>
    <row r="22" spans="1:8" x14ac:dyDescent="0.2">
      <c r="A22" t="s">
        <v>110</v>
      </c>
      <c r="C22" t="s">
        <v>98</v>
      </c>
      <c r="D22" t="s">
        <v>99</v>
      </c>
      <c r="E22" t="s">
        <v>100</v>
      </c>
      <c r="F22" t="s">
        <v>101</v>
      </c>
      <c r="G22" t="s">
        <v>102</v>
      </c>
      <c r="H22" t="s">
        <v>109</v>
      </c>
    </row>
    <row r="23" spans="1:8" x14ac:dyDescent="0.2">
      <c r="B23" t="s">
        <v>17</v>
      </c>
      <c r="C23">
        <v>3.74</v>
      </c>
      <c r="D23">
        <v>3.04</v>
      </c>
      <c r="E23">
        <v>1.99</v>
      </c>
      <c r="F23">
        <v>1.78</v>
      </c>
      <c r="G23" t="s">
        <v>103</v>
      </c>
      <c r="H23">
        <v>3</v>
      </c>
    </row>
    <row r="24" spans="1:8" x14ac:dyDescent="0.2">
      <c r="B24" t="s">
        <v>11</v>
      </c>
      <c r="C24">
        <v>1.79</v>
      </c>
      <c r="D24">
        <v>1.6</v>
      </c>
      <c r="E24">
        <v>1.1299999999999999</v>
      </c>
      <c r="F24">
        <v>1.34</v>
      </c>
      <c r="G24" t="s">
        <v>104</v>
      </c>
      <c r="H24">
        <v>-76</v>
      </c>
    </row>
    <row r="25" spans="1:8" x14ac:dyDescent="0.2">
      <c r="B25" t="s">
        <v>19</v>
      </c>
      <c r="C25">
        <v>1.3</v>
      </c>
      <c r="D25">
        <v>1.8</v>
      </c>
      <c r="E25">
        <v>0.86</v>
      </c>
      <c r="F25">
        <v>8.1300000000000008</v>
      </c>
      <c r="G25" t="s">
        <v>103</v>
      </c>
      <c r="H25">
        <v>-16</v>
      </c>
    </row>
    <row r="26" spans="1:8" x14ac:dyDescent="0.2">
      <c r="B26" t="s">
        <v>20</v>
      </c>
      <c r="C26">
        <v>2.27</v>
      </c>
      <c r="D26">
        <v>2.31</v>
      </c>
      <c r="E26">
        <v>4.04</v>
      </c>
      <c r="F26">
        <v>2.16</v>
      </c>
      <c r="G26" t="s">
        <v>104</v>
      </c>
      <c r="H26">
        <v>-53</v>
      </c>
    </row>
    <row r="27" spans="1:8" x14ac:dyDescent="0.2">
      <c r="B27" t="s">
        <v>21</v>
      </c>
      <c r="C27">
        <v>3.14</v>
      </c>
      <c r="D27">
        <v>2.99</v>
      </c>
      <c r="E27">
        <v>3.31</v>
      </c>
      <c r="F27">
        <v>2.93</v>
      </c>
      <c r="G27" t="s">
        <v>105</v>
      </c>
      <c r="H27">
        <v>-100</v>
      </c>
    </row>
    <row r="28" spans="1:8" x14ac:dyDescent="0.2">
      <c r="B28" t="s">
        <v>50</v>
      </c>
      <c r="C28">
        <v>4.4400000000000004</v>
      </c>
      <c r="D28">
        <v>3.21</v>
      </c>
      <c r="F28">
        <v>0.52</v>
      </c>
      <c r="G28" t="s">
        <v>106</v>
      </c>
      <c r="H28" t="s">
        <v>18</v>
      </c>
    </row>
    <row r="29" spans="1:8" x14ac:dyDescent="0.2">
      <c r="A29" t="s">
        <v>107</v>
      </c>
      <c r="C29">
        <f>AVERAGE(C23:C28)</f>
        <v>2.78</v>
      </c>
      <c r="D29">
        <f t="shared" ref="D29:F29" si="2">AVERAGE(D23:D28)</f>
        <v>2.4916666666666667</v>
      </c>
      <c r="E29">
        <f t="shared" si="2"/>
        <v>2.266</v>
      </c>
      <c r="F29">
        <f t="shared" si="2"/>
        <v>2.81</v>
      </c>
    </row>
    <row r="32" spans="1:8" x14ac:dyDescent="0.2">
      <c r="A32" t="s">
        <v>111</v>
      </c>
      <c r="C32" t="s">
        <v>98</v>
      </c>
      <c r="D32" t="s">
        <v>99</v>
      </c>
      <c r="E32" t="s">
        <v>100</v>
      </c>
      <c r="F32" t="s">
        <v>101</v>
      </c>
      <c r="G32" t="s">
        <v>102</v>
      </c>
      <c r="H32" t="s">
        <v>109</v>
      </c>
    </row>
    <row r="33" spans="1:8" x14ac:dyDescent="0.2">
      <c r="B33" t="s">
        <v>17</v>
      </c>
      <c r="C33">
        <v>1.05</v>
      </c>
      <c r="D33">
        <v>1.55</v>
      </c>
      <c r="E33">
        <v>2.11</v>
      </c>
      <c r="F33">
        <v>2.71</v>
      </c>
      <c r="G33" t="s">
        <v>103</v>
      </c>
      <c r="H33">
        <v>3</v>
      </c>
    </row>
    <row r="34" spans="1:8" x14ac:dyDescent="0.2">
      <c r="B34" t="s">
        <v>11</v>
      </c>
      <c r="C34">
        <v>2.74</v>
      </c>
      <c r="D34">
        <v>2.15</v>
      </c>
      <c r="E34">
        <v>2.69</v>
      </c>
      <c r="F34">
        <v>1.87</v>
      </c>
      <c r="G34" t="s">
        <v>104</v>
      </c>
      <c r="H34">
        <v>-76</v>
      </c>
    </row>
    <row r="35" spans="1:8" x14ac:dyDescent="0.2">
      <c r="B35" t="s">
        <v>19</v>
      </c>
      <c r="C35">
        <v>1.02</v>
      </c>
      <c r="D35">
        <v>1.06</v>
      </c>
      <c r="E35">
        <v>1.04</v>
      </c>
      <c r="F35">
        <v>2.73</v>
      </c>
      <c r="G35" t="s">
        <v>103</v>
      </c>
      <c r="H35">
        <v>-16</v>
      </c>
    </row>
    <row r="36" spans="1:8" x14ac:dyDescent="0.2">
      <c r="B36" t="s">
        <v>20</v>
      </c>
      <c r="C36">
        <v>1.86</v>
      </c>
      <c r="D36">
        <v>1.38</v>
      </c>
      <c r="E36">
        <v>1.1000000000000001</v>
      </c>
      <c r="F36">
        <v>1.37</v>
      </c>
      <c r="G36" t="s">
        <v>104</v>
      </c>
      <c r="H36">
        <v>-53</v>
      </c>
    </row>
    <row r="37" spans="1:8" x14ac:dyDescent="0.2">
      <c r="B37" t="s">
        <v>21</v>
      </c>
      <c r="C37">
        <v>2.17</v>
      </c>
      <c r="D37">
        <v>2.0299999999999998</v>
      </c>
      <c r="E37">
        <v>1.7</v>
      </c>
      <c r="F37">
        <v>1.84</v>
      </c>
      <c r="G37" t="s">
        <v>105</v>
      </c>
      <c r="H37">
        <v>-100</v>
      </c>
    </row>
    <row r="38" spans="1:8" x14ac:dyDescent="0.2">
      <c r="B38" t="s">
        <v>50</v>
      </c>
      <c r="C38">
        <v>1.44</v>
      </c>
      <c r="D38">
        <v>1.1100000000000001</v>
      </c>
      <c r="F38">
        <v>3.75</v>
      </c>
      <c r="G38" t="s">
        <v>106</v>
      </c>
      <c r="H38" t="s">
        <v>18</v>
      </c>
    </row>
    <row r="39" spans="1:8" x14ac:dyDescent="0.2">
      <c r="A39" t="s">
        <v>107</v>
      </c>
      <c r="C39">
        <f>AVERAGE(C33:C38)</f>
        <v>1.7133333333333332</v>
      </c>
      <c r="D39">
        <f t="shared" ref="D39:F39" si="3">AVERAGE(D33:D38)</f>
        <v>1.5466666666666666</v>
      </c>
      <c r="E39">
        <f t="shared" si="3"/>
        <v>1.7279999999999998</v>
      </c>
      <c r="F39">
        <f t="shared" si="3"/>
        <v>2.3783333333333334</v>
      </c>
    </row>
    <row r="42" spans="1:8" x14ac:dyDescent="0.2">
      <c r="A42" t="s">
        <v>112</v>
      </c>
      <c r="C42" t="s">
        <v>98</v>
      </c>
      <c r="D42" t="s">
        <v>99</v>
      </c>
      <c r="E42" t="s">
        <v>100</v>
      </c>
      <c r="F42" t="s">
        <v>101</v>
      </c>
      <c r="G42" t="s">
        <v>102</v>
      </c>
      <c r="H42" t="s">
        <v>109</v>
      </c>
    </row>
    <row r="43" spans="1:8" x14ac:dyDescent="0.2">
      <c r="B43" t="s">
        <v>17</v>
      </c>
      <c r="C43">
        <v>12.1</v>
      </c>
      <c r="D43">
        <v>19</v>
      </c>
      <c r="E43">
        <v>24.3</v>
      </c>
      <c r="F43">
        <v>19.100000000000001</v>
      </c>
      <c r="G43" t="s">
        <v>103</v>
      </c>
      <c r="H43">
        <v>3</v>
      </c>
    </row>
    <row r="44" spans="1:8" x14ac:dyDescent="0.2">
      <c r="B44" t="s">
        <v>11</v>
      </c>
      <c r="C44">
        <v>19.399999999999999</v>
      </c>
      <c r="D44">
        <v>13.7</v>
      </c>
      <c r="E44">
        <v>25.2</v>
      </c>
      <c r="F44">
        <v>17.7</v>
      </c>
      <c r="G44" t="s">
        <v>104</v>
      </c>
      <c r="H44">
        <v>-76</v>
      </c>
    </row>
    <row r="45" spans="1:8" x14ac:dyDescent="0.2">
      <c r="B45" t="s">
        <v>19</v>
      </c>
      <c r="C45">
        <v>20.2</v>
      </c>
      <c r="D45">
        <v>6.47</v>
      </c>
      <c r="E45">
        <v>13.8</v>
      </c>
      <c r="F45">
        <v>5.92</v>
      </c>
      <c r="G45" t="s">
        <v>103</v>
      </c>
      <c r="H45">
        <v>-16</v>
      </c>
    </row>
    <row r="46" spans="1:8" x14ac:dyDescent="0.2">
      <c r="B46" t="s">
        <v>20</v>
      </c>
      <c r="C46">
        <v>7.78</v>
      </c>
      <c r="D46">
        <v>5.68</v>
      </c>
      <c r="E46">
        <v>5.66</v>
      </c>
      <c r="F46">
        <v>8.1</v>
      </c>
      <c r="G46" t="s">
        <v>104</v>
      </c>
      <c r="H46">
        <v>-53</v>
      </c>
    </row>
    <row r="47" spans="1:8" x14ac:dyDescent="0.2">
      <c r="B47" t="s">
        <v>21</v>
      </c>
      <c r="C47">
        <v>17.600000000000001</v>
      </c>
      <c r="D47">
        <v>15.4</v>
      </c>
      <c r="E47">
        <v>13.8</v>
      </c>
      <c r="F47">
        <v>14.7</v>
      </c>
      <c r="G47" t="s">
        <v>105</v>
      </c>
      <c r="H47">
        <v>-100</v>
      </c>
    </row>
    <row r="48" spans="1:8" x14ac:dyDescent="0.2">
      <c r="B48" t="s">
        <v>50</v>
      </c>
      <c r="C48">
        <v>16.600000000000001</v>
      </c>
      <c r="D48">
        <v>22.8</v>
      </c>
      <c r="F48">
        <v>23.1</v>
      </c>
      <c r="G48" t="s">
        <v>106</v>
      </c>
      <c r="H48" t="s">
        <v>18</v>
      </c>
    </row>
    <row r="49" spans="1:8" x14ac:dyDescent="0.2">
      <c r="A49" t="s">
        <v>107</v>
      </c>
      <c r="C49">
        <f>AVERAGE(C43:C48)</f>
        <v>15.613333333333335</v>
      </c>
      <c r="D49">
        <f t="shared" ref="D49:F49" si="4">AVERAGE(D43:D48)</f>
        <v>13.841666666666667</v>
      </c>
      <c r="E49">
        <f t="shared" si="4"/>
        <v>16.552</v>
      </c>
      <c r="F49">
        <f t="shared" si="4"/>
        <v>14.770000000000001</v>
      </c>
    </row>
    <row r="52" spans="1:8" x14ac:dyDescent="0.2">
      <c r="A52" t="s">
        <v>113</v>
      </c>
      <c r="G52" t="s">
        <v>102</v>
      </c>
      <c r="H52" t="s">
        <v>109</v>
      </c>
    </row>
    <row r="53" spans="1:8" x14ac:dyDescent="0.2">
      <c r="B53" t="s">
        <v>17</v>
      </c>
      <c r="C53">
        <v>3.38</v>
      </c>
      <c r="D53">
        <v>3.58</v>
      </c>
      <c r="E53">
        <v>2.81</v>
      </c>
      <c r="F53">
        <v>1.83</v>
      </c>
      <c r="G53" t="s">
        <v>103</v>
      </c>
      <c r="H53">
        <v>3</v>
      </c>
    </row>
    <row r="54" spans="1:8" x14ac:dyDescent="0.2">
      <c r="B54" t="s">
        <v>11</v>
      </c>
      <c r="C54">
        <v>4.79</v>
      </c>
      <c r="D54">
        <v>6.14</v>
      </c>
      <c r="E54">
        <v>3.97</v>
      </c>
      <c r="F54">
        <v>1.34</v>
      </c>
      <c r="G54" t="s">
        <v>104</v>
      </c>
      <c r="H54">
        <v>-76</v>
      </c>
    </row>
    <row r="55" spans="1:8" x14ac:dyDescent="0.2">
      <c r="B55" t="s">
        <v>19</v>
      </c>
      <c r="C55">
        <v>2.95</v>
      </c>
      <c r="D55">
        <v>4.72</v>
      </c>
      <c r="E55">
        <v>5.4</v>
      </c>
      <c r="F55">
        <v>3.49</v>
      </c>
      <c r="G55" t="s">
        <v>103</v>
      </c>
      <c r="H55">
        <v>-16</v>
      </c>
    </row>
    <row r="56" spans="1:8" x14ac:dyDescent="0.2">
      <c r="B56" t="s">
        <v>20</v>
      </c>
      <c r="C56">
        <v>2.89</v>
      </c>
      <c r="D56">
        <v>3.41</v>
      </c>
      <c r="E56">
        <v>2.81</v>
      </c>
      <c r="F56">
        <v>3.23</v>
      </c>
      <c r="G56" t="s">
        <v>104</v>
      </c>
      <c r="H56">
        <v>-53</v>
      </c>
    </row>
    <row r="57" spans="1:8" x14ac:dyDescent="0.2">
      <c r="B57" t="s">
        <v>21</v>
      </c>
      <c r="C57">
        <v>7.07</v>
      </c>
      <c r="D57">
        <v>7.66</v>
      </c>
      <c r="F57">
        <v>11.4</v>
      </c>
      <c r="G57" t="s">
        <v>105</v>
      </c>
      <c r="H57">
        <v>-100</v>
      </c>
    </row>
    <row r="58" spans="1:8" x14ac:dyDescent="0.2">
      <c r="B58" t="s">
        <v>50</v>
      </c>
      <c r="C58">
        <f>AVERAGE(C53:C57)</f>
        <v>4.2160000000000002</v>
      </c>
      <c r="D58">
        <f t="shared" ref="D58:F58" si="5">AVERAGE(D53:D57)</f>
        <v>5.1019999999999994</v>
      </c>
      <c r="E58">
        <f t="shared" si="5"/>
        <v>3.7475000000000001</v>
      </c>
      <c r="F58">
        <f t="shared" si="5"/>
        <v>4.258</v>
      </c>
      <c r="G58" t="s">
        <v>106</v>
      </c>
      <c r="H58" t="s">
        <v>18</v>
      </c>
    </row>
    <row r="59" spans="1:8" x14ac:dyDescent="0.2">
      <c r="A59" t="s">
        <v>107</v>
      </c>
      <c r="C59">
        <f>AVERAGE(C53:C58)</f>
        <v>4.2160000000000002</v>
      </c>
      <c r="D59">
        <f t="shared" ref="D59:F59" si="6">AVERAGE(D53:D58)</f>
        <v>5.1019999999999994</v>
      </c>
      <c r="E59">
        <f t="shared" si="6"/>
        <v>3.7475000000000001</v>
      </c>
      <c r="F59">
        <f t="shared" si="6"/>
        <v>4.258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959FA-FC8B-FD49-995D-033A7DE518B6}">
  <dimension ref="A1:BW172"/>
  <sheetViews>
    <sheetView topLeftCell="A137" workbookViewId="0">
      <selection activeCell="D61" sqref="D61"/>
    </sheetView>
  </sheetViews>
  <sheetFormatPr baseColWidth="10" defaultRowHeight="16" x14ac:dyDescent="0.2"/>
  <cols>
    <col min="1" max="1" width="28.1640625" customWidth="1"/>
  </cols>
  <sheetData>
    <row r="1" spans="1:23" ht="15" x14ac:dyDescent="0.2">
      <c r="A1" t="s">
        <v>114</v>
      </c>
    </row>
    <row r="2" spans="1:23" ht="15" x14ac:dyDescent="0.2"/>
    <row r="3" spans="1:23" ht="15" x14ac:dyDescent="0.2">
      <c r="D3" t="s">
        <v>115</v>
      </c>
      <c r="E3" t="s">
        <v>116</v>
      </c>
      <c r="J3" t="s">
        <v>115</v>
      </c>
      <c r="K3" t="s">
        <v>116</v>
      </c>
      <c r="P3" t="s">
        <v>115</v>
      </c>
      <c r="Q3" t="s">
        <v>116</v>
      </c>
      <c r="V3" t="s">
        <v>115</v>
      </c>
      <c r="W3" t="s">
        <v>116</v>
      </c>
    </row>
    <row r="4" spans="1:23" ht="15" x14ac:dyDescent="0.2">
      <c r="A4" t="s">
        <v>117</v>
      </c>
      <c r="B4" t="s">
        <v>118</v>
      </c>
      <c r="D4" t="s">
        <v>118</v>
      </c>
      <c r="E4" t="s">
        <v>118</v>
      </c>
      <c r="G4" t="s">
        <v>117</v>
      </c>
      <c r="H4" t="s">
        <v>119</v>
      </c>
      <c r="J4" t="s">
        <v>119</v>
      </c>
      <c r="K4" t="s">
        <v>119</v>
      </c>
      <c r="M4" t="s">
        <v>117</v>
      </c>
      <c r="N4" t="s">
        <v>120</v>
      </c>
      <c r="P4" t="s">
        <v>120</v>
      </c>
      <c r="Q4" t="s">
        <v>120</v>
      </c>
      <c r="S4" t="s">
        <v>117</v>
      </c>
      <c r="T4" t="s">
        <v>121</v>
      </c>
      <c r="V4" t="s">
        <v>121</v>
      </c>
      <c r="W4" t="s">
        <v>121</v>
      </c>
    </row>
    <row r="5" spans="1:23" x14ac:dyDescent="0.2">
      <c r="A5" t="s">
        <v>122</v>
      </c>
      <c r="B5">
        <v>1.46</v>
      </c>
      <c r="D5">
        <f>B5/B5</f>
        <v>1</v>
      </c>
      <c r="E5">
        <v>0</v>
      </c>
      <c r="G5" t="s">
        <v>122</v>
      </c>
      <c r="H5">
        <v>0.71</v>
      </c>
      <c r="J5">
        <f t="shared" ref="J5" si="0">H5/H5</f>
        <v>1</v>
      </c>
      <c r="K5">
        <v>0</v>
      </c>
      <c r="M5" t="s">
        <v>122</v>
      </c>
      <c r="N5">
        <v>3.27</v>
      </c>
      <c r="P5">
        <f t="shared" ref="P5" si="1">N5/N5</f>
        <v>1</v>
      </c>
      <c r="Q5">
        <v>0</v>
      </c>
      <c r="S5" t="s">
        <v>122</v>
      </c>
      <c r="T5">
        <v>3.19</v>
      </c>
      <c r="U5" s="6"/>
      <c r="V5">
        <f t="shared" ref="V5" si="2">T5/T5</f>
        <v>1</v>
      </c>
      <c r="W5">
        <v>0</v>
      </c>
    </row>
    <row r="6" spans="1:23" ht="15" x14ac:dyDescent="0.2">
      <c r="A6" t="s">
        <v>123</v>
      </c>
      <c r="B6">
        <v>3.56</v>
      </c>
      <c r="D6">
        <f>B6/B5</f>
        <v>2.4383561643835616</v>
      </c>
      <c r="E6">
        <v>1.2859088720863805</v>
      </c>
      <c r="G6" t="s">
        <v>123</v>
      </c>
      <c r="H6">
        <v>2.48</v>
      </c>
      <c r="J6">
        <f t="shared" ref="J6" si="3">H6/H5</f>
        <v>3.4929577464788735</v>
      </c>
      <c r="K6">
        <v>1.8044491908821934</v>
      </c>
      <c r="M6" t="s">
        <v>124</v>
      </c>
      <c r="N6">
        <v>9.01</v>
      </c>
      <c r="P6">
        <f t="shared" ref="P6" si="4">N6/N5</f>
        <v>2.7553516819571864</v>
      </c>
      <c r="Q6">
        <v>0.44017703831877686</v>
      </c>
      <c r="S6" t="s">
        <v>123</v>
      </c>
      <c r="T6">
        <v>22.5</v>
      </c>
      <c r="V6">
        <f t="shared" ref="V6" si="5">T6/T5</f>
        <v>7.0532915360501569</v>
      </c>
      <c r="W6">
        <v>2.81829667233953</v>
      </c>
    </row>
    <row r="7" spans="1:23" ht="15" x14ac:dyDescent="0.2">
      <c r="A7" t="s">
        <v>125</v>
      </c>
      <c r="B7">
        <v>7.23</v>
      </c>
      <c r="D7">
        <f>B7/B5</f>
        <v>4.9520547945205484</v>
      </c>
      <c r="E7">
        <v>2.3080272780711009</v>
      </c>
      <c r="G7" t="s">
        <v>125</v>
      </c>
      <c r="H7">
        <v>14.7</v>
      </c>
      <c r="J7">
        <f t="shared" ref="J7" si="6">H7/H5</f>
        <v>20.704225352112676</v>
      </c>
      <c r="K7">
        <v>4.3718533202190448</v>
      </c>
      <c r="M7" t="s">
        <v>125</v>
      </c>
      <c r="N7">
        <v>13.5</v>
      </c>
      <c r="P7">
        <f t="shared" ref="P7" si="7">N7/N5</f>
        <v>4.1284403669724767</v>
      </c>
      <c r="Q7">
        <v>0.61578601583472004</v>
      </c>
      <c r="S7" t="s">
        <v>125</v>
      </c>
      <c r="T7">
        <v>18.8</v>
      </c>
      <c r="V7">
        <f t="shared" ref="V7" si="8">T7/T5</f>
        <v>5.8934169278996871</v>
      </c>
      <c r="W7">
        <v>2.5591043328001306</v>
      </c>
    </row>
    <row r="8" spans="1:23" x14ac:dyDescent="0.2">
      <c r="A8" t="s">
        <v>126</v>
      </c>
      <c r="B8">
        <v>3.93</v>
      </c>
      <c r="D8">
        <f>B8/B8</f>
        <v>1</v>
      </c>
      <c r="E8">
        <v>0</v>
      </c>
      <c r="G8" t="s">
        <v>126</v>
      </c>
      <c r="H8">
        <v>0.59</v>
      </c>
      <c r="J8">
        <f t="shared" ref="J8" si="9">H8/H8</f>
        <v>1</v>
      </c>
      <c r="K8">
        <v>0</v>
      </c>
      <c r="M8" t="s">
        <v>127</v>
      </c>
      <c r="N8">
        <v>5.38</v>
      </c>
      <c r="P8">
        <f t="shared" ref="P8" si="10">N8/N8</f>
        <v>1</v>
      </c>
      <c r="Q8">
        <v>0</v>
      </c>
      <c r="S8" t="s">
        <v>127</v>
      </c>
      <c r="T8">
        <v>4.13</v>
      </c>
      <c r="U8" s="6"/>
      <c r="V8">
        <f t="shared" ref="V8" si="11">T8/T8</f>
        <v>1</v>
      </c>
      <c r="W8">
        <v>0</v>
      </c>
    </row>
    <row r="9" spans="1:23" ht="15" x14ac:dyDescent="0.2">
      <c r="A9" t="s">
        <v>128</v>
      </c>
      <c r="B9">
        <v>3.25</v>
      </c>
      <c r="D9">
        <f>B9/B8</f>
        <v>0.82697201017811706</v>
      </c>
      <c r="E9">
        <v>-0.27408959434278962</v>
      </c>
      <c r="G9" t="s">
        <v>128</v>
      </c>
      <c r="H9">
        <v>0.5</v>
      </c>
      <c r="J9">
        <f t="shared" ref="J9" si="12">H9/H8</f>
        <v>0.84745762711864414</v>
      </c>
      <c r="K9">
        <v>-0.23878685958711643</v>
      </c>
      <c r="M9" t="s">
        <v>129</v>
      </c>
      <c r="N9">
        <v>3.91</v>
      </c>
      <c r="P9">
        <f t="shared" ref="P9" si="13">N9/N8</f>
        <v>0.72676579925650564</v>
      </c>
      <c r="Q9">
        <v>-0.13860551827052234</v>
      </c>
      <c r="S9" t="s">
        <v>129</v>
      </c>
      <c r="T9">
        <v>3.5</v>
      </c>
      <c r="V9">
        <f t="shared" ref="V9" si="14">T9/T8</f>
        <v>0.84745762711864414</v>
      </c>
      <c r="W9">
        <v>-0.23878685958711643</v>
      </c>
    </row>
    <row r="10" spans="1:23" ht="15" x14ac:dyDescent="0.2">
      <c r="A10" t="s">
        <v>130</v>
      </c>
      <c r="B10">
        <v>3.23</v>
      </c>
      <c r="D10">
        <f>B10/B8</f>
        <v>0.82188295165394398</v>
      </c>
      <c r="E10">
        <v>-0.28299514756468164</v>
      </c>
      <c r="G10" t="s">
        <v>130</v>
      </c>
      <c r="H10">
        <v>0.21</v>
      </c>
      <c r="J10">
        <f t="shared" ref="J10" si="15">H10/H8</f>
        <v>0.3559322033898305</v>
      </c>
      <c r="K10">
        <v>-1.4903256265830811</v>
      </c>
      <c r="M10" t="s">
        <v>131</v>
      </c>
      <c r="N10">
        <v>10.3</v>
      </c>
      <c r="P10">
        <f t="shared" ref="P10" si="16">N10/N8</f>
        <v>1.9144981412639408</v>
      </c>
      <c r="Q10">
        <v>0.28205494903878309</v>
      </c>
      <c r="S10" t="s">
        <v>131</v>
      </c>
      <c r="T10">
        <v>1.94</v>
      </c>
      <c r="V10">
        <f t="shared" ref="V10" si="17">T10/T8</f>
        <v>0.46973365617433416</v>
      </c>
      <c r="W10">
        <v>-1.0900851292323177</v>
      </c>
    </row>
    <row r="11" spans="1:23" ht="15" x14ac:dyDescent="0.2">
      <c r="A11" t="s">
        <v>132</v>
      </c>
      <c r="B11">
        <v>9.25</v>
      </c>
      <c r="D11">
        <f>B11/B8</f>
        <v>2.3536895674300253</v>
      </c>
      <c r="E11">
        <v>1.234924053145068</v>
      </c>
      <c r="G11" t="s">
        <v>132</v>
      </c>
      <c r="H11">
        <v>4.92</v>
      </c>
      <c r="J11">
        <f t="shared" ref="J11" si="18">H11/H8</f>
        <v>8.3389830508474585</v>
      </c>
      <c r="K11">
        <v>3.0598714559773987</v>
      </c>
      <c r="M11" t="s">
        <v>133</v>
      </c>
      <c r="N11">
        <v>11.7</v>
      </c>
      <c r="P11">
        <f t="shared" ref="P11" si="19">N11/N8</f>
        <v>2.1747211895910779</v>
      </c>
      <c r="Q11">
        <v>0.33740358607977244</v>
      </c>
      <c r="S11" t="s">
        <v>133</v>
      </c>
      <c r="T11">
        <v>7.68</v>
      </c>
      <c r="V11">
        <f t="shared" ref="V11" si="20">T11/T8</f>
        <v>1.8595641646489105</v>
      </c>
      <c r="W11">
        <v>0.89496452930171089</v>
      </c>
    </row>
    <row r="12" spans="1:23" x14ac:dyDescent="0.2">
      <c r="A12" t="s">
        <v>134</v>
      </c>
      <c r="B12">
        <v>1.28</v>
      </c>
      <c r="D12">
        <f>B12/B12</f>
        <v>1</v>
      </c>
      <c r="E12">
        <v>0</v>
      </c>
      <c r="G12" t="s">
        <v>134</v>
      </c>
      <c r="H12">
        <v>0.69</v>
      </c>
      <c r="J12">
        <f t="shared" ref="J12" si="21">H12/H12</f>
        <v>1</v>
      </c>
      <c r="K12">
        <v>0</v>
      </c>
      <c r="M12" t="s">
        <v>134</v>
      </c>
      <c r="N12">
        <v>33.700000000000003</v>
      </c>
      <c r="P12">
        <f t="shared" ref="P12" si="22">N12/N12</f>
        <v>1</v>
      </c>
      <c r="Q12">
        <v>0</v>
      </c>
      <c r="S12" t="s">
        <v>134</v>
      </c>
      <c r="T12">
        <v>3.99</v>
      </c>
      <c r="U12" s="7"/>
      <c r="V12">
        <f t="shared" ref="V12" si="23">T12/T12</f>
        <v>1</v>
      </c>
      <c r="W12">
        <v>0</v>
      </c>
    </row>
    <row r="13" spans="1:23" ht="15" x14ac:dyDescent="0.2">
      <c r="A13" t="s">
        <v>135</v>
      </c>
      <c r="B13">
        <v>2.81</v>
      </c>
      <c r="D13">
        <f>B13/B12</f>
        <v>2.1953125</v>
      </c>
      <c r="E13">
        <v>1.1344263202209262</v>
      </c>
      <c r="G13" t="s">
        <v>135</v>
      </c>
      <c r="H13">
        <v>0.8</v>
      </c>
      <c r="J13">
        <f t="shared" ref="J13" si="24">H13/H12</f>
        <v>1.1594202898550727</v>
      </c>
      <c r="K13">
        <v>0.21340363810919363</v>
      </c>
      <c r="M13" t="s">
        <v>135</v>
      </c>
      <c r="N13">
        <v>31.8</v>
      </c>
      <c r="P13">
        <f t="shared" ref="P13" si="25">N13/N12</f>
        <v>0.94362017804154297</v>
      </c>
      <c r="Q13">
        <v>-2.5202780886905977E-2</v>
      </c>
      <c r="S13" t="s">
        <v>135</v>
      </c>
      <c r="T13">
        <v>4.17</v>
      </c>
      <c r="V13">
        <f t="shared" ref="V13" si="26">T13/T12</f>
        <v>1.0451127819548871</v>
      </c>
      <c r="W13">
        <v>6.3658637222317682E-2</v>
      </c>
    </row>
    <row r="14" spans="1:23" ht="15" x14ac:dyDescent="0.2">
      <c r="A14" t="s">
        <v>136</v>
      </c>
      <c r="B14">
        <v>2.0699999999999998</v>
      </c>
      <c r="D14">
        <f>B14/B12</f>
        <v>1.6171874999999998</v>
      </c>
      <c r="E14">
        <v>0.6934869574993251</v>
      </c>
      <c r="G14" t="s">
        <v>136</v>
      </c>
      <c r="H14">
        <v>0.94</v>
      </c>
      <c r="J14">
        <f t="shared" ref="J14" si="27">H14/H12</f>
        <v>1.3623188405797102</v>
      </c>
      <c r="K14">
        <v>0.44606439489946836</v>
      </c>
      <c r="M14" t="s">
        <v>136</v>
      </c>
      <c r="N14">
        <v>36.4</v>
      </c>
      <c r="P14">
        <f t="shared" ref="P14" si="28">N14/N12</f>
        <v>1.0801186943620176</v>
      </c>
      <c r="Q14">
        <v>3.3471482777717269E-2</v>
      </c>
      <c r="S14" t="s">
        <v>136</v>
      </c>
      <c r="T14">
        <v>4.1500000000000004</v>
      </c>
      <c r="V14">
        <f t="shared" ref="V14" si="29">T14/T12</f>
        <v>1.0401002506265664</v>
      </c>
      <c r="W14">
        <v>5.6722590011941319E-2</v>
      </c>
    </row>
    <row r="15" spans="1:23" ht="15" x14ac:dyDescent="0.2">
      <c r="A15" t="s">
        <v>137</v>
      </c>
      <c r="B15">
        <v>3.92</v>
      </c>
      <c r="D15">
        <f>B15/B12</f>
        <v>3.0625</v>
      </c>
      <c r="E15">
        <v>1.6147098441152081</v>
      </c>
      <c r="G15" t="s">
        <v>137</v>
      </c>
      <c r="H15">
        <v>0.88</v>
      </c>
      <c r="J15">
        <f t="shared" ref="J15" si="30">H15/H12</f>
        <v>1.2753623188405798</v>
      </c>
      <c r="K15">
        <v>0.35090716185912835</v>
      </c>
      <c r="M15" t="s">
        <v>137</v>
      </c>
      <c r="N15">
        <v>31.1</v>
      </c>
      <c r="P15">
        <f t="shared" ref="P15" si="31">N15/N12</f>
        <v>0.9228486646884273</v>
      </c>
      <c r="Q15">
        <v>-3.4869511844501121E-2</v>
      </c>
      <c r="S15" t="s">
        <v>137</v>
      </c>
      <c r="T15">
        <v>3.32</v>
      </c>
      <c r="V15">
        <f t="shared" ref="V15" si="32">T15/T12</f>
        <v>0.83208020050125309</v>
      </c>
      <c r="W15">
        <v>-0.26520550487542111</v>
      </c>
    </row>
    <row r="16" spans="1:23" x14ac:dyDescent="0.2">
      <c r="A16" t="s">
        <v>138</v>
      </c>
      <c r="B16">
        <v>1.81</v>
      </c>
      <c r="D16">
        <f>B16/B16</f>
        <v>1</v>
      </c>
      <c r="E16">
        <v>0</v>
      </c>
      <c r="G16" t="s">
        <v>138</v>
      </c>
      <c r="H16">
        <v>2.68</v>
      </c>
      <c r="J16">
        <f t="shared" ref="J16" si="33">H16/H16</f>
        <v>1</v>
      </c>
      <c r="K16">
        <v>0</v>
      </c>
      <c r="M16" t="s">
        <v>138</v>
      </c>
      <c r="N16">
        <v>44</v>
      </c>
      <c r="P16">
        <f t="shared" ref="P16" si="34">N16/N16</f>
        <v>1</v>
      </c>
      <c r="Q16">
        <v>0</v>
      </c>
      <c r="S16" t="s">
        <v>138</v>
      </c>
      <c r="T16">
        <v>23.2</v>
      </c>
      <c r="U16" s="8"/>
      <c r="V16">
        <f t="shared" ref="V16" si="35">T16/T16</f>
        <v>1</v>
      </c>
      <c r="W16">
        <v>0</v>
      </c>
    </row>
    <row r="17" spans="1:23" ht="15" x14ac:dyDescent="0.2">
      <c r="A17" t="s">
        <v>139</v>
      </c>
      <c r="B17">
        <v>2.65</v>
      </c>
      <c r="D17">
        <f>B17/B16</f>
        <v>1.4640883977900552</v>
      </c>
      <c r="E17">
        <v>0.55000266236735607</v>
      </c>
      <c r="G17" t="s">
        <v>139</v>
      </c>
      <c r="H17">
        <v>2.06</v>
      </c>
      <c r="J17">
        <f t="shared" ref="J17" si="36">H17/H16</f>
        <v>0.76865671641791045</v>
      </c>
      <c r="K17">
        <v>-0.37958866327455404</v>
      </c>
      <c r="M17" t="s">
        <v>139</v>
      </c>
      <c r="N17">
        <v>52.5</v>
      </c>
      <c r="P17">
        <f t="shared" ref="P17" si="37">N17/N16</f>
        <v>1.1931818181818181</v>
      </c>
      <c r="Q17">
        <v>7.6706626919769427E-2</v>
      </c>
      <c r="S17" t="s">
        <v>139</v>
      </c>
      <c r="T17">
        <v>20.100000000000001</v>
      </c>
      <c r="V17">
        <f t="shared" ref="V17" si="38">T17/T16</f>
        <v>0.86637931034482762</v>
      </c>
      <c r="W17">
        <v>-0.20692930394864345</v>
      </c>
    </row>
    <row r="18" spans="1:23" ht="15" x14ac:dyDescent="0.2">
      <c r="A18" t="s">
        <v>140</v>
      </c>
      <c r="B18">
        <v>3.42</v>
      </c>
      <c r="D18">
        <f>B18/B16</f>
        <v>1.8895027624309391</v>
      </c>
      <c r="E18">
        <v>0.91800662780269249</v>
      </c>
      <c r="G18" t="s">
        <v>140</v>
      </c>
      <c r="H18">
        <v>2.75</v>
      </c>
      <c r="J18">
        <f t="shared" ref="J18" si="39">H18/H16</f>
        <v>1.0261194029850746</v>
      </c>
      <c r="K18">
        <v>3.7198617954249551E-2</v>
      </c>
      <c r="M18" t="s">
        <v>140</v>
      </c>
      <c r="N18">
        <v>68.900000000000006</v>
      </c>
      <c r="P18">
        <f t="shared" ref="P18" si="40">N18/N16</f>
        <v>1.5659090909090911</v>
      </c>
      <c r="Q18">
        <v>0.19476654542143845</v>
      </c>
      <c r="S18" t="s">
        <v>140</v>
      </c>
      <c r="T18">
        <v>44</v>
      </c>
      <c r="V18">
        <f t="shared" ref="V18" si="41">T18/T16</f>
        <v>1.896551724137931</v>
      </c>
      <c r="W18">
        <v>0.92337871839708752</v>
      </c>
    </row>
    <row r="19" spans="1:23" ht="15" x14ac:dyDescent="0.2">
      <c r="A19" t="s">
        <v>141</v>
      </c>
      <c r="B19">
        <v>6.89</v>
      </c>
      <c r="D19">
        <f>B19/B16</f>
        <v>3.8066298342541431</v>
      </c>
      <c r="E19">
        <v>1.9285142856210857</v>
      </c>
      <c r="G19" t="s">
        <v>141</v>
      </c>
      <c r="H19">
        <v>1.47</v>
      </c>
      <c r="J19">
        <f t="shared" ref="J19" si="42">H19/H16</f>
        <v>0.54850746268656714</v>
      </c>
      <c r="K19">
        <v>-0.86641684562140808</v>
      </c>
      <c r="M19" t="s">
        <v>141</v>
      </c>
      <c r="N19">
        <v>16.5</v>
      </c>
      <c r="P19">
        <f t="shared" ref="P19" si="43">N19/N16</f>
        <v>0.375</v>
      </c>
      <c r="Q19">
        <v>-0.42596873227228116</v>
      </c>
      <c r="S19" t="s">
        <v>141</v>
      </c>
      <c r="T19">
        <v>32.799999999999997</v>
      </c>
      <c r="V19">
        <f t="shared" ref="V19" si="44">T19/T16</f>
        <v>1.4137931034482758</v>
      </c>
      <c r="W19">
        <v>0.49957100949051153</v>
      </c>
    </row>
    <row r="20" spans="1:23" x14ac:dyDescent="0.2">
      <c r="A20" t="s">
        <v>142</v>
      </c>
      <c r="B20">
        <v>1.42</v>
      </c>
      <c r="D20">
        <f>B20/B20</f>
        <v>1</v>
      </c>
      <c r="E20">
        <v>0</v>
      </c>
      <c r="G20" t="s">
        <v>142</v>
      </c>
      <c r="H20">
        <v>0.41</v>
      </c>
      <c r="J20">
        <f t="shared" ref="J20" si="45">H20/H20</f>
        <v>1</v>
      </c>
      <c r="K20">
        <v>0</v>
      </c>
      <c r="M20" t="s">
        <v>142</v>
      </c>
      <c r="N20">
        <v>2.15</v>
      </c>
      <c r="P20">
        <f t="shared" ref="P20" si="46">N20/N20</f>
        <v>1</v>
      </c>
      <c r="Q20">
        <v>0</v>
      </c>
      <c r="S20" t="s">
        <v>142</v>
      </c>
      <c r="T20">
        <v>3.27</v>
      </c>
      <c r="U20" s="9"/>
      <c r="V20">
        <f t="shared" ref="V20" si="47">T20/T20</f>
        <v>1</v>
      </c>
      <c r="W20">
        <v>0</v>
      </c>
    </row>
    <row r="21" spans="1:23" ht="15" x14ac:dyDescent="0.2">
      <c r="A21" t="s">
        <v>143</v>
      </c>
      <c r="B21">
        <v>2.14</v>
      </c>
      <c r="D21">
        <f>B21/B20</f>
        <v>1.507042253521127</v>
      </c>
      <c r="E21">
        <v>0.59171986689646505</v>
      </c>
      <c r="G21" t="s">
        <v>143</v>
      </c>
      <c r="H21">
        <v>0.45</v>
      </c>
      <c r="J21">
        <f t="shared" ref="J21" si="48">H21/H20</f>
        <v>1.0975609756097562</v>
      </c>
      <c r="K21">
        <v>0.13430109171159113</v>
      </c>
      <c r="M21" t="s">
        <v>143</v>
      </c>
      <c r="N21">
        <v>3.45</v>
      </c>
      <c r="P21">
        <f t="shared" ref="P21" si="49">N21/N20</f>
        <v>1.6046511627906979</v>
      </c>
      <c r="Q21">
        <v>0.20538063515766883</v>
      </c>
      <c r="S21" t="s">
        <v>143</v>
      </c>
      <c r="T21">
        <v>6.84</v>
      </c>
      <c r="V21">
        <f t="shared" ref="V21" si="50">T21/T20</f>
        <v>2.0917431192660549</v>
      </c>
      <c r="W21">
        <v>1.0647056893878153</v>
      </c>
    </row>
    <row r="22" spans="1:23" ht="15" x14ac:dyDescent="0.2">
      <c r="A22" t="s">
        <v>144</v>
      </c>
      <c r="B22">
        <v>2.14</v>
      </c>
      <c r="D22">
        <f>B22/B20</f>
        <v>1.507042253521127</v>
      </c>
      <c r="E22">
        <v>0.59171986689646505</v>
      </c>
      <c r="G22" t="s">
        <v>144</v>
      </c>
      <c r="H22">
        <v>0.32</v>
      </c>
      <c r="J22">
        <f t="shared" ref="J22" si="51">H22/H20</f>
        <v>0.78048780487804881</v>
      </c>
      <c r="K22">
        <v>-0.35755200461808362</v>
      </c>
      <c r="M22" t="s">
        <v>144</v>
      </c>
      <c r="N22">
        <v>3.97</v>
      </c>
      <c r="P22">
        <f t="shared" ref="P22" si="52">N22/N20</f>
        <v>1.8465116279069769</v>
      </c>
      <c r="Q22">
        <v>0.26635204684750974</v>
      </c>
      <c r="S22" t="s">
        <v>144</v>
      </c>
      <c r="T22">
        <v>5.0199999999999996</v>
      </c>
      <c r="V22">
        <f t="shared" ref="V22" si="53">T22/T20</f>
        <v>1.5351681957186543</v>
      </c>
      <c r="W22">
        <v>0.61839672845268934</v>
      </c>
    </row>
    <row r="23" spans="1:23" ht="15" x14ac:dyDescent="0.2">
      <c r="A23" t="s">
        <v>145</v>
      </c>
      <c r="B23">
        <v>1.81</v>
      </c>
      <c r="D23">
        <f>B23/B20</f>
        <v>1.2746478873239437</v>
      </c>
      <c r="E23">
        <v>0.35009876757852343</v>
      </c>
      <c r="G23" t="s">
        <v>145</v>
      </c>
      <c r="H23">
        <v>0.23</v>
      </c>
      <c r="J23">
        <f t="shared" ref="J23" si="54">H23/H20</f>
        <v>0.56097560975609762</v>
      </c>
      <c r="K23">
        <v>-0.83399004856107073</v>
      </c>
      <c r="M23" t="s">
        <v>145</v>
      </c>
      <c r="N23">
        <v>3.14</v>
      </c>
      <c r="P23">
        <f t="shared" ref="P23" si="55">N23/N20</f>
        <v>1.4604651162790698</v>
      </c>
      <c r="Q23">
        <v>0.16449118815760963</v>
      </c>
      <c r="S23" t="s">
        <v>145</v>
      </c>
      <c r="T23">
        <v>2.67</v>
      </c>
      <c r="V23">
        <f t="shared" ref="V23" si="56">T23/T20</f>
        <v>0.8165137614678899</v>
      </c>
      <c r="W23">
        <v>-0.29245089381052863</v>
      </c>
    </row>
    <row r="24" spans="1:23" x14ac:dyDescent="0.2">
      <c r="A24" t="s">
        <v>146</v>
      </c>
      <c r="B24">
        <v>1.58</v>
      </c>
      <c r="D24">
        <f>B24/B24</f>
        <v>1</v>
      </c>
      <c r="E24">
        <v>0</v>
      </c>
      <c r="G24" t="s">
        <v>146</v>
      </c>
      <c r="H24">
        <v>0.66</v>
      </c>
      <c r="J24">
        <f t="shared" ref="J24" si="57">H24/H24</f>
        <v>1</v>
      </c>
      <c r="K24">
        <v>0</v>
      </c>
      <c r="M24" t="s">
        <v>146</v>
      </c>
      <c r="N24">
        <v>13.4</v>
      </c>
      <c r="P24">
        <f t="shared" ref="P24" si="58">N24/N24</f>
        <v>1</v>
      </c>
      <c r="Q24">
        <v>0</v>
      </c>
      <c r="S24" t="s">
        <v>146</v>
      </c>
      <c r="T24">
        <v>3.96</v>
      </c>
      <c r="U24" s="7"/>
      <c r="V24">
        <f t="shared" ref="V24" si="59">T24/T24</f>
        <v>1</v>
      </c>
      <c r="W24">
        <v>0</v>
      </c>
    </row>
    <row r="25" spans="1:23" ht="15" x14ac:dyDescent="0.2">
      <c r="A25" t="s">
        <v>147</v>
      </c>
      <c r="B25">
        <v>2.44</v>
      </c>
      <c r="D25">
        <f>B25/B24</f>
        <v>1.5443037974683542</v>
      </c>
      <c r="E25">
        <v>0.62695658938578314</v>
      </c>
      <c r="G25" t="s">
        <v>147</v>
      </c>
      <c r="H25">
        <v>1.72</v>
      </c>
      <c r="J25">
        <f t="shared" ref="J25" si="60">H25/H24</f>
        <v>2.606060606060606</v>
      </c>
      <c r="K25">
        <v>1.3818706353436445</v>
      </c>
      <c r="M25" t="s">
        <v>147</v>
      </c>
      <c r="N25">
        <v>16.5</v>
      </c>
      <c r="P25">
        <f t="shared" ref="P25" si="61">N25/N24</f>
        <v>1.2313432835820894</v>
      </c>
      <c r="Q25">
        <v>9.0379145849098619E-2</v>
      </c>
      <c r="S25" t="s">
        <v>147</v>
      </c>
      <c r="T25">
        <v>6.76</v>
      </c>
      <c r="V25">
        <f t="shared" ref="V25" si="62">T25/T24</f>
        <v>1.707070707070707</v>
      </c>
      <c r="W25">
        <v>0.77152281620257457</v>
      </c>
    </row>
    <row r="26" spans="1:23" ht="15" x14ac:dyDescent="0.2">
      <c r="A26" t="s">
        <v>148</v>
      </c>
      <c r="B26">
        <v>1.96</v>
      </c>
      <c r="D26">
        <f>B26/B24</f>
        <v>1.240506329113924</v>
      </c>
      <c r="E26">
        <v>0.31092909593810525</v>
      </c>
      <c r="G26" t="s">
        <v>148</v>
      </c>
      <c r="H26">
        <v>1.35</v>
      </c>
      <c r="J26">
        <f t="shared" ref="J26" si="63">H26/H24</f>
        <v>2.0454545454545454</v>
      </c>
      <c r="K26">
        <v>1.0324214776923775</v>
      </c>
      <c r="M26" t="s">
        <v>148</v>
      </c>
      <c r="N26">
        <v>17.100000000000001</v>
      </c>
      <c r="P26">
        <f t="shared" ref="P26" si="64">N26/N24</f>
        <v>1.2761194029850746</v>
      </c>
      <c r="Q26">
        <v>0.10589131202734621</v>
      </c>
      <c r="S26" t="s">
        <v>148</v>
      </c>
      <c r="T26">
        <v>6.2</v>
      </c>
      <c r="V26">
        <f t="shared" ref="V26" si="65">T26/T24</f>
        <v>1.5656565656565657</v>
      </c>
      <c r="W26">
        <v>0.64676778519462808</v>
      </c>
    </row>
    <row r="27" spans="1:23" ht="15" x14ac:dyDescent="0.2">
      <c r="A27" t="s">
        <v>149</v>
      </c>
      <c r="B27">
        <v>1.91</v>
      </c>
      <c r="D27">
        <f>B27/B24</f>
        <v>1.2088607594936709</v>
      </c>
      <c r="E27">
        <v>0.27364807985864581</v>
      </c>
      <c r="G27" t="s">
        <v>149</v>
      </c>
      <c r="H27">
        <v>2.2799999999999998</v>
      </c>
      <c r="J27">
        <f t="shared" ref="J27" si="66">H27/H24</f>
        <v>3.4545454545454541</v>
      </c>
      <c r="K27">
        <v>1.7884958948062883</v>
      </c>
      <c r="M27" t="s">
        <v>149</v>
      </c>
      <c r="N27">
        <v>23.5</v>
      </c>
      <c r="P27">
        <f t="shared" ref="P27" si="67">N27/N24</f>
        <v>1.7537313432835819</v>
      </c>
      <c r="Q27">
        <v>0.2439630639069286</v>
      </c>
      <c r="S27" t="s">
        <v>149</v>
      </c>
      <c r="T27">
        <v>7.58</v>
      </c>
      <c r="V27">
        <f t="shared" ref="V27" si="68">T27/T24</f>
        <v>1.9141414141414141</v>
      </c>
      <c r="W27">
        <v>0.9366974180914821</v>
      </c>
    </row>
    <row r="28" spans="1:23" ht="15" x14ac:dyDescent="0.2">
      <c r="A28" t="s">
        <v>150</v>
      </c>
      <c r="B28">
        <v>4.0199999999999996</v>
      </c>
      <c r="D28">
        <f>B28/B28</f>
        <v>1</v>
      </c>
      <c r="E28">
        <v>0</v>
      </c>
      <c r="G28" t="s">
        <v>150</v>
      </c>
      <c r="H28">
        <v>2.91</v>
      </c>
      <c r="J28">
        <f t="shared" ref="J28" si="69">H28/H28</f>
        <v>1</v>
      </c>
      <c r="K28">
        <v>0</v>
      </c>
      <c r="M28" t="s">
        <v>150</v>
      </c>
      <c r="N28">
        <v>7.98</v>
      </c>
      <c r="P28">
        <f t="shared" ref="P28" si="70">N28/N28</f>
        <v>1</v>
      </c>
      <c r="Q28">
        <v>0</v>
      </c>
      <c r="S28" t="s">
        <v>150</v>
      </c>
      <c r="T28">
        <v>6.21</v>
      </c>
      <c r="V28">
        <f t="shared" ref="V28" si="71">T28/T28</f>
        <v>1</v>
      </c>
      <c r="W28">
        <v>0</v>
      </c>
    </row>
    <row r="29" spans="1:23" ht="15" x14ac:dyDescent="0.2">
      <c r="A29" t="s">
        <v>151</v>
      </c>
      <c r="B29">
        <v>4.45</v>
      </c>
      <c r="D29">
        <f>B29/B28</f>
        <v>1.1069651741293534</v>
      </c>
      <c r="E29">
        <v>0.14660983467483166</v>
      </c>
      <c r="G29" t="s">
        <v>151</v>
      </c>
      <c r="H29">
        <v>1.94</v>
      </c>
      <c r="J29">
        <f t="shared" ref="J29" si="72">H29/H28</f>
        <v>0.66666666666666663</v>
      </c>
      <c r="K29">
        <v>-0.5849625007211563</v>
      </c>
      <c r="M29" t="s">
        <v>151</v>
      </c>
      <c r="N29">
        <v>9.27</v>
      </c>
      <c r="P29">
        <f t="shared" ref="P29" si="73">N29/N28</f>
        <v>1.1616541353383458</v>
      </c>
      <c r="Q29">
        <v>6.5076842793767645E-2</v>
      </c>
      <c r="S29" t="s">
        <v>151</v>
      </c>
      <c r="T29">
        <v>8.94</v>
      </c>
      <c r="V29">
        <f t="shared" ref="V29" si="74">T29/T28</f>
        <v>1.4396135265700483</v>
      </c>
      <c r="W29">
        <v>0.5256815629628363</v>
      </c>
    </row>
    <row r="30" spans="1:23" ht="15" x14ac:dyDescent="0.2">
      <c r="A30" t="s">
        <v>152</v>
      </c>
      <c r="B30">
        <v>14.6</v>
      </c>
      <c r="D30">
        <f>B30/B28</f>
        <v>3.6318407960199006</v>
      </c>
      <c r="E30">
        <v>1.8607009625884512</v>
      </c>
      <c r="G30" t="s">
        <v>152</v>
      </c>
      <c r="H30">
        <v>16.600000000000001</v>
      </c>
      <c r="J30">
        <f t="shared" ref="J30" si="75">H30/H28</f>
        <v>5.7044673539518902</v>
      </c>
      <c r="K30">
        <v>2.5120921833260037</v>
      </c>
      <c r="M30" t="s">
        <v>152</v>
      </c>
      <c r="N30">
        <v>59.5</v>
      </c>
      <c r="P30">
        <f t="shared" ref="P30" si="76">N30/N28</f>
        <v>7.4561403508771926</v>
      </c>
      <c r="Q30">
        <v>0.87251407437782014</v>
      </c>
      <c r="S30" t="s">
        <v>152</v>
      </c>
      <c r="T30">
        <v>14.3</v>
      </c>
      <c r="V30">
        <f t="shared" ref="V30" si="77">T30/T28</f>
        <v>2.3027375201288245</v>
      </c>
      <c r="W30">
        <v>1.2033499734452704</v>
      </c>
    </row>
    <row r="31" spans="1:23" ht="15" x14ac:dyDescent="0.2"/>
    <row r="32" spans="1:23" ht="15" x14ac:dyDescent="0.2"/>
    <row r="33" spans="1:37" ht="15" x14ac:dyDescent="0.2">
      <c r="E33" t="s">
        <v>115</v>
      </c>
      <c r="G33" t="s">
        <v>116</v>
      </c>
      <c r="N33" t="s">
        <v>115</v>
      </c>
      <c r="P33" t="s">
        <v>116</v>
      </c>
      <c r="X33" t="s">
        <v>115</v>
      </c>
      <c r="Z33" t="s">
        <v>116</v>
      </c>
      <c r="AH33" t="s">
        <v>115</v>
      </c>
      <c r="AJ33" t="s">
        <v>116</v>
      </c>
    </row>
    <row r="34" spans="1:37" ht="15" x14ac:dyDescent="0.2">
      <c r="A34" t="s">
        <v>117</v>
      </c>
      <c r="B34" t="s">
        <v>153</v>
      </c>
      <c r="C34" t="s">
        <v>154</v>
      </c>
      <c r="E34" t="s">
        <v>153</v>
      </c>
      <c r="F34" t="s">
        <v>154</v>
      </c>
      <c r="G34" t="s">
        <v>153</v>
      </c>
      <c r="H34" t="s">
        <v>154</v>
      </c>
      <c r="J34" t="s">
        <v>117</v>
      </c>
      <c r="K34" t="s">
        <v>155</v>
      </c>
      <c r="L34" t="s">
        <v>156</v>
      </c>
      <c r="N34" t="s">
        <v>155</v>
      </c>
      <c r="O34" t="s">
        <v>156</v>
      </c>
      <c r="P34" t="s">
        <v>155</v>
      </c>
      <c r="Q34" t="s">
        <v>156</v>
      </c>
      <c r="S34" t="s">
        <v>117</v>
      </c>
      <c r="T34" t="s">
        <v>157</v>
      </c>
      <c r="U34" t="s">
        <v>158</v>
      </c>
      <c r="X34" t="s">
        <v>157</v>
      </c>
      <c r="Y34" t="s">
        <v>158</v>
      </c>
      <c r="Z34" t="s">
        <v>157</v>
      </c>
      <c r="AA34" t="s">
        <v>158</v>
      </c>
      <c r="AC34" t="s">
        <v>117</v>
      </c>
      <c r="AD34" t="s">
        <v>159</v>
      </c>
      <c r="AE34" t="s">
        <v>160</v>
      </c>
      <c r="AH34" t="s">
        <v>159</v>
      </c>
      <c r="AI34" t="s">
        <v>160</v>
      </c>
      <c r="AJ34" t="s">
        <v>159</v>
      </c>
      <c r="AK34" t="s">
        <v>160</v>
      </c>
    </row>
    <row r="35" spans="1:37" ht="15" x14ac:dyDescent="0.2">
      <c r="A35" t="s">
        <v>126</v>
      </c>
      <c r="B35">
        <v>19.3</v>
      </c>
      <c r="C35">
        <v>18.8</v>
      </c>
      <c r="E35">
        <f>B35/B35</f>
        <v>1</v>
      </c>
      <c r="F35">
        <f>C35/C35</f>
        <v>1</v>
      </c>
      <c r="G35">
        <v>0</v>
      </c>
      <c r="H35">
        <v>0</v>
      </c>
      <c r="J35" t="s">
        <v>126</v>
      </c>
      <c r="K35">
        <v>1.77</v>
      </c>
      <c r="L35">
        <v>40.1</v>
      </c>
      <c r="N35">
        <f>K35/K35</f>
        <v>1</v>
      </c>
      <c r="O35">
        <f>L35/L35</f>
        <v>1</v>
      </c>
      <c r="P35">
        <v>0</v>
      </c>
      <c r="Q35">
        <v>0</v>
      </c>
      <c r="S35" t="s">
        <v>126</v>
      </c>
      <c r="T35">
        <v>25.2</v>
      </c>
      <c r="U35">
        <v>26.4</v>
      </c>
      <c r="X35">
        <f>T35/T35</f>
        <v>1</v>
      </c>
      <c r="Y35">
        <f>U35/U35</f>
        <v>1</v>
      </c>
      <c r="Z35">
        <v>0</v>
      </c>
      <c r="AA35">
        <v>0</v>
      </c>
      <c r="AC35" t="s">
        <v>126</v>
      </c>
      <c r="AD35">
        <v>48.4</v>
      </c>
      <c r="AE35">
        <v>6.64</v>
      </c>
      <c r="AH35">
        <f>AD35/AD35</f>
        <v>1</v>
      </c>
      <c r="AI35">
        <f>AE35/AE35</f>
        <v>1</v>
      </c>
      <c r="AJ35">
        <v>0</v>
      </c>
      <c r="AK35">
        <v>0</v>
      </c>
    </row>
    <row r="36" spans="1:37" ht="15" x14ac:dyDescent="0.2">
      <c r="A36" t="s">
        <v>128</v>
      </c>
      <c r="B36">
        <v>28.2</v>
      </c>
      <c r="C36">
        <v>14</v>
      </c>
      <c r="E36">
        <f>B36/B35</f>
        <v>1.4611398963730569</v>
      </c>
      <c r="F36">
        <f>C36/C35</f>
        <v>0.74468085106382975</v>
      </c>
      <c r="G36">
        <v>0.54709431513071305</v>
      </c>
      <c r="H36">
        <v>-0.42530583473267103</v>
      </c>
      <c r="J36" t="s">
        <v>128</v>
      </c>
      <c r="K36">
        <v>2.86</v>
      </c>
      <c r="L36">
        <v>29.5</v>
      </c>
      <c r="N36">
        <f>K36/K35</f>
        <v>1.615819209039548</v>
      </c>
      <c r="O36">
        <f>L36/L35</f>
        <v>0.73566084788029917</v>
      </c>
      <c r="P36">
        <v>0.69226578669539196</v>
      </c>
      <c r="Q36">
        <v>-0.44288728220571683</v>
      </c>
      <c r="S36" t="s">
        <v>128</v>
      </c>
      <c r="T36">
        <v>26.2</v>
      </c>
      <c r="U36">
        <v>8.74</v>
      </c>
      <c r="X36">
        <f>T36/T35</f>
        <v>1.0396825396825398</v>
      </c>
      <c r="Y36">
        <f>U36/U35</f>
        <v>0.33106060606060611</v>
      </c>
      <c r="Z36">
        <v>5.6143078037533919E-2</v>
      </c>
      <c r="AA36">
        <v>-1.5948327447452173</v>
      </c>
      <c r="AC36" t="s">
        <v>128</v>
      </c>
      <c r="AD36">
        <v>49.4</v>
      </c>
      <c r="AE36">
        <v>11.7</v>
      </c>
      <c r="AH36">
        <f>AD36/AD35</f>
        <v>1.0206611570247934</v>
      </c>
      <c r="AI36">
        <f>AE36/AE35</f>
        <v>1.7620481927710843</v>
      </c>
      <c r="AJ36">
        <v>2.9503994310083204E-2</v>
      </c>
      <c r="AK36">
        <v>0.81725338312384199</v>
      </c>
    </row>
    <row r="37" spans="1:37" ht="15" x14ac:dyDescent="0.2">
      <c r="A37" t="s">
        <v>130</v>
      </c>
      <c r="B37">
        <v>23.9</v>
      </c>
      <c r="C37">
        <v>7.42</v>
      </c>
      <c r="E37">
        <f>B37/B35</f>
        <v>1.2383419689119171</v>
      </c>
      <c r="F37">
        <f>C37/C35</f>
        <v>0.39468085106382977</v>
      </c>
      <c r="G37">
        <v>0.30840977071266812</v>
      </c>
      <c r="H37">
        <v>-1.3412415699441964</v>
      </c>
      <c r="J37" t="s">
        <v>130</v>
      </c>
      <c r="K37">
        <v>1.87</v>
      </c>
      <c r="L37">
        <v>45</v>
      </c>
      <c r="N37">
        <f>K37/K35</f>
        <v>1.0564971751412431</v>
      </c>
      <c r="O37">
        <f>L37/L35</f>
        <v>1.1221945137157108</v>
      </c>
      <c r="P37">
        <v>7.9288909804639429E-2</v>
      </c>
      <c r="Q37">
        <v>0.16632276476211683</v>
      </c>
      <c r="S37" t="s">
        <v>130</v>
      </c>
      <c r="T37">
        <v>16.399999999999999</v>
      </c>
      <c r="U37">
        <v>3.64</v>
      </c>
      <c r="X37">
        <f>T37/T35</f>
        <v>0.6507936507936507</v>
      </c>
      <c r="Y37">
        <f>U37/U35</f>
        <v>0.13787878787878788</v>
      </c>
      <c r="Z37">
        <v>-0.61972791888183298</v>
      </c>
      <c r="AA37">
        <v>-2.8585275740471197</v>
      </c>
      <c r="AC37" t="s">
        <v>130</v>
      </c>
      <c r="AD37">
        <v>48.2</v>
      </c>
      <c r="AE37">
        <v>8.6300000000000008</v>
      </c>
      <c r="AH37">
        <f>AD37/AD35</f>
        <v>0.99586776859504145</v>
      </c>
      <c r="AI37">
        <f>AE37/AE35</f>
        <v>1.2996987951807231</v>
      </c>
      <c r="AJ37">
        <v>-5.9739010446327127E-3</v>
      </c>
      <c r="AK37">
        <v>0.37817731783203046</v>
      </c>
    </row>
    <row r="38" spans="1:37" ht="15" x14ac:dyDescent="0.2">
      <c r="A38" t="s">
        <v>132</v>
      </c>
      <c r="B38">
        <v>28.9</v>
      </c>
      <c r="C38">
        <v>30</v>
      </c>
      <c r="E38">
        <f>B38/B35</f>
        <v>1.4974093264248702</v>
      </c>
      <c r="F38">
        <f>C38/C35</f>
        <v>1.5957446808510638</v>
      </c>
      <c r="G38">
        <v>0.58246864523259823</v>
      </c>
      <c r="H38">
        <v>0.6742298388182435</v>
      </c>
      <c r="J38" t="s">
        <v>132</v>
      </c>
      <c r="K38">
        <v>3.52</v>
      </c>
      <c r="L38">
        <v>64.8</v>
      </c>
      <c r="N38">
        <f>K38/K35</f>
        <v>1.9887005649717513</v>
      </c>
      <c r="O38">
        <f>L38/L35</f>
        <v>1.6159600997506234</v>
      </c>
      <c r="P38">
        <v>0.99182606855429967</v>
      </c>
      <c r="Q38">
        <v>0.69239157642970439</v>
      </c>
      <c r="S38" t="s">
        <v>132</v>
      </c>
      <c r="T38">
        <v>9.09</v>
      </c>
      <c r="U38">
        <v>16.2</v>
      </c>
      <c r="X38">
        <f>T38/T35</f>
        <v>0.36071428571428571</v>
      </c>
      <c r="Y38">
        <f>U38/U35</f>
        <v>0.61363636363636365</v>
      </c>
      <c r="Z38">
        <v>-1.4710715341931719</v>
      </c>
      <c r="AA38">
        <v>-0.70454411647382875</v>
      </c>
      <c r="AC38" t="s">
        <v>132</v>
      </c>
      <c r="AD38">
        <v>51.2</v>
      </c>
      <c r="AE38">
        <v>16.3</v>
      </c>
      <c r="AH38">
        <f>AD38/AD35</f>
        <v>1.0578512396694215</v>
      </c>
      <c r="AI38">
        <f>AE38/AE35</f>
        <v>2.4548192771084341</v>
      </c>
      <c r="AJ38">
        <v>8.1136762725405528E-2</v>
      </c>
      <c r="AK38">
        <v>1.2956168177715155</v>
      </c>
    </row>
    <row r="39" spans="1:37" ht="15" x14ac:dyDescent="0.2">
      <c r="A39" t="s">
        <v>161</v>
      </c>
      <c r="B39">
        <v>75.2</v>
      </c>
      <c r="C39">
        <v>22.5</v>
      </c>
      <c r="E39">
        <f>B39/B39</f>
        <v>1</v>
      </c>
      <c r="F39">
        <f>C39/C39</f>
        <v>1</v>
      </c>
      <c r="G39">
        <v>0</v>
      </c>
      <c r="H39">
        <v>0</v>
      </c>
      <c r="J39" t="s">
        <v>161</v>
      </c>
      <c r="K39">
        <v>11.2</v>
      </c>
      <c r="L39">
        <v>62.9</v>
      </c>
      <c r="N39">
        <f>K39/K39</f>
        <v>1</v>
      </c>
      <c r="O39">
        <f>L39/L39</f>
        <v>1</v>
      </c>
      <c r="P39">
        <v>0</v>
      </c>
      <c r="Q39">
        <v>0</v>
      </c>
      <c r="S39" t="s">
        <v>161</v>
      </c>
      <c r="T39">
        <v>77.8</v>
      </c>
      <c r="U39">
        <v>16.899999999999999</v>
      </c>
      <c r="X39">
        <f>T39/T39</f>
        <v>1</v>
      </c>
      <c r="Y39">
        <f>U39/U39</f>
        <v>1</v>
      </c>
      <c r="Z39">
        <v>0</v>
      </c>
      <c r="AA39">
        <v>0</v>
      </c>
      <c r="AC39" t="s">
        <v>161</v>
      </c>
      <c r="AD39">
        <v>64.5</v>
      </c>
      <c r="AE39">
        <v>16.399999999999999</v>
      </c>
      <c r="AH39">
        <f>AD39/AD39</f>
        <v>1</v>
      </c>
      <c r="AI39">
        <f>AE39/AE39</f>
        <v>1</v>
      </c>
      <c r="AJ39">
        <v>0</v>
      </c>
      <c r="AK39">
        <v>0</v>
      </c>
    </row>
    <row r="40" spans="1:37" ht="15" x14ac:dyDescent="0.2">
      <c r="A40" t="s">
        <v>162</v>
      </c>
      <c r="B40">
        <v>71.400000000000006</v>
      </c>
      <c r="C40">
        <v>11.8</v>
      </c>
      <c r="E40">
        <f>B40/B39</f>
        <v>0.94946808510638303</v>
      </c>
      <c r="F40">
        <f>C40/C39</f>
        <v>0.52444444444444449</v>
      </c>
      <c r="G40">
        <v>-7.4808587648537594E-2</v>
      </c>
      <c r="H40">
        <v>-0.93113814185519561</v>
      </c>
      <c r="J40" t="s">
        <v>162</v>
      </c>
      <c r="K40">
        <v>8.3000000000000007</v>
      </c>
      <c r="L40">
        <v>65.599999999999994</v>
      </c>
      <c r="N40">
        <f>K40/K39</f>
        <v>0.74107142857142871</v>
      </c>
      <c r="O40">
        <f>L40/L39</f>
        <v>1.0429252782193958</v>
      </c>
      <c r="P40">
        <v>-0.4323154907106791</v>
      </c>
      <c r="Q40">
        <v>6.0635797738794475E-2</v>
      </c>
      <c r="S40" t="s">
        <v>162</v>
      </c>
      <c r="T40">
        <v>78</v>
      </c>
      <c r="U40">
        <v>13.5</v>
      </c>
      <c r="X40">
        <f>T40/T39</f>
        <v>1.0025706940874037</v>
      </c>
      <c r="Y40">
        <f>U40/U39</f>
        <v>0.79881656804733736</v>
      </c>
      <c r="Z40">
        <v>3.7039687634189532E-3</v>
      </c>
      <c r="AA40">
        <v>-0.32406383923135329</v>
      </c>
      <c r="AC40" t="s">
        <v>162</v>
      </c>
      <c r="AD40">
        <v>61.8</v>
      </c>
      <c r="AE40">
        <v>14.7</v>
      </c>
      <c r="AH40">
        <f>AD40/AD39</f>
        <v>0.95813953488372083</v>
      </c>
      <c r="AI40">
        <f>AE40/AE39</f>
        <v>0.89634146341463417</v>
      </c>
      <c r="AJ40">
        <v>-6.1692322406242055E-2</v>
      </c>
      <c r="AK40">
        <v>-0.15787965978171928</v>
      </c>
    </row>
    <row r="41" spans="1:37" ht="15" x14ac:dyDescent="0.2">
      <c r="A41" t="s">
        <v>163</v>
      </c>
      <c r="B41">
        <v>75.2</v>
      </c>
      <c r="C41">
        <v>12.9</v>
      </c>
      <c r="E41">
        <f>B41/B39</f>
        <v>1</v>
      </c>
      <c r="F41">
        <f>C41/C39</f>
        <v>0.57333333333333336</v>
      </c>
      <c r="G41">
        <v>0</v>
      </c>
      <c r="H41">
        <v>-0.80255393579378287</v>
      </c>
      <c r="J41" t="s">
        <v>163</v>
      </c>
      <c r="K41">
        <v>12.1</v>
      </c>
      <c r="L41">
        <v>64.2</v>
      </c>
      <c r="N41">
        <f>K41/K39</f>
        <v>1.0803571428571428</v>
      </c>
      <c r="O41">
        <f>L41/L39</f>
        <v>1.0206677265500796</v>
      </c>
      <c r="P41">
        <v>0.11150831521699033</v>
      </c>
      <c r="Q41">
        <v>2.951328024301416E-2</v>
      </c>
      <c r="S41" t="s">
        <v>163</v>
      </c>
      <c r="T41">
        <v>89</v>
      </c>
      <c r="U41">
        <v>11.9</v>
      </c>
      <c r="X41">
        <f>T41/T39</f>
        <v>1.1439588688946016</v>
      </c>
      <c r="Y41">
        <f>U41/U39</f>
        <v>0.70414201183431957</v>
      </c>
      <c r="Z41">
        <v>0.19403518086756827</v>
      </c>
      <c r="AA41">
        <v>-0.50606167297424076</v>
      </c>
      <c r="AC41" t="s">
        <v>163</v>
      </c>
      <c r="AD41">
        <v>74.2</v>
      </c>
      <c r="AE41">
        <v>33.700000000000003</v>
      </c>
      <c r="AH41">
        <f>AD41/AD39</f>
        <v>1.1503875968992248</v>
      </c>
      <c r="AI41">
        <f>AE41/AE39</f>
        <v>2.0548780487804881</v>
      </c>
      <c r="AJ41">
        <v>0.20212002631018677</v>
      </c>
      <c r="AK41">
        <v>1.0390527765637749</v>
      </c>
    </row>
    <row r="42" spans="1:37" ht="15" x14ac:dyDescent="0.2">
      <c r="A42" t="s">
        <v>164</v>
      </c>
      <c r="B42">
        <v>74.900000000000006</v>
      </c>
      <c r="C42">
        <v>43.2</v>
      </c>
      <c r="E42">
        <f>B42/B39</f>
        <v>0.9960106382978724</v>
      </c>
      <c r="F42">
        <f>C42/C39</f>
        <v>1.9200000000000002</v>
      </c>
      <c r="G42">
        <v>-5.7669432188862347E-3</v>
      </c>
      <c r="H42">
        <v>0.9411063109464316</v>
      </c>
      <c r="J42" t="s">
        <v>164</v>
      </c>
      <c r="K42">
        <v>11.2</v>
      </c>
      <c r="L42">
        <v>78.099999999999994</v>
      </c>
      <c r="N42">
        <f>K42/K39</f>
        <v>1</v>
      </c>
      <c r="O42">
        <f>L42/L39</f>
        <v>1.2416534181240062</v>
      </c>
      <c r="P42">
        <v>0</v>
      </c>
      <c r="Q42">
        <v>0.31226253126268994</v>
      </c>
      <c r="S42" t="s">
        <v>164</v>
      </c>
      <c r="T42">
        <v>76.2</v>
      </c>
      <c r="U42">
        <v>29.7</v>
      </c>
      <c r="X42">
        <f>T42/T39</f>
        <v>0.97943444730077123</v>
      </c>
      <c r="Y42">
        <f>U42/U39</f>
        <v>1.7573964497041421</v>
      </c>
      <c r="Z42">
        <v>-2.9979157492869873E-2</v>
      </c>
      <c r="AA42">
        <v>0.81343968451858162</v>
      </c>
      <c r="AC42" t="s">
        <v>164</v>
      </c>
      <c r="AD42">
        <v>68.8</v>
      </c>
      <c r="AE42">
        <v>60.2</v>
      </c>
      <c r="AH42">
        <f>AD42/AD39</f>
        <v>1.0666666666666667</v>
      </c>
      <c r="AI42">
        <f>AE42/AE39</f>
        <v>3.6707317073170738</v>
      </c>
      <c r="AJ42">
        <v>9.3109404391481465E-2</v>
      </c>
      <c r="AK42">
        <v>1.8760676721416185</v>
      </c>
    </row>
    <row r="43" spans="1:37" ht="15" x14ac:dyDescent="0.2">
      <c r="A43" t="s">
        <v>165</v>
      </c>
      <c r="B43">
        <v>76.3</v>
      </c>
      <c r="C43">
        <v>4.5599999999999996</v>
      </c>
      <c r="E43">
        <f>B43/B43</f>
        <v>1</v>
      </c>
      <c r="F43">
        <f>C43/C43</f>
        <v>1</v>
      </c>
      <c r="G43">
        <v>0</v>
      </c>
      <c r="H43">
        <v>0</v>
      </c>
      <c r="J43" t="s">
        <v>165</v>
      </c>
      <c r="K43">
        <v>25.5</v>
      </c>
      <c r="L43">
        <v>53.2</v>
      </c>
      <c r="N43">
        <f>K43/K43</f>
        <v>1</v>
      </c>
      <c r="O43">
        <f>L43/L43</f>
        <v>1</v>
      </c>
      <c r="P43">
        <v>0</v>
      </c>
      <c r="Q43">
        <v>0</v>
      </c>
      <c r="S43" t="s">
        <v>165</v>
      </c>
      <c r="T43">
        <v>29.6</v>
      </c>
      <c r="U43">
        <v>30.2</v>
      </c>
      <c r="X43">
        <f>T43/T43</f>
        <v>1</v>
      </c>
      <c r="Y43">
        <f>U43/U43</f>
        <v>1</v>
      </c>
      <c r="Z43">
        <v>0</v>
      </c>
      <c r="AA43">
        <v>0</v>
      </c>
      <c r="AC43" t="s">
        <v>165</v>
      </c>
      <c r="AD43">
        <v>59.6</v>
      </c>
      <c r="AE43">
        <v>28.1</v>
      </c>
      <c r="AH43">
        <f>AD43/AD43</f>
        <v>1</v>
      </c>
      <c r="AI43">
        <f>AE43/AE43</f>
        <v>1</v>
      </c>
      <c r="AJ43">
        <v>0</v>
      </c>
      <c r="AK43">
        <v>0</v>
      </c>
    </row>
    <row r="44" spans="1:37" ht="15" x14ac:dyDescent="0.2">
      <c r="A44" t="s">
        <v>166</v>
      </c>
      <c r="B44">
        <v>72.400000000000006</v>
      </c>
      <c r="C44">
        <v>9.4700000000000006</v>
      </c>
      <c r="E44">
        <f>B44/B43</f>
        <v>0.94888597640891226</v>
      </c>
      <c r="F44">
        <f>C44/C43</f>
        <v>2.0767543859649127</v>
      </c>
      <c r="G44">
        <v>-7.5693359751325004E-2</v>
      </c>
      <c r="H44">
        <v>1.0543306013036435</v>
      </c>
      <c r="J44" t="s">
        <v>166</v>
      </c>
      <c r="K44">
        <v>14.3</v>
      </c>
      <c r="L44">
        <v>49.8</v>
      </c>
      <c r="N44">
        <f>K44/K43</f>
        <v>0.5607843137254902</v>
      </c>
      <c r="O44">
        <f>L44/L43</f>
        <v>0.93609022556390964</v>
      </c>
      <c r="P44">
        <v>-0.83448210008046853</v>
      </c>
      <c r="Q44">
        <v>-9.5280503433108885E-2</v>
      </c>
      <c r="S44" t="s">
        <v>166</v>
      </c>
      <c r="T44">
        <v>38.1</v>
      </c>
      <c r="U44">
        <v>35.1</v>
      </c>
      <c r="X44">
        <f>T44/T43</f>
        <v>1.2871621621621621</v>
      </c>
      <c r="Y44">
        <f>U44/U43</f>
        <v>1.1622516556291391</v>
      </c>
      <c r="Z44">
        <v>0.3641938218643721</v>
      </c>
      <c r="AA44">
        <v>0.21692248097948186</v>
      </c>
      <c r="AC44" t="s">
        <v>166</v>
      </c>
      <c r="AD44">
        <v>62.4</v>
      </c>
      <c r="AE44">
        <v>47.4</v>
      </c>
      <c r="AH44">
        <f>AD44/AD43</f>
        <v>1.0469798657718121</v>
      </c>
      <c r="AI44">
        <f>AE44/AE43</f>
        <v>1.686832740213523</v>
      </c>
      <c r="AJ44">
        <v>6.6233698400086832E-2</v>
      </c>
      <c r="AK44">
        <v>0.75431692867733302</v>
      </c>
    </row>
    <row r="45" spans="1:37" ht="15" x14ac:dyDescent="0.2">
      <c r="A45" t="s">
        <v>167</v>
      </c>
      <c r="B45">
        <v>72.5</v>
      </c>
      <c r="C45">
        <v>20</v>
      </c>
      <c r="E45">
        <f>B45/B43</f>
        <v>0.95019659239842724</v>
      </c>
      <c r="F45">
        <f>C45/C43</f>
        <v>4.3859649122807021</v>
      </c>
      <c r="G45">
        <v>-7.3702061932233678E-2</v>
      </c>
      <c r="H45">
        <v>2.1328942704973457</v>
      </c>
      <c r="J45" t="s">
        <v>167</v>
      </c>
      <c r="K45">
        <v>32.299999999999997</v>
      </c>
      <c r="L45">
        <v>59.4</v>
      </c>
      <c r="N45">
        <f>K45/K43</f>
        <v>1.2666666666666666</v>
      </c>
      <c r="O45">
        <f>L45/L43</f>
        <v>1.1165413533834585</v>
      </c>
      <c r="P45">
        <v>0.3410369178350669</v>
      </c>
      <c r="Q45">
        <v>0.15903668529957601</v>
      </c>
      <c r="S45" t="s">
        <v>167</v>
      </c>
      <c r="T45">
        <v>52.3</v>
      </c>
      <c r="U45">
        <v>41.3</v>
      </c>
      <c r="X45">
        <f>T45/T43</f>
        <v>1.7668918918918917</v>
      </c>
      <c r="Y45">
        <f>U45/U43</f>
        <v>1.3675496688741722</v>
      </c>
      <c r="Z45">
        <v>0.82121377061799139</v>
      </c>
      <c r="AA45">
        <v>0.45159323209436641</v>
      </c>
      <c r="AC45" t="s">
        <v>167</v>
      </c>
      <c r="AD45">
        <v>57.5</v>
      </c>
      <c r="AE45">
        <v>59.9</v>
      </c>
      <c r="AH45">
        <f>AD45/AD43</f>
        <v>0.96476510067114096</v>
      </c>
      <c r="AI45">
        <f>AE45/AE43</f>
        <v>2.1316725978647684</v>
      </c>
      <c r="AJ45">
        <v>-5.1750374630423979E-2</v>
      </c>
      <c r="AK45">
        <v>1.0919858725678593</v>
      </c>
    </row>
    <row r="46" spans="1:37" ht="15" x14ac:dyDescent="0.2">
      <c r="A46" t="s">
        <v>168</v>
      </c>
      <c r="B46">
        <v>54.4</v>
      </c>
      <c r="C46">
        <v>31.1</v>
      </c>
      <c r="E46">
        <f>B46/B43</f>
        <v>0.71297509829619921</v>
      </c>
      <c r="F46">
        <f>C46/C43</f>
        <v>6.8201754385964923</v>
      </c>
      <c r="G46">
        <v>-0.48807640558419108</v>
      </c>
      <c r="H46">
        <v>2.7698088508532233</v>
      </c>
      <c r="J46" t="s">
        <v>168</v>
      </c>
      <c r="K46">
        <v>6.97</v>
      </c>
      <c r="L46">
        <v>82.8</v>
      </c>
      <c r="N46">
        <f>K46/K43</f>
        <v>0.27333333333333332</v>
      </c>
      <c r="O46">
        <f>L46/L43</f>
        <v>1.5563909774436089</v>
      </c>
      <c r="P46">
        <v>-1.8712666858777973</v>
      </c>
      <c r="Q46">
        <v>0.63820452199813549</v>
      </c>
      <c r="S46" t="s">
        <v>168</v>
      </c>
      <c r="T46">
        <v>26.4</v>
      </c>
      <c r="U46">
        <v>72.5</v>
      </c>
      <c r="X46">
        <f>T46/T43</f>
        <v>0.89189189189189177</v>
      </c>
      <c r="Y46">
        <f>U46/U43</f>
        <v>2.4006622516556293</v>
      </c>
      <c r="Z46">
        <v>-0.16505924627049653</v>
      </c>
      <c r="AA46">
        <v>1.2634324455772181</v>
      </c>
      <c r="AC46" t="s">
        <v>168</v>
      </c>
      <c r="AD46">
        <v>70.7</v>
      </c>
      <c r="AE46">
        <v>74.599999999999994</v>
      </c>
      <c r="AH46">
        <f>AD46/AD43</f>
        <v>1.186241610738255</v>
      </c>
      <c r="AI46">
        <f>AE46/AE43</f>
        <v>2.6548042704626331</v>
      </c>
      <c r="AJ46">
        <v>0.24639788434723717</v>
      </c>
      <c r="AK46">
        <v>1.4086055000343114</v>
      </c>
    </row>
    <row r="47" spans="1:37" ht="15" x14ac:dyDescent="0.2">
      <c r="A47" t="s">
        <v>169</v>
      </c>
      <c r="B47">
        <v>66.099999999999994</v>
      </c>
      <c r="C47">
        <v>1.53</v>
      </c>
      <c r="E47">
        <f>B47/B47</f>
        <v>1</v>
      </c>
      <c r="F47">
        <f>C47/C47</f>
        <v>1</v>
      </c>
      <c r="G47">
        <v>0</v>
      </c>
      <c r="H47">
        <v>0</v>
      </c>
      <c r="J47" t="s">
        <v>169</v>
      </c>
      <c r="K47">
        <v>5.3</v>
      </c>
      <c r="L47">
        <v>46.2</v>
      </c>
      <c r="N47">
        <f>K47/K47</f>
        <v>1</v>
      </c>
      <c r="O47">
        <f>L47/L47</f>
        <v>1</v>
      </c>
      <c r="P47">
        <v>0</v>
      </c>
      <c r="Q47">
        <v>0</v>
      </c>
      <c r="S47" t="s">
        <v>169</v>
      </c>
      <c r="T47">
        <v>43.1</v>
      </c>
      <c r="U47">
        <v>13.8</v>
      </c>
      <c r="X47">
        <f>T47/T47</f>
        <v>1</v>
      </c>
      <c r="Y47">
        <f>U47/U47</f>
        <v>1</v>
      </c>
      <c r="Z47">
        <v>0</v>
      </c>
      <c r="AA47">
        <v>0</v>
      </c>
      <c r="AC47" t="s">
        <v>169</v>
      </c>
      <c r="AD47">
        <v>57.6</v>
      </c>
      <c r="AE47">
        <v>3.61</v>
      </c>
      <c r="AH47">
        <f>AD47/AD47</f>
        <v>1</v>
      </c>
      <c r="AI47">
        <f>AE47/AE47</f>
        <v>1</v>
      </c>
      <c r="AJ47">
        <v>0</v>
      </c>
      <c r="AK47">
        <v>0</v>
      </c>
    </row>
    <row r="48" spans="1:37" ht="15" x14ac:dyDescent="0.2">
      <c r="A48" t="s">
        <v>170</v>
      </c>
      <c r="B48">
        <v>62.1</v>
      </c>
      <c r="C48">
        <v>5.28</v>
      </c>
      <c r="E48">
        <f>B48/B47</f>
        <v>0.93948562783661127</v>
      </c>
      <c r="F48">
        <f>C48/C47</f>
        <v>3.4509803921568629</v>
      </c>
      <c r="G48">
        <v>-9.0057003287210155E-2</v>
      </c>
      <c r="H48">
        <v>1.7870062766658019</v>
      </c>
      <c r="J48" t="s">
        <v>170</v>
      </c>
      <c r="K48">
        <v>3.44</v>
      </c>
      <c r="L48">
        <v>53.4</v>
      </c>
      <c r="N48">
        <f>K48/K47</f>
        <v>0.64905660377358487</v>
      </c>
      <c r="O48">
        <f>L48/L47</f>
        <v>1.1558441558441557</v>
      </c>
      <c r="P48">
        <v>-0.6235837947484637</v>
      </c>
      <c r="Q48">
        <v>0.20894689027149621</v>
      </c>
      <c r="S48" t="s">
        <v>170</v>
      </c>
      <c r="T48">
        <v>46.7</v>
      </c>
      <c r="U48">
        <v>23</v>
      </c>
      <c r="X48">
        <f>T48/T47</f>
        <v>1.0835266821345708</v>
      </c>
      <c r="Y48">
        <f>U48/U47</f>
        <v>1.6666666666666665</v>
      </c>
      <c r="Z48">
        <v>0.11573468062056386</v>
      </c>
      <c r="AA48">
        <v>0.73696559416620611</v>
      </c>
      <c r="AC48" t="s">
        <v>170</v>
      </c>
      <c r="AD48">
        <v>51.7</v>
      </c>
      <c r="AE48">
        <v>4.6100000000000003</v>
      </c>
      <c r="AH48">
        <f>AD48/AD47</f>
        <v>0.89756944444444442</v>
      </c>
      <c r="AI48">
        <f>AE48/AE47</f>
        <v>1.2770083102493077</v>
      </c>
      <c r="AJ48">
        <v>-0.15590453112737779</v>
      </c>
      <c r="AK48">
        <v>0.3527679135421673</v>
      </c>
    </row>
    <row r="49" spans="1:37" ht="15" x14ac:dyDescent="0.2">
      <c r="A49" t="s">
        <v>171</v>
      </c>
      <c r="B49">
        <v>64.7</v>
      </c>
      <c r="C49">
        <v>6.37</v>
      </c>
      <c r="E49">
        <f>B49/B47</f>
        <v>0.97881996974281404</v>
      </c>
      <c r="F49">
        <f>C49/C47</f>
        <v>4.1633986928104578</v>
      </c>
      <c r="G49">
        <v>-3.0884559515183957E-2</v>
      </c>
      <c r="H49">
        <v>2.0577617195636488</v>
      </c>
      <c r="J49" t="s">
        <v>171</v>
      </c>
      <c r="K49">
        <v>5.15</v>
      </c>
      <c r="L49">
        <v>77.900000000000006</v>
      </c>
      <c r="N49">
        <f>K49/K47</f>
        <v>0.97169811320754729</v>
      </c>
      <c r="O49">
        <f>L49/L47</f>
        <v>1.6861471861471862</v>
      </c>
      <c r="P49">
        <v>-4.1419927379980626E-2</v>
      </c>
      <c r="Q49">
        <v>0.75373047664561177</v>
      </c>
      <c r="S49" t="s">
        <v>171</v>
      </c>
      <c r="T49">
        <v>71</v>
      </c>
      <c r="U49">
        <v>30.3</v>
      </c>
      <c r="X49">
        <f>T49/T47</f>
        <v>1.6473317865429233</v>
      </c>
      <c r="Y49">
        <f>U49/U47</f>
        <v>2.1956521739130435</v>
      </c>
      <c r="Z49">
        <v>0.72013115530294625</v>
      </c>
      <c r="AA49">
        <v>1.134649526694782</v>
      </c>
      <c r="AC49" t="s">
        <v>171</v>
      </c>
      <c r="AD49">
        <v>71.099999999999994</v>
      </c>
      <c r="AE49">
        <v>10.4</v>
      </c>
      <c r="AH49">
        <f>AD49/AD47</f>
        <v>1.2343749999999998</v>
      </c>
      <c r="AI49">
        <f>AE49/AE47</f>
        <v>2.8808864265927978</v>
      </c>
      <c r="AJ49">
        <v>0.30378074817710266</v>
      </c>
      <c r="AK49">
        <v>1.5265127861412835</v>
      </c>
    </row>
    <row r="50" spans="1:37" ht="15" x14ac:dyDescent="0.2">
      <c r="A50" t="s">
        <v>172</v>
      </c>
      <c r="B50">
        <v>69</v>
      </c>
      <c r="C50">
        <v>8.11</v>
      </c>
      <c r="E50">
        <f>B50/B47</f>
        <v>1.0438729198184569</v>
      </c>
      <c r="F50">
        <f>C50/C47</f>
        <v>5.3006535947712417</v>
      </c>
      <c r="G50">
        <v>6.1946090157839709E-2</v>
      </c>
      <c r="H50">
        <v>2.4061702615246214</v>
      </c>
      <c r="J50" t="s">
        <v>172</v>
      </c>
      <c r="K50">
        <v>4.6900000000000004</v>
      </c>
      <c r="L50">
        <v>48.9</v>
      </c>
      <c r="N50">
        <f>K50/K47</f>
        <v>0.88490566037735863</v>
      </c>
      <c r="O50">
        <f>L50/L47</f>
        <v>1.0584415584415583</v>
      </c>
      <c r="P50">
        <v>-0.17640443693518476</v>
      </c>
      <c r="Q50">
        <v>8.1941613536175989E-2</v>
      </c>
      <c r="S50" t="s">
        <v>172</v>
      </c>
      <c r="T50">
        <v>55.9</v>
      </c>
      <c r="U50">
        <v>7.76</v>
      </c>
      <c r="X50">
        <f>T50/T47</f>
        <v>1.296983758700696</v>
      </c>
      <c r="Y50">
        <f>U50/U47</f>
        <v>0.56231884057971016</v>
      </c>
      <c r="Z50">
        <v>0.37516041375409198</v>
      </c>
      <c r="AA50">
        <v>-0.83053970947840372</v>
      </c>
      <c r="AC50" t="s">
        <v>172</v>
      </c>
      <c r="AD50">
        <v>79</v>
      </c>
      <c r="AE50">
        <v>3.31</v>
      </c>
      <c r="AH50">
        <f>AD50/AD47</f>
        <v>1.3715277777777777</v>
      </c>
      <c r="AI50">
        <f>AE50/AE47</f>
        <v>0.91689750692520777</v>
      </c>
      <c r="AJ50">
        <v>0.4557838416221528</v>
      </c>
      <c r="AK50">
        <v>-0.12516762007995327</v>
      </c>
    </row>
    <row r="51" spans="1:37" ht="15" x14ac:dyDescent="0.2">
      <c r="A51" t="s">
        <v>173</v>
      </c>
      <c r="B51">
        <v>54.4</v>
      </c>
      <c r="C51">
        <v>9.19</v>
      </c>
      <c r="E51">
        <f>B51/B51</f>
        <v>1</v>
      </c>
      <c r="F51">
        <f>C51/C51</f>
        <v>1</v>
      </c>
      <c r="G51">
        <v>0</v>
      </c>
      <c r="H51">
        <v>0</v>
      </c>
      <c r="J51" t="s">
        <v>173</v>
      </c>
      <c r="K51">
        <v>7.12</v>
      </c>
      <c r="L51">
        <v>63.8</v>
      </c>
      <c r="N51">
        <f>K51/K51</f>
        <v>1</v>
      </c>
      <c r="O51">
        <f>L51/L51</f>
        <v>1</v>
      </c>
      <c r="P51">
        <v>0</v>
      </c>
      <c r="Q51">
        <v>0</v>
      </c>
      <c r="S51" t="s">
        <v>173</v>
      </c>
      <c r="T51">
        <v>66.3</v>
      </c>
      <c r="U51">
        <v>52.1</v>
      </c>
      <c r="X51">
        <f>T51/T51</f>
        <v>1</v>
      </c>
      <c r="Y51">
        <f>U51/U51</f>
        <v>1</v>
      </c>
      <c r="Z51">
        <v>0</v>
      </c>
      <c r="AA51">
        <v>0</v>
      </c>
      <c r="AC51" t="s">
        <v>173</v>
      </c>
      <c r="AD51">
        <v>61.2</v>
      </c>
      <c r="AE51">
        <v>2.71</v>
      </c>
      <c r="AH51">
        <f>AD51/AD51</f>
        <v>1</v>
      </c>
      <c r="AI51">
        <f>AE51/AE51</f>
        <v>1</v>
      </c>
      <c r="AJ51">
        <v>0</v>
      </c>
      <c r="AK51">
        <v>0</v>
      </c>
    </row>
    <row r="52" spans="1:37" ht="15" x14ac:dyDescent="0.2">
      <c r="A52" t="s">
        <v>174</v>
      </c>
      <c r="B52">
        <v>66.599999999999994</v>
      </c>
      <c r="C52">
        <v>12.2</v>
      </c>
      <c r="E52">
        <f>B52/B51</f>
        <v>1.2242647058823528</v>
      </c>
      <c r="F52">
        <f>C52/C51</f>
        <v>1.3275299238302503</v>
      </c>
      <c r="G52">
        <v>0.29191552582092262</v>
      </c>
      <c r="H52">
        <v>0.40874438116121409</v>
      </c>
      <c r="J52" t="s">
        <v>174</v>
      </c>
      <c r="K52">
        <v>7</v>
      </c>
      <c r="L52">
        <v>73.900000000000006</v>
      </c>
      <c r="N52">
        <f>K52/K51</f>
        <v>0.9831460674157303</v>
      </c>
      <c r="O52">
        <f>L52/L51</f>
        <v>1.1583072100313481</v>
      </c>
      <c r="P52">
        <v>-2.4522319134069014E-2</v>
      </c>
      <c r="Q52">
        <v>0.21201794038128172</v>
      </c>
      <c r="S52" t="s">
        <v>174</v>
      </c>
      <c r="T52">
        <v>71.099999999999994</v>
      </c>
      <c r="U52">
        <v>73.900000000000006</v>
      </c>
      <c r="X52">
        <f>T52/T51</f>
        <v>1.0723981900452488</v>
      </c>
      <c r="Y52">
        <f>U52/U51</f>
        <v>1.4184261036468331</v>
      </c>
      <c r="Z52">
        <v>0.10084068950682749</v>
      </c>
      <c r="AA52">
        <v>0.50429099186764281</v>
      </c>
      <c r="AC52" t="s">
        <v>174</v>
      </c>
      <c r="AD52">
        <v>67</v>
      </c>
      <c r="AE52">
        <v>5.65</v>
      </c>
      <c r="AH52">
        <f>AD52/AD51</f>
        <v>1.0947712418300652</v>
      </c>
      <c r="AI52">
        <f>AE52/AE51</f>
        <v>2.084870848708487</v>
      </c>
      <c r="AJ52">
        <v>0.13062944265248286</v>
      </c>
      <c r="AK52">
        <v>1.0599580159486786</v>
      </c>
    </row>
    <row r="53" spans="1:37" ht="15" x14ac:dyDescent="0.2">
      <c r="A53" t="s">
        <v>175</v>
      </c>
      <c r="B53">
        <v>62</v>
      </c>
      <c r="C53">
        <v>25.3</v>
      </c>
      <c r="E53">
        <f>B53/B51</f>
        <v>1.1397058823529411</v>
      </c>
      <c r="F53">
        <f>C53/C51</f>
        <v>2.7529923830250276</v>
      </c>
      <c r="G53">
        <v>0.18866156402389808</v>
      </c>
      <c r="H53">
        <v>1.4610006182926381</v>
      </c>
      <c r="J53" t="s">
        <v>175</v>
      </c>
      <c r="K53">
        <v>6.27</v>
      </c>
      <c r="L53">
        <v>77.400000000000006</v>
      </c>
      <c r="N53">
        <f>K53/K51</f>
        <v>0.88061797752808979</v>
      </c>
      <c r="O53">
        <f>L53/L51</f>
        <v>1.2131661442006272</v>
      </c>
      <c r="P53">
        <v>-0.18341179816435899</v>
      </c>
      <c r="Q53">
        <v>0.27877714237954121</v>
      </c>
      <c r="S53" t="s">
        <v>175</v>
      </c>
      <c r="T53">
        <v>72.599999999999994</v>
      </c>
      <c r="U53">
        <v>77.2</v>
      </c>
      <c r="X53">
        <f>T53/T51</f>
        <v>1.095022624434389</v>
      </c>
      <c r="Y53">
        <f>U53/U51</f>
        <v>1.4817658349328215</v>
      </c>
      <c r="Z53">
        <v>0.13096067788316279</v>
      </c>
      <c r="AA53">
        <v>0.56731747498957219</v>
      </c>
      <c r="AC53" t="s">
        <v>175</v>
      </c>
      <c r="AD53">
        <v>75</v>
      </c>
      <c r="AE53">
        <v>13</v>
      </c>
      <c r="AH53">
        <f>AD53/AD51</f>
        <v>1.2254901960784312</v>
      </c>
      <c r="AI53">
        <f>AE53/AE51</f>
        <v>4.7970479704797047</v>
      </c>
      <c r="AJ53">
        <v>0.29335894269059132</v>
      </c>
      <c r="AK53">
        <v>2.2621468665619453</v>
      </c>
    </row>
    <row r="54" spans="1:37" ht="15" x14ac:dyDescent="0.2">
      <c r="A54" t="s">
        <v>176</v>
      </c>
      <c r="B54">
        <v>61.6</v>
      </c>
      <c r="C54">
        <v>54.9</v>
      </c>
      <c r="E54">
        <f>B54/B51</f>
        <v>1.1323529411764706</v>
      </c>
      <c r="F54">
        <f>C54/C51</f>
        <v>5.9738846572361268</v>
      </c>
      <c r="G54">
        <v>0.17932369944456192</v>
      </c>
      <c r="H54">
        <v>2.5786693826035267</v>
      </c>
      <c r="J54" t="s">
        <v>176</v>
      </c>
      <c r="K54">
        <v>6.31</v>
      </c>
      <c r="L54">
        <v>85.3</v>
      </c>
      <c r="N54">
        <f>K54/K51</f>
        <v>0.88623595505617969</v>
      </c>
      <c r="O54">
        <f>L54/L51</f>
        <v>1.3369905956112853</v>
      </c>
      <c r="P54">
        <v>-0.17423723598384888</v>
      </c>
      <c r="Q54">
        <v>0.41898931755342089</v>
      </c>
      <c r="S54" t="s">
        <v>176</v>
      </c>
      <c r="T54">
        <v>73.900000000000006</v>
      </c>
      <c r="U54">
        <v>85.7</v>
      </c>
      <c r="X54">
        <f>T54/T51</f>
        <v>1.1146304675716441</v>
      </c>
      <c r="Y54">
        <f>U54/U51</f>
        <v>1.6449136276391554</v>
      </c>
      <c r="Z54">
        <v>0.15656549403356326</v>
      </c>
      <c r="AA54">
        <v>0.71801183183399164</v>
      </c>
      <c r="AC54" t="s">
        <v>176</v>
      </c>
      <c r="AD54">
        <v>77.7</v>
      </c>
      <c r="AE54">
        <v>14.8</v>
      </c>
      <c r="AH54">
        <f>AD54/AD51</f>
        <v>1.2696078431372548</v>
      </c>
      <c r="AI54">
        <f>AE54/AE51</f>
        <v>5.4612546125461261</v>
      </c>
      <c r="AJ54">
        <v>0.34438294571505823</v>
      </c>
      <c r="AK54">
        <v>2.4492324191624411</v>
      </c>
    </row>
    <row r="55" spans="1:37" ht="15" x14ac:dyDescent="0.2">
      <c r="A55" t="s">
        <v>177</v>
      </c>
      <c r="B55">
        <v>15.1</v>
      </c>
      <c r="C55">
        <v>24.4</v>
      </c>
      <c r="E55">
        <f>B55/B55</f>
        <v>1</v>
      </c>
      <c r="F55">
        <f>C55/C55</f>
        <v>1</v>
      </c>
      <c r="G55">
        <v>0</v>
      </c>
      <c r="H55">
        <v>0</v>
      </c>
      <c r="J55" t="s">
        <v>177</v>
      </c>
      <c r="K55">
        <v>0.91</v>
      </c>
      <c r="L55">
        <v>66.900000000000006</v>
      </c>
      <c r="N55">
        <f>K55/K55</f>
        <v>1</v>
      </c>
      <c r="O55">
        <f>L55/L55</f>
        <v>1</v>
      </c>
      <c r="P55">
        <v>0</v>
      </c>
      <c r="Q55">
        <v>0</v>
      </c>
      <c r="S55" t="s">
        <v>177</v>
      </c>
      <c r="T55">
        <v>36.700000000000003</v>
      </c>
      <c r="U55">
        <v>57.8</v>
      </c>
      <c r="X55">
        <f>T55/T55</f>
        <v>1</v>
      </c>
      <c r="Y55">
        <f>U55/U55</f>
        <v>1</v>
      </c>
      <c r="Z55">
        <v>0</v>
      </c>
      <c r="AA55">
        <v>0</v>
      </c>
      <c r="AC55" t="s">
        <v>177</v>
      </c>
      <c r="AD55">
        <v>33.4</v>
      </c>
      <c r="AE55">
        <v>6.61</v>
      </c>
      <c r="AH55">
        <f>AD55/AD55</f>
        <v>1</v>
      </c>
      <c r="AI55">
        <f>AE55/AE55</f>
        <v>1</v>
      </c>
      <c r="AJ55">
        <v>0</v>
      </c>
      <c r="AK55">
        <v>0</v>
      </c>
    </row>
    <row r="56" spans="1:37" ht="15" x14ac:dyDescent="0.2">
      <c r="A56" t="s">
        <v>178</v>
      </c>
      <c r="B56">
        <v>18.7</v>
      </c>
      <c r="C56">
        <v>34.5</v>
      </c>
      <c r="E56">
        <f>B56/B55</f>
        <v>1.23841059602649</v>
      </c>
      <c r="F56">
        <f>C56/C55</f>
        <v>1.4139344262295084</v>
      </c>
      <c r="G56">
        <v>0.30848972056255763</v>
      </c>
      <c r="H56">
        <v>0.49971521410264536</v>
      </c>
      <c r="J56" t="s">
        <v>178</v>
      </c>
      <c r="K56">
        <v>0.47</v>
      </c>
      <c r="L56">
        <v>64.2</v>
      </c>
      <c r="N56">
        <f>K56/K55</f>
        <v>0.51648351648351642</v>
      </c>
      <c r="O56">
        <f>L56/L55</f>
        <v>0.95964125560538116</v>
      </c>
      <c r="P56">
        <v>-0.95320578852105908</v>
      </c>
      <c r="Q56">
        <v>-5.9432913519157797E-2</v>
      </c>
      <c r="S56" t="s">
        <v>178</v>
      </c>
      <c r="T56">
        <v>34.4</v>
      </c>
      <c r="U56">
        <v>41.2</v>
      </c>
      <c r="X56">
        <f>T56/T55</f>
        <v>0.93732970027247942</v>
      </c>
      <c r="Y56">
        <f>U56/U55</f>
        <v>0.71280276816609001</v>
      </c>
      <c r="Z56">
        <v>-9.3371498141115061E-2</v>
      </c>
      <c r="AA56">
        <v>-0.48842515531746034</v>
      </c>
      <c r="AC56" t="s">
        <v>178</v>
      </c>
      <c r="AD56">
        <v>37</v>
      </c>
      <c r="AE56">
        <v>12.1</v>
      </c>
      <c r="AH56">
        <f>AD56/AD55</f>
        <v>1.1077844311377245</v>
      </c>
      <c r="AI56">
        <f>AE56/AE55</f>
        <v>1.8305597579425112</v>
      </c>
      <c r="AJ56">
        <v>0.14767716804225986</v>
      </c>
      <c r="AK56">
        <v>0.87228487065426508</v>
      </c>
    </row>
    <row r="57" spans="1:37" ht="15" x14ac:dyDescent="0.2">
      <c r="A57" t="s">
        <v>179</v>
      </c>
      <c r="B57">
        <v>17.3</v>
      </c>
      <c r="C57">
        <v>27.2</v>
      </c>
      <c r="E57">
        <f>B57/B55</f>
        <v>1.1456953642384107</v>
      </c>
      <c r="F57">
        <f>C57/C55</f>
        <v>1.1147540983606559</v>
      </c>
      <c r="G57">
        <v>0.19622348831164582</v>
      </c>
      <c r="H57">
        <v>0.1567255036874533</v>
      </c>
      <c r="J57" t="s">
        <v>179</v>
      </c>
      <c r="K57">
        <v>1.4</v>
      </c>
      <c r="L57">
        <v>59.4</v>
      </c>
      <c r="N57">
        <f>K57/K55</f>
        <v>1.5384615384615383</v>
      </c>
      <c r="O57">
        <f>L57/L55</f>
        <v>0.88789237668161425</v>
      </c>
      <c r="P57">
        <v>0.62148837674627011</v>
      </c>
      <c r="Q57">
        <v>-0.17154327984069528</v>
      </c>
      <c r="S57" t="s">
        <v>179</v>
      </c>
      <c r="T57">
        <v>27.5</v>
      </c>
      <c r="U57">
        <v>67.400000000000006</v>
      </c>
      <c r="X57">
        <f>T57/T55</f>
        <v>0.74931880108991822</v>
      </c>
      <c r="Y57">
        <f>U57/U55</f>
        <v>1.166089965397924</v>
      </c>
      <c r="Z57">
        <v>-0.4163484444311909</v>
      </c>
      <c r="AA57">
        <v>0.2216790986811798</v>
      </c>
      <c r="AC57" t="s">
        <v>179</v>
      </c>
      <c r="AD57">
        <v>33.200000000000003</v>
      </c>
      <c r="AE57">
        <v>35.6</v>
      </c>
      <c r="AH57">
        <f>AD57/AD55</f>
        <v>0.99401197604790437</v>
      </c>
      <c r="AI57">
        <f>AE57/AE55</f>
        <v>5.3857791225416038</v>
      </c>
      <c r="AJ57">
        <v>-8.6648611271272144E-3</v>
      </c>
      <c r="AK57">
        <v>2.4291550643460686</v>
      </c>
    </row>
    <row r="58" spans="1:37" ht="15" x14ac:dyDescent="0.2"/>
    <row r="59" spans="1:37" ht="15" x14ac:dyDescent="0.2"/>
    <row r="60" spans="1:37" ht="15" x14ac:dyDescent="0.2">
      <c r="E60" t="s">
        <v>115</v>
      </c>
      <c r="G60" t="s">
        <v>116</v>
      </c>
      <c r="N60" t="s">
        <v>115</v>
      </c>
      <c r="P60" t="s">
        <v>116</v>
      </c>
      <c r="X60" t="s">
        <v>115</v>
      </c>
      <c r="Z60" t="s">
        <v>116</v>
      </c>
      <c r="AH60" t="s">
        <v>115</v>
      </c>
      <c r="AJ60" t="s">
        <v>116</v>
      </c>
    </row>
    <row r="61" spans="1:37" ht="15" x14ac:dyDescent="0.2">
      <c r="A61" t="s">
        <v>117</v>
      </c>
      <c r="B61" t="s">
        <v>180</v>
      </c>
      <c r="C61" t="s">
        <v>181</v>
      </c>
      <c r="E61" t="s">
        <v>180</v>
      </c>
      <c r="F61" t="s">
        <v>181</v>
      </c>
      <c r="G61" t="s">
        <v>180</v>
      </c>
      <c r="H61" t="s">
        <v>181</v>
      </c>
      <c r="J61" t="s">
        <v>117</v>
      </c>
      <c r="K61" t="s">
        <v>182</v>
      </c>
      <c r="L61" t="s">
        <v>183</v>
      </c>
      <c r="N61" t="s">
        <v>182</v>
      </c>
      <c r="O61" t="s">
        <v>183</v>
      </c>
      <c r="P61" t="s">
        <v>182</v>
      </c>
      <c r="Q61" t="s">
        <v>183</v>
      </c>
      <c r="S61" t="s">
        <v>117</v>
      </c>
      <c r="T61" t="s">
        <v>184</v>
      </c>
      <c r="U61" t="s">
        <v>185</v>
      </c>
      <c r="X61" t="s">
        <v>184</v>
      </c>
      <c r="Y61" t="s">
        <v>185</v>
      </c>
      <c r="Z61" t="s">
        <v>184</v>
      </c>
      <c r="AA61" t="s">
        <v>185</v>
      </c>
      <c r="AC61" t="s">
        <v>117</v>
      </c>
      <c r="AD61" t="s">
        <v>186</v>
      </c>
      <c r="AE61" t="s">
        <v>187</v>
      </c>
      <c r="AH61" t="s">
        <v>186</v>
      </c>
      <c r="AI61" t="s">
        <v>187</v>
      </c>
      <c r="AJ61" t="s">
        <v>186</v>
      </c>
      <c r="AK61" t="s">
        <v>187</v>
      </c>
    </row>
    <row r="62" spans="1:37" ht="15" x14ac:dyDescent="0.2">
      <c r="A62" t="s">
        <v>188</v>
      </c>
      <c r="B62">
        <v>4.2300000000000004</v>
      </c>
      <c r="C62">
        <v>73.400000000000006</v>
      </c>
      <c r="E62">
        <f>B62/B62</f>
        <v>1</v>
      </c>
      <c r="F62">
        <f>C62/C62</f>
        <v>1</v>
      </c>
      <c r="G62">
        <v>0</v>
      </c>
      <c r="H62">
        <v>0</v>
      </c>
      <c r="J62" t="s">
        <v>188</v>
      </c>
      <c r="K62">
        <v>15.3</v>
      </c>
      <c r="L62">
        <v>49.6</v>
      </c>
      <c r="N62">
        <f>K62/K62</f>
        <v>1</v>
      </c>
      <c r="O62">
        <f>L62/L62</f>
        <v>1</v>
      </c>
      <c r="P62">
        <v>0</v>
      </c>
      <c r="Q62">
        <v>0</v>
      </c>
      <c r="S62" t="s">
        <v>188</v>
      </c>
      <c r="T62">
        <v>2.0299999999999998</v>
      </c>
      <c r="U62">
        <v>57.5</v>
      </c>
      <c r="X62">
        <f>T62/T62</f>
        <v>1</v>
      </c>
      <c r="Y62">
        <f>U62/U62</f>
        <v>1</v>
      </c>
      <c r="Z62">
        <f t="shared" ref="Z62:AA77" si="78">LOG(X62,2)</f>
        <v>0</v>
      </c>
      <c r="AA62">
        <f t="shared" si="78"/>
        <v>0</v>
      </c>
      <c r="AC62" t="s">
        <v>188</v>
      </c>
      <c r="AD62">
        <v>1.1200000000000001</v>
      </c>
      <c r="AE62">
        <v>2</v>
      </c>
      <c r="AH62">
        <f>AD62/AD62</f>
        <v>1</v>
      </c>
      <c r="AI62">
        <f>AE62/AE62</f>
        <v>1</v>
      </c>
      <c r="AJ62">
        <f t="shared" ref="AJ62:AK77" si="79">LOG(AH62,2)</f>
        <v>0</v>
      </c>
      <c r="AK62">
        <f t="shared" si="79"/>
        <v>0</v>
      </c>
    </row>
    <row r="63" spans="1:37" ht="15" x14ac:dyDescent="0.2">
      <c r="A63" t="s">
        <v>189</v>
      </c>
      <c r="B63">
        <v>3.19</v>
      </c>
      <c r="C63">
        <v>71</v>
      </c>
      <c r="E63">
        <f>B63/B62</f>
        <v>0.75413711583924337</v>
      </c>
      <c r="F63">
        <f>C63/C62</f>
        <v>0.96730245231607626</v>
      </c>
      <c r="G63">
        <v>-0.40710123935508064</v>
      </c>
      <c r="H63">
        <v>-4.796103845116842E-2</v>
      </c>
      <c r="J63" t="s">
        <v>189</v>
      </c>
      <c r="K63">
        <v>12</v>
      </c>
      <c r="L63">
        <v>47.8</v>
      </c>
      <c r="N63">
        <f>K63/K62</f>
        <v>0.78431372549019607</v>
      </c>
      <c r="O63">
        <f>L63/L62</f>
        <v>0.96370967741935476</v>
      </c>
      <c r="P63">
        <v>-0.35049724708413327</v>
      </c>
      <c r="Q63">
        <v>-5.3329502406126772E-2</v>
      </c>
      <c r="S63" t="s">
        <v>189</v>
      </c>
      <c r="T63">
        <v>6.37</v>
      </c>
      <c r="U63">
        <v>38.6</v>
      </c>
      <c r="X63">
        <f>T63/T62</f>
        <v>3.1379310344827589</v>
      </c>
      <c r="Y63">
        <f>U63/U62</f>
        <v>0.67130434782608694</v>
      </c>
      <c r="Z63">
        <f t="shared" si="78"/>
        <v>1.6498136450711243</v>
      </c>
      <c r="AA63">
        <f t="shared" si="78"/>
        <v>-0.57496110856365712</v>
      </c>
      <c r="AC63" t="s">
        <v>189</v>
      </c>
      <c r="AD63">
        <v>0.76</v>
      </c>
      <c r="AE63">
        <v>1.86</v>
      </c>
      <c r="AH63">
        <f>AD63/AD62</f>
        <v>0.67857142857142849</v>
      </c>
      <c r="AI63">
        <f>AE63/AE62</f>
        <v>0.93</v>
      </c>
      <c r="AJ63">
        <f t="shared" si="79"/>
        <v>-0.55942740861401885</v>
      </c>
      <c r="AK63">
        <f t="shared" si="79"/>
        <v>-0.10469737866669322</v>
      </c>
    </row>
    <row r="64" spans="1:37" ht="15" x14ac:dyDescent="0.2">
      <c r="A64" t="s">
        <v>190</v>
      </c>
      <c r="B64">
        <v>4.33</v>
      </c>
      <c r="C64">
        <v>55.1</v>
      </c>
      <c r="E64">
        <f>B64/B62</f>
        <v>1.0236406619385341</v>
      </c>
      <c r="F64">
        <f>C64/C62</f>
        <v>0.75068119891008167</v>
      </c>
      <c r="G64">
        <v>3.3709361606774908E-2</v>
      </c>
      <c r="H64">
        <v>-0.41372774427205533</v>
      </c>
      <c r="J64" t="s">
        <v>190</v>
      </c>
      <c r="K64">
        <v>11.7</v>
      </c>
      <c r="L64">
        <v>51.3</v>
      </c>
      <c r="N64">
        <f>K64/K62</f>
        <v>0.76470588235294112</v>
      </c>
      <c r="O64">
        <f>L64/L62</f>
        <v>1.034274193548387</v>
      </c>
      <c r="P64">
        <v>-0.38702312310924736</v>
      </c>
      <c r="Q64">
        <v>4.8618705220178714E-2</v>
      </c>
      <c r="S64" t="s">
        <v>190</v>
      </c>
      <c r="T64">
        <v>5.88</v>
      </c>
      <c r="U64">
        <v>35.299999999999997</v>
      </c>
      <c r="X64">
        <f>T64/T62</f>
        <v>2.896551724137931</v>
      </c>
      <c r="Y64">
        <f>U64/U62</f>
        <v>0.61391304347826081</v>
      </c>
      <c r="Z64">
        <f t="shared" si="78"/>
        <v>1.5343364276511884</v>
      </c>
      <c r="AA64">
        <f t="shared" si="78"/>
        <v>-0.70389377256055741</v>
      </c>
      <c r="AC64" t="s">
        <v>190</v>
      </c>
      <c r="AD64">
        <v>1.02</v>
      </c>
      <c r="AE64">
        <v>0.51</v>
      </c>
      <c r="AH64">
        <f>AD64/AD62</f>
        <v>0.9107142857142857</v>
      </c>
      <c r="AI64">
        <f>AE64/AE62</f>
        <v>0.255</v>
      </c>
      <c r="AJ64">
        <f t="shared" si="79"/>
        <v>-0.13492958008610853</v>
      </c>
      <c r="AK64">
        <f t="shared" si="79"/>
        <v>-1.971430847803229</v>
      </c>
    </row>
    <row r="65" spans="1:37" ht="15" x14ac:dyDescent="0.2">
      <c r="A65" t="s">
        <v>191</v>
      </c>
      <c r="B65">
        <v>3.38</v>
      </c>
      <c r="C65">
        <v>68.400000000000006</v>
      </c>
      <c r="E65">
        <f>B65/B62</f>
        <v>0.79905437352245856</v>
      </c>
      <c r="F65">
        <f>C65/C62</f>
        <v>0.93188010899182561</v>
      </c>
      <c r="G65">
        <v>-0.3236344168377655</v>
      </c>
      <c r="H65">
        <v>-0.10178373795731492</v>
      </c>
      <c r="J65" t="s">
        <v>191</v>
      </c>
      <c r="K65">
        <v>13.7</v>
      </c>
      <c r="L65">
        <v>54.5</v>
      </c>
      <c r="N65">
        <f>K65/K62</f>
        <v>0.89542483660130712</v>
      </c>
      <c r="O65">
        <f>L65/L62</f>
        <v>1.0987903225806452</v>
      </c>
      <c r="P65">
        <v>-0.15935575973212518</v>
      </c>
      <c r="Q65">
        <v>0.1359161092774136</v>
      </c>
      <c r="S65" t="s">
        <v>191</v>
      </c>
      <c r="T65">
        <v>4.6500000000000004</v>
      </c>
      <c r="U65">
        <v>50.4</v>
      </c>
      <c r="X65">
        <f>T65/T62</f>
        <v>2.2906403940886704</v>
      </c>
      <c r="Y65">
        <f>U65/U62</f>
        <v>0.87652173913043474</v>
      </c>
      <c r="Z65">
        <f t="shared" si="78"/>
        <v>1.1957509888102178</v>
      </c>
      <c r="AA65">
        <f t="shared" si="78"/>
        <v>-0.19013822233182115</v>
      </c>
      <c r="AC65" t="s">
        <v>191</v>
      </c>
      <c r="AD65">
        <v>0.55000000000000004</v>
      </c>
      <c r="AE65">
        <v>2.86</v>
      </c>
      <c r="AH65">
        <f>AD65/AD62</f>
        <v>0.49107142857142855</v>
      </c>
      <c r="AI65">
        <f>AE65/AE62</f>
        <v>1.43</v>
      </c>
      <c r="AJ65">
        <f t="shared" si="79"/>
        <v>-1.0259952085329447</v>
      </c>
      <c r="AK65">
        <f t="shared" si="79"/>
        <v>0.51601514700366469</v>
      </c>
    </row>
    <row r="66" spans="1:37" ht="15" x14ac:dyDescent="0.2">
      <c r="A66" t="s">
        <v>192</v>
      </c>
      <c r="B66">
        <v>2.5299999999999998</v>
      </c>
      <c r="C66">
        <v>56.9</v>
      </c>
      <c r="E66">
        <f>B66/B66</f>
        <v>1</v>
      </c>
      <c r="F66">
        <f>C66/C66</f>
        <v>1</v>
      </c>
      <c r="G66">
        <v>0</v>
      </c>
      <c r="H66">
        <v>0</v>
      </c>
      <c r="J66" t="s">
        <v>192</v>
      </c>
      <c r="K66">
        <v>17</v>
      </c>
      <c r="L66">
        <v>57.1</v>
      </c>
      <c r="N66">
        <f>K66/K66</f>
        <v>1</v>
      </c>
      <c r="O66">
        <f>L66/L66</f>
        <v>1</v>
      </c>
      <c r="P66">
        <v>0</v>
      </c>
      <c r="Q66">
        <v>0</v>
      </c>
      <c r="S66" t="s">
        <v>192</v>
      </c>
      <c r="T66">
        <v>0.69</v>
      </c>
      <c r="U66">
        <v>14.4</v>
      </c>
      <c r="X66">
        <f>T66/T66</f>
        <v>1</v>
      </c>
      <c r="Y66">
        <f>U66/U66</f>
        <v>1</v>
      </c>
      <c r="Z66">
        <f t="shared" si="78"/>
        <v>0</v>
      </c>
      <c r="AA66">
        <f t="shared" si="78"/>
        <v>0</v>
      </c>
      <c r="AC66" t="s">
        <v>192</v>
      </c>
      <c r="AD66">
        <v>0.69</v>
      </c>
      <c r="AE66">
        <v>2.69</v>
      </c>
      <c r="AH66">
        <f>AD66/AD66</f>
        <v>1</v>
      </c>
      <c r="AI66">
        <f>AE66/AE66</f>
        <v>1</v>
      </c>
      <c r="AJ66">
        <f t="shared" si="79"/>
        <v>0</v>
      </c>
      <c r="AK66">
        <f t="shared" si="79"/>
        <v>0</v>
      </c>
    </row>
    <row r="67" spans="1:37" ht="15" x14ac:dyDescent="0.2">
      <c r="A67" t="s">
        <v>193</v>
      </c>
      <c r="B67">
        <v>2.0699999999999998</v>
      </c>
      <c r="C67">
        <v>59.2</v>
      </c>
      <c r="E67">
        <f>B67/B66</f>
        <v>0.81818181818181823</v>
      </c>
      <c r="F67">
        <f>C67/C66</f>
        <v>1.0404217926186292</v>
      </c>
      <c r="G67">
        <v>-0.28950661719498483</v>
      </c>
      <c r="H67">
        <v>5.7168523322367916E-2</v>
      </c>
      <c r="J67" t="s">
        <v>193</v>
      </c>
      <c r="K67">
        <v>10.4</v>
      </c>
      <c r="L67">
        <v>52.5</v>
      </c>
      <c r="N67">
        <f>K67/K66</f>
        <v>0.61176470588235299</v>
      </c>
      <c r="O67">
        <f>L67/L66</f>
        <v>0.91943957968476353</v>
      </c>
      <c r="P67">
        <v>-0.70895121799660954</v>
      </c>
      <c r="Q67">
        <v>-0.12117332280935787</v>
      </c>
      <c r="S67" t="s">
        <v>193</v>
      </c>
      <c r="T67">
        <v>1.1599999999999999</v>
      </c>
      <c r="U67">
        <v>24.3</v>
      </c>
      <c r="X67">
        <f>T67/T66</f>
        <v>1.681159420289855</v>
      </c>
      <c r="Y67">
        <f>U67/U66</f>
        <v>1.6875</v>
      </c>
      <c r="Z67">
        <f t="shared" si="78"/>
        <v>0.74945653834940307</v>
      </c>
      <c r="AA67">
        <f t="shared" si="78"/>
        <v>0.75488750216346856</v>
      </c>
      <c r="AC67" t="s">
        <v>193</v>
      </c>
      <c r="AD67">
        <v>0.54</v>
      </c>
      <c r="AE67">
        <v>2.66</v>
      </c>
      <c r="AH67">
        <f>AD67/AD66</f>
        <v>0.78260869565217406</v>
      </c>
      <c r="AI67">
        <f>AE67/AE66</f>
        <v>0.98884758364312275</v>
      </c>
      <c r="AJ67">
        <f t="shared" si="79"/>
        <v>-0.35363695461470029</v>
      </c>
      <c r="AK67">
        <f t="shared" si="79"/>
        <v>-1.6179927055434435E-2</v>
      </c>
    </row>
    <row r="68" spans="1:37" ht="15" x14ac:dyDescent="0.2">
      <c r="A68" t="s">
        <v>194</v>
      </c>
      <c r="B68">
        <v>1.36</v>
      </c>
      <c r="E68">
        <f>B68/B66</f>
        <v>0.53754940711462462</v>
      </c>
      <c r="F68">
        <f>C68/C66</f>
        <v>0</v>
      </c>
      <c r="G68">
        <v>-0.89553073344397038</v>
      </c>
      <c r="J68" t="s">
        <v>194</v>
      </c>
      <c r="K68">
        <v>12.4</v>
      </c>
      <c r="N68">
        <f>K68/K66</f>
        <v>0.72941176470588243</v>
      </c>
      <c r="O68">
        <f>L68/L66</f>
        <v>0</v>
      </c>
      <c r="P68">
        <v>-0.45519462575082636</v>
      </c>
      <c r="S68" t="s">
        <v>194</v>
      </c>
      <c r="T68">
        <v>1.26</v>
      </c>
      <c r="X68">
        <f>T68/T66</f>
        <v>1.8260869565217392</v>
      </c>
      <c r="Y68">
        <f>U68/U66</f>
        <v>0</v>
      </c>
      <c r="Z68">
        <f t="shared" si="78"/>
        <v>0.86875546672174742</v>
      </c>
      <c r="AC68" t="s">
        <v>194</v>
      </c>
      <c r="AD68">
        <v>6.68</v>
      </c>
      <c r="AH68">
        <f>AD68/AD66</f>
        <v>9.6811594202898554</v>
      </c>
      <c r="AI68">
        <f>AE68/AE66</f>
        <v>0</v>
      </c>
      <c r="AJ68">
        <f t="shared" si="79"/>
        <v>3.2751798356958837</v>
      </c>
    </row>
    <row r="69" spans="1:37" ht="15" x14ac:dyDescent="0.2">
      <c r="A69" t="s">
        <v>195</v>
      </c>
      <c r="B69">
        <v>4.66</v>
      </c>
      <c r="C69">
        <v>79.400000000000006</v>
      </c>
      <c r="E69">
        <f>B69/B66</f>
        <v>1.8418972332015813</v>
      </c>
      <c r="F69">
        <f>C69/C66</f>
        <v>1.3954305799648508</v>
      </c>
      <c r="G69">
        <v>0.88119256995997031</v>
      </c>
      <c r="H69">
        <v>0.48071035483637603</v>
      </c>
      <c r="J69" t="s">
        <v>195</v>
      </c>
      <c r="K69">
        <v>32.5</v>
      </c>
      <c r="L69">
        <v>69.7</v>
      </c>
      <c r="N69">
        <f>K69/K66</f>
        <v>1.911764705882353</v>
      </c>
      <c r="O69">
        <f>L69/L66</f>
        <v>1.2206654991243433</v>
      </c>
      <c r="P69">
        <v>0.93490497177811527</v>
      </c>
      <c r="Q69">
        <v>0.28766791050558038</v>
      </c>
      <c r="S69" t="s">
        <v>195</v>
      </c>
      <c r="T69">
        <v>2.86</v>
      </c>
      <c r="U69">
        <v>57.1</v>
      </c>
      <c r="X69">
        <f>T69/T66</f>
        <v>4.1449275362318838</v>
      </c>
      <c r="Y69">
        <f>U69/U66</f>
        <v>3.9652777777777777</v>
      </c>
      <c r="Z69">
        <f t="shared" si="78"/>
        <v>2.0513468800002204</v>
      </c>
      <c r="AA69">
        <f>LOG(Y69,2)</f>
        <v>1.9874219339205303</v>
      </c>
      <c r="AC69" t="s">
        <v>195</v>
      </c>
      <c r="AD69">
        <v>0.6</v>
      </c>
      <c r="AE69">
        <v>1.51</v>
      </c>
      <c r="AH69">
        <f>AD69/AD66</f>
        <v>0.86956521739130443</v>
      </c>
      <c r="AI69">
        <f>AE69/AE66</f>
        <v>0.56133828996282531</v>
      </c>
      <c r="AJ69">
        <f t="shared" si="79"/>
        <v>-0.2016338611696504</v>
      </c>
      <c r="AK69">
        <f>LOG(AI69,2)</f>
        <v>-0.83305762323154531</v>
      </c>
    </row>
    <row r="70" spans="1:37" ht="15" x14ac:dyDescent="0.2">
      <c r="A70" t="s">
        <v>196</v>
      </c>
      <c r="B70">
        <v>4.72</v>
      </c>
      <c r="C70">
        <v>42</v>
      </c>
      <c r="E70">
        <f>B70/B70</f>
        <v>1</v>
      </c>
      <c r="F70">
        <f>C70/C70</f>
        <v>1</v>
      </c>
      <c r="G70">
        <v>0</v>
      </c>
      <c r="H70">
        <v>0</v>
      </c>
      <c r="J70" t="s">
        <v>196</v>
      </c>
      <c r="K70">
        <v>20.6</v>
      </c>
      <c r="L70">
        <v>40.700000000000003</v>
      </c>
      <c r="N70">
        <f>K70/K70</f>
        <v>1</v>
      </c>
      <c r="O70">
        <f>L70/L70</f>
        <v>1</v>
      </c>
      <c r="P70">
        <v>0</v>
      </c>
      <c r="Q70">
        <v>0</v>
      </c>
      <c r="S70" t="s">
        <v>196</v>
      </c>
      <c r="T70">
        <v>3.01</v>
      </c>
      <c r="U70">
        <v>12.5</v>
      </c>
      <c r="X70">
        <f>T70/T70</f>
        <v>1</v>
      </c>
      <c r="Y70">
        <f>U70/U70</f>
        <v>1</v>
      </c>
      <c r="Z70">
        <f t="shared" si="78"/>
        <v>0</v>
      </c>
      <c r="AA70">
        <f>LOG(Y70,2)</f>
        <v>0</v>
      </c>
      <c r="AC70" t="s">
        <v>196</v>
      </c>
      <c r="AD70">
        <v>0.96</v>
      </c>
      <c r="AE70">
        <v>3.76</v>
      </c>
      <c r="AH70">
        <f>AD70/AD70</f>
        <v>1</v>
      </c>
      <c r="AI70">
        <f>AE70/AE70</f>
        <v>1</v>
      </c>
      <c r="AJ70">
        <f t="shared" si="79"/>
        <v>0</v>
      </c>
      <c r="AK70">
        <f>LOG(AI70,2)</f>
        <v>0</v>
      </c>
    </row>
    <row r="71" spans="1:37" ht="15" x14ac:dyDescent="0.2">
      <c r="A71" t="s">
        <v>197</v>
      </c>
      <c r="B71">
        <v>2.61</v>
      </c>
      <c r="C71">
        <v>63.7</v>
      </c>
      <c r="E71">
        <f>B71/B70</f>
        <v>0.55296610169491522</v>
      </c>
      <c r="F71">
        <f>C71/C70</f>
        <v>1.5166666666666668</v>
      </c>
      <c r="G71">
        <v>-0.85473705279195678</v>
      </c>
      <c r="H71">
        <v>0.60090404459017788</v>
      </c>
      <c r="J71" t="s">
        <v>197</v>
      </c>
      <c r="K71">
        <v>15.3</v>
      </c>
      <c r="L71">
        <v>32.799999999999997</v>
      </c>
      <c r="N71">
        <f>K71/K70</f>
        <v>0.74271844660194175</v>
      </c>
      <c r="O71">
        <f>L71/L70</f>
        <v>0.80589680589680579</v>
      </c>
      <c r="P71">
        <v>-0.42911268449056666</v>
      </c>
      <c r="Q71">
        <v>-0.31133297964816353</v>
      </c>
      <c r="S71" t="s">
        <v>197</v>
      </c>
      <c r="T71">
        <v>1.32</v>
      </c>
      <c r="U71">
        <v>15.6</v>
      </c>
      <c r="X71">
        <f>T71/T70</f>
        <v>0.43853820598006649</v>
      </c>
      <c r="Y71">
        <f>U71/U70</f>
        <v>1.248</v>
      </c>
      <c r="Z71">
        <f t="shared" si="78"/>
        <v>-1.1892255574012485</v>
      </c>
      <c r="AA71">
        <f>LOG(Y71,2)</f>
        <v>0.31961793420016132</v>
      </c>
      <c r="AC71" t="s">
        <v>197</v>
      </c>
      <c r="AD71">
        <v>0.76</v>
      </c>
      <c r="AE71">
        <v>5.62</v>
      </c>
      <c r="AH71">
        <f>AD71/AD70</f>
        <v>0.79166666666666674</v>
      </c>
      <c r="AI71">
        <f>AE71/AE70</f>
        <v>1.4946808510638299</v>
      </c>
      <c r="AJ71">
        <f t="shared" si="79"/>
        <v>-0.33703498727757059</v>
      </c>
      <c r="AK71">
        <f>LOG(AI71,2)</f>
        <v>0.57983746854328888</v>
      </c>
    </row>
    <row r="72" spans="1:37" ht="15" x14ac:dyDescent="0.2">
      <c r="A72" t="s">
        <v>198</v>
      </c>
      <c r="B72">
        <v>18.3</v>
      </c>
      <c r="E72">
        <f>B72/B70</f>
        <v>3.8771186440677972</v>
      </c>
      <c r="F72">
        <f>C72/C70</f>
        <v>0</v>
      </c>
      <c r="G72">
        <v>1.9549848838095638</v>
      </c>
      <c r="J72" t="s">
        <v>198</v>
      </c>
      <c r="K72">
        <v>18.2</v>
      </c>
      <c r="N72">
        <f>K72/K70</f>
        <v>0.8834951456310679</v>
      </c>
      <c r="O72">
        <f>L72/L70</f>
        <v>0</v>
      </c>
      <c r="P72">
        <v>-0.17870588698452222</v>
      </c>
      <c r="S72" t="s">
        <v>198</v>
      </c>
      <c r="T72">
        <v>2.86</v>
      </c>
      <c r="X72">
        <f>T72/T70</f>
        <v>0.95016611295681064</v>
      </c>
      <c r="Y72">
        <f>U72/U70</f>
        <v>0</v>
      </c>
      <c r="Z72">
        <f t="shared" si="78"/>
        <v>-7.3748339981312624E-2</v>
      </c>
      <c r="AC72" t="s">
        <v>198</v>
      </c>
      <c r="AD72">
        <v>13.7</v>
      </c>
      <c r="AH72">
        <f>AD72/AD70</f>
        <v>14.270833333333334</v>
      </c>
      <c r="AI72">
        <f>AE72/AE70</f>
        <v>0</v>
      </c>
      <c r="AJ72">
        <f t="shared" si="79"/>
        <v>3.8349976771267329</v>
      </c>
    </row>
    <row r="73" spans="1:37" ht="15" x14ac:dyDescent="0.2">
      <c r="A73" t="s">
        <v>199</v>
      </c>
      <c r="B73">
        <v>21.9</v>
      </c>
      <c r="C73">
        <v>91.2</v>
      </c>
      <c r="E73">
        <f>B73/B70</f>
        <v>4.6398305084745761</v>
      </c>
      <c r="F73">
        <f>C73/C70</f>
        <v>2.1714285714285717</v>
      </c>
      <c r="G73">
        <v>2.2140721051266947</v>
      </c>
      <c r="H73">
        <v>1.1186444964986193</v>
      </c>
      <c r="J73" t="s">
        <v>199</v>
      </c>
      <c r="K73">
        <v>51.3</v>
      </c>
      <c r="L73">
        <v>47</v>
      </c>
      <c r="N73">
        <f>K73/K70</f>
        <v>2.4902912621359219</v>
      </c>
      <c r="O73">
        <f>L73/L70</f>
        <v>1.1547911547911547</v>
      </c>
      <c r="P73">
        <v>1.3163144884238354</v>
      </c>
      <c r="Q73">
        <v>0.20763196229875253</v>
      </c>
      <c r="S73" t="s">
        <v>199</v>
      </c>
      <c r="T73">
        <v>48.9</v>
      </c>
      <c r="U73">
        <v>63.5</v>
      </c>
      <c r="X73">
        <f>T73/T70</f>
        <v>16.245847176079735</v>
      </c>
      <c r="Y73">
        <f>U73/U70</f>
        <v>5.08</v>
      </c>
      <c r="Z73">
        <f t="shared" si="78"/>
        <v>4.0219990730798942</v>
      </c>
      <c r="AA73">
        <f t="shared" si="78"/>
        <v>2.3448284969974416</v>
      </c>
      <c r="AC73" t="s">
        <v>199</v>
      </c>
      <c r="AD73">
        <v>1.35</v>
      </c>
      <c r="AE73">
        <v>4.04</v>
      </c>
      <c r="AH73">
        <f>AD73/AD70</f>
        <v>1.4062500000000002</v>
      </c>
      <c r="AI73">
        <f>AE73/AE70</f>
        <v>1.074468085106383</v>
      </c>
      <c r="AJ73">
        <f t="shared" si="79"/>
        <v>0.49185309632967494</v>
      </c>
      <c r="AK73">
        <f t="shared" si="79"/>
        <v>0.10362263107415744</v>
      </c>
    </row>
    <row r="74" spans="1:37" ht="15" x14ac:dyDescent="0.2">
      <c r="A74" t="s">
        <v>200</v>
      </c>
      <c r="B74">
        <v>1.34</v>
      </c>
      <c r="C74">
        <v>43.5</v>
      </c>
      <c r="E74">
        <f>B74/B74</f>
        <v>1</v>
      </c>
      <c r="F74">
        <f>C74/C74</f>
        <v>1</v>
      </c>
      <c r="G74">
        <v>0</v>
      </c>
      <c r="H74">
        <v>0</v>
      </c>
      <c r="J74" t="s">
        <v>200</v>
      </c>
      <c r="K74">
        <v>14.6</v>
      </c>
      <c r="L74">
        <v>22.8</v>
      </c>
      <c r="N74">
        <f>K74/K74</f>
        <v>1</v>
      </c>
      <c r="O74">
        <f>L74/L74</f>
        <v>1</v>
      </c>
      <c r="P74">
        <v>0</v>
      </c>
      <c r="Q74">
        <v>0</v>
      </c>
      <c r="S74" t="s">
        <v>200</v>
      </c>
      <c r="T74">
        <v>1.28</v>
      </c>
      <c r="U74">
        <v>6.31</v>
      </c>
      <c r="X74">
        <f>T74/T74</f>
        <v>1</v>
      </c>
      <c r="Y74">
        <f>U74/U74</f>
        <v>1</v>
      </c>
      <c r="Z74">
        <f t="shared" si="78"/>
        <v>0</v>
      </c>
      <c r="AA74">
        <f t="shared" si="78"/>
        <v>0</v>
      </c>
      <c r="AC74" t="s">
        <v>200</v>
      </c>
      <c r="AD74">
        <v>5</v>
      </c>
      <c r="AE74">
        <v>1.82</v>
      </c>
      <c r="AH74">
        <f>AD74/AD74</f>
        <v>1</v>
      </c>
      <c r="AI74">
        <f>AE74/AE74</f>
        <v>1</v>
      </c>
      <c r="AJ74">
        <f t="shared" si="79"/>
        <v>0</v>
      </c>
      <c r="AK74">
        <f t="shared" si="79"/>
        <v>0</v>
      </c>
    </row>
    <row r="75" spans="1:37" ht="15" x14ac:dyDescent="0.2">
      <c r="A75" t="s">
        <v>201</v>
      </c>
      <c r="B75">
        <v>5.52</v>
      </c>
      <c r="C75">
        <v>10.9</v>
      </c>
      <c r="E75">
        <f>B75/B74</f>
        <v>4.1194029850746263</v>
      </c>
      <c r="F75">
        <f>C75/C74</f>
        <v>0.25057471264367814</v>
      </c>
      <c r="G75">
        <v>2.0424352663203966</v>
      </c>
      <c r="H75">
        <v>-1.9966872659591646</v>
      </c>
      <c r="J75" t="s">
        <v>201</v>
      </c>
      <c r="K75">
        <v>26.5</v>
      </c>
      <c r="L75">
        <v>66.599999999999994</v>
      </c>
      <c r="N75">
        <f>K75/K74</f>
        <v>1.8150684931506851</v>
      </c>
      <c r="O75">
        <f>L75/L74</f>
        <v>2.9210526315789469</v>
      </c>
      <c r="P75">
        <v>0.86002399057054446</v>
      </c>
      <c r="Q75">
        <v>1.5464883529065203</v>
      </c>
      <c r="S75" t="s">
        <v>201</v>
      </c>
      <c r="T75">
        <v>7.51</v>
      </c>
      <c r="U75">
        <v>22.8</v>
      </c>
      <c r="X75">
        <f>T75/T74</f>
        <v>5.8671875</v>
      </c>
      <c r="Y75">
        <f>U75/U74</f>
        <v>3.6133122028526152</v>
      </c>
      <c r="Z75">
        <f t="shared" si="78"/>
        <v>2.5526690975142716</v>
      </c>
      <c r="AA75">
        <f t="shared" si="78"/>
        <v>1.8533219140695552</v>
      </c>
      <c r="AC75" t="s">
        <v>201</v>
      </c>
      <c r="AD75">
        <v>13.1</v>
      </c>
      <c r="AE75">
        <v>6.48</v>
      </c>
      <c r="AH75">
        <f>AD75/AD74</f>
        <v>2.62</v>
      </c>
      <c r="AI75">
        <f>AE75/AE74</f>
        <v>3.5604395604395607</v>
      </c>
      <c r="AJ75">
        <f t="shared" si="79"/>
        <v>1.3895668117627258</v>
      </c>
      <c r="AK75">
        <f t="shared" si="79"/>
        <v>1.8320553626859288</v>
      </c>
    </row>
    <row r="76" spans="1:37" ht="15" x14ac:dyDescent="0.2">
      <c r="A76" t="s">
        <v>202</v>
      </c>
      <c r="B76">
        <v>4.95</v>
      </c>
      <c r="C76">
        <v>7.23</v>
      </c>
      <c r="E76">
        <f>B76/B74</f>
        <v>3.6940298507462686</v>
      </c>
      <c r="F76">
        <f>C76/C74</f>
        <v>0.16620689655172416</v>
      </c>
      <c r="G76">
        <v>1.8851955245091996</v>
      </c>
      <c r="H76">
        <v>-2.5889478486723352</v>
      </c>
      <c r="J76" t="s">
        <v>202</v>
      </c>
      <c r="K76">
        <v>35.9</v>
      </c>
      <c r="L76">
        <v>60.7</v>
      </c>
      <c r="N76">
        <f>K76/K74</f>
        <v>2.4589041095890409</v>
      </c>
      <c r="O76">
        <f>L76/L74</f>
        <v>2.6622807017543861</v>
      </c>
      <c r="P76">
        <v>1.2980154749430342</v>
      </c>
      <c r="Q76">
        <v>1.4126626920909404</v>
      </c>
      <c r="S76" t="s">
        <v>202</v>
      </c>
      <c r="T76">
        <v>2.91</v>
      </c>
      <c r="U76">
        <v>22.1</v>
      </c>
      <c r="X76">
        <f>T76/T74</f>
        <v>2.2734375</v>
      </c>
      <c r="Y76">
        <f>U76/U74</f>
        <v>3.5023771790808245</v>
      </c>
      <c r="Z76">
        <f t="shared" si="78"/>
        <v>1.1848753429082839</v>
      </c>
      <c r="AA76">
        <f t="shared" si="78"/>
        <v>1.8083344592962451</v>
      </c>
      <c r="AC76" t="s">
        <v>202</v>
      </c>
      <c r="AD76">
        <v>3.28</v>
      </c>
      <c r="AE76">
        <v>3.62</v>
      </c>
      <c r="AH76">
        <f>AD76/AD74</f>
        <v>0.65599999999999992</v>
      </c>
      <c r="AI76">
        <f>AE76/AE74</f>
        <v>1.9890109890109891</v>
      </c>
      <c r="AJ76">
        <f t="shared" si="79"/>
        <v>-0.60823228004400354</v>
      </c>
      <c r="AK76">
        <f t="shared" si="79"/>
        <v>0.99205124688450919</v>
      </c>
    </row>
    <row r="77" spans="1:37" ht="15" x14ac:dyDescent="0.2">
      <c r="A77" t="s">
        <v>203</v>
      </c>
      <c r="B77">
        <v>2.19</v>
      </c>
      <c r="C77">
        <v>3.56</v>
      </c>
      <c r="E77">
        <f>B77/B74</f>
        <v>1.6343283582089552</v>
      </c>
      <c r="F77">
        <f>C77/C74</f>
        <v>8.1839080459770119E-2</v>
      </c>
      <c r="G77">
        <v>0.70869786914340094</v>
      </c>
      <c r="H77">
        <v>-3.6110662546570551</v>
      </c>
      <c r="J77" t="s">
        <v>203</v>
      </c>
      <c r="K77">
        <v>33.200000000000003</v>
      </c>
      <c r="L77">
        <v>46.9</v>
      </c>
      <c r="N77">
        <f>K77/K74</f>
        <v>2.2739726027397262</v>
      </c>
      <c r="O77">
        <f>L77/L74</f>
        <v>2.057017543859649</v>
      </c>
      <c r="P77">
        <v>1.1852148724669076</v>
      </c>
      <c r="Q77">
        <v>1.0405540983506349</v>
      </c>
      <c r="S77" t="s">
        <v>203</v>
      </c>
      <c r="T77">
        <v>2.5099999999999998</v>
      </c>
      <c r="U77">
        <v>19.100000000000001</v>
      </c>
      <c r="X77">
        <f>T77/T74</f>
        <v>1.9609374999999998</v>
      </c>
      <c r="Y77">
        <f>U77/U74</f>
        <v>3.0269413629160069</v>
      </c>
      <c r="Z77">
        <f t="shared" si="78"/>
        <v>0.97154355395077185</v>
      </c>
      <c r="AA77">
        <f t="shared" si="78"/>
        <v>1.5978607279405623</v>
      </c>
      <c r="AC77" t="s">
        <v>203</v>
      </c>
      <c r="AD77">
        <v>1.43</v>
      </c>
      <c r="AE77">
        <v>1.36</v>
      </c>
      <c r="AH77">
        <f>AD77/AD74</f>
        <v>0.28599999999999998</v>
      </c>
      <c r="AI77">
        <f>AE77/AE74</f>
        <v>0.74725274725274726</v>
      </c>
      <c r="AJ77">
        <f t="shared" si="79"/>
        <v>-1.8059129478836977</v>
      </c>
      <c r="AK77">
        <f t="shared" si="79"/>
        <v>-0.42033179894835687</v>
      </c>
    </row>
    <row r="78" spans="1:37" ht="15" x14ac:dyDescent="0.2">
      <c r="A78" t="s">
        <v>204</v>
      </c>
      <c r="B78">
        <v>8.2899999999999991</v>
      </c>
      <c r="C78">
        <v>11.2</v>
      </c>
      <c r="E78">
        <f>B78/B78</f>
        <v>1</v>
      </c>
      <c r="F78">
        <f>C78/C78</f>
        <v>1</v>
      </c>
      <c r="G78">
        <v>0</v>
      </c>
      <c r="H78">
        <v>0</v>
      </c>
      <c r="J78" t="s">
        <v>204</v>
      </c>
      <c r="K78">
        <v>24.7</v>
      </c>
      <c r="L78">
        <v>65.099999999999994</v>
      </c>
      <c r="N78">
        <f>K78/K78</f>
        <v>1</v>
      </c>
      <c r="O78">
        <f>L78/L78</f>
        <v>1</v>
      </c>
      <c r="P78">
        <v>0</v>
      </c>
      <c r="Q78">
        <v>0</v>
      </c>
      <c r="S78" t="s">
        <v>204</v>
      </c>
      <c r="T78">
        <v>1.5</v>
      </c>
      <c r="U78">
        <v>6.57</v>
      </c>
      <c r="X78">
        <f>T78/T78</f>
        <v>1</v>
      </c>
      <c r="Y78">
        <f>U78/U78</f>
        <v>1</v>
      </c>
      <c r="Z78">
        <f t="shared" ref="Z78:AA84" si="80">LOG(X78,2)</f>
        <v>0</v>
      </c>
      <c r="AA78">
        <f t="shared" si="80"/>
        <v>0</v>
      </c>
      <c r="AC78" t="s">
        <v>204</v>
      </c>
      <c r="AD78">
        <v>1.28</v>
      </c>
      <c r="AE78">
        <v>1.24</v>
      </c>
      <c r="AH78">
        <f>AD78/AD78</f>
        <v>1</v>
      </c>
      <c r="AI78">
        <f>AE78/AE78</f>
        <v>1</v>
      </c>
      <c r="AJ78">
        <f t="shared" ref="AJ78:AK84" si="81">LOG(AH78,2)</f>
        <v>0</v>
      </c>
      <c r="AK78">
        <f t="shared" si="81"/>
        <v>0</v>
      </c>
    </row>
    <row r="79" spans="1:37" ht="15" x14ac:dyDescent="0.2">
      <c r="A79" t="s">
        <v>205</v>
      </c>
      <c r="B79">
        <v>6.99</v>
      </c>
      <c r="C79">
        <v>41.5</v>
      </c>
      <c r="E79">
        <f>B79/B78</f>
        <v>0.84318455971049466</v>
      </c>
      <c r="F79">
        <f>C79/C78</f>
        <v>3.7053571428571432</v>
      </c>
      <c r="G79">
        <v>-0.24607964612031383</v>
      </c>
      <c r="H79">
        <v>1.8896126041766834</v>
      </c>
      <c r="J79" t="s">
        <v>205</v>
      </c>
      <c r="K79">
        <v>22.8</v>
      </c>
      <c r="L79">
        <v>75.8</v>
      </c>
      <c r="N79">
        <f>K79/K78</f>
        <v>0.92307692307692313</v>
      </c>
      <c r="O79">
        <f>L79/L78</f>
        <v>1.164362519201229</v>
      </c>
      <c r="P79">
        <v>-0.1154772174199359</v>
      </c>
      <c r="Q79">
        <v>0.21954030500545638</v>
      </c>
      <c r="S79" t="s">
        <v>205</v>
      </c>
      <c r="T79">
        <v>2.06</v>
      </c>
      <c r="U79">
        <v>17.5</v>
      </c>
      <c r="X79">
        <f>T79/T78</f>
        <v>1.3733333333333333</v>
      </c>
      <c r="Y79">
        <f>U79/U78</f>
        <v>2.663622526636225</v>
      </c>
      <c r="Z79">
        <f t="shared" si="80"/>
        <v>0.45768183668733747</v>
      </c>
      <c r="AA79">
        <f t="shared" si="80"/>
        <v>1.4133896463973616</v>
      </c>
      <c r="AC79" t="s">
        <v>205</v>
      </c>
      <c r="AD79">
        <v>1.1000000000000001</v>
      </c>
      <c r="AE79">
        <v>2.76</v>
      </c>
      <c r="AH79">
        <f>AD79/AD78</f>
        <v>0.859375</v>
      </c>
      <c r="AI79">
        <f>AE79/AE78</f>
        <v>2.225806451612903</v>
      </c>
      <c r="AJ79">
        <f t="shared" si="81"/>
        <v>-0.2186402864753404</v>
      </c>
      <c r="AK79">
        <f t="shared" si="81"/>
        <v>1.1543281463912938</v>
      </c>
    </row>
    <row r="80" spans="1:37" ht="15" x14ac:dyDescent="0.2">
      <c r="A80" t="s">
        <v>206</v>
      </c>
      <c r="B80">
        <v>10.199999999999999</v>
      </c>
      <c r="C80">
        <v>47.9</v>
      </c>
      <c r="E80">
        <f>B80/B78</f>
        <v>1.230398069963812</v>
      </c>
      <c r="F80">
        <f>C80/C78</f>
        <v>4.2767857142857144</v>
      </c>
      <c r="G80">
        <v>0.29912514536310775</v>
      </c>
      <c r="H80">
        <v>2.0965269236785762</v>
      </c>
      <c r="J80" t="s">
        <v>206</v>
      </c>
      <c r="K80">
        <v>31.3</v>
      </c>
      <c r="L80">
        <v>80.7</v>
      </c>
      <c r="N80">
        <f>K80/K78</f>
        <v>1.2672064777327936</v>
      </c>
      <c r="O80">
        <f>L80/L78</f>
        <v>1.23963133640553</v>
      </c>
      <c r="P80">
        <v>0.34165161534794075</v>
      </c>
      <c r="Q80">
        <v>0.30991113011214494</v>
      </c>
      <c r="S80" t="s">
        <v>206</v>
      </c>
      <c r="T80">
        <v>1.5</v>
      </c>
      <c r="U80">
        <v>18.7</v>
      </c>
      <c r="X80">
        <f>T80/T78</f>
        <v>1</v>
      </c>
      <c r="Y80">
        <f>U80/U78</f>
        <v>2.846270928462709</v>
      </c>
      <c r="Z80">
        <f t="shared" si="80"/>
        <v>0</v>
      </c>
      <c r="AA80">
        <f t="shared" si="80"/>
        <v>1.5090729944526695</v>
      </c>
      <c r="AC80" t="s">
        <v>206</v>
      </c>
      <c r="AD80">
        <v>0.89</v>
      </c>
      <c r="AE80">
        <v>3.03</v>
      </c>
      <c r="AH80">
        <f>AD80/AD78</f>
        <v>0.6953125</v>
      </c>
      <c r="AI80">
        <f>AE80/AE78</f>
        <v>2.443548387096774</v>
      </c>
      <c r="AJ80">
        <f t="shared" si="81"/>
        <v>-0.52426656903360225</v>
      </c>
      <c r="AK80">
        <f t="shared" si="81"/>
        <v>1.2889776730860756</v>
      </c>
    </row>
    <row r="81" spans="1:37" ht="15" x14ac:dyDescent="0.2">
      <c r="A81" t="s">
        <v>207</v>
      </c>
      <c r="B81">
        <v>10.5</v>
      </c>
      <c r="C81">
        <v>55.7</v>
      </c>
      <c r="E81">
        <f>B81/B78</f>
        <v>1.2665862484921593</v>
      </c>
      <c r="F81">
        <f>C81/C78</f>
        <v>4.9732142857142865</v>
      </c>
      <c r="G81">
        <v>0.34094532105773467</v>
      </c>
      <c r="H81">
        <v>2.3141785952824279</v>
      </c>
      <c r="J81" t="s">
        <v>207</v>
      </c>
      <c r="K81">
        <v>40.9</v>
      </c>
      <c r="L81">
        <v>84.2</v>
      </c>
      <c r="N81">
        <f>K81/K78</f>
        <v>1.6558704453441295</v>
      </c>
      <c r="O81">
        <f>L81/L78</f>
        <v>1.2933947772657453</v>
      </c>
      <c r="P81">
        <v>0.72758980135707108</v>
      </c>
      <c r="Q81">
        <v>0.3711626899007609</v>
      </c>
      <c r="S81" t="s">
        <v>207</v>
      </c>
      <c r="T81">
        <v>1.23</v>
      </c>
      <c r="U81">
        <v>19.2</v>
      </c>
      <c r="X81">
        <f>T81/T78</f>
        <v>0.82</v>
      </c>
      <c r="Y81">
        <f>U81/U78</f>
        <v>2.9223744292237441</v>
      </c>
      <c r="Z81">
        <f t="shared" si="80"/>
        <v>-0.28630418515664108</v>
      </c>
      <c r="AA81">
        <f t="shared" si="80"/>
        <v>1.547141035286189</v>
      </c>
      <c r="AC81" t="s">
        <v>207</v>
      </c>
      <c r="AD81">
        <v>2.21</v>
      </c>
      <c r="AE81">
        <v>3.52</v>
      </c>
      <c r="AH81">
        <f>AD81/AD78</f>
        <v>1.7265625</v>
      </c>
      <c r="AI81">
        <f>AE81/AE78</f>
        <v>2.838709677419355</v>
      </c>
      <c r="AJ81">
        <f t="shared" si="81"/>
        <v>0.78790255939143161</v>
      </c>
      <c r="AK81">
        <f t="shared" si="81"/>
        <v>1.5052353082504224</v>
      </c>
    </row>
    <row r="82" spans="1:37" ht="15" x14ac:dyDescent="0.2">
      <c r="A82" t="s">
        <v>208</v>
      </c>
      <c r="B82">
        <v>8.32</v>
      </c>
      <c r="C82">
        <v>84.6</v>
      </c>
      <c r="E82">
        <f>B82/B82</f>
        <v>1</v>
      </c>
      <c r="F82">
        <f>C82/C82</f>
        <v>1</v>
      </c>
      <c r="G82">
        <v>0</v>
      </c>
      <c r="H82">
        <v>0</v>
      </c>
      <c r="J82" t="s">
        <v>208</v>
      </c>
      <c r="K82">
        <v>33</v>
      </c>
      <c r="L82">
        <v>77.5</v>
      </c>
      <c r="N82">
        <f>K82/K82</f>
        <v>1</v>
      </c>
      <c r="O82">
        <f>L82/L82</f>
        <v>1</v>
      </c>
      <c r="P82">
        <v>0</v>
      </c>
      <c r="Q82">
        <v>0</v>
      </c>
      <c r="S82" t="s">
        <v>208</v>
      </c>
      <c r="T82">
        <v>6.72</v>
      </c>
      <c r="U82">
        <v>52.9</v>
      </c>
      <c r="X82">
        <f>T82/T82</f>
        <v>1</v>
      </c>
      <c r="Y82">
        <f>U82/U82</f>
        <v>1</v>
      </c>
      <c r="Z82">
        <f t="shared" si="80"/>
        <v>0</v>
      </c>
      <c r="AA82">
        <f t="shared" si="80"/>
        <v>0</v>
      </c>
      <c r="AC82" t="s">
        <v>208</v>
      </c>
      <c r="AD82">
        <v>3.24</v>
      </c>
      <c r="AE82">
        <v>17.399999999999999</v>
      </c>
      <c r="AH82">
        <f>AD82/AD82</f>
        <v>1</v>
      </c>
      <c r="AI82">
        <f>AE82/AE82</f>
        <v>1</v>
      </c>
      <c r="AJ82">
        <f t="shared" si="81"/>
        <v>0</v>
      </c>
      <c r="AK82">
        <f t="shared" si="81"/>
        <v>0</v>
      </c>
    </row>
    <row r="83" spans="1:37" ht="15" x14ac:dyDescent="0.2">
      <c r="A83" t="s">
        <v>209</v>
      </c>
      <c r="B83">
        <v>5.63</v>
      </c>
      <c r="C83">
        <v>87.7</v>
      </c>
      <c r="E83">
        <f>B83/B82</f>
        <v>0.67668269230769229</v>
      </c>
      <c r="F83">
        <f>C83/C82</f>
        <v>1.0366430260047281</v>
      </c>
      <c r="G83">
        <v>-0.56344860606086267</v>
      </c>
      <c r="H83">
        <v>5.1919179324783314E-2</v>
      </c>
      <c r="J83" t="s">
        <v>209</v>
      </c>
      <c r="K83">
        <v>28.1</v>
      </c>
      <c r="L83">
        <v>72.900000000000006</v>
      </c>
      <c r="N83">
        <f>K83/K82</f>
        <v>0.85151515151515156</v>
      </c>
      <c r="O83">
        <f>L83/L82</f>
        <v>0.94064516129032261</v>
      </c>
      <c r="P83">
        <v>-0.23189589402488964</v>
      </c>
      <c r="Q83">
        <v>-8.8277495834662781E-2</v>
      </c>
      <c r="S83" t="s">
        <v>209</v>
      </c>
      <c r="T83">
        <v>6.48</v>
      </c>
      <c r="U83">
        <v>54.7</v>
      </c>
      <c r="X83">
        <f>T83/T82</f>
        <v>0.96428571428571441</v>
      </c>
      <c r="Y83">
        <f>U83/U82</f>
        <v>1.0340264650283555</v>
      </c>
      <c r="Z83">
        <f t="shared" si="80"/>
        <v>-5.2467419894135371E-2</v>
      </c>
      <c r="AA83">
        <f t="shared" si="80"/>
        <v>4.8273110678530962E-2</v>
      </c>
      <c r="AC83" t="s">
        <v>209</v>
      </c>
      <c r="AD83">
        <v>3.16</v>
      </c>
      <c r="AE83">
        <v>12</v>
      </c>
      <c r="AH83">
        <f>AD83/AD82</f>
        <v>0.97530864197530864</v>
      </c>
      <c r="AI83">
        <f>AE83/AE82</f>
        <v>0.68965517241379315</v>
      </c>
      <c r="AJ83">
        <f t="shared" si="81"/>
        <v>-3.60692547075218E-2</v>
      </c>
      <c r="AK83">
        <f t="shared" si="81"/>
        <v>-0.53605290024020968</v>
      </c>
    </row>
    <row r="84" spans="1:37" ht="15" x14ac:dyDescent="0.2">
      <c r="A84" t="s">
        <v>210</v>
      </c>
      <c r="B84">
        <v>7.41</v>
      </c>
      <c r="C84">
        <v>83.3</v>
      </c>
      <c r="E84">
        <f>B84/B82</f>
        <v>0.890625</v>
      </c>
      <c r="F84">
        <f>C84/C82</f>
        <v>0.98463356973995275</v>
      </c>
      <c r="G84">
        <v>-0.16710998583525832</v>
      </c>
      <c r="H84">
        <v>-2.2341167754402064E-2</v>
      </c>
      <c r="J84" t="s">
        <v>210</v>
      </c>
      <c r="K84">
        <v>7.21</v>
      </c>
      <c r="L84">
        <v>69.8</v>
      </c>
      <c r="N84">
        <f>K84/K82</f>
        <v>0.21848484848484848</v>
      </c>
      <c r="O84">
        <f>L84/L82</f>
        <v>0.90064516129032257</v>
      </c>
      <c r="P84">
        <v>-2.1943948598923555</v>
      </c>
      <c r="Q84">
        <v>-0.1509692739519477</v>
      </c>
      <c r="S84" t="s">
        <v>210</v>
      </c>
      <c r="T84">
        <v>8.76</v>
      </c>
      <c r="U84">
        <v>77</v>
      </c>
      <c r="X84">
        <f>T84/T82</f>
        <v>1.3035714285714286</v>
      </c>
      <c r="Y84">
        <f>U84/U82</f>
        <v>1.4555765595463139</v>
      </c>
      <c r="Z84">
        <f t="shared" si="80"/>
        <v>0.38246963682241314</v>
      </c>
      <c r="AA84">
        <f t="shared" si="80"/>
        <v>0.54159072346823811</v>
      </c>
      <c r="AC84" t="s">
        <v>210</v>
      </c>
      <c r="AD84">
        <v>2.69</v>
      </c>
      <c r="AE84">
        <v>16.8</v>
      </c>
      <c r="AH84">
        <f>AD84/AD82</f>
        <v>0.83024691358024683</v>
      </c>
      <c r="AI84">
        <f>AE84/AE82</f>
        <v>0.9655172413793105</v>
      </c>
      <c r="AJ84">
        <f t="shared" si="81"/>
        <v>-0.26838764032800078</v>
      </c>
      <c r="AK84">
        <f t="shared" si="81"/>
        <v>-5.0626073069967782E-2</v>
      </c>
    </row>
    <row r="85" spans="1:37" ht="15" x14ac:dyDescent="0.2"/>
    <row r="86" spans="1:37" ht="15" x14ac:dyDescent="0.2"/>
    <row r="87" spans="1:37" ht="15" x14ac:dyDescent="0.2">
      <c r="D87" t="s">
        <v>115</v>
      </c>
      <c r="E87" t="s">
        <v>116</v>
      </c>
      <c r="J87" t="s">
        <v>115</v>
      </c>
      <c r="K87" t="s">
        <v>116</v>
      </c>
      <c r="P87" t="s">
        <v>115</v>
      </c>
      <c r="Q87" t="s">
        <v>116</v>
      </c>
      <c r="V87" t="s">
        <v>115</v>
      </c>
      <c r="W87" t="s">
        <v>116</v>
      </c>
    </row>
    <row r="88" spans="1:37" ht="15" x14ac:dyDescent="0.2">
      <c r="A88" t="s">
        <v>117</v>
      </c>
      <c r="B88" t="s">
        <v>211</v>
      </c>
      <c r="D88" t="s">
        <v>211</v>
      </c>
      <c r="E88" t="s">
        <v>211</v>
      </c>
      <c r="G88" t="s">
        <v>117</v>
      </c>
      <c r="H88" t="s">
        <v>212</v>
      </c>
      <c r="J88" t="s">
        <v>212</v>
      </c>
      <c r="K88" t="s">
        <v>212</v>
      </c>
      <c r="M88" t="s">
        <v>117</v>
      </c>
      <c r="N88" t="s">
        <v>213</v>
      </c>
      <c r="P88" t="s">
        <v>213</v>
      </c>
      <c r="Q88" t="s">
        <v>213</v>
      </c>
      <c r="S88" t="s">
        <v>117</v>
      </c>
      <c r="T88" t="s">
        <v>214</v>
      </c>
      <c r="V88" t="s">
        <v>214</v>
      </c>
      <c r="W88" t="s">
        <v>214</v>
      </c>
    </row>
    <row r="89" spans="1:37" ht="15" x14ac:dyDescent="0.2">
      <c r="A89" t="s">
        <v>215</v>
      </c>
      <c r="B89">
        <v>83.6</v>
      </c>
      <c r="D89">
        <f>B89/B89</f>
        <v>1</v>
      </c>
      <c r="E89">
        <v>0</v>
      </c>
      <c r="G89" t="s">
        <v>215</v>
      </c>
      <c r="H89">
        <v>93.5</v>
      </c>
      <c r="J89">
        <f t="shared" ref="J89" si="82">H89/H89</f>
        <v>1</v>
      </c>
      <c r="K89">
        <v>0</v>
      </c>
      <c r="M89" t="s">
        <v>215</v>
      </c>
      <c r="N89">
        <v>88.7</v>
      </c>
      <c r="P89">
        <f>N89/N89</f>
        <v>1</v>
      </c>
      <c r="Q89">
        <v>0</v>
      </c>
      <c r="S89" t="s">
        <v>215</v>
      </c>
      <c r="T89">
        <v>8.67</v>
      </c>
      <c r="V89">
        <f>T89/T89</f>
        <v>1</v>
      </c>
      <c r="W89">
        <v>0</v>
      </c>
    </row>
    <row r="90" spans="1:37" ht="15" x14ac:dyDescent="0.2">
      <c r="A90" t="s">
        <v>216</v>
      </c>
      <c r="B90">
        <v>76.400000000000006</v>
      </c>
      <c r="D90">
        <f>B90/B89</f>
        <v>0.91387559808612451</v>
      </c>
      <c r="E90">
        <v>-0.12993030404513389</v>
      </c>
      <c r="G90" t="s">
        <v>216</v>
      </c>
      <c r="H90">
        <v>96.5</v>
      </c>
      <c r="J90">
        <f t="shared" ref="J90" si="83">H90/H89</f>
        <v>1.0320855614973261</v>
      </c>
      <c r="K90">
        <v>4.5562577380443628E-2</v>
      </c>
      <c r="M90" t="s">
        <v>216</v>
      </c>
      <c r="N90">
        <v>82.2</v>
      </c>
      <c r="P90">
        <f>N90/N89</f>
        <v>0.92671927846674185</v>
      </c>
      <c r="Q90">
        <v>-0.10979571061938095</v>
      </c>
      <c r="S90" t="s">
        <v>216</v>
      </c>
      <c r="T90">
        <v>10.9</v>
      </c>
      <c r="V90">
        <f>T90/T89</f>
        <v>1.257208765859285</v>
      </c>
      <c r="W90">
        <v>0.3302242364424538</v>
      </c>
    </row>
    <row r="91" spans="1:37" ht="15" x14ac:dyDescent="0.2">
      <c r="A91" t="s">
        <v>217</v>
      </c>
      <c r="B91">
        <v>75.099999999999994</v>
      </c>
      <c r="D91">
        <f>B91/B89</f>
        <v>0.89832535885167464</v>
      </c>
      <c r="E91">
        <v>-0.15469003456661098</v>
      </c>
      <c r="G91" t="s">
        <v>217</v>
      </c>
      <c r="H91">
        <v>91.2</v>
      </c>
      <c r="J91">
        <f t="shared" ref="J91" si="84">H91/H89</f>
        <v>0.97540106951871663</v>
      </c>
      <c r="K91">
        <v>-3.5932540610257253E-2</v>
      </c>
      <c r="M91" t="s">
        <v>217</v>
      </c>
      <c r="N91">
        <v>81.2</v>
      </c>
      <c r="P91">
        <f>N91/N89</f>
        <v>0.915445321307779</v>
      </c>
      <c r="Q91">
        <v>-0.1274543771158877</v>
      </c>
      <c r="S91" t="s">
        <v>217</v>
      </c>
      <c r="T91">
        <v>16.3</v>
      </c>
      <c r="V91">
        <f>T91/T89</f>
        <v>1.8800461361014995</v>
      </c>
      <c r="W91">
        <v>0.91076806589660497</v>
      </c>
    </row>
    <row r="92" spans="1:37" ht="15" x14ac:dyDescent="0.2">
      <c r="A92" t="s">
        <v>218</v>
      </c>
      <c r="B92">
        <v>70.599999999999994</v>
      </c>
      <c r="D92">
        <f>B92/B89</f>
        <v>0.84449760765550241</v>
      </c>
      <c r="E92">
        <v>-0.24383475880970243</v>
      </c>
      <c r="G92" t="s">
        <v>218</v>
      </c>
      <c r="H92">
        <v>89.8</v>
      </c>
      <c r="J92">
        <f t="shared" ref="J92" si="85">H92/H89</f>
        <v>0.96042780748663104</v>
      </c>
      <c r="K92">
        <v>-5.8250920033852037E-2</v>
      </c>
      <c r="M92" t="s">
        <v>218</v>
      </c>
      <c r="N92">
        <v>58.1</v>
      </c>
      <c r="P92">
        <f>N92/N89</f>
        <v>0.65501691093573844</v>
      </c>
      <c r="Q92">
        <v>-0.61039594089653504</v>
      </c>
      <c r="S92" t="s">
        <v>218</v>
      </c>
      <c r="T92">
        <v>39</v>
      </c>
      <c r="V92">
        <f>T92/T89</f>
        <v>4.4982698961937713</v>
      </c>
      <c r="W92">
        <v>2.1693702254151379</v>
      </c>
    </row>
    <row r="93" spans="1:37" ht="15" x14ac:dyDescent="0.2">
      <c r="A93" t="s">
        <v>219</v>
      </c>
      <c r="B93">
        <v>20.2</v>
      </c>
      <c r="D93">
        <f>B93/B93</f>
        <v>1</v>
      </c>
      <c r="E93">
        <v>0</v>
      </c>
      <c r="G93" t="s">
        <v>219</v>
      </c>
      <c r="H93">
        <v>67.3</v>
      </c>
      <c r="J93">
        <f t="shared" ref="J93" si="86">H93/H93</f>
        <v>1</v>
      </c>
      <c r="K93">
        <v>0</v>
      </c>
      <c r="M93" t="s">
        <v>219</v>
      </c>
      <c r="N93">
        <v>22.9</v>
      </c>
      <c r="P93">
        <f>N93/N93</f>
        <v>1</v>
      </c>
      <c r="Q93">
        <v>0</v>
      </c>
      <c r="S93" t="s">
        <v>219</v>
      </c>
      <c r="T93">
        <v>31.9</v>
      </c>
      <c r="V93">
        <f>T93/T93</f>
        <v>1</v>
      </c>
      <c r="W93">
        <v>0</v>
      </c>
    </row>
    <row r="94" spans="1:37" ht="15" x14ac:dyDescent="0.2">
      <c r="A94" t="s">
        <v>220</v>
      </c>
      <c r="B94">
        <v>22.4</v>
      </c>
      <c r="D94">
        <f>B94/B93</f>
        <v>1.1089108910891088</v>
      </c>
      <c r="E94">
        <v>0.1491434393058092</v>
      </c>
      <c r="G94" t="s">
        <v>220</v>
      </c>
      <c r="H94">
        <v>66.5</v>
      </c>
      <c r="J94">
        <f t="shared" ref="J94" si="87">H94/H93</f>
        <v>0.98811292719167909</v>
      </c>
      <c r="K94">
        <v>-1.7252164221765072E-2</v>
      </c>
      <c r="M94" t="s">
        <v>220</v>
      </c>
      <c r="N94">
        <v>25.4</v>
      </c>
      <c r="P94">
        <f>N94/N93</f>
        <v>1.1091703056768558</v>
      </c>
      <c r="Q94">
        <v>0.14948089867522182</v>
      </c>
      <c r="S94" t="s">
        <v>220</v>
      </c>
      <c r="T94">
        <v>3.8</v>
      </c>
      <c r="V94">
        <f>T94/T93</f>
        <v>0.11912225705329153</v>
      </c>
      <c r="W94">
        <v>-3.069485100321284</v>
      </c>
    </row>
    <row r="95" spans="1:37" ht="15" x14ac:dyDescent="0.2">
      <c r="A95" t="s">
        <v>221</v>
      </c>
      <c r="B95">
        <v>15.1</v>
      </c>
      <c r="D95">
        <f>B95/B93</f>
        <v>0.74752475247524752</v>
      </c>
      <c r="E95">
        <v>-0.41980674342671587</v>
      </c>
      <c r="G95" t="s">
        <v>221</v>
      </c>
      <c r="H95">
        <v>58.5</v>
      </c>
      <c r="J95">
        <f t="shared" ref="J95" si="88">H95/H93</f>
        <v>0.86924219910846956</v>
      </c>
      <c r="K95">
        <v>-0.2021698801395502</v>
      </c>
      <c r="M95" t="s">
        <v>221</v>
      </c>
      <c r="N95">
        <v>24.9</v>
      </c>
      <c r="P95">
        <f>N95/N93</f>
        <v>1.0873362445414847</v>
      </c>
      <c r="Q95">
        <v>0.12079814397113699</v>
      </c>
      <c r="S95" t="s">
        <v>221</v>
      </c>
      <c r="T95">
        <v>21.8</v>
      </c>
      <c r="V95">
        <f>T95/T93</f>
        <v>0.68338557993730409</v>
      </c>
      <c r="W95">
        <v>-0.54922828898794296</v>
      </c>
    </row>
    <row r="96" spans="1:37" ht="15" x14ac:dyDescent="0.2">
      <c r="A96" t="s">
        <v>222</v>
      </c>
      <c r="B96">
        <v>15</v>
      </c>
      <c r="D96">
        <f>B96/B93</f>
        <v>0.74257425742574257</v>
      </c>
      <c r="E96">
        <v>-0.42939279225591387</v>
      </c>
      <c r="G96" t="s">
        <v>222</v>
      </c>
      <c r="H96">
        <v>53.7</v>
      </c>
      <c r="J96">
        <f t="shared" ref="J96" si="89">H96/H93</f>
        <v>0.79791976225854389</v>
      </c>
      <c r="K96">
        <v>-0.32568441662490438</v>
      </c>
      <c r="M96" t="s">
        <v>222</v>
      </c>
      <c r="N96">
        <v>43.5</v>
      </c>
      <c r="P96">
        <f>N96/N93</f>
        <v>1.8995633187772927</v>
      </c>
      <c r="Q96">
        <v>0.92566780263914683</v>
      </c>
      <c r="S96" t="s">
        <v>222</v>
      </c>
      <c r="T96">
        <v>36.5</v>
      </c>
      <c r="V96">
        <f>T96/T93</f>
        <v>1.1442006269592477</v>
      </c>
      <c r="W96">
        <v>0.19434004000251032</v>
      </c>
    </row>
    <row r="97" spans="1:23" ht="15" x14ac:dyDescent="0.2">
      <c r="A97" t="s">
        <v>223</v>
      </c>
      <c r="B97">
        <v>21.5</v>
      </c>
      <c r="D97">
        <f>B97/B97</f>
        <v>1</v>
      </c>
      <c r="E97">
        <v>0</v>
      </c>
      <c r="G97" t="s">
        <v>223</v>
      </c>
      <c r="H97">
        <v>57.1</v>
      </c>
      <c r="J97">
        <f t="shared" ref="J97" si="90">H97/H97</f>
        <v>1</v>
      </c>
      <c r="K97">
        <v>0</v>
      </c>
      <c r="M97" t="s">
        <v>223</v>
      </c>
      <c r="N97">
        <v>36.9</v>
      </c>
      <c r="P97">
        <f>N97/N97</f>
        <v>1</v>
      </c>
      <c r="Q97">
        <v>0</v>
      </c>
      <c r="S97" t="s">
        <v>223</v>
      </c>
      <c r="T97">
        <v>94.7</v>
      </c>
      <c r="V97">
        <f>T97/T97</f>
        <v>1</v>
      </c>
      <c r="W97">
        <v>0</v>
      </c>
    </row>
    <row r="98" spans="1:23" ht="15" x14ac:dyDescent="0.2">
      <c r="A98" t="s">
        <v>224</v>
      </c>
      <c r="B98">
        <v>21.6</v>
      </c>
      <c r="D98">
        <f>B98/B97</f>
        <v>1.0046511627906978</v>
      </c>
      <c r="E98">
        <v>6.694652574008397E-3</v>
      </c>
      <c r="G98" t="s">
        <v>224</v>
      </c>
      <c r="H98">
        <v>78</v>
      </c>
      <c r="J98">
        <f t="shared" ref="J98" si="91">H98/H97</f>
        <v>1.3660245183887916</v>
      </c>
      <c r="K98">
        <v>0.44998337838676794</v>
      </c>
      <c r="M98" t="s">
        <v>224</v>
      </c>
      <c r="N98">
        <v>35.1</v>
      </c>
      <c r="P98">
        <f>N98/N97</f>
        <v>0.95121951219512202</v>
      </c>
      <c r="Q98">
        <v>-7.214978575583525E-2</v>
      </c>
      <c r="S98" t="s">
        <v>224</v>
      </c>
      <c r="T98">
        <v>9.9700000000000006</v>
      </c>
      <c r="V98">
        <f>T98/T97</f>
        <v>0.10527983104540654</v>
      </c>
      <c r="W98">
        <v>-3.2476990159575512</v>
      </c>
    </row>
    <row r="99" spans="1:23" ht="15" x14ac:dyDescent="0.2">
      <c r="A99" t="s">
        <v>225</v>
      </c>
      <c r="B99">
        <v>14.2</v>
      </c>
      <c r="D99">
        <f>B99/B97</f>
        <v>0.66046511627906979</v>
      </c>
      <c r="E99">
        <v>-0.59844573008477819</v>
      </c>
      <c r="G99" t="s">
        <v>225</v>
      </c>
      <c r="H99">
        <v>43.8</v>
      </c>
      <c r="J99">
        <f t="shared" ref="J99" si="92">H99/H97</f>
        <v>0.76707530647985978</v>
      </c>
      <c r="K99">
        <v>-0.38255987576166961</v>
      </c>
      <c r="M99" t="s">
        <v>225</v>
      </c>
      <c r="N99">
        <v>44</v>
      </c>
      <c r="P99">
        <f>N99/N97</f>
        <v>1.1924119241192412</v>
      </c>
      <c r="Q99">
        <v>0.25388270746426361</v>
      </c>
      <c r="S99" t="s">
        <v>225</v>
      </c>
      <c r="T99">
        <v>57.5</v>
      </c>
      <c r="V99">
        <f>T99/T97</f>
        <v>0.60718057022175287</v>
      </c>
      <c r="W99">
        <v>-0.71980246963664751</v>
      </c>
    </row>
    <row r="100" spans="1:23" ht="15" x14ac:dyDescent="0.2">
      <c r="A100" t="s">
        <v>226</v>
      </c>
      <c r="B100">
        <v>25.1</v>
      </c>
      <c r="D100">
        <f>B100/B97</f>
        <v>1.1674418604651164</v>
      </c>
      <c r="E100">
        <v>0.22335070436131191</v>
      </c>
      <c r="G100" t="s">
        <v>226</v>
      </c>
      <c r="H100">
        <v>69.099999999999994</v>
      </c>
      <c r="J100">
        <f t="shared" ref="J100" si="93">H100/H97</f>
        <v>1.2101576182136602</v>
      </c>
      <c r="K100">
        <v>0.27519496502541568</v>
      </c>
      <c r="M100" t="s">
        <v>226</v>
      </c>
      <c r="N100">
        <v>52.7</v>
      </c>
      <c r="P100">
        <f>N100/N97</f>
        <v>1.4281842818428185</v>
      </c>
      <c r="Q100">
        <v>0.51418214557681863</v>
      </c>
      <c r="S100" t="s">
        <v>226</v>
      </c>
      <c r="T100">
        <v>48.7</v>
      </c>
      <c r="V100">
        <f>T100/T97</f>
        <v>0.51425554382259764</v>
      </c>
      <c r="W100">
        <v>-0.95944265338604295</v>
      </c>
    </row>
    <row r="101" spans="1:23" ht="15" x14ac:dyDescent="0.2">
      <c r="A101" t="s">
        <v>227</v>
      </c>
      <c r="B101">
        <v>32.1</v>
      </c>
      <c r="D101">
        <f>B101/B101</f>
        <v>1</v>
      </c>
      <c r="E101">
        <v>0</v>
      </c>
      <c r="G101" t="s">
        <v>227</v>
      </c>
      <c r="H101">
        <v>89</v>
      </c>
      <c r="J101">
        <f t="shared" ref="J101" si="94">H101/H101</f>
        <v>1</v>
      </c>
      <c r="K101">
        <v>0</v>
      </c>
      <c r="M101" t="s">
        <v>227</v>
      </c>
      <c r="N101">
        <v>58</v>
      </c>
      <c r="P101">
        <f>N101/N101</f>
        <v>1</v>
      </c>
      <c r="Q101">
        <v>0</v>
      </c>
      <c r="S101" t="s">
        <v>227</v>
      </c>
      <c r="T101">
        <v>16.100000000000001</v>
      </c>
      <c r="V101">
        <f>T101/T101</f>
        <v>1</v>
      </c>
      <c r="W101">
        <v>0</v>
      </c>
    </row>
    <row r="102" spans="1:23" ht="15" x14ac:dyDescent="0.2">
      <c r="A102" t="s">
        <v>228</v>
      </c>
      <c r="B102">
        <v>37.4</v>
      </c>
      <c r="D102">
        <f>B102/B101</f>
        <v>1.1651090342679127</v>
      </c>
      <c r="E102">
        <v>0.22046497276533342</v>
      </c>
      <c r="G102" t="s">
        <v>228</v>
      </c>
      <c r="H102">
        <v>88.3</v>
      </c>
      <c r="J102">
        <f t="shared" ref="J102" si="95">H102/H101</f>
        <v>0.99213483146067416</v>
      </c>
      <c r="K102">
        <v>-1.1391898205294099E-2</v>
      </c>
      <c r="M102" t="s">
        <v>228</v>
      </c>
      <c r="N102">
        <v>69.099999999999994</v>
      </c>
      <c r="P102">
        <f>N102/N101</f>
        <v>1.1913793103448276</v>
      </c>
      <c r="Q102">
        <v>0.25263281037332402</v>
      </c>
      <c r="S102" t="s">
        <v>228</v>
      </c>
      <c r="T102">
        <v>5.5</v>
      </c>
      <c r="V102">
        <f>T102/T101</f>
        <v>0.34161490683229812</v>
      </c>
      <c r="W102">
        <v>-1.5495571645899575</v>
      </c>
    </row>
    <row r="103" spans="1:23" ht="15" x14ac:dyDescent="0.2">
      <c r="A103" t="s">
        <v>229</v>
      </c>
      <c r="B103">
        <v>23</v>
      </c>
      <c r="D103">
        <f>B103/B101</f>
        <v>0.71651090342679125</v>
      </c>
      <c r="E103">
        <v>-0.480939436177928</v>
      </c>
      <c r="G103" t="s">
        <v>229</v>
      </c>
      <c r="H103">
        <v>68.2</v>
      </c>
      <c r="J103">
        <f t="shared" ref="J103" si="96">H103/H101</f>
        <v>0.76629213483146075</v>
      </c>
      <c r="K103">
        <v>-0.38403359682958749</v>
      </c>
      <c r="M103" t="s">
        <v>229</v>
      </c>
      <c r="N103">
        <v>47.9</v>
      </c>
      <c r="P103">
        <f>N103/N101</f>
        <v>0.82586206896551717</v>
      </c>
      <c r="Q103">
        <v>-0.27602724427875436</v>
      </c>
      <c r="S103" t="s">
        <v>229</v>
      </c>
      <c r="T103">
        <v>15.7</v>
      </c>
      <c r="V103">
        <f>T103/T101</f>
        <v>0.97515527950310543</v>
      </c>
      <c r="W103">
        <v>-3.6296129222990206E-2</v>
      </c>
    </row>
    <row r="104" spans="1:23" ht="15" x14ac:dyDescent="0.2">
      <c r="A104" t="s">
        <v>230</v>
      </c>
      <c r="B104">
        <v>18.8</v>
      </c>
      <c r="D104">
        <f>B104/B101</f>
        <v>0.58566978193146413</v>
      </c>
      <c r="E104">
        <v>-0.77184063544466597</v>
      </c>
      <c r="G104" t="s">
        <v>230</v>
      </c>
      <c r="H104">
        <v>68.8</v>
      </c>
      <c r="J104">
        <f t="shared" ref="J104" si="97">H104/H101</f>
        <v>0.77303370786516856</v>
      </c>
      <c r="K104">
        <v>-0.37139677115166214</v>
      </c>
      <c r="M104" t="s">
        <v>230</v>
      </c>
      <c r="N104">
        <v>40.6</v>
      </c>
      <c r="P104">
        <f>N104/N101</f>
        <v>0.70000000000000007</v>
      </c>
      <c r="Q104">
        <v>-0.51457317282975812</v>
      </c>
      <c r="S104" t="s">
        <v>230</v>
      </c>
      <c r="T104">
        <v>3.29</v>
      </c>
      <c r="V104">
        <f>T104/T101</f>
        <v>0.20434782608695651</v>
      </c>
      <c r="W104">
        <v>-2.2909011992667381</v>
      </c>
    </row>
    <row r="105" spans="1:23" ht="15" x14ac:dyDescent="0.2">
      <c r="A105" t="s">
        <v>231</v>
      </c>
      <c r="B105">
        <v>30.4</v>
      </c>
      <c r="D105">
        <f>B105/B105</f>
        <v>1</v>
      </c>
      <c r="E105">
        <v>0</v>
      </c>
      <c r="G105" t="s">
        <v>231</v>
      </c>
      <c r="H105">
        <v>90.7</v>
      </c>
      <c r="J105">
        <f t="shared" ref="J105" si="98">H105/H105</f>
        <v>1</v>
      </c>
      <c r="K105">
        <v>0</v>
      </c>
      <c r="M105" t="s">
        <v>231</v>
      </c>
      <c r="N105">
        <v>33.9</v>
      </c>
      <c r="P105">
        <f>N105/N105</f>
        <v>1</v>
      </c>
      <c r="Q105">
        <v>0</v>
      </c>
      <c r="S105" t="s">
        <v>231</v>
      </c>
      <c r="T105">
        <v>10.5</v>
      </c>
      <c r="V105">
        <f>T105/T105</f>
        <v>1</v>
      </c>
      <c r="W105">
        <v>0</v>
      </c>
    </row>
    <row r="106" spans="1:23" ht="15" x14ac:dyDescent="0.2">
      <c r="A106" t="s">
        <v>232</v>
      </c>
      <c r="B106">
        <v>24.4</v>
      </c>
      <c r="D106">
        <f>B106/B105</f>
        <v>0.80263157894736836</v>
      </c>
      <c r="E106">
        <v>-0.31719017588069931</v>
      </c>
      <c r="G106" t="s">
        <v>232</v>
      </c>
      <c r="H106">
        <v>76.8</v>
      </c>
      <c r="J106">
        <f t="shared" ref="J106" si="99">H106/H105</f>
        <v>0.84674751929437697</v>
      </c>
      <c r="K106">
        <v>-0.23999623980736642</v>
      </c>
      <c r="M106" t="s">
        <v>232</v>
      </c>
      <c r="N106">
        <v>40.200000000000003</v>
      </c>
      <c r="P106">
        <f>N106/N105</f>
        <v>1.1858407079646018</v>
      </c>
      <c r="Q106">
        <v>0.24591022804258481</v>
      </c>
      <c r="S106" t="s">
        <v>232</v>
      </c>
      <c r="T106">
        <v>56.6</v>
      </c>
      <c r="V106">
        <f>T106/T105</f>
        <v>5.3904761904761909</v>
      </c>
      <c r="W106">
        <v>2.4304127251657599</v>
      </c>
    </row>
    <row r="107" spans="1:23" ht="15" x14ac:dyDescent="0.2">
      <c r="A107" t="s">
        <v>233</v>
      </c>
      <c r="B107">
        <v>37.799999999999997</v>
      </c>
      <c r="D107">
        <f>B107/B105</f>
        <v>1.243421052631579</v>
      </c>
      <c r="E107">
        <v>0.31431491077748719</v>
      </c>
      <c r="G107" t="s">
        <v>233</v>
      </c>
      <c r="H107">
        <v>79.8</v>
      </c>
      <c r="J107">
        <f t="shared" ref="J107" si="100">H107/H105</f>
        <v>0.87982359426681356</v>
      </c>
      <c r="K107">
        <v>-0.18471380430617684</v>
      </c>
      <c r="M107" t="s">
        <v>233</v>
      </c>
      <c r="N107">
        <v>38.200000000000003</v>
      </c>
      <c r="P107">
        <f>N107/N105</f>
        <v>1.1268436578171093</v>
      </c>
      <c r="Q107">
        <v>0.17228736489940497</v>
      </c>
      <c r="S107" t="s">
        <v>233</v>
      </c>
      <c r="T107">
        <v>3.85</v>
      </c>
      <c r="V107">
        <f>T107/T105</f>
        <v>0.3666666666666667</v>
      </c>
      <c r="W107">
        <v>-1.4474589769712212</v>
      </c>
    </row>
    <row r="108" spans="1:23" ht="15" x14ac:dyDescent="0.2">
      <c r="A108" t="s">
        <v>234</v>
      </c>
      <c r="B108">
        <v>40.299999999999997</v>
      </c>
      <c r="D108">
        <f>B108/B105</f>
        <v>1.325657894736842</v>
      </c>
      <c r="E108">
        <v>0.40670851508438177</v>
      </c>
      <c r="G108" t="s">
        <v>234</v>
      </c>
      <c r="H108">
        <v>83.3</v>
      </c>
      <c r="J108">
        <f t="shared" ref="J108" si="101">H108/H105</f>
        <v>0.91841234840132302</v>
      </c>
      <c r="K108">
        <v>-0.12278605516297486</v>
      </c>
      <c r="M108" t="s">
        <v>234</v>
      </c>
      <c r="N108">
        <v>39.9</v>
      </c>
      <c r="P108">
        <f>N108/N105</f>
        <v>1.1769911504424779</v>
      </c>
      <c r="Q108">
        <v>0.23510347308600196</v>
      </c>
      <c r="S108" t="s">
        <v>234</v>
      </c>
      <c r="T108">
        <v>2.74</v>
      </c>
      <c r="V108">
        <f>T108/T105</f>
        <v>0.26095238095238099</v>
      </c>
      <c r="W108">
        <v>-1.9381415295929583</v>
      </c>
    </row>
    <row r="109" spans="1:23" ht="15" x14ac:dyDescent="0.2">
      <c r="A109" t="s">
        <v>235</v>
      </c>
      <c r="B109">
        <v>90.8</v>
      </c>
      <c r="D109">
        <f>B109/B109</f>
        <v>1</v>
      </c>
      <c r="E109">
        <v>0</v>
      </c>
      <c r="G109" t="s">
        <v>235</v>
      </c>
      <c r="H109">
        <v>90.4</v>
      </c>
      <c r="J109">
        <f t="shared" ref="J109" si="102">H109/H109</f>
        <v>1</v>
      </c>
      <c r="K109">
        <v>0</v>
      </c>
      <c r="M109" t="s">
        <v>235</v>
      </c>
      <c r="N109">
        <v>88.4</v>
      </c>
      <c r="P109">
        <f>N109/N109</f>
        <v>1</v>
      </c>
      <c r="Q109">
        <v>0</v>
      </c>
      <c r="S109" t="s">
        <v>235</v>
      </c>
      <c r="T109">
        <v>20.3</v>
      </c>
      <c r="V109">
        <f>T109/T109</f>
        <v>1</v>
      </c>
      <c r="W109">
        <v>0</v>
      </c>
    </row>
    <row r="110" spans="1:23" ht="15" x14ac:dyDescent="0.2">
      <c r="A110" t="s">
        <v>236</v>
      </c>
      <c r="B110">
        <v>91.8</v>
      </c>
      <c r="D110">
        <f>B110/B109</f>
        <v>1.0110132158590308</v>
      </c>
      <c r="E110">
        <v>1.5801856122892935E-2</v>
      </c>
      <c r="G110" t="s">
        <v>236</v>
      </c>
      <c r="H110">
        <v>93.1</v>
      </c>
      <c r="J110">
        <f t="shared" ref="J110" si="103">H110/H109</f>
        <v>1.029867256637168</v>
      </c>
      <c r="K110">
        <v>4.2458395143605873E-2</v>
      </c>
      <c r="M110" t="s">
        <v>236</v>
      </c>
      <c r="N110">
        <v>88.5</v>
      </c>
      <c r="P110">
        <f>N110/N109</f>
        <v>1.001131221719457</v>
      </c>
      <c r="Q110">
        <v>1.6310855789282137E-3</v>
      </c>
      <c r="S110" t="s">
        <v>236</v>
      </c>
      <c r="T110">
        <v>10</v>
      </c>
      <c r="V110">
        <f>T110/T109</f>
        <v>0.49261083743842365</v>
      </c>
      <c r="W110">
        <v>-1.0214797274104515</v>
      </c>
    </row>
    <row r="111" spans="1:23" ht="15" x14ac:dyDescent="0.2">
      <c r="A111" t="s">
        <v>237</v>
      </c>
      <c r="B111">
        <v>49.2</v>
      </c>
      <c r="D111">
        <f>B111/B109</f>
        <v>0.54185022026431728</v>
      </c>
      <c r="E111">
        <v>-0.88403398195167482</v>
      </c>
      <c r="G111" t="s">
        <v>237</v>
      </c>
      <c r="H111">
        <v>63</v>
      </c>
      <c r="J111">
        <f t="shared" ref="J111" si="104">H111/H109</f>
        <v>0.69690265486725655</v>
      </c>
      <c r="K111">
        <v>-0.52097094402790911</v>
      </c>
      <c r="M111" t="s">
        <v>237</v>
      </c>
      <c r="N111">
        <v>17.5</v>
      </c>
      <c r="P111">
        <f>N111/N109</f>
        <v>0.19796380090497737</v>
      </c>
      <c r="Q111">
        <v>-2.3366914475591027</v>
      </c>
      <c r="S111" t="s">
        <v>237</v>
      </c>
      <c r="T111">
        <v>5.78</v>
      </c>
      <c r="V111">
        <f>T111/T109</f>
        <v>0.2847290640394089</v>
      </c>
      <c r="W111">
        <v>-1.8123383295718598</v>
      </c>
    </row>
    <row r="112" spans="1:23" ht="15" x14ac:dyDescent="0.2"/>
    <row r="113" spans="1:75" ht="15" x14ac:dyDescent="0.2"/>
    <row r="114" spans="1:75" ht="15" x14ac:dyDescent="0.2"/>
    <row r="115" spans="1:75" ht="15" x14ac:dyDescent="0.2">
      <c r="A115" t="s">
        <v>238</v>
      </c>
      <c r="H115" t="s">
        <v>115</v>
      </c>
      <c r="N115" t="s">
        <v>239</v>
      </c>
      <c r="AA115" t="s">
        <v>115</v>
      </c>
      <c r="AG115" t="s">
        <v>239</v>
      </c>
      <c r="AT115" t="s">
        <v>115</v>
      </c>
      <c r="AZ115" t="s">
        <v>239</v>
      </c>
      <c r="BM115" t="s">
        <v>115</v>
      </c>
      <c r="BS115" t="s">
        <v>239</v>
      </c>
    </row>
    <row r="116" spans="1:75" ht="15" x14ac:dyDescent="0.2">
      <c r="A116" t="s">
        <v>117</v>
      </c>
      <c r="B116" t="s">
        <v>240</v>
      </c>
      <c r="C116" t="s">
        <v>241</v>
      </c>
      <c r="D116" t="s">
        <v>242</v>
      </c>
      <c r="E116" t="s">
        <v>243</v>
      </c>
      <c r="F116" t="s">
        <v>244</v>
      </c>
      <c r="H116" t="s">
        <v>240</v>
      </c>
      <c r="I116" t="s">
        <v>241</v>
      </c>
      <c r="J116" t="s">
        <v>242</v>
      </c>
      <c r="K116" t="s">
        <v>243</v>
      </c>
      <c r="L116" t="s">
        <v>244</v>
      </c>
      <c r="N116" t="s">
        <v>240</v>
      </c>
      <c r="O116" t="s">
        <v>241</v>
      </c>
      <c r="P116" t="s">
        <v>242</v>
      </c>
      <c r="Q116" t="s">
        <v>243</v>
      </c>
      <c r="R116" t="s">
        <v>244</v>
      </c>
      <c r="T116" t="s">
        <v>117</v>
      </c>
      <c r="U116" t="s">
        <v>245</v>
      </c>
      <c r="V116" t="s">
        <v>246</v>
      </c>
      <c r="W116" t="s">
        <v>247</v>
      </c>
      <c r="X116" t="s">
        <v>248</v>
      </c>
      <c r="Y116" t="s">
        <v>249</v>
      </c>
      <c r="AA116" t="s">
        <v>250</v>
      </c>
      <c r="AB116" t="s">
        <v>251</v>
      </c>
      <c r="AC116" t="s">
        <v>252</v>
      </c>
      <c r="AD116" t="s">
        <v>253</v>
      </c>
      <c r="AE116" t="s">
        <v>254</v>
      </c>
      <c r="AG116" t="s">
        <v>250</v>
      </c>
      <c r="AH116" t="s">
        <v>251</v>
      </c>
      <c r="AI116" t="s">
        <v>252</v>
      </c>
      <c r="AJ116" t="s">
        <v>253</v>
      </c>
      <c r="AK116" t="s">
        <v>254</v>
      </c>
      <c r="AM116" t="s">
        <v>117</v>
      </c>
      <c r="AN116" t="s">
        <v>255</v>
      </c>
      <c r="AO116" t="s">
        <v>256</v>
      </c>
      <c r="AP116" t="s">
        <v>257</v>
      </c>
      <c r="AQ116" t="s">
        <v>258</v>
      </c>
      <c r="AR116" t="s">
        <v>259</v>
      </c>
      <c r="AT116" t="s">
        <v>260</v>
      </c>
      <c r="AU116" t="s">
        <v>261</v>
      </c>
      <c r="AV116" t="s">
        <v>262</v>
      </c>
      <c r="AW116" t="s">
        <v>263</v>
      </c>
      <c r="AX116" t="s">
        <v>264</v>
      </c>
      <c r="AZ116" t="s">
        <v>260</v>
      </c>
      <c r="BA116" t="s">
        <v>261</v>
      </c>
      <c r="BB116" t="s">
        <v>262</v>
      </c>
      <c r="BC116" t="s">
        <v>263</v>
      </c>
      <c r="BD116" t="s">
        <v>264</v>
      </c>
      <c r="BF116" t="s">
        <v>117</v>
      </c>
      <c r="BG116" t="s">
        <v>265</v>
      </c>
      <c r="BH116" t="s">
        <v>266</v>
      </c>
      <c r="BI116" t="s">
        <v>267</v>
      </c>
      <c r="BJ116" t="s">
        <v>268</v>
      </c>
      <c r="BK116" t="s">
        <v>269</v>
      </c>
      <c r="BM116" t="s">
        <v>270</v>
      </c>
      <c r="BN116" t="s">
        <v>271</v>
      </c>
      <c r="BO116" t="s">
        <v>272</v>
      </c>
      <c r="BP116" t="s">
        <v>273</v>
      </c>
      <c r="BQ116" t="s">
        <v>274</v>
      </c>
      <c r="BS116" t="s">
        <v>270</v>
      </c>
      <c r="BT116" t="s">
        <v>271</v>
      </c>
      <c r="BU116" t="s">
        <v>272</v>
      </c>
      <c r="BV116" t="s">
        <v>273</v>
      </c>
      <c r="BW116" t="s">
        <v>274</v>
      </c>
    </row>
    <row r="117" spans="1:75" x14ac:dyDescent="0.2">
      <c r="A117" t="s">
        <v>275</v>
      </c>
      <c r="B117">
        <v>1.21</v>
      </c>
      <c r="C117">
        <v>4.09</v>
      </c>
      <c r="D117">
        <v>45.8</v>
      </c>
      <c r="E117">
        <v>55.4</v>
      </c>
      <c r="F117">
        <v>0.53</v>
      </c>
      <c r="H117">
        <f>B117/1.21</f>
        <v>1</v>
      </c>
      <c r="I117">
        <f>C117/4.09</f>
        <v>1</v>
      </c>
      <c r="J117">
        <f>D117/45.8</f>
        <v>1</v>
      </c>
      <c r="K117">
        <f>E117/55.4</f>
        <v>1</v>
      </c>
      <c r="L117">
        <f>F117/0.53</f>
        <v>1</v>
      </c>
      <c r="M117" s="6"/>
      <c r="N117">
        <f t="shared" ref="N117:R132" si="105">LOG(H117,2)</f>
        <v>0</v>
      </c>
      <c r="O117">
        <f t="shared" si="105"/>
        <v>0</v>
      </c>
      <c r="P117">
        <f t="shared" si="105"/>
        <v>0</v>
      </c>
      <c r="Q117">
        <f t="shared" si="105"/>
        <v>0</v>
      </c>
      <c r="R117">
        <f t="shared" si="105"/>
        <v>0</v>
      </c>
      <c r="T117" t="s">
        <v>275</v>
      </c>
      <c r="U117">
        <v>4.49</v>
      </c>
      <c r="V117">
        <v>7</v>
      </c>
      <c r="W117">
        <v>24</v>
      </c>
      <c r="X117">
        <v>28.8</v>
      </c>
      <c r="Y117">
        <v>0.41</v>
      </c>
      <c r="AA117">
        <f>U117/U117</f>
        <v>1</v>
      </c>
      <c r="AB117">
        <f t="shared" ref="AB117:AE117" si="106">V117/V117</f>
        <v>1</v>
      </c>
      <c r="AC117">
        <f t="shared" si="106"/>
        <v>1</v>
      </c>
      <c r="AD117">
        <f t="shared" si="106"/>
        <v>1</v>
      </c>
      <c r="AE117">
        <f t="shared" si="106"/>
        <v>1</v>
      </c>
      <c r="AF117" s="6"/>
      <c r="AG117">
        <f>LOG(AA117,2)</f>
        <v>0</v>
      </c>
      <c r="AH117">
        <f t="shared" ref="AH117:AK132" si="107">LOG(AB117,2)</f>
        <v>0</v>
      </c>
      <c r="AI117">
        <f t="shared" si="107"/>
        <v>0</v>
      </c>
      <c r="AJ117">
        <f t="shared" si="107"/>
        <v>0</v>
      </c>
      <c r="AK117">
        <f t="shared" si="107"/>
        <v>0</v>
      </c>
      <c r="AM117" t="s">
        <v>275</v>
      </c>
      <c r="AN117">
        <v>0.79</v>
      </c>
      <c r="AO117">
        <v>8.84</v>
      </c>
      <c r="AP117">
        <v>44.6</v>
      </c>
      <c r="AQ117">
        <v>43</v>
      </c>
      <c r="AR117">
        <v>0.26</v>
      </c>
      <c r="AT117">
        <f>AN117/AN117</f>
        <v>1</v>
      </c>
      <c r="AU117">
        <f>AO117/AO117</f>
        <v>1</v>
      </c>
      <c r="AV117">
        <f>AP117/AP117</f>
        <v>1</v>
      </c>
      <c r="AW117">
        <f>AQ117/AQ117</f>
        <v>1</v>
      </c>
      <c r="AX117">
        <f>AR117/AR117</f>
        <v>1</v>
      </c>
      <c r="AY117" s="6"/>
      <c r="AZ117">
        <f>LOG(AT117,2)</f>
        <v>0</v>
      </c>
      <c r="BA117">
        <f t="shared" ref="BA117:BD132" si="108">LOG(AU117,2)</f>
        <v>0</v>
      </c>
      <c r="BB117">
        <f t="shared" si="108"/>
        <v>0</v>
      </c>
      <c r="BC117">
        <f t="shared" si="108"/>
        <v>0</v>
      </c>
      <c r="BD117">
        <f t="shared" si="108"/>
        <v>0</v>
      </c>
      <c r="BF117" t="s">
        <v>275</v>
      </c>
      <c r="BG117">
        <v>2.23</v>
      </c>
      <c r="BH117">
        <v>21.5</v>
      </c>
      <c r="BI117">
        <v>1.18</v>
      </c>
      <c r="BJ117">
        <v>57.1</v>
      </c>
      <c r="BK117">
        <v>0.35</v>
      </c>
      <c r="BM117">
        <f>BG117/BG117</f>
        <v>1</v>
      </c>
      <c r="BN117">
        <f>BH117/BH117</f>
        <v>1</v>
      </c>
      <c r="BO117">
        <f>BI117/BI117</f>
        <v>1</v>
      </c>
      <c r="BP117">
        <f>BJ117/BJ117</f>
        <v>1</v>
      </c>
      <c r="BQ117">
        <f>BK117/BK117</f>
        <v>1</v>
      </c>
      <c r="BR117" s="6"/>
      <c r="BS117">
        <f>LOG(BM117,2)</f>
        <v>0</v>
      </c>
      <c r="BT117">
        <f t="shared" ref="BT117:BW132" si="109">LOG(BN117,2)</f>
        <v>0</v>
      </c>
      <c r="BU117">
        <f t="shared" si="109"/>
        <v>0</v>
      </c>
      <c r="BV117">
        <f t="shared" si="109"/>
        <v>0</v>
      </c>
      <c r="BW117">
        <f t="shared" si="109"/>
        <v>0</v>
      </c>
    </row>
    <row r="118" spans="1:75" ht="15" x14ac:dyDescent="0.2">
      <c r="A118" t="s">
        <v>276</v>
      </c>
      <c r="B118">
        <v>0.38</v>
      </c>
      <c r="C118">
        <v>9.68</v>
      </c>
      <c r="D118">
        <v>48.7</v>
      </c>
      <c r="E118">
        <v>53.5</v>
      </c>
      <c r="F118">
        <v>1.24</v>
      </c>
      <c r="H118">
        <f>B118/1.21</f>
        <v>0.31404958677685951</v>
      </c>
      <c r="I118">
        <f>C118/4.09</f>
        <v>2.3667481662591685</v>
      </c>
      <c r="J118">
        <f>D118/45.8</f>
        <v>1.0633187772925765</v>
      </c>
      <c r="K118">
        <f>E118/55.4</f>
        <v>0.96570397111913364</v>
      </c>
      <c r="L118">
        <f>F118/0.53</f>
        <v>2.3396226415094339</v>
      </c>
      <c r="N118">
        <f t="shared" si="105"/>
        <v>-1.670935723831009</v>
      </c>
      <c r="O118">
        <f t="shared" si="105"/>
        <v>1.2429062043328456</v>
      </c>
      <c r="P118">
        <f t="shared" si="105"/>
        <v>8.8574173985398352E-2</v>
      </c>
      <c r="Q118">
        <f t="shared" si="105"/>
        <v>-5.0347084760678937E-2</v>
      </c>
      <c r="R118">
        <f t="shared" si="105"/>
        <v>1.2262758558236759</v>
      </c>
      <c r="T118" t="s">
        <v>276</v>
      </c>
      <c r="U118">
        <v>0.73</v>
      </c>
      <c r="V118">
        <v>0.8</v>
      </c>
      <c r="W118">
        <v>27.6</v>
      </c>
      <c r="X118">
        <v>29.7</v>
      </c>
      <c r="Y118">
        <v>0.19</v>
      </c>
      <c r="AA118">
        <f>U118/U117</f>
        <v>0.16258351893095768</v>
      </c>
      <c r="AB118">
        <f t="shared" ref="AB118:AE118" si="110">V118/V117</f>
        <v>0.1142857142857143</v>
      </c>
      <c r="AC118">
        <f t="shared" si="110"/>
        <v>1.1500000000000001</v>
      </c>
      <c r="AD118">
        <f t="shared" si="110"/>
        <v>1.03125</v>
      </c>
      <c r="AE118">
        <f t="shared" si="110"/>
        <v>0.46341463414634149</v>
      </c>
      <c r="AG118">
        <f t="shared" ref="AG118:AG141" si="111">LOG(AA118,2)</f>
        <v>-2.62074707586113</v>
      </c>
      <c r="AH118">
        <f t="shared" si="107"/>
        <v>-3.1292830169449668</v>
      </c>
      <c r="AI118">
        <f t="shared" si="107"/>
        <v>0.20163386116965071</v>
      </c>
      <c r="AJ118">
        <f t="shared" si="107"/>
        <v>4.4394119358453436E-2</v>
      </c>
      <c r="AK118">
        <f t="shared" si="107"/>
        <v>-1.1096244911744981</v>
      </c>
      <c r="AM118" t="s">
        <v>276</v>
      </c>
      <c r="AN118">
        <v>0.51</v>
      </c>
      <c r="AO118">
        <v>9.25</v>
      </c>
      <c r="AP118">
        <v>42.7</v>
      </c>
      <c r="AQ118">
        <v>31.2</v>
      </c>
      <c r="AR118">
        <v>1.77</v>
      </c>
      <c r="AT118">
        <f>AN118/AN117</f>
        <v>0.64556962025316456</v>
      </c>
      <c r="AU118">
        <f>AO118/AO117</f>
        <v>1.0463800904977376</v>
      </c>
      <c r="AV118">
        <f>AP118/AP117</f>
        <v>0.95739910313901344</v>
      </c>
      <c r="AW118">
        <f>AQ118/AQ117</f>
        <v>0.72558139534883714</v>
      </c>
      <c r="AX118">
        <f>AR118/AR117</f>
        <v>6.8076923076923075</v>
      </c>
      <c r="AZ118">
        <f t="shared" ref="AZ118:BD141" si="112">LOG(AT118,2)</f>
        <v>-0.63135540620560737</v>
      </c>
      <c r="BA118">
        <f t="shared" si="108"/>
        <v>6.5406996012242979E-2</v>
      </c>
      <c r="BB118">
        <f t="shared" si="108"/>
        <v>-6.2807640299814366E-2</v>
      </c>
      <c r="BC118">
        <f t="shared" si="108"/>
        <v>-0.4627906307272121</v>
      </c>
      <c r="BD118">
        <f t="shared" si="108"/>
        <v>2.7671658319419055</v>
      </c>
      <c r="BF118" t="s">
        <v>276</v>
      </c>
      <c r="BG118">
        <v>0.61</v>
      </c>
      <c r="BH118">
        <v>25.3</v>
      </c>
      <c r="BI118">
        <v>1.1100000000000001</v>
      </c>
      <c r="BJ118">
        <v>65</v>
      </c>
      <c r="BK118">
        <v>0.84</v>
      </c>
      <c r="BM118">
        <f>BG118/BG117</f>
        <v>0.273542600896861</v>
      </c>
      <c r="BN118">
        <f>BH118/BH117</f>
        <v>1.1767441860465118</v>
      </c>
      <c r="BO118">
        <f>BI118/BI117</f>
        <v>0.94067796610169507</v>
      </c>
      <c r="BP118">
        <f>BJ118/BJ117</f>
        <v>1.138353765323993</v>
      </c>
      <c r="BQ118">
        <f>BK118/BK117</f>
        <v>2.4</v>
      </c>
      <c r="BS118">
        <f t="shared" ref="BS118:BW141" si="113">LOG(BM118,2)</f>
        <v>-1.8701625623574185</v>
      </c>
      <c r="BT118">
        <f t="shared" si="109"/>
        <v>0.23480072510485001</v>
      </c>
      <c r="BU118">
        <f t="shared" si="109"/>
        <v>-8.8227183011735058E-2</v>
      </c>
      <c r="BV118">
        <f t="shared" si="109"/>
        <v>0.1869489725529741</v>
      </c>
      <c r="BW118">
        <f t="shared" si="109"/>
        <v>1.2630344058337937</v>
      </c>
    </row>
    <row r="119" spans="1:75" x14ac:dyDescent="0.2">
      <c r="A119" t="s">
        <v>277</v>
      </c>
      <c r="B119">
        <v>0.38</v>
      </c>
      <c r="C119">
        <v>3.33</v>
      </c>
      <c r="D119">
        <v>52.5</v>
      </c>
      <c r="E119">
        <v>42.4</v>
      </c>
      <c r="F119">
        <v>0.48</v>
      </c>
      <c r="H119">
        <f>B119/0.38</f>
        <v>1</v>
      </c>
      <c r="I119">
        <f>C119/C119</f>
        <v>1</v>
      </c>
      <c r="J119">
        <f>D119/52.5</f>
        <v>1</v>
      </c>
      <c r="K119">
        <f>E119/42.4</f>
        <v>1</v>
      </c>
      <c r="L119">
        <f>F119/0.48</f>
        <v>1</v>
      </c>
      <c r="M119" s="6"/>
      <c r="N119">
        <f>LOG(H119,2)</f>
        <v>0</v>
      </c>
      <c r="O119">
        <f t="shared" si="105"/>
        <v>0</v>
      </c>
      <c r="P119">
        <f t="shared" si="105"/>
        <v>0</v>
      </c>
      <c r="Q119">
        <f t="shared" si="105"/>
        <v>0</v>
      </c>
      <c r="R119">
        <f t="shared" si="105"/>
        <v>0</v>
      </c>
      <c r="T119" t="s">
        <v>277</v>
      </c>
      <c r="U119">
        <v>0.59</v>
      </c>
      <c r="V119">
        <v>1.73</v>
      </c>
      <c r="W119">
        <v>27.6</v>
      </c>
      <c r="X119">
        <v>16.8</v>
      </c>
      <c r="Y119">
        <v>0.59</v>
      </c>
      <c r="AA119">
        <f>U119/U119</f>
        <v>1</v>
      </c>
      <c r="AB119">
        <f t="shared" ref="AB119:AE119" si="114">V119/V119</f>
        <v>1</v>
      </c>
      <c r="AC119">
        <f t="shared" si="114"/>
        <v>1</v>
      </c>
      <c r="AD119">
        <f t="shared" si="114"/>
        <v>1</v>
      </c>
      <c r="AE119">
        <f t="shared" si="114"/>
        <v>1</v>
      </c>
      <c r="AF119" s="6"/>
      <c r="AG119">
        <f t="shared" si="111"/>
        <v>0</v>
      </c>
      <c r="AH119">
        <f t="shared" si="107"/>
        <v>0</v>
      </c>
      <c r="AI119">
        <f t="shared" si="107"/>
        <v>0</v>
      </c>
      <c r="AJ119">
        <f t="shared" si="107"/>
        <v>0</v>
      </c>
      <c r="AK119">
        <f t="shared" si="107"/>
        <v>0</v>
      </c>
      <c r="AM119" t="s">
        <v>277</v>
      </c>
      <c r="AN119">
        <v>0.61</v>
      </c>
      <c r="AO119">
        <v>9.39</v>
      </c>
      <c r="AP119">
        <v>45.2</v>
      </c>
      <c r="AQ119">
        <v>31.8</v>
      </c>
      <c r="AR119">
        <v>1.52</v>
      </c>
      <c r="AT119">
        <f>AN119/AN119</f>
        <v>1</v>
      </c>
      <c r="AU119">
        <f>AO119/AO119</f>
        <v>1</v>
      </c>
      <c r="AV119">
        <f>AP119/AP119</f>
        <v>1</v>
      </c>
      <c r="AW119">
        <f>AQ119/AQ119</f>
        <v>1</v>
      </c>
      <c r="AX119">
        <f>AR119/AR119</f>
        <v>1</v>
      </c>
      <c r="AY119" s="6"/>
      <c r="AZ119">
        <f t="shared" si="112"/>
        <v>0</v>
      </c>
      <c r="BA119">
        <f t="shared" si="108"/>
        <v>0</v>
      </c>
      <c r="BB119">
        <f t="shared" si="108"/>
        <v>0</v>
      </c>
      <c r="BC119">
        <f t="shared" si="108"/>
        <v>0</v>
      </c>
      <c r="BD119">
        <f t="shared" si="108"/>
        <v>0</v>
      </c>
      <c r="BF119" t="s">
        <v>277</v>
      </c>
      <c r="BG119">
        <v>0.36</v>
      </c>
      <c r="BH119">
        <v>17</v>
      </c>
      <c r="BI119">
        <v>0.43</v>
      </c>
      <c r="BJ119">
        <v>61.4</v>
      </c>
      <c r="BK119">
        <v>0.76</v>
      </c>
      <c r="BM119">
        <f>BG119/BG119</f>
        <v>1</v>
      </c>
      <c r="BN119">
        <f>BH119/BH119</f>
        <v>1</v>
      </c>
      <c r="BO119">
        <f>BI119/BI119</f>
        <v>1</v>
      </c>
      <c r="BP119">
        <f>BJ119/BJ119</f>
        <v>1</v>
      </c>
      <c r="BQ119">
        <f>BK119/BK119</f>
        <v>1</v>
      </c>
      <c r="BR119" s="6"/>
      <c r="BS119">
        <f t="shared" si="113"/>
        <v>0</v>
      </c>
      <c r="BT119">
        <f t="shared" si="109"/>
        <v>0</v>
      </c>
      <c r="BU119">
        <f t="shared" si="109"/>
        <v>0</v>
      </c>
      <c r="BV119">
        <f t="shared" si="109"/>
        <v>0</v>
      </c>
      <c r="BW119">
        <f t="shared" si="109"/>
        <v>0</v>
      </c>
    </row>
    <row r="120" spans="1:75" ht="15" x14ac:dyDescent="0.2">
      <c r="A120" t="s">
        <v>278</v>
      </c>
      <c r="B120">
        <v>0.6</v>
      </c>
      <c r="C120">
        <v>3.95</v>
      </c>
      <c r="D120">
        <v>41.6</v>
      </c>
      <c r="E120">
        <v>37.9</v>
      </c>
      <c r="F120">
        <v>1.03</v>
      </c>
      <c r="H120">
        <f t="shared" ref="H120:H122" si="115">B120/0.38</f>
        <v>1.5789473684210527</v>
      </c>
      <c r="I120">
        <f>C120/C119</f>
        <v>1.1861861861861862</v>
      </c>
      <c r="J120">
        <f t="shared" ref="J120:J122" si="116">D120/52.5</f>
        <v>0.79238095238095241</v>
      </c>
      <c r="K120">
        <f t="shared" ref="K120:K122" si="117">E120/42.4</f>
        <v>0.89386792452830188</v>
      </c>
      <c r="L120">
        <f t="shared" ref="L120:L122" si="118">F120/0.48</f>
        <v>2.1458333333333335</v>
      </c>
      <c r="N120">
        <f t="shared" ref="N120:R141" si="119">LOG(H120,2)</f>
        <v>0.65896308216493304</v>
      </c>
      <c r="O120">
        <f t="shared" si="105"/>
        <v>0.24633047599320315</v>
      </c>
      <c r="P120">
        <f t="shared" si="105"/>
        <v>-0.33573389441239282</v>
      </c>
      <c r="Q120">
        <f t="shared" si="105"/>
        <v>-0.16186641639210747</v>
      </c>
      <c r="R120">
        <f t="shared" si="105"/>
        <v>1.1015380264620624</v>
      </c>
      <c r="T120" t="s">
        <v>278</v>
      </c>
      <c r="U120">
        <v>0.67</v>
      </c>
      <c r="V120">
        <v>0.87</v>
      </c>
      <c r="W120">
        <v>17.3</v>
      </c>
      <c r="X120">
        <v>13.2</v>
      </c>
      <c r="Y120">
        <v>0.52</v>
      </c>
      <c r="AA120">
        <f>U120/U119</f>
        <v>1.1355932203389831</v>
      </c>
      <c r="AB120">
        <f t="shared" ref="AB120:AE120" si="120">V120/V119</f>
        <v>0.50289017341040465</v>
      </c>
      <c r="AC120">
        <f t="shared" si="120"/>
        <v>0.62681159420289856</v>
      </c>
      <c r="AD120">
        <f t="shared" si="120"/>
        <v>0.78571428571428559</v>
      </c>
      <c r="AE120">
        <f t="shared" si="120"/>
        <v>0.88135593220338992</v>
      </c>
      <c r="AG120">
        <f t="shared" si="111"/>
        <v>0.1834461410959313</v>
      </c>
      <c r="AH120">
        <f t="shared" si="107"/>
        <v>-0.99168473178799621</v>
      </c>
      <c r="AI120">
        <f t="shared" si="107"/>
        <v>-0.67389622914144443</v>
      </c>
      <c r="AJ120">
        <f t="shared" si="107"/>
        <v>-0.34792330342030708</v>
      </c>
      <c r="AK120">
        <f t="shared" si="107"/>
        <v>-0.18220333122074894</v>
      </c>
      <c r="AM120" t="s">
        <v>278</v>
      </c>
      <c r="AN120">
        <v>1.53</v>
      </c>
      <c r="AO120">
        <v>9.16</v>
      </c>
      <c r="AP120">
        <v>29.8</v>
      </c>
      <c r="AQ120">
        <v>24.4</v>
      </c>
      <c r="AR120">
        <v>3.82</v>
      </c>
      <c r="AT120">
        <f>AN120/AN119</f>
        <v>2.5081967213114753</v>
      </c>
      <c r="AU120">
        <f>AO120/AO119</f>
        <v>0.97550585729499462</v>
      </c>
      <c r="AV120">
        <f>AP120/AP119</f>
        <v>0.65929203539823011</v>
      </c>
      <c r="AW120">
        <f>AQ120/AQ119</f>
        <v>0.76729559748427667</v>
      </c>
      <c r="AX120">
        <f>AR120/AR119</f>
        <v>2.513157894736842</v>
      </c>
      <c r="AZ120">
        <f t="shared" si="112"/>
        <v>1.3266505051297655</v>
      </c>
      <c r="BA120">
        <f t="shared" si="108"/>
        <v>-3.5777559556830665E-2</v>
      </c>
      <c r="BB120">
        <f t="shared" si="108"/>
        <v>-0.60101044195302611</v>
      </c>
      <c r="BC120">
        <f t="shared" si="108"/>
        <v>-0.38214561772146921</v>
      </c>
      <c r="BD120">
        <f t="shared" si="108"/>
        <v>1.329501314592163</v>
      </c>
      <c r="BF120" t="s">
        <v>278</v>
      </c>
      <c r="BG120">
        <v>0.54</v>
      </c>
      <c r="BH120">
        <v>15.9</v>
      </c>
      <c r="BI120">
        <v>0.24</v>
      </c>
      <c r="BJ120">
        <v>58.4</v>
      </c>
      <c r="BK120">
        <v>1.25</v>
      </c>
      <c r="BM120">
        <f>BG120/BG119</f>
        <v>1.5000000000000002</v>
      </c>
      <c r="BN120">
        <f>BH120/BH119</f>
        <v>0.93529411764705883</v>
      </c>
      <c r="BO120">
        <f>BI120/BI119</f>
        <v>0.55813953488372092</v>
      </c>
      <c r="BP120">
        <f>BJ120/BJ119</f>
        <v>0.95114006514657978</v>
      </c>
      <c r="BQ120">
        <f>BK120/BK119</f>
        <v>1.6447368421052631</v>
      </c>
      <c r="BS120">
        <f t="shared" si="113"/>
        <v>0.58496250072115641</v>
      </c>
      <c r="BT120">
        <f t="shared" si="109"/>
        <v>-9.6507980853346401E-2</v>
      </c>
      <c r="BU120">
        <f t="shared" si="109"/>
        <v>-0.84130225398094183</v>
      </c>
      <c r="BV120">
        <f t="shared" si="109"/>
        <v>-7.2270286490162192E-2</v>
      </c>
      <c r="BW120">
        <f t="shared" si="109"/>
        <v>0.71785677121850144</v>
      </c>
    </row>
    <row r="121" spans="1:75" ht="15" x14ac:dyDescent="0.2">
      <c r="A121" t="s">
        <v>279</v>
      </c>
      <c r="B121">
        <v>0.26</v>
      </c>
      <c r="C121">
        <v>6.01</v>
      </c>
      <c r="D121">
        <v>44.1</v>
      </c>
      <c r="E121">
        <v>27.7</v>
      </c>
      <c r="F121">
        <v>0.26</v>
      </c>
      <c r="H121">
        <f t="shared" si="115"/>
        <v>0.68421052631578949</v>
      </c>
      <c r="I121">
        <f>C121/C119</f>
        <v>1.8048048048048047</v>
      </c>
      <c r="J121">
        <f t="shared" si="116"/>
        <v>0.84000000000000008</v>
      </c>
      <c r="K121">
        <f t="shared" si="117"/>
        <v>0.65330188679245282</v>
      </c>
      <c r="L121">
        <f t="shared" si="118"/>
        <v>0.54166666666666674</v>
      </c>
      <c r="N121">
        <f t="shared" si="119"/>
        <v>-0.54748779530249325</v>
      </c>
      <c r="O121">
        <f t="shared" si="105"/>
        <v>0.8518428136399232</v>
      </c>
      <c r="P121">
        <f t="shared" si="105"/>
        <v>-0.25153876699596428</v>
      </c>
      <c r="Q121">
        <f t="shared" si="105"/>
        <v>-0.61417828851401091</v>
      </c>
      <c r="R121">
        <f t="shared" si="105"/>
        <v>-0.88452278258006389</v>
      </c>
      <c r="T121" t="s">
        <v>279</v>
      </c>
      <c r="U121">
        <v>0.35</v>
      </c>
      <c r="V121">
        <v>3.53</v>
      </c>
      <c r="W121">
        <v>24.9</v>
      </c>
      <c r="X121">
        <v>8.1300000000000008</v>
      </c>
      <c r="Y121">
        <v>0.12</v>
      </c>
      <c r="AA121">
        <f>U121/U119</f>
        <v>0.59322033898305082</v>
      </c>
      <c r="AB121">
        <f t="shared" ref="AB121:AE121" si="121">V121/V119</f>
        <v>2.0404624277456644</v>
      </c>
      <c r="AC121">
        <f t="shared" si="121"/>
        <v>0.90217391304347816</v>
      </c>
      <c r="AD121">
        <f t="shared" si="121"/>
        <v>0.48392857142857143</v>
      </c>
      <c r="AE121">
        <f t="shared" si="121"/>
        <v>0.20338983050847459</v>
      </c>
      <c r="AG121">
        <f t="shared" si="111"/>
        <v>-0.75336003241687499</v>
      </c>
      <c r="AH121">
        <f t="shared" si="107"/>
        <v>1.0288961456344554</v>
      </c>
      <c r="AI121">
        <f t="shared" si="107"/>
        <v>-0.14852252471008828</v>
      </c>
      <c r="AJ121">
        <f t="shared" si="107"/>
        <v>-1.0471339755910951</v>
      </c>
      <c r="AK121">
        <f t="shared" si="107"/>
        <v>-2.297680548640685</v>
      </c>
      <c r="AM121" t="s">
        <v>279</v>
      </c>
      <c r="AN121">
        <v>1.64</v>
      </c>
      <c r="AO121">
        <v>16.399999999999999</v>
      </c>
      <c r="AP121">
        <v>27.9</v>
      </c>
      <c r="AQ121">
        <v>24.6</v>
      </c>
      <c r="AR121">
        <v>4.92</v>
      </c>
      <c r="AT121">
        <f>AN121/AN119</f>
        <v>2.6885245901639343</v>
      </c>
      <c r="AU121">
        <f>AO121/AO119</f>
        <v>1.7465388711395098</v>
      </c>
      <c r="AV121">
        <f>AP121/AP119</f>
        <v>0.6172566371681415</v>
      </c>
      <c r="AW121">
        <f>AQ121/AQ119</f>
        <v>0.77358490566037741</v>
      </c>
      <c r="AX121">
        <f>AR121/AR119</f>
        <v>3.236842105263158</v>
      </c>
      <c r="AZ121">
        <f t="shared" si="112"/>
        <v>1.4268146670551975</v>
      </c>
      <c r="BA121">
        <f t="shared" si="108"/>
        <v>0.8044987518516713</v>
      </c>
      <c r="BB121">
        <f t="shared" si="108"/>
        <v>-0.69605765058600044</v>
      </c>
      <c r="BC121">
        <f t="shared" si="108"/>
        <v>-0.37036844994511542</v>
      </c>
      <c r="BD121">
        <f t="shared" si="108"/>
        <v>1.6945869918956546</v>
      </c>
      <c r="BF121" t="s">
        <v>279</v>
      </c>
      <c r="BG121">
        <v>0.17</v>
      </c>
      <c r="BH121">
        <v>22.9</v>
      </c>
      <c r="BI121">
        <v>1.04</v>
      </c>
      <c r="BJ121">
        <v>23.4</v>
      </c>
      <c r="BK121">
        <v>0.87</v>
      </c>
      <c r="BM121">
        <f>BG121/BG119</f>
        <v>0.47222222222222227</v>
      </c>
      <c r="BN121">
        <f>BH121/BH119</f>
        <v>1.3470588235294116</v>
      </c>
      <c r="BO121">
        <f>BI121/BI119</f>
        <v>2.418604651162791</v>
      </c>
      <c r="BP121">
        <f>BJ121/BJ119</f>
        <v>0.38110749185667753</v>
      </c>
      <c r="BQ121">
        <f>BK121/BK119</f>
        <v>1.1447368421052631</v>
      </c>
      <c r="BS121">
        <f t="shared" si="113"/>
        <v>-1.0824621601919728</v>
      </c>
      <c r="BT121">
        <f t="shared" si="109"/>
        <v>0.42981285195924201</v>
      </c>
      <c r="BU121">
        <f t="shared" si="109"/>
        <v>1.2741749634389943</v>
      </c>
      <c r="BV121">
        <f t="shared" si="109"/>
        <v>-1.3917301257867749</v>
      </c>
      <c r="BW121">
        <f t="shared" si="109"/>
        <v>0.19501598240514267</v>
      </c>
    </row>
    <row r="122" spans="1:75" ht="15" x14ac:dyDescent="0.2">
      <c r="A122" t="s">
        <v>280</v>
      </c>
      <c r="B122">
        <v>0.94</v>
      </c>
      <c r="C122">
        <v>7.84</v>
      </c>
      <c r="D122">
        <v>48.3</v>
      </c>
      <c r="E122">
        <v>44.2</v>
      </c>
      <c r="F122">
        <v>3.45</v>
      </c>
      <c r="H122">
        <f t="shared" si="115"/>
        <v>2.4736842105263155</v>
      </c>
      <c r="I122">
        <f>C122/C119</f>
        <v>2.3543543543543541</v>
      </c>
      <c r="J122">
        <f t="shared" si="116"/>
        <v>0.91999999999999993</v>
      </c>
      <c r="K122">
        <f t="shared" si="117"/>
        <v>1.0424528301886793</v>
      </c>
      <c r="L122">
        <f t="shared" si="118"/>
        <v>7.1875000000000009</v>
      </c>
      <c r="N122">
        <f t="shared" si="119"/>
        <v>1.3066613382340517</v>
      </c>
      <c r="O122">
        <f t="shared" si="105"/>
        <v>1.2353314770439459</v>
      </c>
      <c r="P122">
        <f t="shared" si="105"/>
        <v>-0.12029423371771195</v>
      </c>
      <c r="Q122">
        <f t="shared" si="105"/>
        <v>5.9982104828232456E-2</v>
      </c>
      <c r="R122">
        <f t="shared" si="105"/>
        <v>2.8454900509443757</v>
      </c>
      <c r="T122" t="s">
        <v>280</v>
      </c>
      <c r="U122">
        <v>0.67</v>
      </c>
      <c r="V122">
        <v>3.77</v>
      </c>
      <c r="W122">
        <v>28.9</v>
      </c>
      <c r="X122">
        <v>16.3</v>
      </c>
      <c r="Y122">
        <v>4.3099999999999996</v>
      </c>
      <c r="AA122">
        <f>U122/U119</f>
        <v>1.1355932203389831</v>
      </c>
      <c r="AB122">
        <f t="shared" ref="AB122:AE122" si="122">V122/V119</f>
        <v>2.1791907514450868</v>
      </c>
      <c r="AC122">
        <f t="shared" si="122"/>
        <v>1.0471014492753623</v>
      </c>
      <c r="AD122">
        <f t="shared" si="122"/>
        <v>0.97023809523809523</v>
      </c>
      <c r="AE122">
        <f t="shared" si="122"/>
        <v>7.3050847457627119</v>
      </c>
      <c r="AG122">
        <f t="shared" si="111"/>
        <v>0.1834461410959313</v>
      </c>
      <c r="AH122">
        <f t="shared" si="107"/>
        <v>1.1237924856319397</v>
      </c>
      <c r="AI122">
        <f t="shared" si="107"/>
        <v>6.6401225722509755E-2</v>
      </c>
      <c r="AJ122">
        <f t="shared" si="107"/>
        <v>-4.3589268547682747E-2</v>
      </c>
      <c r="AK122">
        <f t="shared" si="107"/>
        <v>2.8689010097272569</v>
      </c>
      <c r="AM122" t="s">
        <v>280</v>
      </c>
      <c r="AN122">
        <v>4.04</v>
      </c>
      <c r="AO122">
        <v>13.1</v>
      </c>
      <c r="AP122">
        <v>11.1</v>
      </c>
      <c r="AQ122">
        <v>17.2</v>
      </c>
      <c r="AR122">
        <v>23.2</v>
      </c>
      <c r="AT122">
        <f>AN122/AN119</f>
        <v>6.6229508196721314</v>
      </c>
      <c r="AU122">
        <f>AO122/AO119</f>
        <v>1.3951011714589989</v>
      </c>
      <c r="AV122">
        <f>AP122/AP119</f>
        <v>0.24557522123893802</v>
      </c>
      <c r="AW122">
        <f>AQ122/AQ119</f>
        <v>0.54088050314465408</v>
      </c>
      <c r="AX122">
        <f>AR122/AR119</f>
        <v>15.263157894736841</v>
      </c>
      <c r="AZ122">
        <f t="shared" si="112"/>
        <v>2.7274741451889088</v>
      </c>
      <c r="BA122">
        <f t="shared" si="108"/>
        <v>0.48036974877103811</v>
      </c>
      <c r="BB122">
        <f t="shared" si="108"/>
        <v>-2.0257630960650821</v>
      </c>
      <c r="BC122">
        <f t="shared" si="108"/>
        <v>-0.88661820058225749</v>
      </c>
      <c r="BD122">
        <f t="shared" si="108"/>
        <v>3.9319815765713493</v>
      </c>
      <c r="BF122" t="s">
        <v>280</v>
      </c>
      <c r="BG122">
        <v>0.27</v>
      </c>
      <c r="BH122">
        <v>25.4</v>
      </c>
      <c r="BI122">
        <v>0.27</v>
      </c>
      <c r="BJ122">
        <v>41.4</v>
      </c>
      <c r="BK122">
        <v>1.6</v>
      </c>
      <c r="BM122">
        <f>BG122/BG119</f>
        <v>0.75000000000000011</v>
      </c>
      <c r="BN122">
        <f>BH122/BH119</f>
        <v>1.4941176470588236</v>
      </c>
      <c r="BO122">
        <f>BI122/BI119</f>
        <v>0.62790697674418605</v>
      </c>
      <c r="BP122">
        <f>BJ122/BJ119</f>
        <v>0.67426710097719866</v>
      </c>
      <c r="BQ122">
        <f>BK122/BK119</f>
        <v>2.1052631578947367</v>
      </c>
      <c r="BS122">
        <f t="shared" si="113"/>
        <v>-0.41503749927884365</v>
      </c>
      <c r="BT122">
        <f t="shared" si="109"/>
        <v>0.57929375063446409</v>
      </c>
      <c r="BU122">
        <f t="shared" si="109"/>
        <v>-0.67137725253862934</v>
      </c>
      <c r="BV122">
        <f t="shared" si="109"/>
        <v>-0.56860788787085426</v>
      </c>
      <c r="BW122">
        <f t="shared" si="109"/>
        <v>1.0740005814437767</v>
      </c>
    </row>
    <row r="123" spans="1:75" x14ac:dyDescent="0.2">
      <c r="A123" t="s">
        <v>281</v>
      </c>
      <c r="B123">
        <v>0.52</v>
      </c>
      <c r="C123">
        <v>2.04</v>
      </c>
      <c r="D123">
        <v>20.8</v>
      </c>
      <c r="E123">
        <v>14</v>
      </c>
      <c r="F123">
        <v>0.46</v>
      </c>
      <c r="H123">
        <f>B123/0.52</f>
        <v>1</v>
      </c>
      <c r="I123">
        <f>C123/2.04</f>
        <v>1</v>
      </c>
      <c r="J123">
        <f>D123/20.8</f>
        <v>1</v>
      </c>
      <c r="K123">
        <f>E123/14</f>
        <v>1</v>
      </c>
      <c r="L123">
        <f>F123/0.46</f>
        <v>1</v>
      </c>
      <c r="M123" s="7"/>
      <c r="N123">
        <f t="shared" si="119"/>
        <v>0</v>
      </c>
      <c r="O123">
        <f t="shared" si="105"/>
        <v>0</v>
      </c>
      <c r="P123">
        <f t="shared" si="105"/>
        <v>0</v>
      </c>
      <c r="Q123">
        <f t="shared" si="105"/>
        <v>0</v>
      </c>
      <c r="R123">
        <f t="shared" si="105"/>
        <v>0</v>
      </c>
      <c r="T123" t="s">
        <v>281</v>
      </c>
      <c r="U123">
        <v>0.63</v>
      </c>
      <c r="V123">
        <v>1.06</v>
      </c>
      <c r="W123">
        <v>44.4</v>
      </c>
      <c r="X123">
        <v>14.1</v>
      </c>
      <c r="Y123">
        <v>0.54</v>
      </c>
      <c r="AA123">
        <f>U123/U123</f>
        <v>1</v>
      </c>
      <c r="AB123">
        <f t="shared" ref="AB123:AE123" si="123">V123/V123</f>
        <v>1</v>
      </c>
      <c r="AC123">
        <f t="shared" si="123"/>
        <v>1</v>
      </c>
      <c r="AD123">
        <f t="shared" si="123"/>
        <v>1</v>
      </c>
      <c r="AE123">
        <f t="shared" si="123"/>
        <v>1</v>
      </c>
      <c r="AF123" s="7"/>
      <c r="AG123">
        <f t="shared" si="111"/>
        <v>0</v>
      </c>
      <c r="AH123">
        <f t="shared" si="107"/>
        <v>0</v>
      </c>
      <c r="AI123">
        <f t="shared" si="107"/>
        <v>0</v>
      </c>
      <c r="AJ123">
        <f t="shared" si="107"/>
        <v>0</v>
      </c>
      <c r="AK123">
        <f t="shared" si="107"/>
        <v>0</v>
      </c>
      <c r="AM123" t="s">
        <v>281</v>
      </c>
      <c r="AN123">
        <v>1.82</v>
      </c>
      <c r="AO123">
        <v>4.03</v>
      </c>
      <c r="AP123">
        <v>51.8</v>
      </c>
      <c r="AQ123">
        <v>82.1</v>
      </c>
      <c r="AR123">
        <v>1.07</v>
      </c>
      <c r="AT123">
        <f>AN123/AN123</f>
        <v>1</v>
      </c>
      <c r="AU123">
        <f>AO123/AO123</f>
        <v>1</v>
      </c>
      <c r="AV123">
        <f>AP123/AP123</f>
        <v>1</v>
      </c>
      <c r="AW123">
        <f>AQ123/AQ123</f>
        <v>1</v>
      </c>
      <c r="AX123">
        <f>AR123/AR123</f>
        <v>1</v>
      </c>
      <c r="AY123" s="7"/>
      <c r="AZ123">
        <f t="shared" si="112"/>
        <v>0</v>
      </c>
      <c r="BA123">
        <f t="shared" si="108"/>
        <v>0</v>
      </c>
      <c r="BB123">
        <f t="shared" si="108"/>
        <v>0</v>
      </c>
      <c r="BC123">
        <f t="shared" si="108"/>
        <v>0</v>
      </c>
      <c r="BD123">
        <f t="shared" si="108"/>
        <v>0</v>
      </c>
      <c r="BF123" t="s">
        <v>281</v>
      </c>
      <c r="BG123">
        <v>0.67</v>
      </c>
      <c r="BH123">
        <v>33.700000000000003</v>
      </c>
      <c r="BI123">
        <v>3.07</v>
      </c>
      <c r="BJ123">
        <v>24.6</v>
      </c>
      <c r="BK123">
        <v>2.0499999999999998</v>
      </c>
      <c r="BM123">
        <f>BG123/BG123</f>
        <v>1</v>
      </c>
      <c r="BN123">
        <f>BH123/BH123</f>
        <v>1</v>
      </c>
      <c r="BO123">
        <f>BI123/BI123</f>
        <v>1</v>
      </c>
      <c r="BP123">
        <f>BJ123/BJ123</f>
        <v>1</v>
      </c>
      <c r="BQ123">
        <f>BK123/BK123</f>
        <v>1</v>
      </c>
      <c r="BR123" s="7"/>
      <c r="BS123">
        <f t="shared" si="113"/>
        <v>0</v>
      </c>
      <c r="BT123">
        <f t="shared" si="109"/>
        <v>0</v>
      </c>
      <c r="BU123">
        <f t="shared" si="109"/>
        <v>0</v>
      </c>
      <c r="BV123">
        <f t="shared" si="109"/>
        <v>0</v>
      </c>
      <c r="BW123">
        <f t="shared" si="109"/>
        <v>0</v>
      </c>
    </row>
    <row r="124" spans="1:75" ht="15" x14ac:dyDescent="0.2">
      <c r="A124" t="s">
        <v>282</v>
      </c>
      <c r="B124">
        <v>0.92</v>
      </c>
      <c r="C124">
        <v>4.9800000000000004</v>
      </c>
      <c r="D124">
        <v>22.9</v>
      </c>
      <c r="E124">
        <v>10.1</v>
      </c>
      <c r="F124">
        <v>0.41</v>
      </c>
      <c r="H124">
        <f t="shared" ref="H124:H126" si="124">B124/0.52</f>
        <v>1.7692307692307692</v>
      </c>
      <c r="I124">
        <f t="shared" ref="I124:I126" si="125">C124/2.04</f>
        <v>2.4411764705882355</v>
      </c>
      <c r="J124">
        <f t="shared" ref="J124:J126" si="126">D124/20.8</f>
        <v>1.1009615384615383</v>
      </c>
      <c r="K124">
        <f t="shared" ref="K124:K126" si="127">E124/14</f>
        <v>0.72142857142857142</v>
      </c>
      <c r="L124">
        <f t="shared" ref="L124:L126" si="128">F124/0.46</f>
        <v>0.89130434782608692</v>
      </c>
      <c r="N124">
        <f t="shared" si="119"/>
        <v>0.82312223791592076</v>
      </c>
      <c r="O124">
        <f t="shared" si="105"/>
        <v>1.2875765900965854</v>
      </c>
      <c r="P124">
        <f t="shared" si="105"/>
        <v>0.13876406995585161</v>
      </c>
      <c r="Q124">
        <f t="shared" si="105"/>
        <v>-0.47107153419317171</v>
      </c>
      <c r="R124">
        <f t="shared" si="105"/>
        <v>-0.16600995143892924</v>
      </c>
      <c r="T124" t="s">
        <v>282</v>
      </c>
      <c r="U124">
        <v>0.74</v>
      </c>
      <c r="V124">
        <v>4.0599999999999996</v>
      </c>
      <c r="W124">
        <v>36</v>
      </c>
      <c r="X124">
        <v>4.2300000000000004</v>
      </c>
      <c r="Y124">
        <v>0.42</v>
      </c>
      <c r="AA124">
        <f>U124/U123</f>
        <v>1.1746031746031746</v>
      </c>
      <c r="AB124">
        <f t="shared" ref="AB124:AE124" si="129">V124/V123</f>
        <v>3.8301886792452824</v>
      </c>
      <c r="AC124">
        <f t="shared" si="129"/>
        <v>0.81081081081081086</v>
      </c>
      <c r="AD124">
        <f t="shared" si="129"/>
        <v>0.30000000000000004</v>
      </c>
      <c r="AE124">
        <f t="shared" si="129"/>
        <v>0.77777777777777768</v>
      </c>
      <c r="AG124">
        <f t="shared" si="111"/>
        <v>0.2321734421290334</v>
      </c>
      <c r="AH124">
        <f t="shared" si="107"/>
        <v>1.9374154626219771</v>
      </c>
      <c r="AI124">
        <f t="shared" si="107"/>
        <v>-0.30256277002043119</v>
      </c>
      <c r="AJ124">
        <f t="shared" si="107"/>
        <v>-1.7369655941662061</v>
      </c>
      <c r="AK124">
        <f t="shared" si="107"/>
        <v>-0.36257007938470848</v>
      </c>
      <c r="AM124" t="s">
        <v>282</v>
      </c>
      <c r="AN124">
        <v>1.24</v>
      </c>
      <c r="AO124">
        <v>4.7300000000000004</v>
      </c>
      <c r="AP124">
        <v>43.8</v>
      </c>
      <c r="AQ124">
        <v>65.3</v>
      </c>
      <c r="AR124">
        <v>2.09</v>
      </c>
      <c r="AT124">
        <f>AN124/AN123</f>
        <v>0.68131868131868134</v>
      </c>
      <c r="AU124">
        <f>AO124/AO123</f>
        <v>1.1736972704714641</v>
      </c>
      <c r="AV124">
        <f>AP124/AP123</f>
        <v>0.84555984555984554</v>
      </c>
      <c r="AW124">
        <f>AQ124/AQ123</f>
        <v>0.79537149817295982</v>
      </c>
      <c r="AX124">
        <f>AR124/AR123</f>
        <v>1.9532710280373828</v>
      </c>
      <c r="AZ124">
        <f t="shared" si="112"/>
        <v>-0.553598329811821</v>
      </c>
      <c r="BA124">
        <f t="shared" si="108"/>
        <v>0.23106034481142795</v>
      </c>
      <c r="BB124">
        <f t="shared" si="108"/>
        <v>-0.24202122808538054</v>
      </c>
      <c r="BC124">
        <f t="shared" si="108"/>
        <v>-0.33029923023137397</v>
      </c>
      <c r="BD124">
        <f t="shared" si="108"/>
        <v>0.96589214567973569</v>
      </c>
      <c r="BF124" t="s">
        <v>282</v>
      </c>
      <c r="BG124">
        <v>2.52</v>
      </c>
      <c r="BH124">
        <v>14.7</v>
      </c>
      <c r="BI124">
        <v>1.63</v>
      </c>
      <c r="BJ124">
        <v>7.85</v>
      </c>
      <c r="BK124">
        <v>3.21</v>
      </c>
      <c r="BM124">
        <f>BG124/BG123</f>
        <v>3.761194029850746</v>
      </c>
      <c r="BN124">
        <f>BH124/BH123</f>
        <v>0.43620178041543023</v>
      </c>
      <c r="BO124">
        <f>BI124/BI123</f>
        <v>0.53094462540716614</v>
      </c>
      <c r="BP124">
        <f>BJ124/BJ123</f>
        <v>0.31910569105691056</v>
      </c>
      <c r="BQ124">
        <f>BK124/BK123</f>
        <v>1.5658536585365854</v>
      </c>
      <c r="BS124">
        <f t="shared" si="113"/>
        <v>1.911190733042144</v>
      </c>
      <c r="BT124">
        <f t="shared" si="109"/>
        <v>-1.1969324363454943</v>
      </c>
      <c r="BU124">
        <f t="shared" si="109"/>
        <v>-0.91336669113910185</v>
      </c>
      <c r="BV124">
        <f t="shared" si="109"/>
        <v>-1.647893756447613</v>
      </c>
      <c r="BW124">
        <f t="shared" si="109"/>
        <v>0.64694938761685716</v>
      </c>
    </row>
    <row r="125" spans="1:75" ht="15" x14ac:dyDescent="0.2">
      <c r="A125" t="s">
        <v>283</v>
      </c>
      <c r="B125">
        <v>0.82</v>
      </c>
      <c r="C125">
        <v>2.89</v>
      </c>
      <c r="D125">
        <v>20.9</v>
      </c>
      <c r="E125">
        <v>12.5</v>
      </c>
      <c r="F125">
        <v>0.68</v>
      </c>
      <c r="H125">
        <f t="shared" si="124"/>
        <v>1.5769230769230769</v>
      </c>
      <c r="I125">
        <f t="shared" si="125"/>
        <v>1.4166666666666667</v>
      </c>
      <c r="J125">
        <f t="shared" si="126"/>
        <v>1.0048076923076923</v>
      </c>
      <c r="K125">
        <f t="shared" si="127"/>
        <v>0.8928571428571429</v>
      </c>
      <c r="L125">
        <f t="shared" si="128"/>
        <v>1.4782608695652175</v>
      </c>
      <c r="N125">
        <f t="shared" si="119"/>
        <v>0.65711228647699149</v>
      </c>
      <c r="O125">
        <f t="shared" si="105"/>
        <v>0.50250034052918335</v>
      </c>
      <c r="P125">
        <f t="shared" si="105"/>
        <v>6.9194139397905658E-3</v>
      </c>
      <c r="Q125">
        <f t="shared" si="105"/>
        <v>-0.16349873228287934</v>
      </c>
      <c r="R125">
        <f t="shared" si="105"/>
        <v>0.56390088519332671</v>
      </c>
      <c r="T125" t="s">
        <v>283</v>
      </c>
      <c r="U125">
        <v>1.78</v>
      </c>
      <c r="V125">
        <v>2.84</v>
      </c>
      <c r="W125">
        <v>40.4</v>
      </c>
      <c r="X125">
        <v>5.54</v>
      </c>
      <c r="Y125">
        <v>0.55000000000000004</v>
      </c>
      <c r="AA125">
        <f>U125/U123</f>
        <v>2.8253968253968256</v>
      </c>
      <c r="AB125">
        <f t="shared" ref="AB125:AE125" si="130">V125/V123</f>
        <v>2.6792452830188678</v>
      </c>
      <c r="AC125">
        <f t="shared" si="130"/>
        <v>0.90990990990990994</v>
      </c>
      <c r="AD125">
        <f t="shared" si="130"/>
        <v>0.39290780141843973</v>
      </c>
      <c r="AE125">
        <f t="shared" si="130"/>
        <v>1.0185185185185186</v>
      </c>
      <c r="AG125">
        <f t="shared" si="111"/>
        <v>1.4984535074664813</v>
      </c>
      <c r="AH125">
        <f t="shared" si="107"/>
        <v>1.421826664941483</v>
      </c>
      <c r="AI125">
        <f t="shared" si="107"/>
        <v>-0.13620438359831116</v>
      </c>
      <c r="AJ125">
        <f t="shared" si="107"/>
        <v>-1.3477372812369675</v>
      </c>
      <c r="AK125">
        <f t="shared" si="107"/>
        <v>2.647221136119118E-2</v>
      </c>
      <c r="AM125" t="s">
        <v>283</v>
      </c>
      <c r="AN125">
        <v>0.74</v>
      </c>
      <c r="AO125">
        <v>4.43</v>
      </c>
      <c r="AP125">
        <v>53.2</v>
      </c>
      <c r="AQ125">
        <v>72</v>
      </c>
      <c r="AR125">
        <v>1.93</v>
      </c>
      <c r="AT125">
        <f>AN125/AN123</f>
        <v>0.40659340659340659</v>
      </c>
      <c r="AU125">
        <f>AO125/AO123</f>
        <v>1.0992555831265507</v>
      </c>
      <c r="AV125">
        <f>AP125/AP123</f>
        <v>1.0270270270270272</v>
      </c>
      <c r="AW125">
        <f>AQ125/AQ123</f>
        <v>0.87697929354445803</v>
      </c>
      <c r="AX125">
        <f>AR125/AR123</f>
        <v>1.8037383177570092</v>
      </c>
      <c r="AZ125">
        <f t="shared" si="112"/>
        <v>-1.2983412745697465</v>
      </c>
      <c r="BA125">
        <f t="shared" si="108"/>
        <v>0.13652686002705069</v>
      </c>
      <c r="BB125">
        <f t="shared" si="108"/>
        <v>3.8474147814635949E-2</v>
      </c>
      <c r="BC125">
        <f t="shared" si="108"/>
        <v>-0.18938531544813003</v>
      </c>
      <c r="BD125">
        <f t="shared" si="108"/>
        <v>0.85099005086693336</v>
      </c>
      <c r="BF125" t="s">
        <v>283</v>
      </c>
      <c r="BG125">
        <v>0.45</v>
      </c>
      <c r="BH125">
        <v>24.9</v>
      </c>
      <c r="BI125">
        <v>1.54</v>
      </c>
      <c r="BJ125">
        <v>9.26</v>
      </c>
      <c r="BK125">
        <v>2.2799999999999998</v>
      </c>
      <c r="BM125">
        <f>BG125/BG123</f>
        <v>0.67164179104477606</v>
      </c>
      <c r="BN125">
        <f>BH125/BH123</f>
        <v>0.73887240356083073</v>
      </c>
      <c r="BO125">
        <f>BI125/BI123</f>
        <v>0.50162866449511401</v>
      </c>
      <c r="BP125">
        <f>BJ125/BJ123</f>
        <v>0.37642276422764226</v>
      </c>
      <c r="BQ125">
        <f>BK125/BK123</f>
        <v>1.1121951219512196</v>
      </c>
      <c r="BS125">
        <f t="shared" si="113"/>
        <v>-0.57423609412809784</v>
      </c>
      <c r="BT125">
        <f t="shared" si="109"/>
        <v>-0.43660284911377784</v>
      </c>
      <c r="BU125">
        <f t="shared" si="109"/>
        <v>-0.99530830467527809</v>
      </c>
      <c r="BV125">
        <f t="shared" si="109"/>
        <v>-1.4095742169663659</v>
      </c>
      <c r="BW125">
        <f t="shared" si="109"/>
        <v>0.15340991465929577</v>
      </c>
    </row>
    <row r="126" spans="1:75" ht="15" x14ac:dyDescent="0.2">
      <c r="A126" t="s">
        <v>284</v>
      </c>
      <c r="B126">
        <v>0.44</v>
      </c>
      <c r="C126">
        <v>3.19</v>
      </c>
      <c r="D126">
        <v>20.100000000000001</v>
      </c>
      <c r="E126">
        <v>23.8</v>
      </c>
      <c r="F126">
        <v>0.37</v>
      </c>
      <c r="H126">
        <f t="shared" si="124"/>
        <v>0.84615384615384615</v>
      </c>
      <c r="I126">
        <f t="shared" si="125"/>
        <v>1.5637254901960784</v>
      </c>
      <c r="J126">
        <f t="shared" si="126"/>
        <v>0.96634615384615385</v>
      </c>
      <c r="K126">
        <f t="shared" si="127"/>
        <v>1.7</v>
      </c>
      <c r="L126">
        <f t="shared" si="128"/>
        <v>0.80434782608695643</v>
      </c>
      <c r="N126">
        <f t="shared" si="119"/>
        <v>-0.24100809950379493</v>
      </c>
      <c r="O126">
        <f t="shared" si="105"/>
        <v>0.64498727179337378</v>
      </c>
      <c r="P126">
        <f t="shared" si="105"/>
        <v>-4.9388026962163531E-2</v>
      </c>
      <c r="Q126">
        <f t="shared" si="105"/>
        <v>0.76553474636297703</v>
      </c>
      <c r="R126">
        <f t="shared" si="105"/>
        <v>-0.31410859042806327</v>
      </c>
      <c r="T126" t="s">
        <v>284</v>
      </c>
      <c r="U126">
        <v>2.0099999999999998</v>
      </c>
      <c r="V126">
        <v>1.25</v>
      </c>
      <c r="W126">
        <v>40.299999999999997</v>
      </c>
      <c r="X126">
        <v>15.8</v>
      </c>
      <c r="Y126">
        <v>0.72</v>
      </c>
      <c r="AA126">
        <f>U126/U123</f>
        <v>3.1904761904761902</v>
      </c>
      <c r="AB126">
        <f t="shared" ref="AB126:AE126" si="131">V126/V123</f>
        <v>1.1792452830188678</v>
      </c>
      <c r="AC126">
        <f t="shared" si="131"/>
        <v>0.9076576576576576</v>
      </c>
      <c r="AD126">
        <f t="shared" si="131"/>
        <v>1.1205673758865249</v>
      </c>
      <c r="AE126">
        <f t="shared" si="131"/>
        <v>1.3333333333333333</v>
      </c>
      <c r="AG126">
        <f t="shared" si="111"/>
        <v>1.673771767679012</v>
      </c>
      <c r="AH126">
        <f t="shared" si="107"/>
        <v>0.23786383009888767</v>
      </c>
      <c r="AI126">
        <f t="shared" si="107"/>
        <v>-0.13977983782213868</v>
      </c>
      <c r="AJ126">
        <f t="shared" si="107"/>
        <v>0.16422939577830947</v>
      </c>
      <c r="AK126">
        <f t="shared" si="107"/>
        <v>0.4150374992788437</v>
      </c>
      <c r="AM126" t="s">
        <v>284</v>
      </c>
      <c r="AN126">
        <v>3.66</v>
      </c>
      <c r="AO126">
        <v>4.88</v>
      </c>
      <c r="AP126">
        <v>68.3</v>
      </c>
      <c r="AQ126">
        <v>39.6</v>
      </c>
      <c r="AR126">
        <v>2.44</v>
      </c>
      <c r="AT126">
        <f>AN126/AN123</f>
        <v>2.0109890109890109</v>
      </c>
      <c r="AU126">
        <f>AO126/AO123</f>
        <v>1.2109181141439205</v>
      </c>
      <c r="AV126">
        <f>AP126/AP123</f>
        <v>1.3185328185328185</v>
      </c>
      <c r="AW126">
        <f>AQ126/AQ123</f>
        <v>0.48233861144945195</v>
      </c>
      <c r="AX126">
        <f>AR126/AR123</f>
        <v>2.2803738317757007</v>
      </c>
      <c r="AZ126">
        <f t="shared" si="112"/>
        <v>1.0079051980853462</v>
      </c>
      <c r="BA126">
        <f t="shared" si="108"/>
        <v>0.27610130903491875</v>
      </c>
      <c r="BB126">
        <f t="shared" si="108"/>
        <v>0.39893348060353645</v>
      </c>
      <c r="BC126">
        <f t="shared" si="108"/>
        <v>-1.0518817916981951</v>
      </c>
      <c r="BD126">
        <f t="shared" si="108"/>
        <v>1.1892703511617393</v>
      </c>
      <c r="BF126" t="s">
        <v>284</v>
      </c>
      <c r="BG126">
        <v>0.48</v>
      </c>
      <c r="BH126">
        <v>55.5</v>
      </c>
      <c r="BI126">
        <v>2.33</v>
      </c>
      <c r="BJ126">
        <v>37.4</v>
      </c>
      <c r="BK126">
        <v>2.66</v>
      </c>
      <c r="BM126">
        <f>BG126/BG123</f>
        <v>0.71641791044776115</v>
      </c>
      <c r="BN126">
        <f>BH126/BH123</f>
        <v>1.6468842729970326</v>
      </c>
      <c r="BO126">
        <f>BI126/BI123</f>
        <v>0.75895765472312715</v>
      </c>
      <c r="BP126">
        <f>BJ126/BJ123</f>
        <v>1.5203252032520325</v>
      </c>
      <c r="BQ126">
        <f>BK126/BK123</f>
        <v>1.2975609756097564</v>
      </c>
      <c r="BS126">
        <f t="shared" si="113"/>
        <v>-0.48112668973661632</v>
      </c>
      <c r="BT126">
        <f t="shared" si="109"/>
        <v>0.71973918005560977</v>
      </c>
      <c r="BU126">
        <f t="shared" si="109"/>
        <v>-0.39790870071589896</v>
      </c>
      <c r="BV126">
        <f t="shared" si="109"/>
        <v>0.60437995454839677</v>
      </c>
      <c r="BW126">
        <f t="shared" si="109"/>
        <v>0.37580233599574386</v>
      </c>
    </row>
    <row r="127" spans="1:75" x14ac:dyDescent="0.2">
      <c r="A127" t="s">
        <v>285</v>
      </c>
      <c r="B127">
        <v>0.95</v>
      </c>
      <c r="C127">
        <v>1.32</v>
      </c>
      <c r="D127">
        <v>1.9</v>
      </c>
      <c r="E127">
        <v>15.5</v>
      </c>
      <c r="F127">
        <v>1.0900000000000001</v>
      </c>
      <c r="H127">
        <f>B127/0.95</f>
        <v>1</v>
      </c>
      <c r="I127">
        <f>C127/1.32</f>
        <v>1</v>
      </c>
      <c r="J127">
        <f>D127/1.9</f>
        <v>1</v>
      </c>
      <c r="K127">
        <f>E127/15.5</f>
        <v>1</v>
      </c>
      <c r="L127">
        <f>F127/1.09</f>
        <v>1</v>
      </c>
      <c r="M127" s="8"/>
      <c r="N127">
        <f t="shared" si="119"/>
        <v>0</v>
      </c>
      <c r="O127">
        <f t="shared" si="105"/>
        <v>0</v>
      </c>
      <c r="P127">
        <f t="shared" si="105"/>
        <v>0</v>
      </c>
      <c r="Q127">
        <f t="shared" si="105"/>
        <v>0</v>
      </c>
      <c r="R127">
        <f t="shared" si="105"/>
        <v>0</v>
      </c>
      <c r="T127" t="s">
        <v>285</v>
      </c>
      <c r="U127">
        <v>1.76</v>
      </c>
      <c r="V127">
        <v>1.4</v>
      </c>
      <c r="W127">
        <v>0.3</v>
      </c>
      <c r="X127">
        <v>19.2</v>
      </c>
      <c r="Y127">
        <v>1.06</v>
      </c>
      <c r="AA127">
        <f>U127/U127</f>
        <v>1</v>
      </c>
      <c r="AB127">
        <f t="shared" ref="AB127:AE127" si="132">V127/V127</f>
        <v>1</v>
      </c>
      <c r="AC127">
        <f t="shared" si="132"/>
        <v>1</v>
      </c>
      <c r="AD127">
        <f t="shared" si="132"/>
        <v>1</v>
      </c>
      <c r="AE127">
        <f t="shared" si="132"/>
        <v>1</v>
      </c>
      <c r="AF127" s="8"/>
      <c r="AG127">
        <f t="shared" si="111"/>
        <v>0</v>
      </c>
      <c r="AH127">
        <f t="shared" si="107"/>
        <v>0</v>
      </c>
      <c r="AI127">
        <f t="shared" si="107"/>
        <v>0</v>
      </c>
      <c r="AJ127">
        <f t="shared" si="107"/>
        <v>0</v>
      </c>
      <c r="AK127">
        <f t="shared" si="107"/>
        <v>0</v>
      </c>
      <c r="AM127" t="s">
        <v>285</v>
      </c>
      <c r="AN127">
        <v>2.82</v>
      </c>
      <c r="AO127">
        <v>2.98</v>
      </c>
      <c r="AP127">
        <v>0.63</v>
      </c>
      <c r="AQ127">
        <v>76.400000000000006</v>
      </c>
      <c r="AR127">
        <v>1.02</v>
      </c>
      <c r="AT127">
        <f>AN127/AN127</f>
        <v>1</v>
      </c>
      <c r="AU127">
        <f>AO127/AO127</f>
        <v>1</v>
      </c>
      <c r="AV127">
        <f>AP127/AP127</f>
        <v>1</v>
      </c>
      <c r="AW127">
        <f>AQ127/AQ127</f>
        <v>1</v>
      </c>
      <c r="AX127">
        <f>AR127/AR127</f>
        <v>1</v>
      </c>
      <c r="AY127" s="8"/>
      <c r="AZ127">
        <f t="shared" si="112"/>
        <v>0</v>
      </c>
      <c r="BA127">
        <f t="shared" si="108"/>
        <v>0</v>
      </c>
      <c r="BB127">
        <f t="shared" si="108"/>
        <v>0</v>
      </c>
      <c r="BC127">
        <f t="shared" si="108"/>
        <v>0</v>
      </c>
      <c r="BD127">
        <f t="shared" si="108"/>
        <v>0</v>
      </c>
      <c r="BF127" t="s">
        <v>285</v>
      </c>
      <c r="BG127">
        <v>1.78</v>
      </c>
      <c r="BH127">
        <v>4.1900000000000004</v>
      </c>
      <c r="BI127">
        <v>3.81</v>
      </c>
      <c r="BJ127">
        <v>61.9</v>
      </c>
      <c r="BK127">
        <v>1.4</v>
      </c>
      <c r="BM127">
        <f>BG127/BG127</f>
        <v>1</v>
      </c>
      <c r="BN127">
        <f>BH127/BH127</f>
        <v>1</v>
      </c>
      <c r="BO127">
        <f>BI127/BI127</f>
        <v>1</v>
      </c>
      <c r="BP127">
        <f>BJ127/BJ127</f>
        <v>1</v>
      </c>
      <c r="BQ127">
        <f>BK127/BK127</f>
        <v>1</v>
      </c>
      <c r="BR127" s="8"/>
      <c r="BS127">
        <f t="shared" si="113"/>
        <v>0</v>
      </c>
      <c r="BT127">
        <f t="shared" si="109"/>
        <v>0</v>
      </c>
      <c r="BU127">
        <f t="shared" si="109"/>
        <v>0</v>
      </c>
      <c r="BV127">
        <f t="shared" si="109"/>
        <v>0</v>
      </c>
      <c r="BW127">
        <f t="shared" si="109"/>
        <v>0</v>
      </c>
    </row>
    <row r="128" spans="1:75" ht="15" x14ac:dyDescent="0.2">
      <c r="A128" t="s">
        <v>286</v>
      </c>
      <c r="B128">
        <v>0.91</v>
      </c>
      <c r="C128">
        <v>2.54</v>
      </c>
      <c r="D128">
        <v>0.12</v>
      </c>
      <c r="E128">
        <v>6.07</v>
      </c>
      <c r="F128">
        <v>1.29</v>
      </c>
      <c r="H128">
        <f t="shared" ref="H128:H130" si="133">B128/0.95</f>
        <v>0.95789473684210535</v>
      </c>
      <c r="I128">
        <f t="shared" ref="I128:I130" si="134">C128/1.32</f>
        <v>1.9242424242424241</v>
      </c>
      <c r="J128">
        <f t="shared" ref="J128:J130" si="135">D128/1.9</f>
        <v>6.3157894736842107E-2</v>
      </c>
      <c r="K128">
        <f t="shared" ref="K128:K130" si="136">E128/15.5</f>
        <v>0.3916129032258065</v>
      </c>
      <c r="L128">
        <f t="shared" ref="L128:L130" si="137">F128/1.09</f>
        <v>1.1834862385321101</v>
      </c>
      <c r="N128">
        <f t="shared" si="119"/>
        <v>-6.206096813225144E-2</v>
      </c>
      <c r="O128">
        <f t="shared" si="105"/>
        <v>0.94429056741371242</v>
      </c>
      <c r="P128">
        <f t="shared" si="105"/>
        <v>-3.9848931076097918</v>
      </c>
      <c r="Q128">
        <f t="shared" si="105"/>
        <v>-1.3524997939059176</v>
      </c>
      <c r="R128">
        <f t="shared" si="105"/>
        <v>0.24304293064632776</v>
      </c>
      <c r="T128" t="s">
        <v>286</v>
      </c>
      <c r="U128">
        <v>3.58</v>
      </c>
      <c r="V128">
        <v>3.94</v>
      </c>
      <c r="W128">
        <v>0.04</v>
      </c>
      <c r="X128">
        <v>4.99</v>
      </c>
      <c r="Y128">
        <v>0.85</v>
      </c>
      <c r="AA128">
        <f>U128/U127</f>
        <v>2.0340909090909092</v>
      </c>
      <c r="AB128">
        <f t="shared" ref="AB128:AE128" si="138">V128/V127</f>
        <v>2.8142857142857145</v>
      </c>
      <c r="AC128">
        <f t="shared" si="138"/>
        <v>0.13333333333333333</v>
      </c>
      <c r="AD128">
        <f t="shared" si="138"/>
        <v>0.25989583333333338</v>
      </c>
      <c r="AE128">
        <f t="shared" si="138"/>
        <v>0.80188679245283012</v>
      </c>
      <c r="AG128">
        <f t="shared" si="111"/>
        <v>1.0243841586269591</v>
      </c>
      <c r="AH128">
        <f t="shared" si="107"/>
        <v>1.4927688025114099</v>
      </c>
      <c r="AI128">
        <f t="shared" si="107"/>
        <v>-2.9068905956085187</v>
      </c>
      <c r="AJ128">
        <f t="shared" si="107"/>
        <v>-1.9439945902712579</v>
      </c>
      <c r="AK128">
        <f t="shared" si="107"/>
        <v>-0.31852951842549754</v>
      </c>
      <c r="AM128" t="s">
        <v>286</v>
      </c>
      <c r="AN128">
        <v>2.19</v>
      </c>
      <c r="AO128">
        <v>6.14</v>
      </c>
      <c r="AP128">
        <v>1.32</v>
      </c>
      <c r="AQ128">
        <v>70.2</v>
      </c>
      <c r="AR128">
        <v>4.82</v>
      </c>
      <c r="AT128">
        <f>AN128/AN127</f>
        <v>0.77659574468085113</v>
      </c>
      <c r="AU128">
        <f>AO128/AO127</f>
        <v>2.0604026845637584</v>
      </c>
      <c r="AV128">
        <f>AP128/AP127</f>
        <v>2.0952380952380953</v>
      </c>
      <c r="AW128">
        <f>AQ128/AQ127</f>
        <v>0.91884816753926701</v>
      </c>
      <c r="AX128">
        <f>AR128/AR127</f>
        <v>4.7254901960784315</v>
      </c>
      <c r="AZ128">
        <f t="shared" si="112"/>
        <v>-0.36476429279762002</v>
      </c>
      <c r="BA128">
        <f t="shared" si="108"/>
        <v>1.0429263249080178</v>
      </c>
      <c r="BB128">
        <f t="shared" si="108"/>
        <v>1.0671141958585371</v>
      </c>
      <c r="BC128">
        <f t="shared" si="108"/>
        <v>-0.122101607731188</v>
      </c>
      <c r="BD128">
        <f t="shared" si="108"/>
        <v>2.2404639942584663</v>
      </c>
      <c r="BF128" t="s">
        <v>286</v>
      </c>
      <c r="BG128">
        <v>2.29</v>
      </c>
      <c r="BH128">
        <v>4.21</v>
      </c>
      <c r="BI128">
        <v>0.59</v>
      </c>
      <c r="BJ128">
        <v>57.6</v>
      </c>
      <c r="BK128">
        <v>4.7300000000000004</v>
      </c>
      <c r="BM128">
        <f>BG128/BG127</f>
        <v>1.2865168539325842</v>
      </c>
      <c r="BN128">
        <f>BH128/BH127</f>
        <v>1.0047732696897373</v>
      </c>
      <c r="BO128">
        <f>BI128/BI127</f>
        <v>0.15485564304461941</v>
      </c>
      <c r="BP128">
        <f>BJ128/BJ127</f>
        <v>0.93053311793214866</v>
      </c>
      <c r="BQ128">
        <f>BK128/BK127</f>
        <v>3.378571428571429</v>
      </c>
      <c r="BS128">
        <f t="shared" si="113"/>
        <v>0.3634703571305461</v>
      </c>
      <c r="BT128">
        <f t="shared" si="109"/>
        <v>6.8699893670443064E-3</v>
      </c>
      <c r="BU128">
        <f t="shared" si="109"/>
        <v>-2.6910041381314813</v>
      </c>
      <c r="BV128">
        <f t="shared" si="109"/>
        <v>-0.10387059777195223</v>
      </c>
      <c r="BW128">
        <f t="shared" si="109"/>
        <v>1.7564133563944289</v>
      </c>
    </row>
    <row r="129" spans="1:75" ht="15" x14ac:dyDescent="0.2">
      <c r="A129" t="s">
        <v>287</v>
      </c>
      <c r="B129">
        <v>1.04</v>
      </c>
      <c r="C129">
        <v>4.63</v>
      </c>
      <c r="D129">
        <v>2.2799999999999998</v>
      </c>
      <c r="E129">
        <v>12.6</v>
      </c>
      <c r="F129">
        <v>2.48</v>
      </c>
      <c r="H129">
        <f t="shared" si="133"/>
        <v>1.0947368421052632</v>
      </c>
      <c r="I129">
        <f t="shared" si="134"/>
        <v>3.5075757575757573</v>
      </c>
      <c r="J129">
        <f t="shared" si="135"/>
        <v>1.2</v>
      </c>
      <c r="K129">
        <f t="shared" si="136"/>
        <v>0.81290322580645158</v>
      </c>
      <c r="L129">
        <f t="shared" si="137"/>
        <v>2.2752293577981648</v>
      </c>
      <c r="N129">
        <f t="shared" si="119"/>
        <v>0.13058410981014443</v>
      </c>
      <c r="O129">
        <f t="shared" si="105"/>
        <v>1.8104742639017828</v>
      </c>
      <c r="P129">
        <f t="shared" si="105"/>
        <v>0.26303440583379378</v>
      </c>
      <c r="Q129">
        <f t="shared" si="105"/>
        <v>-0.29884448177432116</v>
      </c>
      <c r="R129">
        <f t="shared" si="105"/>
        <v>1.1860119856099487</v>
      </c>
      <c r="T129" t="s">
        <v>287</v>
      </c>
      <c r="U129">
        <v>3.67</v>
      </c>
      <c r="V129">
        <v>19</v>
      </c>
      <c r="W129">
        <v>0.47</v>
      </c>
      <c r="X129">
        <v>10.8</v>
      </c>
      <c r="Y129">
        <v>0.7</v>
      </c>
      <c r="AA129">
        <f>U129/U127</f>
        <v>2.0852272727272725</v>
      </c>
      <c r="AB129">
        <f t="shared" ref="AB129:AE129" si="139">V129/V127</f>
        <v>13.571428571428573</v>
      </c>
      <c r="AC129">
        <f t="shared" si="139"/>
        <v>1.5666666666666667</v>
      </c>
      <c r="AD129">
        <f t="shared" si="139"/>
        <v>0.56250000000000011</v>
      </c>
      <c r="AE129">
        <f t="shared" si="139"/>
        <v>0.660377358490566</v>
      </c>
      <c r="AG129">
        <f t="shared" si="111"/>
        <v>1.0602046342059155</v>
      </c>
      <c r="AH129">
        <f t="shared" si="107"/>
        <v>3.7625006862733441</v>
      </c>
      <c r="AI129">
        <f t="shared" si="107"/>
        <v>0.64769825606911879</v>
      </c>
      <c r="AJ129">
        <f t="shared" si="107"/>
        <v>-0.8300749985576874</v>
      </c>
      <c r="AK129">
        <f t="shared" si="107"/>
        <v>-0.59863743761823285</v>
      </c>
      <c r="AM129" t="s">
        <v>287</v>
      </c>
      <c r="AN129">
        <v>2.94</v>
      </c>
      <c r="AO129">
        <v>9.56</v>
      </c>
      <c r="AP129">
        <v>2.21</v>
      </c>
      <c r="AQ129">
        <v>86</v>
      </c>
      <c r="AR129">
        <v>3.68</v>
      </c>
      <c r="AT129">
        <f>AN129/AN127</f>
        <v>1.0425531914893618</v>
      </c>
      <c r="AU129">
        <f>AO129/AO127</f>
        <v>3.2080536912751678</v>
      </c>
      <c r="AV129">
        <f>AP129/AP127</f>
        <v>3.5079365079365079</v>
      </c>
      <c r="AW129">
        <f>AQ129/AQ127</f>
        <v>1.12565445026178</v>
      </c>
      <c r="AX129">
        <f>AR129/AR127</f>
        <v>3.607843137254902</v>
      </c>
      <c r="AZ129">
        <f t="shared" si="112"/>
        <v>6.0120992437570929E-2</v>
      </c>
      <c r="BA129">
        <f t="shared" si="108"/>
        <v>1.6816982875185869</v>
      </c>
      <c r="BB129">
        <f t="shared" si="108"/>
        <v>1.8106226358915152</v>
      </c>
      <c r="BC129">
        <f t="shared" si="108"/>
        <v>0.17076402155371148</v>
      </c>
      <c r="BD129">
        <f t="shared" si="108"/>
        <v>1.8511366140855174</v>
      </c>
      <c r="BF129" t="s">
        <v>287</v>
      </c>
      <c r="BG129">
        <v>1.55</v>
      </c>
      <c r="BH129">
        <v>13.6</v>
      </c>
      <c r="BI129">
        <v>2.14</v>
      </c>
      <c r="BJ129">
        <v>56.7</v>
      </c>
      <c r="BK129">
        <v>3.57</v>
      </c>
      <c r="BM129">
        <f>BG129/BG127</f>
        <v>0.8707865168539326</v>
      </c>
      <c r="BN129">
        <f>BH129/BH127</f>
        <v>3.2458233890214792</v>
      </c>
      <c r="BO129">
        <f>BI129/BI127</f>
        <v>0.56167979002624679</v>
      </c>
      <c r="BP129">
        <f>BJ129/BJ127</f>
        <v>0.91599353796445893</v>
      </c>
      <c r="BQ129">
        <f>BK129/BK127</f>
        <v>2.5500000000000003</v>
      </c>
      <c r="BS129">
        <f t="shared" si="113"/>
        <v>-0.19960902569216019</v>
      </c>
      <c r="BT129">
        <f t="shared" si="109"/>
        <v>1.6985845024383499</v>
      </c>
      <c r="BU129">
        <f t="shared" si="109"/>
        <v>-0.83218020109217494</v>
      </c>
      <c r="BV129">
        <f t="shared" si="109"/>
        <v>-0.12659067427203563</v>
      </c>
      <c r="BW129">
        <f t="shared" si="109"/>
        <v>1.3504972470841334</v>
      </c>
    </row>
    <row r="130" spans="1:75" ht="15" x14ac:dyDescent="0.2">
      <c r="A130" t="s">
        <v>288</v>
      </c>
      <c r="B130">
        <v>0.86</v>
      </c>
      <c r="C130">
        <v>3.34</v>
      </c>
      <c r="D130">
        <v>1.2</v>
      </c>
      <c r="E130">
        <v>52</v>
      </c>
      <c r="F130">
        <v>1.07</v>
      </c>
      <c r="H130">
        <f t="shared" si="133"/>
        <v>0.90526315789473688</v>
      </c>
      <c r="I130">
        <f t="shared" si="134"/>
        <v>2.5303030303030303</v>
      </c>
      <c r="J130">
        <f t="shared" si="135"/>
        <v>0.63157894736842102</v>
      </c>
      <c r="K130">
        <f t="shared" si="136"/>
        <v>3.3548387096774195</v>
      </c>
      <c r="L130">
        <f t="shared" si="137"/>
        <v>0.98165137614678899</v>
      </c>
      <c r="N130">
        <f t="shared" si="119"/>
        <v>-0.14359085362884985</v>
      </c>
      <c r="O130">
        <f t="shared" si="105"/>
        <v>1.339310173115599</v>
      </c>
      <c r="P130">
        <f t="shared" si="105"/>
        <v>-0.66296501272242936</v>
      </c>
      <c r="Q130">
        <f t="shared" si="105"/>
        <v>1.746243407754217</v>
      </c>
      <c r="R130">
        <f t="shared" si="105"/>
        <v>-2.6717338375779411E-2</v>
      </c>
      <c r="T130" t="s">
        <v>288</v>
      </c>
      <c r="U130">
        <v>3.72</v>
      </c>
      <c r="V130">
        <v>3.2</v>
      </c>
      <c r="W130">
        <v>0.21</v>
      </c>
      <c r="X130">
        <v>47.9</v>
      </c>
      <c r="Y130">
        <v>1.62</v>
      </c>
      <c r="AA130">
        <f>U130/U127</f>
        <v>2.1136363636363638</v>
      </c>
      <c r="AB130">
        <f t="shared" ref="AB130:AE130" si="140">V130/V127</f>
        <v>2.285714285714286</v>
      </c>
      <c r="AC130">
        <f t="shared" si="140"/>
        <v>0.7</v>
      </c>
      <c r="AD130">
        <f t="shared" si="140"/>
        <v>2.4947916666666665</v>
      </c>
      <c r="AE130">
        <f t="shared" si="140"/>
        <v>1.5283018867924529</v>
      </c>
      <c r="AG130">
        <f t="shared" si="111"/>
        <v>1.0797271924707341</v>
      </c>
      <c r="AH130">
        <f t="shared" si="107"/>
        <v>1.192645077942396</v>
      </c>
      <c r="AI130">
        <f t="shared" si="107"/>
        <v>-0.51457317282975834</v>
      </c>
      <c r="AJ130">
        <f t="shared" si="107"/>
        <v>1.3189193450150241</v>
      </c>
      <c r="AK130">
        <f t="shared" si="107"/>
        <v>0.61192954832142565</v>
      </c>
      <c r="AM130" t="s">
        <v>288</v>
      </c>
      <c r="AN130">
        <v>3.6</v>
      </c>
      <c r="AO130">
        <v>8.6300000000000008</v>
      </c>
      <c r="AP130">
        <v>1.44</v>
      </c>
      <c r="AQ130">
        <v>72.7</v>
      </c>
      <c r="AR130">
        <v>2.16</v>
      </c>
      <c r="AT130">
        <f>AN130/AN127</f>
        <v>1.2765957446808511</v>
      </c>
      <c r="AU130">
        <f>AO130/AO127</f>
        <v>2.8959731543624163</v>
      </c>
      <c r="AV130">
        <f>AP130/AP127</f>
        <v>2.2857142857142856</v>
      </c>
      <c r="AW130">
        <f>AQ130/AQ127</f>
        <v>0.95157068062827221</v>
      </c>
      <c r="AX130">
        <f>AR130/AR127</f>
        <v>2.1176470588235294</v>
      </c>
      <c r="AZ130">
        <f t="shared" si="112"/>
        <v>0.35230174393088126</v>
      </c>
      <c r="BA130">
        <f t="shared" si="108"/>
        <v>1.5340482287167936</v>
      </c>
      <c r="BB130">
        <f t="shared" si="108"/>
        <v>1.1926450779423958</v>
      </c>
      <c r="BC130">
        <f t="shared" si="108"/>
        <v>-7.16172741161544E-2</v>
      </c>
      <c r="BD130">
        <f t="shared" si="108"/>
        <v>1.0824621601919731</v>
      </c>
      <c r="BF130" t="s">
        <v>288</v>
      </c>
      <c r="BG130">
        <v>2.0499999999999998</v>
      </c>
      <c r="BH130">
        <v>9.93</v>
      </c>
      <c r="BI130">
        <v>1.71</v>
      </c>
      <c r="BJ130">
        <v>83.9</v>
      </c>
      <c r="BK130">
        <v>5.82</v>
      </c>
      <c r="BM130">
        <f>BG130/BG127</f>
        <v>1.1516853932584268</v>
      </c>
      <c r="BN130">
        <f>BH130/BH127</f>
        <v>2.3699284009546537</v>
      </c>
      <c r="BO130">
        <f>BI130/BI127</f>
        <v>0.44881889763779526</v>
      </c>
      <c r="BP130">
        <f>BJ130/BJ127</f>
        <v>1.3554119547657513</v>
      </c>
      <c r="BQ130">
        <f>BK130/BK127</f>
        <v>4.1571428571428575</v>
      </c>
      <c r="BS130">
        <f t="shared" si="113"/>
        <v>0.20374666853904805</v>
      </c>
      <c r="BT130">
        <f t="shared" si="109"/>
        <v>1.2448434738290222</v>
      </c>
      <c r="BU130">
        <f t="shared" si="109"/>
        <v>-1.1557946726074242</v>
      </c>
      <c r="BV130">
        <f t="shared" si="109"/>
        <v>0.4387314012255587</v>
      </c>
      <c r="BW130">
        <f t="shared" si="109"/>
        <v>2.0555923259633175</v>
      </c>
    </row>
    <row r="131" spans="1:75" x14ac:dyDescent="0.2">
      <c r="A131" t="s">
        <v>289</v>
      </c>
      <c r="B131">
        <v>1.7</v>
      </c>
      <c r="C131">
        <v>2.09</v>
      </c>
      <c r="D131">
        <v>40.5</v>
      </c>
      <c r="E131">
        <v>49.3</v>
      </c>
      <c r="F131">
        <v>1.83</v>
      </c>
      <c r="H131">
        <f>B131/1.7</f>
        <v>1</v>
      </c>
      <c r="I131">
        <f>C131/2.09</f>
        <v>1</v>
      </c>
      <c r="J131">
        <f>D131/40.5</f>
        <v>1</v>
      </c>
      <c r="K131">
        <f>E131/49.3</f>
        <v>1</v>
      </c>
      <c r="L131">
        <f>F131/1.83</f>
        <v>1</v>
      </c>
      <c r="M131" s="9"/>
      <c r="N131">
        <f t="shared" si="119"/>
        <v>0</v>
      </c>
      <c r="O131">
        <f t="shared" si="105"/>
        <v>0</v>
      </c>
      <c r="P131">
        <f t="shared" si="105"/>
        <v>0</v>
      </c>
      <c r="Q131">
        <f t="shared" si="105"/>
        <v>0</v>
      </c>
      <c r="R131">
        <f t="shared" si="105"/>
        <v>0</v>
      </c>
      <c r="T131" t="s">
        <v>289</v>
      </c>
      <c r="U131">
        <v>1.76</v>
      </c>
      <c r="V131">
        <v>5</v>
      </c>
      <c r="W131">
        <v>30</v>
      </c>
      <c r="X131">
        <v>28.4</v>
      </c>
      <c r="Y131">
        <v>1.92</v>
      </c>
      <c r="AA131">
        <f>U131/U131</f>
        <v>1</v>
      </c>
      <c r="AB131">
        <f t="shared" ref="AB131:AE131" si="141">V131/V131</f>
        <v>1</v>
      </c>
      <c r="AC131">
        <f t="shared" si="141"/>
        <v>1</v>
      </c>
      <c r="AD131">
        <f t="shared" si="141"/>
        <v>1</v>
      </c>
      <c r="AE131">
        <f t="shared" si="141"/>
        <v>1</v>
      </c>
      <c r="AF131" s="9"/>
      <c r="AG131">
        <f t="shared" si="111"/>
        <v>0</v>
      </c>
      <c r="AH131">
        <f t="shared" si="107"/>
        <v>0</v>
      </c>
      <c r="AI131">
        <f t="shared" si="107"/>
        <v>0</v>
      </c>
      <c r="AJ131">
        <f t="shared" si="107"/>
        <v>0</v>
      </c>
      <c r="AK131">
        <f t="shared" si="107"/>
        <v>0</v>
      </c>
      <c r="AM131" t="s">
        <v>289</v>
      </c>
      <c r="AN131">
        <v>2.83</v>
      </c>
      <c r="AO131">
        <v>22.3</v>
      </c>
      <c r="AP131">
        <v>33.6</v>
      </c>
      <c r="AQ131">
        <v>56.1</v>
      </c>
      <c r="AR131">
        <v>6.98</v>
      </c>
      <c r="AT131">
        <f>AN131/AN131</f>
        <v>1</v>
      </c>
      <c r="AU131">
        <f>AO131/AO131</f>
        <v>1</v>
      </c>
      <c r="AV131">
        <f>AP131/AP131</f>
        <v>1</v>
      </c>
      <c r="AW131">
        <f>AQ131/AQ131</f>
        <v>1</v>
      </c>
      <c r="AX131">
        <f>AR131/AR131</f>
        <v>1</v>
      </c>
      <c r="AY131" s="9"/>
      <c r="AZ131">
        <f t="shared" si="112"/>
        <v>0</v>
      </c>
      <c r="BA131">
        <f t="shared" si="108"/>
        <v>0</v>
      </c>
      <c r="BB131">
        <f t="shared" si="108"/>
        <v>0</v>
      </c>
      <c r="BC131">
        <f t="shared" si="108"/>
        <v>0</v>
      </c>
      <c r="BD131">
        <f t="shared" si="108"/>
        <v>0</v>
      </c>
      <c r="BF131" t="s">
        <v>289</v>
      </c>
      <c r="BG131">
        <v>5.74</v>
      </c>
      <c r="BH131">
        <v>15.1</v>
      </c>
      <c r="BI131">
        <v>5.34</v>
      </c>
      <c r="BJ131">
        <v>49.4</v>
      </c>
      <c r="BK131">
        <v>2.65</v>
      </c>
      <c r="BM131">
        <f>BG131/BG131</f>
        <v>1</v>
      </c>
      <c r="BN131">
        <f>BH131/BH131</f>
        <v>1</v>
      </c>
      <c r="BO131">
        <f>BI131/BI131</f>
        <v>1</v>
      </c>
      <c r="BP131">
        <f>BJ131/BJ131</f>
        <v>1</v>
      </c>
      <c r="BQ131">
        <f>BK131/BK131</f>
        <v>1</v>
      </c>
      <c r="BR131" s="9"/>
      <c r="BS131">
        <f t="shared" si="113"/>
        <v>0</v>
      </c>
      <c r="BT131">
        <f t="shared" si="109"/>
        <v>0</v>
      </c>
      <c r="BU131">
        <f t="shared" si="109"/>
        <v>0</v>
      </c>
      <c r="BV131">
        <f t="shared" si="109"/>
        <v>0</v>
      </c>
      <c r="BW131">
        <f t="shared" si="109"/>
        <v>0</v>
      </c>
    </row>
    <row r="132" spans="1:75" ht="15" x14ac:dyDescent="0.2">
      <c r="A132" t="s">
        <v>290</v>
      </c>
      <c r="B132">
        <v>0.35</v>
      </c>
      <c r="C132">
        <v>5.73</v>
      </c>
      <c r="D132">
        <v>50.5</v>
      </c>
      <c r="E132">
        <v>47.4</v>
      </c>
      <c r="F132">
        <v>0.63</v>
      </c>
      <c r="H132">
        <f t="shared" ref="H132:H134" si="142">B132/1.7</f>
        <v>0.20588235294117646</v>
      </c>
      <c r="I132">
        <f t="shared" ref="I132:I134" si="143">C132/2.09</f>
        <v>2.7416267942583734</v>
      </c>
      <c r="J132">
        <f t="shared" ref="J132:J134" si="144">D132/40.5</f>
        <v>1.2469135802469136</v>
      </c>
      <c r="K132">
        <f t="shared" ref="K132:K134" si="145">E132/49.3</f>
        <v>0.96146044624746452</v>
      </c>
      <c r="L132">
        <f t="shared" ref="L132:L134" si="146">F132/1.83</f>
        <v>0.34426229508196721</v>
      </c>
      <c r="N132">
        <f t="shared" si="119"/>
        <v>-2.2801079191927354</v>
      </c>
      <c r="O132">
        <f t="shared" si="105"/>
        <v>1.4550321966760225</v>
      </c>
      <c r="P132">
        <f t="shared" si="105"/>
        <v>0.31836147986717001</v>
      </c>
      <c r="Q132">
        <f t="shared" si="105"/>
        <v>-5.6700587479652398E-2</v>
      </c>
      <c r="R132">
        <f t="shared" si="105"/>
        <v>-1.5384199147841262</v>
      </c>
      <c r="T132" t="s">
        <v>290</v>
      </c>
      <c r="U132">
        <v>0.22</v>
      </c>
      <c r="V132">
        <v>2.35</v>
      </c>
      <c r="W132">
        <v>41.5</v>
      </c>
      <c r="X132">
        <v>25.2</v>
      </c>
      <c r="Y132">
        <v>0.74</v>
      </c>
      <c r="AA132">
        <f>U132/U131</f>
        <v>0.125</v>
      </c>
      <c r="AB132">
        <f t="shared" ref="AB132:AE132" si="147">V132/V131</f>
        <v>0.47000000000000003</v>
      </c>
      <c r="AC132">
        <f t="shared" si="147"/>
        <v>1.3833333333333333</v>
      </c>
      <c r="AD132">
        <f t="shared" si="147"/>
        <v>0.88732394366197187</v>
      </c>
      <c r="AE132">
        <f t="shared" si="147"/>
        <v>0.38541666666666669</v>
      </c>
      <c r="AG132">
        <f t="shared" si="111"/>
        <v>-3</v>
      </c>
      <c r="AH132">
        <f t="shared" si="107"/>
        <v>-1.0892673380970872</v>
      </c>
      <c r="AI132">
        <f t="shared" si="107"/>
        <v>0.46814883573840627</v>
      </c>
      <c r="AJ132">
        <f t="shared" si="107"/>
        <v>-0.17246719600476554</v>
      </c>
      <c r="AK132">
        <f t="shared" si="107"/>
        <v>-1.3755091350922064</v>
      </c>
      <c r="AM132" t="s">
        <v>290</v>
      </c>
      <c r="AN132">
        <v>1.1100000000000001</v>
      </c>
      <c r="AO132">
        <v>21.2</v>
      </c>
      <c r="AP132">
        <v>46.9</v>
      </c>
      <c r="AQ132">
        <v>62.2</v>
      </c>
      <c r="AR132">
        <v>4.5599999999999996</v>
      </c>
      <c r="AT132">
        <f>AN132/AN131</f>
        <v>0.392226148409894</v>
      </c>
      <c r="AU132">
        <f>AO132/AO131</f>
        <v>0.95067264573991028</v>
      </c>
      <c r="AV132">
        <f>AP132/AP131</f>
        <v>1.3958333333333333</v>
      </c>
      <c r="AW132">
        <f>AQ132/AQ131</f>
        <v>1.1087344028520498</v>
      </c>
      <c r="AX132">
        <f>AR132/AR131</f>
        <v>0.653295128939828</v>
      </c>
      <c r="AZ132">
        <f t="shared" si="112"/>
        <v>-1.3502423764817764</v>
      </c>
      <c r="BA132">
        <f t="shared" si="108"/>
        <v>-7.2979445357105599E-2</v>
      </c>
      <c r="BB132">
        <f t="shared" si="108"/>
        <v>0.48112668973661621</v>
      </c>
      <c r="BC132">
        <f t="shared" si="108"/>
        <v>0.1489138095218096</v>
      </c>
      <c r="BD132">
        <f t="shared" si="108"/>
        <v>-0.61419321204491073</v>
      </c>
      <c r="BF132" t="s">
        <v>290</v>
      </c>
      <c r="BG132">
        <v>2.4900000000000002</v>
      </c>
      <c r="BH132">
        <v>25.7</v>
      </c>
      <c r="BI132">
        <v>2.89</v>
      </c>
      <c r="BJ132">
        <v>57.2</v>
      </c>
      <c r="BK132">
        <v>8.68</v>
      </c>
      <c r="BM132">
        <f>BG132/BG131</f>
        <v>0.43379790940766555</v>
      </c>
      <c r="BN132">
        <f>BH132/BH131</f>
        <v>1.7019867549668874</v>
      </c>
      <c r="BO132">
        <f>BI132/BI131</f>
        <v>0.54119850187265917</v>
      </c>
      <c r="BP132">
        <f>BJ132/BJ131</f>
        <v>1.1578947368421053</v>
      </c>
      <c r="BQ132">
        <f>BK132/BK131</f>
        <v>3.2754716981132077</v>
      </c>
      <c r="BS132">
        <f t="shared" si="113"/>
        <v>-1.2049049946076069</v>
      </c>
      <c r="BT132">
        <f t="shared" si="109"/>
        <v>0.76721980986879923</v>
      </c>
      <c r="BU132">
        <f t="shared" si="109"/>
        <v>-0.88577024918687519</v>
      </c>
      <c r="BV132">
        <f t="shared" si="109"/>
        <v>0.21150410519371185</v>
      </c>
      <c r="BW132">
        <f t="shared" si="109"/>
        <v>1.7117026829939179</v>
      </c>
    </row>
    <row r="133" spans="1:75" ht="15" x14ac:dyDescent="0.2">
      <c r="A133" t="s">
        <v>291</v>
      </c>
      <c r="B133">
        <v>1.34</v>
      </c>
      <c r="C133">
        <v>4.25</v>
      </c>
      <c r="D133">
        <v>49.7</v>
      </c>
      <c r="E133">
        <v>43</v>
      </c>
      <c r="F133">
        <v>0.98</v>
      </c>
      <c r="H133">
        <f t="shared" si="142"/>
        <v>0.78823529411764715</v>
      </c>
      <c r="I133">
        <f t="shared" si="143"/>
        <v>2.0334928229665072</v>
      </c>
      <c r="J133">
        <f t="shared" si="144"/>
        <v>1.2271604938271605</v>
      </c>
      <c r="K133">
        <f t="shared" si="145"/>
        <v>0.87221095334685605</v>
      </c>
      <c r="L133">
        <f t="shared" si="146"/>
        <v>0.53551912568306004</v>
      </c>
      <c r="N133">
        <f t="shared" si="119"/>
        <v>-0.34330174567992916</v>
      </c>
      <c r="O133">
        <f t="shared" si="119"/>
        <v>1.0239598989441816</v>
      </c>
      <c r="P133">
        <f t="shared" si="119"/>
        <v>0.29532394379029914</v>
      </c>
      <c r="Q133">
        <f t="shared" si="119"/>
        <v>-0.19725098678845113</v>
      </c>
      <c r="R133">
        <f t="shared" si="119"/>
        <v>-0.90098999416883452</v>
      </c>
      <c r="T133" t="s">
        <v>291</v>
      </c>
      <c r="U133">
        <v>0</v>
      </c>
      <c r="V133">
        <v>0.99</v>
      </c>
      <c r="W133">
        <v>44.8</v>
      </c>
      <c r="X133">
        <v>24.7</v>
      </c>
      <c r="Y133">
        <v>1.36</v>
      </c>
      <c r="AA133">
        <f>U133/U131</f>
        <v>0</v>
      </c>
      <c r="AB133">
        <f t="shared" ref="AB133:AE133" si="148">V133/V131</f>
        <v>0.19800000000000001</v>
      </c>
      <c r="AC133">
        <f t="shared" si="148"/>
        <v>1.4933333333333332</v>
      </c>
      <c r="AD133">
        <f t="shared" si="148"/>
        <v>0.86971830985915499</v>
      </c>
      <c r="AE133">
        <f t="shared" si="148"/>
        <v>0.70833333333333337</v>
      </c>
      <c r="AH133">
        <f t="shared" ref="AH133:AK141" si="149">LOG(AB133,2)</f>
        <v>-2.3364276645824775</v>
      </c>
      <c r="AI133">
        <f t="shared" si="149"/>
        <v>0.57853623156172307</v>
      </c>
      <c r="AJ133">
        <f t="shared" si="149"/>
        <v>-0.20137988792000433</v>
      </c>
      <c r="AK133">
        <f t="shared" si="149"/>
        <v>-0.4974996594708167</v>
      </c>
      <c r="AM133" t="s">
        <v>291</v>
      </c>
      <c r="AN133">
        <v>1.61</v>
      </c>
      <c r="AO133">
        <v>25.8</v>
      </c>
      <c r="AP133">
        <v>43</v>
      </c>
      <c r="AQ133">
        <v>46.8</v>
      </c>
      <c r="AR133">
        <v>11.3</v>
      </c>
      <c r="AT133">
        <f>AN133/AN131</f>
        <v>0.56890459363957602</v>
      </c>
      <c r="AU133">
        <f>AO133/AO131</f>
        <v>1.1569506726457399</v>
      </c>
      <c r="AV133">
        <f>AP133/AP131</f>
        <v>1.2797619047619047</v>
      </c>
      <c r="AW133">
        <f>AQ133/AQ131</f>
        <v>0.83422459893048118</v>
      </c>
      <c r="AX133">
        <f>AR133/AR131</f>
        <v>1.6189111747851004</v>
      </c>
      <c r="AZ133">
        <f t="shared" si="112"/>
        <v>-0.81374136471726533</v>
      </c>
      <c r="BA133">
        <f t="shared" si="112"/>
        <v>0.2103273555029494</v>
      </c>
      <c r="BB133">
        <f t="shared" si="112"/>
        <v>0.35587542681069989</v>
      </c>
      <c r="BC133">
        <f t="shared" si="112"/>
        <v>-0.26149224102538854</v>
      </c>
      <c r="BD133">
        <f t="shared" si="112"/>
        <v>0.69502383109289789</v>
      </c>
      <c r="BF133" t="s">
        <v>291</v>
      </c>
      <c r="BG133">
        <v>3.64</v>
      </c>
      <c r="BH133">
        <v>28.2</v>
      </c>
      <c r="BI133">
        <v>4.32</v>
      </c>
      <c r="BJ133">
        <v>71.3</v>
      </c>
      <c r="BK133">
        <v>4.66</v>
      </c>
      <c r="BM133">
        <f>BG133/BG131</f>
        <v>0.63414634146341464</v>
      </c>
      <c r="BN133">
        <f>BH133/BH131</f>
        <v>1.8675496688741722</v>
      </c>
      <c r="BO133">
        <f>BI133/BI131</f>
        <v>0.80898876404494391</v>
      </c>
      <c r="BP133">
        <f>BJ133/BJ131</f>
        <v>1.4433198380566801</v>
      </c>
      <c r="BQ133">
        <f>BK133/BK131</f>
        <v>1.7584905660377359</v>
      </c>
      <c r="BS133">
        <f t="shared" si="113"/>
        <v>-0.6571122864769916</v>
      </c>
      <c r="BT133">
        <f t="shared" si="113"/>
        <v>0.90114661307371458</v>
      </c>
      <c r="BU133">
        <f t="shared" si="113"/>
        <v>-0.30580842952408521</v>
      </c>
      <c r="BV133">
        <f t="shared" si="113"/>
        <v>0.52939103485921035</v>
      </c>
      <c r="BW133">
        <f t="shared" si="113"/>
        <v>0.81433759520371873</v>
      </c>
    </row>
    <row r="134" spans="1:75" ht="15" x14ac:dyDescent="0.2">
      <c r="A134" t="s">
        <v>292</v>
      </c>
      <c r="B134" s="10">
        <v>1.03</v>
      </c>
      <c r="C134">
        <v>2.2599999999999998</v>
      </c>
      <c r="D134">
        <v>46.6</v>
      </c>
      <c r="E134">
        <v>42.1</v>
      </c>
      <c r="F134">
        <v>0.33</v>
      </c>
      <c r="H134">
        <f t="shared" si="142"/>
        <v>0.60588235294117654</v>
      </c>
      <c r="I134">
        <f t="shared" si="143"/>
        <v>1.0813397129186602</v>
      </c>
      <c r="J134">
        <f t="shared" si="144"/>
        <v>1.1506172839506172</v>
      </c>
      <c r="K134">
        <f t="shared" si="145"/>
        <v>0.85395537525354981</v>
      </c>
      <c r="L134">
        <f t="shared" si="146"/>
        <v>0.18032786885245902</v>
      </c>
      <c r="N134">
        <f t="shared" si="119"/>
        <v>-0.7228904089544832</v>
      </c>
      <c r="O134">
        <f t="shared" si="119"/>
        <v>0.11281983033430479</v>
      </c>
      <c r="P134">
        <f t="shared" si="119"/>
        <v>0.20240804688229314</v>
      </c>
      <c r="Q134">
        <f t="shared" si="119"/>
        <v>-0.22776741331151529</v>
      </c>
      <c r="R134">
        <f t="shared" si="119"/>
        <v>-2.4713057189255889</v>
      </c>
      <c r="T134" t="s">
        <v>292</v>
      </c>
      <c r="U134">
        <v>0</v>
      </c>
      <c r="V134">
        <v>0.91</v>
      </c>
      <c r="W134">
        <v>40</v>
      </c>
      <c r="X134">
        <v>22.3</v>
      </c>
      <c r="Y134">
        <v>0.22</v>
      </c>
      <c r="AA134">
        <f>U134/U131</f>
        <v>0</v>
      </c>
      <c r="AB134">
        <f t="shared" ref="AB134:AE134" si="150">V134/V131</f>
        <v>0.182</v>
      </c>
      <c r="AC134">
        <f t="shared" si="150"/>
        <v>1.3333333333333333</v>
      </c>
      <c r="AD134">
        <f t="shared" si="150"/>
        <v>0.78521126760563387</v>
      </c>
      <c r="AE134">
        <f t="shared" si="150"/>
        <v>0.11458333333333334</v>
      </c>
      <c r="AH134">
        <f t="shared" si="149"/>
        <v>-2.4579896444633906</v>
      </c>
      <c r="AI134">
        <f t="shared" si="149"/>
        <v>0.4150374992788437</v>
      </c>
      <c r="AJ134">
        <f t="shared" si="149"/>
        <v>-0.34884721958437725</v>
      </c>
      <c r="AK134">
        <f t="shared" si="149"/>
        <v>-3.1255308820838588</v>
      </c>
      <c r="AM134" t="s">
        <v>292</v>
      </c>
      <c r="AN134">
        <v>1.56</v>
      </c>
      <c r="AO134">
        <v>30.5</v>
      </c>
      <c r="AP134">
        <v>49.2</v>
      </c>
      <c r="AQ134">
        <v>54.4</v>
      </c>
      <c r="AR134">
        <v>2.04</v>
      </c>
      <c r="AT134">
        <f>AN134/AN131</f>
        <v>0.5512367491166078</v>
      </c>
      <c r="AU134">
        <f>AO134/AO131</f>
        <v>1.3677130044843049</v>
      </c>
      <c r="AV134">
        <f>AP134/AP131</f>
        <v>1.4642857142857144</v>
      </c>
      <c r="AW134">
        <f>AQ134/AQ131</f>
        <v>0.96969696969696961</v>
      </c>
      <c r="AX134">
        <f>AR134/AR131</f>
        <v>0.29226361031518622</v>
      </c>
      <c r="AZ134">
        <f t="shared" si="112"/>
        <v>-0.85925602396963385</v>
      </c>
      <c r="BA134">
        <f t="shared" si="112"/>
        <v>0.45176553252994389</v>
      </c>
      <c r="BB134">
        <f t="shared" si="112"/>
        <v>0.55019708256047972</v>
      </c>
      <c r="BC134">
        <f t="shared" si="112"/>
        <v>-4.4394119358453561E-2</v>
      </c>
      <c r="BD134">
        <f t="shared" si="112"/>
        <v>-1.7746578842381566</v>
      </c>
      <c r="BF134" t="s">
        <v>292</v>
      </c>
      <c r="BG134">
        <v>1.68</v>
      </c>
      <c r="BH134">
        <v>22.1</v>
      </c>
      <c r="BI134">
        <v>3.57</v>
      </c>
      <c r="BJ134">
        <v>64.900000000000006</v>
      </c>
      <c r="BK134">
        <v>2.52</v>
      </c>
      <c r="BM134">
        <f>BG134/BG131</f>
        <v>0.29268292682926828</v>
      </c>
      <c r="BN134">
        <f>BH134/BH131</f>
        <v>1.4635761589403975</v>
      </c>
      <c r="BO134">
        <f>BI134/BI131</f>
        <v>0.6685393258426966</v>
      </c>
      <c r="BP134">
        <f>BJ134/BJ131</f>
        <v>1.3137651821862351</v>
      </c>
      <c r="BQ134">
        <f>BK134/BK131</f>
        <v>0.95094339622641511</v>
      </c>
      <c r="BS134">
        <f t="shared" si="113"/>
        <v>-1.7725895038969277</v>
      </c>
      <c r="BT134">
        <f t="shared" si="113"/>
        <v>0.54949782006635284</v>
      </c>
      <c r="BU134">
        <f t="shared" si="113"/>
        <v>-0.58091566765845437</v>
      </c>
      <c r="BV134">
        <f t="shared" si="113"/>
        <v>0.39370743641446115</v>
      </c>
      <c r="BW134">
        <f t="shared" si="113"/>
        <v>-7.2568625950645047E-2</v>
      </c>
    </row>
    <row r="135" spans="1:75" x14ac:dyDescent="0.2">
      <c r="A135" t="s">
        <v>293</v>
      </c>
      <c r="B135">
        <v>0.31</v>
      </c>
      <c r="C135">
        <v>1.8</v>
      </c>
      <c r="D135">
        <v>41.1</v>
      </c>
      <c r="E135">
        <v>51.2</v>
      </c>
      <c r="F135">
        <v>2.5499999999999998</v>
      </c>
      <c r="H135">
        <f>B135/0.31</f>
        <v>1</v>
      </c>
      <c r="I135">
        <f>C135/1.8</f>
        <v>1</v>
      </c>
      <c r="J135">
        <f>D135/41.1</f>
        <v>1</v>
      </c>
      <c r="K135">
        <f>E135/51.2</f>
        <v>1</v>
      </c>
      <c r="L135">
        <f>F135/2.55</f>
        <v>1</v>
      </c>
      <c r="M135" s="7"/>
      <c r="N135">
        <f t="shared" si="119"/>
        <v>0</v>
      </c>
      <c r="O135">
        <f t="shared" si="119"/>
        <v>0</v>
      </c>
      <c r="P135">
        <f t="shared" si="119"/>
        <v>0</v>
      </c>
      <c r="Q135">
        <f t="shared" si="119"/>
        <v>0</v>
      </c>
      <c r="R135">
        <f t="shared" si="119"/>
        <v>0</v>
      </c>
      <c r="T135" t="s">
        <v>293</v>
      </c>
      <c r="U135">
        <v>0.56000000000000005</v>
      </c>
      <c r="V135">
        <v>1.2</v>
      </c>
      <c r="W135">
        <v>41.7</v>
      </c>
      <c r="X135">
        <v>31.4</v>
      </c>
      <c r="Y135">
        <v>0.35</v>
      </c>
      <c r="AA135">
        <f>U135/U135</f>
        <v>1</v>
      </c>
      <c r="AB135">
        <f t="shared" ref="AB135:AE135" si="151">V135/V135</f>
        <v>1</v>
      </c>
      <c r="AC135">
        <f t="shared" si="151"/>
        <v>1</v>
      </c>
      <c r="AD135">
        <f t="shared" si="151"/>
        <v>1</v>
      </c>
      <c r="AE135">
        <f t="shared" si="151"/>
        <v>1</v>
      </c>
      <c r="AF135" s="7"/>
      <c r="AG135">
        <f t="shared" si="111"/>
        <v>0</v>
      </c>
      <c r="AH135">
        <f t="shared" si="149"/>
        <v>0</v>
      </c>
      <c r="AI135">
        <f t="shared" si="149"/>
        <v>0</v>
      </c>
      <c r="AJ135">
        <f t="shared" si="149"/>
        <v>0</v>
      </c>
      <c r="AK135">
        <f t="shared" si="149"/>
        <v>0</v>
      </c>
      <c r="AM135" t="s">
        <v>293</v>
      </c>
      <c r="AN135">
        <v>3.76</v>
      </c>
      <c r="AO135">
        <v>3.78</v>
      </c>
      <c r="AP135">
        <v>36.4</v>
      </c>
      <c r="AQ135">
        <v>94.5</v>
      </c>
      <c r="AR135">
        <v>1.85</v>
      </c>
      <c r="AT135">
        <f>AN135/AN135</f>
        <v>1</v>
      </c>
      <c r="AU135">
        <f>AO135/AO135</f>
        <v>1</v>
      </c>
      <c r="AV135">
        <f>AP135/AP135</f>
        <v>1</v>
      </c>
      <c r="AW135">
        <f>AQ135/AQ135</f>
        <v>1</v>
      </c>
      <c r="AX135">
        <f>AR135/AR135</f>
        <v>1</v>
      </c>
      <c r="AY135" s="7"/>
      <c r="AZ135">
        <f t="shared" si="112"/>
        <v>0</v>
      </c>
      <c r="BA135">
        <f t="shared" si="112"/>
        <v>0</v>
      </c>
      <c r="BB135">
        <f t="shared" si="112"/>
        <v>0</v>
      </c>
      <c r="BC135">
        <f t="shared" si="112"/>
        <v>0</v>
      </c>
      <c r="BD135">
        <f t="shared" si="112"/>
        <v>0</v>
      </c>
      <c r="BF135" t="s">
        <v>293</v>
      </c>
      <c r="BG135">
        <v>1.52</v>
      </c>
      <c r="BH135">
        <v>43</v>
      </c>
      <c r="BI135">
        <v>7.8</v>
      </c>
      <c r="BJ135">
        <v>65.900000000000006</v>
      </c>
      <c r="BK135">
        <v>2.27</v>
      </c>
      <c r="BM135">
        <f>BG135/BG135</f>
        <v>1</v>
      </c>
      <c r="BN135">
        <f>BH135/BH135</f>
        <v>1</v>
      </c>
      <c r="BO135">
        <f>BI135/BI135</f>
        <v>1</v>
      </c>
      <c r="BP135">
        <f>BJ135/BJ135</f>
        <v>1</v>
      </c>
      <c r="BQ135">
        <f>BK135/BK135</f>
        <v>1</v>
      </c>
      <c r="BR135" s="7"/>
      <c r="BS135">
        <f t="shared" si="113"/>
        <v>0</v>
      </c>
      <c r="BT135">
        <f t="shared" si="113"/>
        <v>0</v>
      </c>
      <c r="BU135">
        <f t="shared" si="113"/>
        <v>0</v>
      </c>
      <c r="BV135">
        <f t="shared" si="113"/>
        <v>0</v>
      </c>
      <c r="BW135">
        <f t="shared" si="113"/>
        <v>0</v>
      </c>
    </row>
    <row r="136" spans="1:75" ht="15" x14ac:dyDescent="0.2">
      <c r="A136" t="s">
        <v>294</v>
      </c>
      <c r="B136">
        <v>0.3</v>
      </c>
      <c r="C136">
        <v>2.2599999999999998</v>
      </c>
      <c r="D136">
        <v>38.6</v>
      </c>
      <c r="E136">
        <v>59.9</v>
      </c>
      <c r="F136">
        <v>4.76</v>
      </c>
      <c r="H136">
        <f t="shared" ref="H136:H138" si="152">B136/0.31</f>
        <v>0.96774193548387089</v>
      </c>
      <c r="I136">
        <f t="shared" ref="I136:I138" si="153">C136/1.8</f>
        <v>1.2555555555555553</v>
      </c>
      <c r="J136">
        <f t="shared" ref="J136:J138" si="154">D136/41.1</f>
        <v>0.93917274939172746</v>
      </c>
      <c r="K136">
        <f t="shared" ref="K136:K138" si="155">E136/51.2</f>
        <v>1.169921875</v>
      </c>
      <c r="L136">
        <f t="shared" ref="L136:L138" si="156">F136/2.55</f>
        <v>1.8666666666666667</v>
      </c>
      <c r="N136">
        <f t="shared" si="119"/>
        <v>-4.7305714778356808E-2</v>
      </c>
      <c r="O136">
        <f t="shared" si="119"/>
        <v>0.32832586608551273</v>
      </c>
      <c r="P136">
        <f t="shared" si="119"/>
        <v>-9.0537546413602538E-2</v>
      </c>
      <c r="Q136">
        <f t="shared" si="119"/>
        <v>0.22641219278878569</v>
      </c>
      <c r="R136">
        <f t="shared" si="119"/>
        <v>0.90046432644908558</v>
      </c>
      <c r="T136" t="s">
        <v>294</v>
      </c>
      <c r="U136">
        <v>0.49</v>
      </c>
      <c r="V136">
        <v>1.36</v>
      </c>
      <c r="W136">
        <v>38.799999999999997</v>
      </c>
      <c r="X136">
        <v>33.200000000000003</v>
      </c>
      <c r="Y136">
        <v>1.1000000000000001</v>
      </c>
      <c r="AA136">
        <f>U136/U135</f>
        <v>0.87499999999999989</v>
      </c>
      <c r="AB136">
        <f t="shared" ref="AB136:AE136" si="157">V136/V135</f>
        <v>1.1333333333333335</v>
      </c>
      <c r="AC136">
        <f t="shared" si="157"/>
        <v>0.93045563549160659</v>
      </c>
      <c r="AD136">
        <f t="shared" si="157"/>
        <v>1.0573248407643314</v>
      </c>
      <c r="AE136">
        <f t="shared" si="157"/>
        <v>3.1428571428571432</v>
      </c>
      <c r="AG136">
        <f t="shared" si="111"/>
        <v>-0.19264507794239608</v>
      </c>
      <c r="AH136">
        <f t="shared" si="149"/>
        <v>0.18057224564182114</v>
      </c>
      <c r="AI136">
        <f t="shared" si="149"/>
        <v>-0.10399073125753613</v>
      </c>
      <c r="AJ136">
        <f t="shared" si="149"/>
        <v>8.0418682455298041E-2</v>
      </c>
      <c r="AK136">
        <f t="shared" si="149"/>
        <v>1.6520766965796934</v>
      </c>
      <c r="AM136" t="s">
        <v>294</v>
      </c>
      <c r="AN136">
        <v>1</v>
      </c>
      <c r="AO136">
        <v>5.61</v>
      </c>
      <c r="AP136">
        <v>34.1</v>
      </c>
      <c r="AQ136">
        <v>86.7</v>
      </c>
      <c r="AR136">
        <v>6.9</v>
      </c>
      <c r="AT136">
        <f>AN136/AN135</f>
        <v>0.26595744680851063</v>
      </c>
      <c r="AU136">
        <f>AO136/AO135</f>
        <v>1.4841269841269842</v>
      </c>
      <c r="AV136">
        <f>AP136/AP135</f>
        <v>0.93681318681318693</v>
      </c>
      <c r="AW136">
        <f>AQ136/AQ135</f>
        <v>0.91746031746031753</v>
      </c>
      <c r="AX136">
        <f>AR136/AR135</f>
        <v>3.7297297297297298</v>
      </c>
      <c r="AZ136">
        <f t="shared" si="112"/>
        <v>-1.910732661902913</v>
      </c>
      <c r="BA136">
        <f t="shared" si="112"/>
        <v>0.56961453638772019</v>
      </c>
      <c r="BB136">
        <f t="shared" si="112"/>
        <v>-9.4166711174523646E-2</v>
      </c>
      <c r="BC136">
        <f t="shared" si="112"/>
        <v>-0.1242823358865999</v>
      </c>
      <c r="BD136">
        <f t="shared" si="112"/>
        <v>1.8990710911492195</v>
      </c>
      <c r="BF136" t="s">
        <v>294</v>
      </c>
      <c r="BG136">
        <v>0.82</v>
      </c>
      <c r="BH136">
        <v>48.7</v>
      </c>
      <c r="BI136">
        <v>6.23</v>
      </c>
      <c r="BJ136">
        <v>74.400000000000006</v>
      </c>
      <c r="BK136">
        <v>3.34</v>
      </c>
      <c r="BM136">
        <f>BG136/BG135</f>
        <v>0.53947368421052633</v>
      </c>
      <c r="BN136">
        <f>BH136/BH135</f>
        <v>1.1325581395348838</v>
      </c>
      <c r="BO136">
        <f>BI136/BI135</f>
        <v>0.79871794871794877</v>
      </c>
      <c r="BP136">
        <f>BJ136/BJ135</f>
        <v>1.1289833080424887</v>
      </c>
      <c r="BQ136">
        <f>BK136/BK135</f>
        <v>1.4713656387665197</v>
      </c>
      <c r="BS136">
        <f t="shared" si="113"/>
        <v>-0.89037550882550176</v>
      </c>
      <c r="BT136">
        <f t="shared" si="113"/>
        <v>0.17958511249288203</v>
      </c>
      <c r="BU136">
        <f t="shared" si="113"/>
        <v>-0.32424196072560874</v>
      </c>
      <c r="BV136">
        <f t="shared" si="113"/>
        <v>0.17502415609997976</v>
      </c>
      <c r="BW136">
        <f t="shared" si="113"/>
        <v>0.55715580518313712</v>
      </c>
    </row>
    <row r="137" spans="1:75" ht="15" x14ac:dyDescent="0.2">
      <c r="A137" t="s">
        <v>295</v>
      </c>
      <c r="B137">
        <v>0.41</v>
      </c>
      <c r="C137">
        <v>2.08</v>
      </c>
      <c r="D137">
        <v>38.9</v>
      </c>
      <c r="E137">
        <v>60</v>
      </c>
      <c r="F137">
        <v>16</v>
      </c>
      <c r="H137">
        <f t="shared" si="152"/>
        <v>1.3225806451612903</v>
      </c>
      <c r="I137">
        <f t="shared" si="153"/>
        <v>1.1555555555555557</v>
      </c>
      <c r="J137">
        <f t="shared" si="154"/>
        <v>0.94647201946472015</v>
      </c>
      <c r="K137">
        <f t="shared" si="155"/>
        <v>1.171875</v>
      </c>
      <c r="L137">
        <f t="shared" si="156"/>
        <v>6.2745098039215694</v>
      </c>
      <c r="N137">
        <f t="shared" si="119"/>
        <v>0.40335569423120843</v>
      </c>
      <c r="O137">
        <f t="shared" si="119"/>
        <v>0.2085866218114176</v>
      </c>
      <c r="P137">
        <f t="shared" si="119"/>
        <v>-7.9368238695491033E-2</v>
      </c>
      <c r="Q137">
        <f t="shared" si="119"/>
        <v>0.22881869049588086</v>
      </c>
      <c r="R137">
        <f t="shared" si="119"/>
        <v>2.649502752915867</v>
      </c>
      <c r="T137" t="s">
        <v>295</v>
      </c>
      <c r="U137">
        <v>0.66</v>
      </c>
      <c r="V137">
        <v>1.59</v>
      </c>
      <c r="W137">
        <v>38.799999999999997</v>
      </c>
      <c r="X137">
        <v>30.2</v>
      </c>
      <c r="Y137">
        <v>0.83</v>
      </c>
      <c r="AA137">
        <f>U137/U135</f>
        <v>1.1785714285714286</v>
      </c>
      <c r="AB137">
        <f t="shared" ref="AB137:AE137" si="158">V137/V135</f>
        <v>1.3250000000000002</v>
      </c>
      <c r="AC137">
        <f t="shared" si="158"/>
        <v>0.93045563549160659</v>
      </c>
      <c r="AD137">
        <f t="shared" si="158"/>
        <v>0.96178343949044587</v>
      </c>
      <c r="AE137">
        <f t="shared" si="158"/>
        <v>2.3714285714285714</v>
      </c>
      <c r="AG137">
        <f t="shared" si="111"/>
        <v>0.23703919730084938</v>
      </c>
      <c r="AH137">
        <f t="shared" si="149"/>
        <v>0.40599235967583702</v>
      </c>
      <c r="AI137">
        <f t="shared" si="149"/>
        <v>-0.10399073125753613</v>
      </c>
      <c r="AJ137">
        <f t="shared" si="149"/>
        <v>-5.6216009566548091E-2</v>
      </c>
      <c r="AK137">
        <f t="shared" si="149"/>
        <v>1.2457564144019582</v>
      </c>
      <c r="AM137" t="s">
        <v>295</v>
      </c>
      <c r="AN137">
        <v>0.73</v>
      </c>
      <c r="AO137">
        <v>5.56</v>
      </c>
      <c r="AP137">
        <v>30.6</v>
      </c>
      <c r="AQ137">
        <v>94.5</v>
      </c>
      <c r="AR137">
        <v>6.82</v>
      </c>
      <c r="AT137">
        <f>AN137/AN135</f>
        <v>0.19414893617021278</v>
      </c>
      <c r="AU137">
        <f>AO137/AO135</f>
        <v>1.4708994708994709</v>
      </c>
      <c r="AV137">
        <f>AP137/AP135</f>
        <v>0.84065934065934078</v>
      </c>
      <c r="AW137">
        <f>AQ137/AQ135</f>
        <v>1</v>
      </c>
      <c r="AX137">
        <f>AR137/AR135</f>
        <v>3.6864864864864866</v>
      </c>
      <c r="AZ137">
        <f t="shared" si="112"/>
        <v>-2.36476429279762</v>
      </c>
      <c r="BA137">
        <f t="shared" si="112"/>
        <v>0.55669864850243478</v>
      </c>
      <c r="BB137">
        <f t="shared" si="112"/>
        <v>-0.25040679750604433</v>
      </c>
      <c r="BC137">
        <f t="shared" si="112"/>
        <v>0</v>
      </c>
      <c r="BD137">
        <f t="shared" si="112"/>
        <v>1.8822464685078604</v>
      </c>
      <c r="BF137" t="s">
        <v>295</v>
      </c>
      <c r="BG137">
        <v>0.37</v>
      </c>
      <c r="BH137">
        <v>49.7</v>
      </c>
      <c r="BI137">
        <v>9.09</v>
      </c>
      <c r="BJ137">
        <v>74</v>
      </c>
      <c r="BK137">
        <v>2.5099999999999998</v>
      </c>
      <c r="BM137">
        <f>BG137/BG135</f>
        <v>0.24342105263157895</v>
      </c>
      <c r="BN137">
        <f>BH137/BH135</f>
        <v>1.1558139534883722</v>
      </c>
      <c r="BO137">
        <f>BI137/BI135</f>
        <v>1.1653846153846155</v>
      </c>
      <c r="BP137">
        <f>BJ137/BJ135</f>
        <v>1.1229135053110773</v>
      </c>
      <c r="BQ137">
        <f>BK137/BK135</f>
        <v>1.105726872246696</v>
      </c>
      <c r="BS137">
        <f t="shared" si="113"/>
        <v>-2.0384741478146355</v>
      </c>
      <c r="BT137">
        <f t="shared" si="113"/>
        <v>0.20890919197282606</v>
      </c>
      <c r="BU137">
        <f t="shared" si="113"/>
        <v>0.22080617044449652</v>
      </c>
      <c r="BV137">
        <f t="shared" si="113"/>
        <v>0.16724680550826021</v>
      </c>
      <c r="BW137">
        <f t="shared" si="113"/>
        <v>0.14499506665985692</v>
      </c>
    </row>
    <row r="138" spans="1:75" ht="15" x14ac:dyDescent="0.2">
      <c r="A138" t="s">
        <v>296</v>
      </c>
      <c r="B138">
        <v>0.42</v>
      </c>
      <c r="C138">
        <v>1.98</v>
      </c>
      <c r="D138">
        <v>42.3</v>
      </c>
      <c r="E138">
        <v>59.3</v>
      </c>
      <c r="F138">
        <v>28.8</v>
      </c>
      <c r="H138">
        <f t="shared" si="152"/>
        <v>1.3548387096774193</v>
      </c>
      <c r="I138">
        <f t="shared" si="153"/>
        <v>1.0999999999999999</v>
      </c>
      <c r="J138">
        <f t="shared" si="154"/>
        <v>1.0291970802919708</v>
      </c>
      <c r="K138">
        <f t="shared" si="155"/>
        <v>1.1582031249999998</v>
      </c>
      <c r="L138">
        <f t="shared" si="156"/>
        <v>11.294117647058824</v>
      </c>
      <c r="N138">
        <f t="shared" si="119"/>
        <v>0.43812111239188495</v>
      </c>
      <c r="O138">
        <f t="shared" si="119"/>
        <v>0.13750352374993474</v>
      </c>
      <c r="P138">
        <f t="shared" si="119"/>
        <v>4.1519269438266788E-2</v>
      </c>
      <c r="Q138">
        <f t="shared" si="119"/>
        <v>0.21188829454600339</v>
      </c>
      <c r="R138">
        <f t="shared" si="119"/>
        <v>3.4974996594708165</v>
      </c>
      <c r="T138" t="s">
        <v>296</v>
      </c>
      <c r="U138">
        <v>0.74</v>
      </c>
      <c r="V138">
        <v>1.08</v>
      </c>
      <c r="W138">
        <v>45.5</v>
      </c>
      <c r="X138">
        <v>31.4</v>
      </c>
      <c r="Y138">
        <v>1.24</v>
      </c>
      <c r="AA138">
        <f>U138/U135</f>
        <v>1.3214285714285714</v>
      </c>
      <c r="AB138">
        <f t="shared" ref="AB138:AE138" si="159">V138/V135</f>
        <v>0.90000000000000013</v>
      </c>
      <c r="AC138">
        <f t="shared" si="159"/>
        <v>1.0911270983213428</v>
      </c>
      <c r="AD138">
        <f t="shared" si="159"/>
        <v>1</v>
      </c>
      <c r="AE138">
        <f t="shared" si="159"/>
        <v>3.5428571428571431</v>
      </c>
      <c r="AG138">
        <f t="shared" si="111"/>
        <v>0.40209844357134567</v>
      </c>
      <c r="AH138">
        <f t="shared" si="149"/>
        <v>-0.15200309344504978</v>
      </c>
      <c r="AI138">
        <f t="shared" si="149"/>
        <v>0.12581916164139484</v>
      </c>
      <c r="AJ138">
        <f t="shared" si="149"/>
        <v>0</v>
      </c>
      <c r="AK138">
        <f t="shared" si="149"/>
        <v>1.824913293441909</v>
      </c>
      <c r="AM138" t="s">
        <v>296</v>
      </c>
      <c r="AN138">
        <v>0.75</v>
      </c>
      <c r="AO138">
        <v>6.33</v>
      </c>
      <c r="AP138">
        <v>42.5</v>
      </c>
      <c r="AQ138">
        <v>95.4</v>
      </c>
      <c r="AR138">
        <v>3.59</v>
      </c>
      <c r="AT138">
        <f>AN138/AN135</f>
        <v>0.199468085106383</v>
      </c>
      <c r="AU138">
        <f>AO138/AO135</f>
        <v>1.6746031746031746</v>
      </c>
      <c r="AV138">
        <f>AP138/AP135</f>
        <v>1.1675824175824177</v>
      </c>
      <c r="AW138">
        <f>AQ138/AQ135</f>
        <v>1.0095238095238095</v>
      </c>
      <c r="AX138">
        <f>AR138/AR135</f>
        <v>1.9405405405405403</v>
      </c>
      <c r="AZ138">
        <f t="shared" si="112"/>
        <v>-2.3257701611817567</v>
      </c>
      <c r="BA138">
        <f t="shared" si="112"/>
        <v>0.74381926520726882</v>
      </c>
      <c r="BB138">
        <f t="shared" si="112"/>
        <v>0.22352439082636794</v>
      </c>
      <c r="BC138">
        <f t="shared" si="112"/>
        <v>1.3674936897076495E-2</v>
      </c>
      <c r="BD138">
        <f t="shared" si="112"/>
        <v>0.956458573306739</v>
      </c>
      <c r="BF138" t="s">
        <v>296</v>
      </c>
      <c r="BG138">
        <v>0.94</v>
      </c>
      <c r="BH138">
        <v>43.3</v>
      </c>
      <c r="BI138">
        <v>10</v>
      </c>
      <c r="BJ138">
        <v>73.3</v>
      </c>
      <c r="BK138">
        <v>4.6399999999999997</v>
      </c>
      <c r="BM138">
        <f>BG138/BG135</f>
        <v>0.61842105263157887</v>
      </c>
      <c r="BN138">
        <f>BH138/BH135</f>
        <v>1.0069767441860464</v>
      </c>
      <c r="BO138">
        <f>BI138/BI135</f>
        <v>1.2820512820512822</v>
      </c>
      <c r="BP138">
        <f>BJ138/BJ135</f>
        <v>1.1122913505311076</v>
      </c>
      <c r="BQ138">
        <f>BK138/BK135</f>
        <v>2.0440528634361232</v>
      </c>
      <c r="BS138">
        <f t="shared" si="113"/>
        <v>-0.69333866176594838</v>
      </c>
      <c r="BT138">
        <f t="shared" si="113"/>
        <v>1.003036513726451E-2</v>
      </c>
      <c r="BU138">
        <f t="shared" si="113"/>
        <v>0.35845397091247649</v>
      </c>
      <c r="BV138">
        <f t="shared" si="113"/>
        <v>0.15353473312575996</v>
      </c>
      <c r="BW138">
        <f t="shared" si="113"/>
        <v>1.0314325078366571</v>
      </c>
    </row>
    <row r="139" spans="1:75" ht="15" x14ac:dyDescent="0.2">
      <c r="A139" t="s">
        <v>297</v>
      </c>
      <c r="B139">
        <v>0.71</v>
      </c>
      <c r="C139">
        <v>4.63</v>
      </c>
      <c r="D139">
        <v>41.1</v>
      </c>
      <c r="E139">
        <v>41.9</v>
      </c>
      <c r="F139">
        <v>16.100000000000001</v>
      </c>
      <c r="H139">
        <f>B139/0.71</f>
        <v>1</v>
      </c>
      <c r="I139">
        <f>C139/4.63</f>
        <v>1</v>
      </c>
      <c r="J139">
        <f>D139/41.1</f>
        <v>1</v>
      </c>
      <c r="K139">
        <f>E139/41.9</f>
        <v>1</v>
      </c>
      <c r="L139">
        <f>F139/16.1</f>
        <v>1</v>
      </c>
      <c r="N139">
        <f t="shared" si="119"/>
        <v>0</v>
      </c>
      <c r="O139">
        <f t="shared" si="119"/>
        <v>0</v>
      </c>
      <c r="P139">
        <f t="shared" si="119"/>
        <v>0</v>
      </c>
      <c r="Q139">
        <f t="shared" si="119"/>
        <v>0</v>
      </c>
      <c r="R139">
        <f t="shared" si="119"/>
        <v>0</v>
      </c>
      <c r="T139" t="s">
        <v>297</v>
      </c>
      <c r="U139">
        <v>0.45</v>
      </c>
      <c r="V139">
        <v>1.21</v>
      </c>
      <c r="W139">
        <v>28.2</v>
      </c>
      <c r="X139">
        <v>27</v>
      </c>
      <c r="Y139">
        <v>12</v>
      </c>
      <c r="AA139">
        <f>U139/U139</f>
        <v>1</v>
      </c>
      <c r="AB139">
        <f t="shared" ref="AB139:AE139" si="160">V139/V139</f>
        <v>1</v>
      </c>
      <c r="AC139">
        <f t="shared" si="160"/>
        <v>1</v>
      </c>
      <c r="AD139">
        <f t="shared" si="160"/>
        <v>1</v>
      </c>
      <c r="AE139">
        <f t="shared" si="160"/>
        <v>1</v>
      </c>
      <c r="AG139">
        <f t="shared" si="111"/>
        <v>0</v>
      </c>
      <c r="AH139">
        <f t="shared" si="149"/>
        <v>0</v>
      </c>
      <c r="AI139">
        <f t="shared" si="149"/>
        <v>0</v>
      </c>
      <c r="AJ139">
        <f t="shared" si="149"/>
        <v>0</v>
      </c>
      <c r="AK139">
        <f t="shared" si="149"/>
        <v>0</v>
      </c>
      <c r="AM139" t="s">
        <v>297</v>
      </c>
      <c r="AN139">
        <v>1.17</v>
      </c>
      <c r="AO139">
        <v>7.42</v>
      </c>
      <c r="AP139">
        <v>38.700000000000003</v>
      </c>
      <c r="AQ139">
        <v>51.6</v>
      </c>
      <c r="AR139">
        <v>19.5</v>
      </c>
      <c r="AT139">
        <f>AN139/AN139</f>
        <v>1</v>
      </c>
      <c r="AU139">
        <f>AO139/AO139</f>
        <v>1</v>
      </c>
      <c r="AV139">
        <f>AP139/AP139</f>
        <v>1</v>
      </c>
      <c r="AW139">
        <f>AQ139/AQ139</f>
        <v>1</v>
      </c>
      <c r="AX139">
        <f>AR139/AR139</f>
        <v>1</v>
      </c>
      <c r="AZ139">
        <f t="shared" si="112"/>
        <v>0</v>
      </c>
      <c r="BA139">
        <f t="shared" si="112"/>
        <v>0</v>
      </c>
      <c r="BB139">
        <f t="shared" si="112"/>
        <v>0</v>
      </c>
      <c r="BC139">
        <f t="shared" si="112"/>
        <v>0</v>
      </c>
      <c r="BD139">
        <f t="shared" si="112"/>
        <v>0</v>
      </c>
      <c r="BF139" t="s">
        <v>297</v>
      </c>
      <c r="BG139">
        <v>1.05</v>
      </c>
      <c r="BH139">
        <v>39.700000000000003</v>
      </c>
      <c r="BI139">
        <v>1.37</v>
      </c>
      <c r="BJ139">
        <v>51.6</v>
      </c>
      <c r="BK139">
        <v>7.62</v>
      </c>
      <c r="BM139">
        <f>BG139/BG139</f>
        <v>1</v>
      </c>
      <c r="BN139">
        <f>BH139/BH139</f>
        <v>1</v>
      </c>
      <c r="BO139">
        <f>BI139/BI139</f>
        <v>1</v>
      </c>
      <c r="BP139">
        <f>BJ139/BJ139</f>
        <v>1</v>
      </c>
      <c r="BQ139">
        <f>BK139/BK139</f>
        <v>1</v>
      </c>
      <c r="BS139">
        <f t="shared" si="113"/>
        <v>0</v>
      </c>
      <c r="BT139">
        <f t="shared" si="113"/>
        <v>0</v>
      </c>
      <c r="BU139">
        <f t="shared" si="113"/>
        <v>0</v>
      </c>
      <c r="BV139">
        <f t="shared" si="113"/>
        <v>0</v>
      </c>
      <c r="BW139">
        <f t="shared" si="113"/>
        <v>0</v>
      </c>
    </row>
    <row r="140" spans="1:75" ht="15" x14ac:dyDescent="0.2">
      <c r="A140" t="s">
        <v>298</v>
      </c>
      <c r="B140">
        <v>1.01</v>
      </c>
      <c r="C140">
        <v>7.87</v>
      </c>
      <c r="D140">
        <v>47.4</v>
      </c>
      <c r="E140">
        <v>45.9</v>
      </c>
      <c r="F140">
        <v>25.6</v>
      </c>
      <c r="H140">
        <f t="shared" ref="H140:H141" si="161">B140/0.71</f>
        <v>1.4225352112676057</v>
      </c>
      <c r="I140">
        <f t="shared" ref="I140:I141" si="162">C140/4.63</f>
        <v>1.6997840172786178</v>
      </c>
      <c r="J140">
        <f t="shared" ref="J140:J141" si="163">D140/41.1</f>
        <v>1.1532846715328466</v>
      </c>
      <c r="K140">
        <f t="shared" ref="K140:K141" si="164">E140/41.9</f>
        <v>1.0954653937947494</v>
      </c>
      <c r="L140">
        <f t="shared" ref="L140:L141" si="165">F140/16.1</f>
        <v>1.5900621118012421</v>
      </c>
      <c r="N140">
        <f t="shared" si="119"/>
        <v>0.50846436324711286</v>
      </c>
      <c r="O140">
        <f t="shared" si="119"/>
        <v>0.76535144224725016</v>
      </c>
      <c r="P140">
        <f t="shared" si="119"/>
        <v>0.20574866521657612</v>
      </c>
      <c r="Q140">
        <f t="shared" si="119"/>
        <v>0.13154390971445634</v>
      </c>
      <c r="R140">
        <f t="shared" si="119"/>
        <v>0.66908312188538299</v>
      </c>
      <c r="T140" t="s">
        <v>298</v>
      </c>
      <c r="U140">
        <v>0.32</v>
      </c>
      <c r="V140">
        <v>1.85</v>
      </c>
      <c r="W140">
        <v>27.7</v>
      </c>
      <c r="X140">
        <v>24.2</v>
      </c>
      <c r="Y140">
        <v>14.6</v>
      </c>
      <c r="AA140">
        <f>U140/U139</f>
        <v>0.71111111111111114</v>
      </c>
      <c r="AB140">
        <f t="shared" ref="AB140:AE140" si="166">V140/V139</f>
        <v>1.5289256198347108</v>
      </c>
      <c r="AC140">
        <f t="shared" si="166"/>
        <v>0.98226950354609932</v>
      </c>
      <c r="AD140">
        <f t="shared" si="166"/>
        <v>0.89629629629629626</v>
      </c>
      <c r="AE140">
        <f t="shared" si="166"/>
        <v>1.2166666666666666</v>
      </c>
      <c r="AG140">
        <f t="shared" si="111"/>
        <v>-0.49185309632967472</v>
      </c>
      <c r="AH140">
        <f t="shared" si="149"/>
        <v>0.61251822324171767</v>
      </c>
      <c r="AI140">
        <f t="shared" si="149"/>
        <v>-2.5809186349605179E-2</v>
      </c>
      <c r="AJ140">
        <f t="shared" si="149"/>
        <v>-0.15795235977623645</v>
      </c>
      <c r="AK140">
        <f t="shared" si="149"/>
        <v>0.28293396327149861</v>
      </c>
      <c r="AM140" t="s">
        <v>298</v>
      </c>
      <c r="AN140">
        <v>1.28</v>
      </c>
      <c r="AO140">
        <v>26.5</v>
      </c>
      <c r="AP140">
        <v>38</v>
      </c>
      <c r="AQ140">
        <v>40.200000000000003</v>
      </c>
      <c r="AR140">
        <v>19.7</v>
      </c>
      <c r="AT140">
        <f>AN140/AN139</f>
        <v>1.0940170940170941</v>
      </c>
      <c r="AU140">
        <f>AO140/AO139</f>
        <v>3.5714285714285716</v>
      </c>
      <c r="AV140">
        <f>AP140/AP139</f>
        <v>0.98191214470284227</v>
      </c>
      <c r="AW140">
        <f>AQ140/AQ139</f>
        <v>0.77906976744186052</v>
      </c>
      <c r="AX140">
        <f>AR140/AR139</f>
        <v>1.0102564102564102</v>
      </c>
      <c r="AZ140">
        <f t="shared" si="112"/>
        <v>0.12963528041659561</v>
      </c>
      <c r="BA140">
        <f t="shared" si="112"/>
        <v>1.8365012677171209</v>
      </c>
      <c r="BB140">
        <f t="shared" si="112"/>
        <v>-2.6334147813462619E-2</v>
      </c>
      <c r="BC140">
        <f t="shared" si="112"/>
        <v>-0.36017556424432545</v>
      </c>
      <c r="BD140">
        <f t="shared" si="112"/>
        <v>1.4721505706765526E-2</v>
      </c>
      <c r="BF140" t="s">
        <v>298</v>
      </c>
      <c r="BG140">
        <v>1.31</v>
      </c>
      <c r="BH140">
        <v>24.7</v>
      </c>
      <c r="BI140">
        <v>2.99</v>
      </c>
      <c r="BJ140">
        <v>58.7</v>
      </c>
      <c r="BK140">
        <v>16.899999999999999</v>
      </c>
      <c r="BM140">
        <f>BG140/BG139</f>
        <v>1.2476190476190476</v>
      </c>
      <c r="BN140">
        <f>BH140/BH139</f>
        <v>0.62216624685138533</v>
      </c>
      <c r="BO140">
        <f>BI140/BI139</f>
        <v>2.1824817518248176</v>
      </c>
      <c r="BP140">
        <f>BJ140/BJ139</f>
        <v>1.1375968992248062</v>
      </c>
      <c r="BQ140">
        <f>BK140/BK139</f>
        <v>2.2178477690288712</v>
      </c>
      <c r="BS140">
        <f t="shared" si="113"/>
        <v>0.31917748387132766</v>
      </c>
      <c r="BT140">
        <f t="shared" si="113"/>
        <v>-0.68462796555828032</v>
      </c>
      <c r="BU140">
        <f t="shared" si="113"/>
        <v>1.1259695912375784</v>
      </c>
      <c r="BV140">
        <f t="shared" si="113"/>
        <v>0.18598943768679807</v>
      </c>
      <c r="BW140">
        <f t="shared" si="113"/>
        <v>1.1491603436762245</v>
      </c>
    </row>
    <row r="141" spans="1:75" ht="15" x14ac:dyDescent="0.2">
      <c r="A141" t="s">
        <v>299</v>
      </c>
      <c r="B141">
        <v>2.84</v>
      </c>
      <c r="C141">
        <v>10.199999999999999</v>
      </c>
      <c r="D141">
        <v>37.5</v>
      </c>
      <c r="E141">
        <v>38.6</v>
      </c>
      <c r="F141">
        <v>28.4</v>
      </c>
      <c r="H141">
        <f t="shared" si="161"/>
        <v>4</v>
      </c>
      <c r="I141">
        <f t="shared" si="162"/>
        <v>2.2030237580993521</v>
      </c>
      <c r="J141">
        <f t="shared" si="163"/>
        <v>0.91240875912408759</v>
      </c>
      <c r="K141">
        <f t="shared" si="164"/>
        <v>0.92124105011933177</v>
      </c>
      <c r="L141">
        <f t="shared" si="165"/>
        <v>1.7639751552795029</v>
      </c>
      <c r="N141">
        <f t="shared" si="119"/>
        <v>2</v>
      </c>
      <c r="O141">
        <f t="shared" si="119"/>
        <v>1.1394850535986216</v>
      </c>
      <c r="P141">
        <f t="shared" si="119"/>
        <v>-0.13224779829843969</v>
      </c>
      <c r="Q141">
        <f t="shared" si="119"/>
        <v>-0.11834939643127114</v>
      </c>
      <c r="R141">
        <f t="shared" si="119"/>
        <v>0.81883024139006488</v>
      </c>
      <c r="T141" t="s">
        <v>299</v>
      </c>
      <c r="U141">
        <v>0.73</v>
      </c>
      <c r="V141">
        <v>4.54</v>
      </c>
      <c r="W141">
        <v>20.9</v>
      </c>
      <c r="X141">
        <v>21.4</v>
      </c>
      <c r="Y141">
        <v>18.899999999999999</v>
      </c>
      <c r="AA141">
        <f>U141/U139</f>
        <v>1.6222222222222222</v>
      </c>
      <c r="AB141">
        <f t="shared" ref="AB141:AE141" si="167">V141/V139</f>
        <v>3.7520661157024793</v>
      </c>
      <c r="AC141">
        <f t="shared" si="167"/>
        <v>0.74113475177304966</v>
      </c>
      <c r="AD141">
        <f t="shared" si="167"/>
        <v>0.79259259259259252</v>
      </c>
      <c r="AE141">
        <f t="shared" si="167"/>
        <v>1.575</v>
      </c>
      <c r="AG141">
        <f t="shared" si="111"/>
        <v>0.69797146255034259</v>
      </c>
      <c r="AH141">
        <f t="shared" si="149"/>
        <v>1.9076852500163206</v>
      </c>
      <c r="AI141">
        <f t="shared" si="149"/>
        <v>-0.43219222031791077</v>
      </c>
      <c r="AJ141">
        <f t="shared" si="149"/>
        <v>-0.33534861064968413</v>
      </c>
      <c r="AK141">
        <f t="shared" si="149"/>
        <v>0.65535182861255414</v>
      </c>
      <c r="AM141" t="s">
        <v>299</v>
      </c>
      <c r="AN141">
        <v>1.52</v>
      </c>
      <c r="AO141">
        <v>37.9</v>
      </c>
      <c r="AP141">
        <v>24.2</v>
      </c>
      <c r="AQ141">
        <v>39.4</v>
      </c>
      <c r="AR141">
        <v>39.4</v>
      </c>
      <c r="AT141">
        <f>AN141/AN139</f>
        <v>1.2991452991452992</v>
      </c>
      <c r="AU141">
        <f>AO141/AO139</f>
        <v>5.1078167115902966</v>
      </c>
      <c r="AV141">
        <f>AP141/AP139</f>
        <v>0.6253229974160206</v>
      </c>
      <c r="AW141">
        <f>AQ141/AQ139</f>
        <v>0.76356589147286813</v>
      </c>
      <c r="AX141">
        <f>AR141/AR139</f>
        <v>2.0205128205128204</v>
      </c>
      <c r="AZ141">
        <f t="shared" si="112"/>
        <v>0.37756279386018105</v>
      </c>
      <c r="BA141">
        <f t="shared" si="112"/>
        <v>2.3527067564376507</v>
      </c>
      <c r="BB141">
        <f t="shared" si="112"/>
        <v>-0.67732651886981599</v>
      </c>
      <c r="BC141">
        <f t="shared" si="112"/>
        <v>-0.38917543596687804</v>
      </c>
      <c r="BD141">
        <f t="shared" si="112"/>
        <v>1.0147215057067656</v>
      </c>
      <c r="BF141" t="s">
        <v>299</v>
      </c>
      <c r="BG141">
        <v>0.88</v>
      </c>
      <c r="BH141">
        <v>39.1</v>
      </c>
      <c r="BI141">
        <v>7.65</v>
      </c>
      <c r="BJ141">
        <v>55</v>
      </c>
      <c r="BK141">
        <v>26.5</v>
      </c>
      <c r="BM141">
        <f>BG141/BG139</f>
        <v>0.83809523809523812</v>
      </c>
      <c r="BN141">
        <f>BH141/BH139</f>
        <v>0.98488664987405539</v>
      </c>
      <c r="BO141">
        <f>BI141/BI139</f>
        <v>5.5839416058394162</v>
      </c>
      <c r="BP141">
        <f>BJ141/BJ139</f>
        <v>1.0658914728682169</v>
      </c>
      <c r="BQ141">
        <f>BK141/BK139</f>
        <v>3.4776902887139105</v>
      </c>
      <c r="BS141">
        <f t="shared" si="113"/>
        <v>-0.25481389902882534</v>
      </c>
      <c r="BT141">
        <f t="shared" si="113"/>
        <v>-2.1970399835605548E-2</v>
      </c>
      <c r="BU141">
        <f t="shared" si="113"/>
        <v>2.4812838546194875</v>
      </c>
      <c r="BV141">
        <f t="shared" si="113"/>
        <v>9.2060552988767683E-2</v>
      </c>
      <c r="BW141">
        <f t="shared" si="113"/>
        <v>1.7981294568446018</v>
      </c>
    </row>
    <row r="143" spans="1:75" x14ac:dyDescent="0.2">
      <c r="A143" t="s">
        <v>307</v>
      </c>
    </row>
    <row r="144" spans="1:75" x14ac:dyDescent="0.2">
      <c r="A144" s="3"/>
      <c r="B144" s="11" t="s">
        <v>300</v>
      </c>
      <c r="C144" s="11"/>
      <c r="D144" s="11"/>
      <c r="E144" s="11"/>
      <c r="F144" s="11"/>
      <c r="G144" s="11"/>
      <c r="H144" s="11"/>
      <c r="I144" s="11" t="s">
        <v>301</v>
      </c>
      <c r="J144" s="11"/>
      <c r="K144" s="11"/>
      <c r="L144" s="11"/>
      <c r="M144" s="11"/>
      <c r="N144" s="11"/>
      <c r="O144" s="11"/>
      <c r="P144" s="11" t="s">
        <v>302</v>
      </c>
      <c r="Q144" s="11"/>
      <c r="R144" s="11"/>
      <c r="S144" s="11"/>
      <c r="T144" s="11"/>
      <c r="U144" s="11"/>
      <c r="V144" s="11"/>
      <c r="W144" s="11" t="s">
        <v>303</v>
      </c>
      <c r="X144" s="11"/>
      <c r="Y144" s="11"/>
      <c r="Z144" s="11"/>
      <c r="AA144" s="11"/>
      <c r="AB144" s="11"/>
      <c r="AC144" s="11"/>
      <c r="AD144" s="11" t="s">
        <v>304</v>
      </c>
      <c r="AE144" s="11"/>
      <c r="AF144" s="11"/>
      <c r="AG144" s="11"/>
      <c r="AH144" s="11"/>
      <c r="AI144" s="11"/>
      <c r="AJ144" s="11"/>
      <c r="AK144" s="11" t="s">
        <v>305</v>
      </c>
      <c r="AL144" s="11"/>
      <c r="AM144" s="11"/>
      <c r="AN144" s="11"/>
      <c r="AO144" s="11"/>
      <c r="AP144" s="11"/>
      <c r="AQ144" s="11"/>
      <c r="AR144" s="11" t="s">
        <v>306</v>
      </c>
      <c r="AS144" s="11"/>
      <c r="AT144" s="11"/>
      <c r="AU144" s="11"/>
      <c r="AV144" s="11"/>
      <c r="AW144" s="11"/>
      <c r="AX144" s="11"/>
    </row>
    <row r="145" spans="1:50" x14ac:dyDescent="0.2">
      <c r="A145" s="3"/>
      <c r="B145" s="3" t="s">
        <v>10</v>
      </c>
      <c r="C145" s="3" t="s">
        <v>17</v>
      </c>
      <c r="D145" s="3" t="s">
        <v>11</v>
      </c>
      <c r="E145" s="3" t="s">
        <v>19</v>
      </c>
      <c r="F145" s="3" t="s">
        <v>20</v>
      </c>
      <c r="G145" s="3" t="s">
        <v>21</v>
      </c>
      <c r="H145" s="3" t="s">
        <v>50</v>
      </c>
      <c r="I145" s="3" t="s">
        <v>10</v>
      </c>
      <c r="J145" s="3" t="s">
        <v>17</v>
      </c>
      <c r="K145" s="3" t="s">
        <v>11</v>
      </c>
      <c r="L145" s="3" t="s">
        <v>19</v>
      </c>
      <c r="M145" s="3" t="s">
        <v>20</v>
      </c>
      <c r="N145" s="3" t="s">
        <v>21</v>
      </c>
      <c r="O145" s="3" t="s">
        <v>50</v>
      </c>
      <c r="P145" s="3" t="s">
        <v>10</v>
      </c>
      <c r="Q145" s="3" t="s">
        <v>17</v>
      </c>
      <c r="R145" s="3" t="s">
        <v>11</v>
      </c>
      <c r="S145" s="3" t="s">
        <v>19</v>
      </c>
      <c r="T145" s="3" t="s">
        <v>20</v>
      </c>
      <c r="U145" s="3" t="s">
        <v>21</v>
      </c>
      <c r="V145" s="3" t="s">
        <v>50</v>
      </c>
      <c r="W145" s="3" t="s">
        <v>10</v>
      </c>
      <c r="X145" s="3" t="s">
        <v>17</v>
      </c>
      <c r="Y145" s="3" t="s">
        <v>11</v>
      </c>
      <c r="Z145" s="3" t="s">
        <v>19</v>
      </c>
      <c r="AA145" s="3" t="s">
        <v>20</v>
      </c>
      <c r="AB145" s="3" t="s">
        <v>21</v>
      </c>
      <c r="AC145" s="3" t="s">
        <v>50</v>
      </c>
      <c r="AD145" s="3" t="s">
        <v>10</v>
      </c>
      <c r="AE145" s="3" t="s">
        <v>17</v>
      </c>
      <c r="AF145" s="3" t="s">
        <v>11</v>
      </c>
      <c r="AG145" s="3" t="s">
        <v>19</v>
      </c>
      <c r="AH145" s="3" t="s">
        <v>20</v>
      </c>
      <c r="AI145" s="3" t="s">
        <v>21</v>
      </c>
      <c r="AJ145" s="3" t="s">
        <v>50</v>
      </c>
      <c r="AK145" s="3" t="s">
        <v>10</v>
      </c>
      <c r="AL145" s="3" t="s">
        <v>17</v>
      </c>
      <c r="AM145" s="3" t="s">
        <v>11</v>
      </c>
      <c r="AN145" s="3" t="s">
        <v>19</v>
      </c>
      <c r="AO145" s="3" t="s">
        <v>20</v>
      </c>
      <c r="AP145" s="3" t="s">
        <v>21</v>
      </c>
      <c r="AQ145" s="3" t="s">
        <v>50</v>
      </c>
      <c r="AR145" s="3" t="s">
        <v>10</v>
      </c>
      <c r="AS145" s="3" t="s">
        <v>17</v>
      </c>
      <c r="AT145" s="3" t="s">
        <v>11</v>
      </c>
      <c r="AU145" s="3" t="s">
        <v>19</v>
      </c>
      <c r="AV145" s="3" t="s">
        <v>20</v>
      </c>
      <c r="AW145" s="3" t="s">
        <v>21</v>
      </c>
      <c r="AX145" s="3" t="s">
        <v>50</v>
      </c>
    </row>
    <row r="146" spans="1:50" x14ac:dyDescent="0.2">
      <c r="A146" s="4" t="s">
        <v>86</v>
      </c>
      <c r="B146" s="2">
        <v>1.46</v>
      </c>
      <c r="C146" s="2">
        <v>3.93</v>
      </c>
      <c r="D146" s="2">
        <v>1.28</v>
      </c>
      <c r="E146" s="2">
        <v>1.81</v>
      </c>
      <c r="F146" s="2">
        <v>1.42</v>
      </c>
      <c r="G146" s="2">
        <v>1.58</v>
      </c>
      <c r="H146" s="2">
        <v>4.0199999999999996</v>
      </c>
      <c r="I146" s="2">
        <v>3.19</v>
      </c>
      <c r="J146" s="2">
        <v>4513</v>
      </c>
      <c r="K146" s="2">
        <v>64.2</v>
      </c>
      <c r="L146" s="2">
        <v>59.4</v>
      </c>
      <c r="M146" s="2">
        <v>77.900000000000006</v>
      </c>
      <c r="N146" s="2">
        <v>77.400000000000006</v>
      </c>
      <c r="O146" s="2">
        <v>6.21</v>
      </c>
      <c r="P146" s="2"/>
      <c r="Q146" s="2">
        <v>18.8</v>
      </c>
      <c r="R146" s="2">
        <v>22.5</v>
      </c>
      <c r="S146" s="2">
        <v>4.5599999999999996</v>
      </c>
      <c r="T146" s="2">
        <v>1.53</v>
      </c>
      <c r="U146" s="2">
        <v>9.19</v>
      </c>
      <c r="V146" s="2">
        <v>24.4</v>
      </c>
      <c r="W146" s="2"/>
      <c r="X146" s="2">
        <v>6.64</v>
      </c>
      <c r="Y146" s="2">
        <v>16.399999999999999</v>
      </c>
      <c r="Z146" s="2">
        <v>28.1</v>
      </c>
      <c r="AA146" s="2">
        <v>3.61</v>
      </c>
      <c r="AB146" s="2">
        <v>2.71</v>
      </c>
      <c r="AC146" s="2">
        <v>6.61</v>
      </c>
      <c r="AD146" s="2">
        <v>8.84</v>
      </c>
      <c r="AE146" s="2">
        <v>9.39</v>
      </c>
      <c r="AF146" s="2">
        <v>4.03</v>
      </c>
      <c r="AG146" s="2">
        <v>2.98</v>
      </c>
      <c r="AH146" s="2">
        <v>22.3</v>
      </c>
      <c r="AI146" s="2">
        <v>3.78</v>
      </c>
      <c r="AJ146" s="2">
        <v>7.42</v>
      </c>
      <c r="AK146" s="2">
        <v>0.35</v>
      </c>
      <c r="AL146" s="2">
        <v>0.76</v>
      </c>
      <c r="AM146" s="2">
        <v>2.0499999999999998</v>
      </c>
      <c r="AN146" s="2">
        <v>1.4</v>
      </c>
      <c r="AO146" s="2">
        <v>2.65</v>
      </c>
      <c r="AP146" s="2">
        <v>2.27</v>
      </c>
      <c r="AQ146" s="2">
        <v>7.62</v>
      </c>
      <c r="AR146" s="2">
        <v>0.26</v>
      </c>
      <c r="AS146" s="2">
        <v>1.52</v>
      </c>
      <c r="AT146" s="2">
        <v>1.07</v>
      </c>
      <c r="AU146" s="2">
        <v>1.02</v>
      </c>
      <c r="AV146" s="2">
        <v>6.98</v>
      </c>
      <c r="AW146" s="2">
        <v>1.85</v>
      </c>
      <c r="AX146" s="2">
        <v>19.5</v>
      </c>
    </row>
    <row r="147" spans="1:50" x14ac:dyDescent="0.2">
      <c r="A147" s="4" t="s">
        <v>99</v>
      </c>
      <c r="B147" s="2"/>
      <c r="C147" s="2">
        <v>3.25</v>
      </c>
      <c r="D147" s="2">
        <v>2.81</v>
      </c>
      <c r="E147" s="2">
        <v>2.65</v>
      </c>
      <c r="F147" s="2">
        <v>2.14</v>
      </c>
      <c r="G147" s="2">
        <v>2.44</v>
      </c>
      <c r="H147" s="2">
        <v>4.45</v>
      </c>
      <c r="I147" s="2"/>
      <c r="J147" s="2">
        <v>3.5</v>
      </c>
      <c r="K147" s="2">
        <v>78.099999999999994</v>
      </c>
      <c r="L147" s="2">
        <v>82.8</v>
      </c>
      <c r="M147" s="2">
        <v>48.9</v>
      </c>
      <c r="N147" s="2">
        <v>85.3</v>
      </c>
      <c r="O147" s="2">
        <v>59.4</v>
      </c>
      <c r="P147" s="2"/>
      <c r="Q147" s="2">
        <v>14</v>
      </c>
      <c r="R147" s="2">
        <v>11.8</v>
      </c>
      <c r="S147" s="2">
        <v>9.4700000000000006</v>
      </c>
      <c r="T147" s="2">
        <v>5.28</v>
      </c>
      <c r="U147" s="2">
        <v>12.2</v>
      </c>
      <c r="V147" s="2">
        <v>34.5</v>
      </c>
      <c r="W147" s="2"/>
      <c r="X147" s="2">
        <v>11.7</v>
      </c>
      <c r="Y147" s="2">
        <v>14.7</v>
      </c>
      <c r="Z147" s="2">
        <v>47.4</v>
      </c>
      <c r="AA147" s="2">
        <v>4.6100000000000003</v>
      </c>
      <c r="AB147" s="2">
        <v>5.65</v>
      </c>
      <c r="AC147" s="2">
        <v>12.1</v>
      </c>
      <c r="AD147" s="2"/>
      <c r="AE147" s="2">
        <v>9.16</v>
      </c>
      <c r="AF147" s="2">
        <v>4.7300000000000004</v>
      </c>
      <c r="AG147" s="2">
        <v>6.14</v>
      </c>
      <c r="AH147" s="2">
        <v>21.2</v>
      </c>
      <c r="AI147" s="2">
        <v>5.61</v>
      </c>
      <c r="AJ147" s="2">
        <v>26.5</v>
      </c>
      <c r="AK147" s="2"/>
      <c r="AL147" s="2">
        <v>1.25</v>
      </c>
      <c r="AM147" s="2">
        <v>3.21</v>
      </c>
      <c r="AN147" s="2">
        <v>4.7300000000000004</v>
      </c>
      <c r="AO147" s="2">
        <v>8.68</v>
      </c>
      <c r="AP147" s="2">
        <v>3.34</v>
      </c>
      <c r="AQ147" s="2">
        <v>16.899999999999999</v>
      </c>
      <c r="AR147" s="2"/>
      <c r="AS147" s="2">
        <v>3.82</v>
      </c>
      <c r="AT147" s="2">
        <v>2.09</v>
      </c>
      <c r="AU147" s="2">
        <v>4.82</v>
      </c>
      <c r="AV147" s="2">
        <v>4.5599999999999996</v>
      </c>
      <c r="AW147" s="2">
        <v>6.9</v>
      </c>
      <c r="AX147" s="2">
        <v>19.7</v>
      </c>
    </row>
    <row r="148" spans="1:50" x14ac:dyDescent="0.2">
      <c r="A148" s="4" t="s">
        <v>100</v>
      </c>
      <c r="B148" s="2">
        <v>3.56</v>
      </c>
      <c r="C148" s="2">
        <v>3.23</v>
      </c>
      <c r="D148" s="2">
        <v>2.0699999999999998</v>
      </c>
      <c r="E148" s="2">
        <v>3.42</v>
      </c>
      <c r="F148" s="2">
        <v>2.14</v>
      </c>
      <c r="G148" s="2">
        <v>1.96</v>
      </c>
      <c r="H148" s="2"/>
      <c r="I148" s="2">
        <v>22.5</v>
      </c>
      <c r="J148" s="2">
        <v>1.94</v>
      </c>
      <c r="K148" s="2">
        <v>4.1500000000000004</v>
      </c>
      <c r="L148" s="2">
        <v>44</v>
      </c>
      <c r="M148" s="2">
        <v>5.0199999999999996</v>
      </c>
      <c r="N148" s="2">
        <v>6.2</v>
      </c>
      <c r="O148" s="2"/>
      <c r="P148" s="2"/>
      <c r="Q148" s="2">
        <v>7.42</v>
      </c>
      <c r="R148" s="2">
        <v>12.9</v>
      </c>
      <c r="S148" s="2">
        <v>20</v>
      </c>
      <c r="T148" s="2">
        <v>6.37</v>
      </c>
      <c r="U148" s="2">
        <v>25.3</v>
      </c>
      <c r="V148" s="2"/>
      <c r="W148" s="2"/>
      <c r="X148" s="2">
        <v>8.6300000000000008</v>
      </c>
      <c r="Y148" s="2">
        <v>33.700000000000003</v>
      </c>
      <c r="Z148" s="2">
        <v>59.9</v>
      </c>
      <c r="AA148" s="2">
        <v>10.4</v>
      </c>
      <c r="AB148" s="2">
        <v>13</v>
      </c>
      <c r="AC148" s="2"/>
      <c r="AD148" s="2"/>
      <c r="AE148" s="2">
        <v>16.399999999999999</v>
      </c>
      <c r="AF148" s="2">
        <v>4.43</v>
      </c>
      <c r="AG148" s="2">
        <v>9.56</v>
      </c>
      <c r="AH148" s="2">
        <v>25.8</v>
      </c>
      <c r="AI148" s="2">
        <v>5.56</v>
      </c>
      <c r="AJ148" s="2"/>
      <c r="AK148" s="2"/>
      <c r="AL148" s="2">
        <v>0.87</v>
      </c>
      <c r="AM148" s="2">
        <v>2.2799999999999998</v>
      </c>
      <c r="AN148" s="2">
        <v>3.57</v>
      </c>
      <c r="AO148" s="2">
        <v>4.66</v>
      </c>
      <c r="AP148" s="2">
        <v>2.5099999999999998</v>
      </c>
      <c r="AQ148" s="2"/>
      <c r="AR148" s="2"/>
      <c r="AS148" s="2">
        <v>4.92</v>
      </c>
      <c r="AT148" s="2">
        <v>1.93</v>
      </c>
      <c r="AU148" s="2">
        <v>3.68</v>
      </c>
      <c r="AV148" s="2">
        <v>11.3</v>
      </c>
      <c r="AW148" s="2">
        <v>6.82</v>
      </c>
      <c r="AX148" s="2"/>
    </row>
    <row r="149" spans="1:50" x14ac:dyDescent="0.2">
      <c r="A149" s="4" t="s">
        <v>101</v>
      </c>
      <c r="B149" s="2">
        <v>7.23</v>
      </c>
      <c r="C149" s="2">
        <v>9.25</v>
      </c>
      <c r="D149" s="2">
        <v>3.92</v>
      </c>
      <c r="E149" s="2">
        <v>6.89</v>
      </c>
      <c r="F149" s="2">
        <v>1.81</v>
      </c>
      <c r="G149" s="2">
        <v>1.91</v>
      </c>
      <c r="H149" s="2">
        <v>14.6</v>
      </c>
      <c r="I149" s="2">
        <v>18.8</v>
      </c>
      <c r="J149" s="2">
        <v>7.68</v>
      </c>
      <c r="K149" s="2">
        <v>3.32</v>
      </c>
      <c r="L149" s="2">
        <v>32.799999999999997</v>
      </c>
      <c r="M149" s="2">
        <v>2.67</v>
      </c>
      <c r="N149" s="2">
        <v>7.58</v>
      </c>
      <c r="O149" s="2">
        <v>14.3</v>
      </c>
      <c r="P149" s="2"/>
      <c r="Q149" s="2">
        <v>30</v>
      </c>
      <c r="R149" s="2">
        <v>43.2</v>
      </c>
      <c r="S149" s="2">
        <v>31.1</v>
      </c>
      <c r="T149" s="2">
        <v>8.11</v>
      </c>
      <c r="U149" s="2">
        <v>54.9</v>
      </c>
      <c r="V149" s="2">
        <v>27.2</v>
      </c>
      <c r="W149" s="2"/>
      <c r="X149" s="2">
        <v>16.3</v>
      </c>
      <c r="Y149" s="2">
        <v>60.2</v>
      </c>
      <c r="Z149" s="2">
        <v>74.599999999999994</v>
      </c>
      <c r="AA149" s="2">
        <v>3.31</v>
      </c>
      <c r="AB149" s="2">
        <v>14.8</v>
      </c>
      <c r="AC149" s="2">
        <v>35.6</v>
      </c>
      <c r="AD149" s="2">
        <v>9.25</v>
      </c>
      <c r="AE149" s="2">
        <v>13.1</v>
      </c>
      <c r="AF149" s="2">
        <v>4.88</v>
      </c>
      <c r="AG149" s="2">
        <v>8.6300000000000008</v>
      </c>
      <c r="AH149" s="2">
        <v>30.5</v>
      </c>
      <c r="AI149" s="2">
        <v>6.33</v>
      </c>
      <c r="AJ149" s="2">
        <v>37.9</v>
      </c>
      <c r="AK149" s="2">
        <v>0.84</v>
      </c>
      <c r="AL149" s="2">
        <v>1.6</v>
      </c>
      <c r="AM149" s="2">
        <v>2.66</v>
      </c>
      <c r="AN149" s="2">
        <v>5.82</v>
      </c>
      <c r="AO149" s="2">
        <v>2.52</v>
      </c>
      <c r="AP149" s="2">
        <v>4.6399999999999997</v>
      </c>
      <c r="AQ149" s="2">
        <v>26.5</v>
      </c>
      <c r="AR149" s="2">
        <v>1.77</v>
      </c>
      <c r="AS149" s="2">
        <v>23.2</v>
      </c>
      <c r="AT149" s="2">
        <v>2.44</v>
      </c>
      <c r="AU149" s="2">
        <v>2.16</v>
      </c>
      <c r="AV149" s="2">
        <v>2.04</v>
      </c>
      <c r="AW149" s="2">
        <v>3.59</v>
      </c>
      <c r="AX149" s="2">
        <v>39.4</v>
      </c>
    </row>
    <row r="152" spans="1:50" x14ac:dyDescent="0.2">
      <c r="A152" s="4" t="s">
        <v>309</v>
      </c>
    </row>
    <row r="153" spans="1:50" x14ac:dyDescent="0.2">
      <c r="A153" s="3" t="s">
        <v>308</v>
      </c>
      <c r="B153" s="3" t="s">
        <v>99</v>
      </c>
      <c r="C153" s="3" t="s">
        <v>100</v>
      </c>
      <c r="D153" s="3" t="s">
        <v>101</v>
      </c>
    </row>
    <row r="154" spans="1:50" x14ac:dyDescent="0.2">
      <c r="A154" s="2">
        <v>1.6310679610000001</v>
      </c>
      <c r="B154" s="2"/>
      <c r="C154" s="2">
        <v>2.438356164</v>
      </c>
      <c r="D154" s="2">
        <v>4.9520547949999996</v>
      </c>
    </row>
    <row r="155" spans="1:50" x14ac:dyDescent="0.2">
      <c r="A155" s="2">
        <v>0.22531120299999999</v>
      </c>
      <c r="B155" s="2">
        <v>0.82697200999999998</v>
      </c>
      <c r="C155" s="2">
        <v>0.82188295199999994</v>
      </c>
      <c r="D155" s="2">
        <v>2.353689567</v>
      </c>
    </row>
    <row r="156" spans="1:50" x14ac:dyDescent="0.2">
      <c r="A156" s="2">
        <v>1.3321976149999999</v>
      </c>
      <c r="B156" s="2">
        <v>2.1953125</v>
      </c>
      <c r="C156" s="2">
        <v>1.6171875</v>
      </c>
      <c r="D156" s="2">
        <v>3.0625</v>
      </c>
    </row>
    <row r="157" spans="1:50" x14ac:dyDescent="0.2">
      <c r="A157" s="2">
        <v>0.52286773799999997</v>
      </c>
      <c r="B157" s="2">
        <v>1.4640883979999999</v>
      </c>
      <c r="C157" s="2">
        <v>1.889502762</v>
      </c>
      <c r="D157" s="2">
        <v>3.8066298340000002</v>
      </c>
    </row>
    <row r="158" spans="1:50" x14ac:dyDescent="0.2">
      <c r="A158" s="2">
        <v>1.54</v>
      </c>
      <c r="B158" s="2">
        <v>1.5070422539999999</v>
      </c>
      <c r="C158" s="2">
        <v>1.5070422539999999</v>
      </c>
      <c r="D158" s="2">
        <v>1.274647887</v>
      </c>
    </row>
    <row r="159" spans="1:50" x14ac:dyDescent="0.2">
      <c r="A159" s="2">
        <v>0.343442623</v>
      </c>
      <c r="B159" s="2">
        <v>1.544303797</v>
      </c>
      <c r="C159" s="2">
        <v>1.240506329</v>
      </c>
      <c r="D159" s="2">
        <v>1.208860759</v>
      </c>
    </row>
    <row r="160" spans="1:50" x14ac:dyDescent="0.2">
      <c r="A160" s="2">
        <v>0.35260930899999998</v>
      </c>
      <c r="B160" s="2">
        <v>1.1069651739999999</v>
      </c>
      <c r="C160" s="2"/>
      <c r="D160" s="2">
        <v>3.6318407960000001</v>
      </c>
    </row>
    <row r="161" spans="1:4" x14ac:dyDescent="0.2">
      <c r="A161" s="2">
        <v>1.1208053689999999</v>
      </c>
      <c r="B161" s="2"/>
      <c r="C161" s="2"/>
      <c r="D161" s="2"/>
    </row>
    <row r="163" spans="1:4" x14ac:dyDescent="0.2">
      <c r="A163" t="s">
        <v>310</v>
      </c>
    </row>
    <row r="164" spans="1:4" x14ac:dyDescent="0.2">
      <c r="A164" s="3" t="s">
        <v>308</v>
      </c>
      <c r="B164" s="3" t="s">
        <v>99</v>
      </c>
      <c r="C164" s="3" t="s">
        <v>100</v>
      </c>
      <c r="D164" s="3" t="s">
        <v>101</v>
      </c>
    </row>
    <row r="165" spans="1:4" x14ac:dyDescent="0.2">
      <c r="A165" s="2">
        <v>0.35511810999999999</v>
      </c>
      <c r="B165" s="2"/>
      <c r="C165" s="2"/>
      <c r="D165" s="2">
        <v>1.1767441860000001</v>
      </c>
    </row>
    <row r="166" spans="1:4" x14ac:dyDescent="0.2">
      <c r="A166" s="2">
        <v>1.1992753620000001</v>
      </c>
      <c r="B166" s="2">
        <v>0.93529411799999995</v>
      </c>
      <c r="C166" s="2">
        <v>1.3470588240000001</v>
      </c>
      <c r="D166" s="2">
        <v>1.4941176469999999</v>
      </c>
    </row>
    <row r="167" spans="1:4" x14ac:dyDescent="0.2">
      <c r="A167" s="2">
        <v>0.82352941199999996</v>
      </c>
      <c r="B167" s="2">
        <v>0.43620177999999998</v>
      </c>
      <c r="C167" s="2">
        <v>0.73887240399999998</v>
      </c>
      <c r="D167" s="2">
        <v>1.646884273</v>
      </c>
    </row>
    <row r="168" spans="1:4" x14ac:dyDescent="0.2">
      <c r="A168" s="2">
        <v>1.3067484659999999</v>
      </c>
      <c r="B168" s="2">
        <v>1.0047732700000001</v>
      </c>
      <c r="C168" s="2">
        <v>3.2458233889999999</v>
      </c>
      <c r="D168" s="2">
        <v>2.3699284010000001</v>
      </c>
    </row>
    <row r="169" spans="1:4" x14ac:dyDescent="0.2">
      <c r="A169" s="2">
        <v>1.274193548</v>
      </c>
      <c r="B169" s="2">
        <v>1.7019867550000001</v>
      </c>
      <c r="C169" s="2">
        <v>1.867549669</v>
      </c>
      <c r="D169" s="2">
        <v>1.463576159</v>
      </c>
    </row>
    <row r="170" spans="1:4" x14ac:dyDescent="0.2">
      <c r="A170" s="2">
        <v>1.210290828</v>
      </c>
      <c r="B170" s="2">
        <v>1.13255814</v>
      </c>
      <c r="C170" s="2">
        <v>1.155813953</v>
      </c>
      <c r="D170" s="2">
        <v>1.0069767439999999</v>
      </c>
    </row>
    <row r="171" spans="1:4" x14ac:dyDescent="0.2">
      <c r="A171" s="2">
        <v>1.3064516129999999</v>
      </c>
      <c r="B171" s="2">
        <v>0.62216624700000001</v>
      </c>
      <c r="C171" s="2"/>
      <c r="D171" s="2">
        <v>0.98488664999999997</v>
      </c>
    </row>
    <row r="172" spans="1:4" x14ac:dyDescent="0.2">
      <c r="A172" s="2">
        <v>1.0041152259999999</v>
      </c>
      <c r="B172" s="2"/>
      <c r="C172" s="2"/>
      <c r="D172" s="2"/>
    </row>
  </sheetData>
  <mergeCells count="7">
    <mergeCell ref="W144:AC144"/>
    <mergeCell ref="AD144:AJ144"/>
    <mergeCell ref="AK144:AQ144"/>
    <mergeCell ref="AR144:AX144"/>
    <mergeCell ref="B144:H144"/>
    <mergeCell ref="I144:O144"/>
    <mergeCell ref="P144:V14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C6CEC-6EB1-8948-B9E2-4550BCB340C6}">
  <dimension ref="A1:G28"/>
  <sheetViews>
    <sheetView workbookViewId="0">
      <selection activeCell="A24" sqref="A24"/>
    </sheetView>
  </sheetViews>
  <sheetFormatPr baseColWidth="10" defaultRowHeight="16" x14ac:dyDescent="0.2"/>
  <sheetData>
    <row r="1" spans="1:7" x14ac:dyDescent="0.2">
      <c r="A1" t="s">
        <v>311</v>
      </c>
    </row>
    <row r="2" spans="1:7" x14ac:dyDescent="0.2">
      <c r="A2" t="s">
        <v>312</v>
      </c>
    </row>
    <row r="3" spans="1:7" x14ac:dyDescent="0.2">
      <c r="A3" s="3"/>
      <c r="B3" s="11" t="s">
        <v>103</v>
      </c>
      <c r="C3" s="11"/>
      <c r="D3" s="11"/>
      <c r="E3" s="11" t="s">
        <v>313</v>
      </c>
      <c r="F3" s="11"/>
      <c r="G3" s="11"/>
    </row>
    <row r="4" spans="1:7" x14ac:dyDescent="0.2">
      <c r="A4" s="4" t="s">
        <v>86</v>
      </c>
      <c r="B4" s="2">
        <v>1</v>
      </c>
      <c r="C4" s="2">
        <v>1</v>
      </c>
      <c r="D4" s="2"/>
      <c r="E4" s="2">
        <v>1</v>
      </c>
      <c r="F4" s="2">
        <v>1</v>
      </c>
      <c r="G4" s="2">
        <v>1</v>
      </c>
    </row>
    <row r="5" spans="1:7" x14ac:dyDescent="0.2">
      <c r="A5" s="4" t="s">
        <v>99</v>
      </c>
      <c r="B5" s="2">
        <v>0.188888889</v>
      </c>
      <c r="C5" s="2">
        <v>0.5</v>
      </c>
      <c r="D5" s="2"/>
      <c r="E5" s="2">
        <v>3.1463414630000002</v>
      </c>
      <c r="F5" s="2">
        <v>1.228070175</v>
      </c>
      <c r="G5" s="2">
        <v>4.4098360660000004</v>
      </c>
    </row>
    <row r="6" spans="1:7" x14ac:dyDescent="0.2">
      <c r="A6" s="4" t="s">
        <v>100</v>
      </c>
      <c r="B6" s="2">
        <v>0.86666666999999997</v>
      </c>
      <c r="C6" s="2">
        <v>0.48484848000000003</v>
      </c>
      <c r="D6" s="2"/>
      <c r="E6" s="2">
        <v>1.6097561</v>
      </c>
      <c r="F6" s="2">
        <v>1.09649123</v>
      </c>
      <c r="G6" s="2">
        <v>3.5737704899999998</v>
      </c>
    </row>
    <row r="7" spans="1:7" x14ac:dyDescent="0.2">
      <c r="A7" s="4" t="s">
        <v>101</v>
      </c>
      <c r="B7" s="2">
        <v>2.4333333330000002</v>
      </c>
      <c r="C7" s="2">
        <v>0.515151515</v>
      </c>
      <c r="D7" s="2"/>
      <c r="E7" s="2">
        <v>2.3658536589999999</v>
      </c>
      <c r="F7" s="2">
        <v>1.00877193</v>
      </c>
      <c r="G7" s="2">
        <v>5.5901639339999996</v>
      </c>
    </row>
    <row r="9" spans="1:7" x14ac:dyDescent="0.2">
      <c r="A9" s="4" t="s">
        <v>314</v>
      </c>
    </row>
    <row r="10" spans="1:7" x14ac:dyDescent="0.2">
      <c r="A10" s="3"/>
      <c r="B10" s="11" t="s">
        <v>103</v>
      </c>
      <c r="C10" s="11"/>
      <c r="D10" s="11"/>
      <c r="E10" s="11" t="s">
        <v>313</v>
      </c>
      <c r="F10" s="11"/>
      <c r="G10" s="11"/>
    </row>
    <row r="11" spans="1:7" x14ac:dyDescent="0.2">
      <c r="A11" s="4" t="s">
        <v>86</v>
      </c>
      <c r="B11" s="2">
        <v>1</v>
      </c>
      <c r="C11" s="2">
        <v>1</v>
      </c>
      <c r="D11" s="5"/>
      <c r="E11" s="2">
        <v>1</v>
      </c>
      <c r="F11" s="2">
        <v>1</v>
      </c>
      <c r="G11" s="2">
        <v>1</v>
      </c>
    </row>
    <row r="12" spans="1:7" x14ac:dyDescent="0.2">
      <c r="A12" s="4" t="s">
        <v>99</v>
      </c>
      <c r="B12" s="2">
        <v>0.57471264399999999</v>
      </c>
      <c r="C12" s="2">
        <v>0.1</v>
      </c>
      <c r="D12" s="2"/>
      <c r="E12" s="2">
        <v>2.1698113210000001</v>
      </c>
      <c r="F12" s="2">
        <v>1.0188679249999999</v>
      </c>
      <c r="G12" s="2">
        <v>3.4222222219999998</v>
      </c>
    </row>
    <row r="13" spans="1:7" x14ac:dyDescent="0.2">
      <c r="A13" s="4" t="s">
        <v>100</v>
      </c>
      <c r="B13" s="2">
        <v>1.6206896550000001</v>
      </c>
      <c r="C13" s="2">
        <v>1.1499999999999999</v>
      </c>
      <c r="D13" s="2"/>
      <c r="E13" s="2">
        <v>1.7452830189999999</v>
      </c>
      <c r="F13" s="2">
        <v>1.150943396</v>
      </c>
      <c r="G13" s="2">
        <v>1.8666666670000001</v>
      </c>
    </row>
    <row r="14" spans="1:7" x14ac:dyDescent="0.2">
      <c r="A14" s="4" t="s">
        <v>101</v>
      </c>
      <c r="B14" s="2">
        <v>1.08045977</v>
      </c>
      <c r="C14" s="2">
        <v>0.5</v>
      </c>
      <c r="D14" s="5"/>
      <c r="E14" s="2">
        <v>1.1320754719999999</v>
      </c>
      <c r="F14" s="2">
        <v>0.53773584900000004</v>
      </c>
      <c r="G14" s="2">
        <v>1.244444444</v>
      </c>
    </row>
    <row r="16" spans="1:7" x14ac:dyDescent="0.2">
      <c r="A16" s="4" t="s">
        <v>315</v>
      </c>
    </row>
    <row r="17" spans="1:7" x14ac:dyDescent="0.2">
      <c r="A17" s="3"/>
      <c r="B17" s="11" t="s">
        <v>103</v>
      </c>
      <c r="C17" s="11"/>
      <c r="D17" s="11"/>
      <c r="E17" s="11" t="s">
        <v>313</v>
      </c>
      <c r="F17" s="11"/>
      <c r="G17" s="11"/>
    </row>
    <row r="18" spans="1:7" x14ac:dyDescent="0.2">
      <c r="A18" s="4" t="s">
        <v>86</v>
      </c>
      <c r="B18" s="2"/>
      <c r="C18" s="2">
        <v>0.9</v>
      </c>
      <c r="D18" s="2">
        <v>6.6000000000000003E-2</v>
      </c>
      <c r="E18" s="2">
        <v>0.9</v>
      </c>
      <c r="F18" s="2">
        <v>1.1399999999999999</v>
      </c>
      <c r="G18" s="2">
        <v>0.61</v>
      </c>
    </row>
    <row r="19" spans="1:7" x14ac:dyDescent="0.2">
      <c r="A19" s="4" t="s">
        <v>99</v>
      </c>
      <c r="B19" s="2"/>
      <c r="C19" s="2">
        <v>0.17</v>
      </c>
      <c r="D19" s="2">
        <v>3.3000000000000002E-2</v>
      </c>
      <c r="E19" s="2">
        <v>0.17</v>
      </c>
      <c r="F19" s="2">
        <v>1.4</v>
      </c>
      <c r="G19" s="2">
        <v>2.69</v>
      </c>
    </row>
    <row r="20" spans="1:7" x14ac:dyDescent="0.2">
      <c r="A20" s="4" t="s">
        <v>100</v>
      </c>
      <c r="B20" s="2"/>
      <c r="C20" s="2">
        <v>0.78</v>
      </c>
      <c r="D20" s="2">
        <v>3.2000000000000001E-2</v>
      </c>
      <c r="E20" s="2">
        <v>0.78</v>
      </c>
      <c r="F20" s="2">
        <v>1.25</v>
      </c>
      <c r="G20" s="2">
        <v>2.1800000000000002</v>
      </c>
    </row>
    <row r="21" spans="1:7" x14ac:dyDescent="0.2">
      <c r="A21" s="4" t="s">
        <v>101</v>
      </c>
      <c r="B21" s="2"/>
      <c r="C21" s="2">
        <v>0.41</v>
      </c>
      <c r="D21" s="2">
        <v>3.4000000000000002E-2</v>
      </c>
      <c r="E21" s="2">
        <v>0.41</v>
      </c>
      <c r="F21" s="2">
        <v>1.1499999999999999</v>
      </c>
      <c r="G21" s="2">
        <v>3.41</v>
      </c>
    </row>
    <row r="23" spans="1:7" x14ac:dyDescent="0.2">
      <c r="A23" s="4" t="s">
        <v>316</v>
      </c>
    </row>
    <row r="24" spans="1:7" x14ac:dyDescent="0.2">
      <c r="A24" s="3"/>
      <c r="B24" s="11" t="s">
        <v>103</v>
      </c>
      <c r="C24" s="11"/>
      <c r="D24" s="11"/>
      <c r="E24" s="11" t="s">
        <v>313</v>
      </c>
      <c r="F24" s="11"/>
      <c r="G24" s="11"/>
    </row>
    <row r="25" spans="1:7" x14ac:dyDescent="0.2">
      <c r="A25" s="4" t="s">
        <v>86</v>
      </c>
      <c r="B25" s="5"/>
      <c r="C25" s="2">
        <v>0.87</v>
      </c>
      <c r="D25" s="2">
        <v>0.2</v>
      </c>
      <c r="E25" s="2">
        <v>1.06</v>
      </c>
      <c r="F25" s="2">
        <v>1.06</v>
      </c>
      <c r="G25" s="2">
        <v>0.45</v>
      </c>
    </row>
    <row r="26" spans="1:7" x14ac:dyDescent="0.2">
      <c r="A26" s="4" t="s">
        <v>99</v>
      </c>
      <c r="B26" s="2"/>
      <c r="C26" s="2">
        <v>0.5</v>
      </c>
      <c r="D26" s="2">
        <v>0.02</v>
      </c>
      <c r="E26" s="2">
        <v>2.2999999999999998</v>
      </c>
      <c r="F26" s="2">
        <v>1.08</v>
      </c>
      <c r="G26" s="2">
        <v>1.54</v>
      </c>
    </row>
    <row r="27" spans="1:7" x14ac:dyDescent="0.2">
      <c r="A27" s="4" t="s">
        <v>100</v>
      </c>
      <c r="B27" s="2"/>
      <c r="C27" s="2">
        <v>1.41</v>
      </c>
      <c r="D27" s="2">
        <v>0.23</v>
      </c>
      <c r="E27" s="2">
        <v>1.85</v>
      </c>
      <c r="F27" s="2">
        <v>1.22</v>
      </c>
      <c r="G27" s="2">
        <v>0.84</v>
      </c>
    </row>
    <row r="28" spans="1:7" x14ac:dyDescent="0.2">
      <c r="A28" s="4" t="s">
        <v>101</v>
      </c>
      <c r="B28" s="5"/>
      <c r="C28" s="2">
        <v>0.94</v>
      </c>
      <c r="D28" s="2">
        <v>0.1</v>
      </c>
      <c r="E28" s="2">
        <v>1.2</v>
      </c>
      <c r="F28" s="2">
        <v>0.56999999999999995</v>
      </c>
      <c r="G28" s="2">
        <v>0.56000000000000005</v>
      </c>
    </row>
  </sheetData>
  <mergeCells count="8">
    <mergeCell ref="B24:D24"/>
    <mergeCell ref="E24:G24"/>
    <mergeCell ref="B3:D3"/>
    <mergeCell ref="E3:G3"/>
    <mergeCell ref="B10:D10"/>
    <mergeCell ref="E10:G10"/>
    <mergeCell ref="B17:D17"/>
    <mergeCell ref="E17:G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8FD9E-7021-2B41-B7D2-D24FE97E70BF}">
  <dimension ref="A1:K67"/>
  <sheetViews>
    <sheetView tabSelected="1" workbookViewId="0">
      <selection activeCell="A2" sqref="A2"/>
    </sheetView>
  </sheetViews>
  <sheetFormatPr baseColWidth="10" defaultRowHeight="16" x14ac:dyDescent="0.2"/>
  <sheetData>
    <row r="1" spans="1:11" x14ac:dyDescent="0.2">
      <c r="A1" t="s">
        <v>328</v>
      </c>
    </row>
    <row r="2" spans="1:11" x14ac:dyDescent="0.2">
      <c r="A2" t="s">
        <v>317</v>
      </c>
      <c r="B2" t="s">
        <v>318</v>
      </c>
      <c r="C2" t="s">
        <v>319</v>
      </c>
      <c r="D2" t="s">
        <v>320</v>
      </c>
      <c r="E2" t="s">
        <v>102</v>
      </c>
      <c r="F2" t="s">
        <v>321</v>
      </c>
      <c r="G2" t="s">
        <v>322</v>
      </c>
      <c r="H2" t="s">
        <v>323</v>
      </c>
      <c r="I2" t="s">
        <v>324</v>
      </c>
      <c r="J2" t="s">
        <v>325</v>
      </c>
      <c r="K2" t="s">
        <v>326</v>
      </c>
    </row>
    <row r="3" spans="1:11" x14ac:dyDescent="0.2">
      <c r="A3" t="s">
        <v>42</v>
      </c>
      <c r="B3" t="s">
        <v>53</v>
      </c>
      <c r="C3">
        <v>40</v>
      </c>
      <c r="D3">
        <v>20</v>
      </c>
      <c r="E3" t="s">
        <v>327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</row>
    <row r="4" spans="1:11" x14ac:dyDescent="0.2">
      <c r="A4" t="s">
        <v>43</v>
      </c>
      <c r="B4" t="s">
        <v>53</v>
      </c>
      <c r="C4">
        <v>40</v>
      </c>
      <c r="D4">
        <v>20</v>
      </c>
      <c r="E4" t="s">
        <v>104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</row>
    <row r="5" spans="1:11" x14ac:dyDescent="0.2">
      <c r="A5" t="s">
        <v>41</v>
      </c>
      <c r="B5" t="s">
        <v>53</v>
      </c>
      <c r="C5">
        <v>20</v>
      </c>
      <c r="D5">
        <v>20</v>
      </c>
      <c r="E5" t="s">
        <v>104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</row>
    <row r="7" spans="1:11" x14ac:dyDescent="0.2">
      <c r="A7" t="s">
        <v>61</v>
      </c>
      <c r="B7" t="s">
        <v>53</v>
      </c>
      <c r="C7">
        <v>40</v>
      </c>
      <c r="D7">
        <v>20</v>
      </c>
      <c r="E7" t="s">
        <v>103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</row>
    <row r="8" spans="1:11" x14ac:dyDescent="0.2">
      <c r="A8" t="s">
        <v>60</v>
      </c>
      <c r="B8" t="s">
        <v>53</v>
      </c>
      <c r="C8">
        <v>40</v>
      </c>
      <c r="D8">
        <v>20</v>
      </c>
      <c r="E8" t="s">
        <v>103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</row>
    <row r="9" spans="1:11" x14ac:dyDescent="0.2">
      <c r="A9" t="s">
        <v>32</v>
      </c>
      <c r="B9" t="s">
        <v>53</v>
      </c>
      <c r="C9">
        <v>20</v>
      </c>
      <c r="D9">
        <v>20</v>
      </c>
      <c r="E9" t="s">
        <v>103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</row>
    <row r="10" spans="1:11" x14ac:dyDescent="0.2">
      <c r="A10" t="s">
        <v>44</v>
      </c>
      <c r="B10" t="s">
        <v>53</v>
      </c>
      <c r="C10">
        <v>40</v>
      </c>
      <c r="D10">
        <v>20</v>
      </c>
      <c r="E10" t="s">
        <v>104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</row>
    <row r="11" spans="1:11" x14ac:dyDescent="0.2">
      <c r="A11" t="s">
        <v>45</v>
      </c>
      <c r="B11" t="s">
        <v>53</v>
      </c>
      <c r="C11">
        <v>80</v>
      </c>
      <c r="D11">
        <v>30</v>
      </c>
      <c r="E11" t="s">
        <v>103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</row>
    <row r="12" spans="1:11" x14ac:dyDescent="0.2">
      <c r="A12" t="s">
        <v>46</v>
      </c>
      <c r="B12" t="s">
        <v>53</v>
      </c>
      <c r="C12">
        <v>80</v>
      </c>
      <c r="D12">
        <v>30</v>
      </c>
      <c r="E12" t="s">
        <v>103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</row>
    <row r="13" spans="1:11" x14ac:dyDescent="0.2">
      <c r="A13" t="s">
        <v>17</v>
      </c>
      <c r="B13" t="s">
        <v>53</v>
      </c>
      <c r="C13">
        <v>80</v>
      </c>
      <c r="D13">
        <v>30</v>
      </c>
      <c r="E13" t="s">
        <v>103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</row>
    <row r="14" spans="1:11" x14ac:dyDescent="0.2">
      <c r="A14" t="s">
        <v>8</v>
      </c>
      <c r="B14" t="s">
        <v>53</v>
      </c>
      <c r="C14">
        <v>80</v>
      </c>
      <c r="D14">
        <v>30</v>
      </c>
      <c r="E14" t="s">
        <v>103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</row>
    <row r="15" spans="1:11" x14ac:dyDescent="0.2">
      <c r="A15" t="s">
        <v>16</v>
      </c>
      <c r="B15" t="s">
        <v>53</v>
      </c>
      <c r="C15">
        <v>80</v>
      </c>
      <c r="D15">
        <v>30</v>
      </c>
      <c r="E15" t="s">
        <v>104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</row>
    <row r="16" spans="1:11" x14ac:dyDescent="0.2">
      <c r="A16" t="s">
        <v>14</v>
      </c>
      <c r="B16" t="s">
        <v>53</v>
      </c>
      <c r="C16">
        <v>80</v>
      </c>
      <c r="D16">
        <v>20</v>
      </c>
      <c r="E16" t="s">
        <v>104</v>
      </c>
      <c r="G16">
        <v>1</v>
      </c>
      <c r="H16">
        <v>1</v>
      </c>
      <c r="I16">
        <v>1</v>
      </c>
      <c r="J16">
        <v>1</v>
      </c>
      <c r="K16">
        <v>1</v>
      </c>
    </row>
    <row r="17" spans="1:11" x14ac:dyDescent="0.2">
      <c r="A17" t="s">
        <v>16</v>
      </c>
      <c r="B17" t="s">
        <v>53</v>
      </c>
      <c r="C17">
        <v>80</v>
      </c>
      <c r="D17">
        <v>30</v>
      </c>
      <c r="E17" t="s">
        <v>104</v>
      </c>
      <c r="G17">
        <v>1</v>
      </c>
      <c r="H17">
        <v>1</v>
      </c>
      <c r="I17">
        <v>1</v>
      </c>
      <c r="J17">
        <v>1</v>
      </c>
      <c r="K17">
        <v>1</v>
      </c>
    </row>
    <row r="18" spans="1:11" x14ac:dyDescent="0.2">
      <c r="A18" t="s">
        <v>10</v>
      </c>
      <c r="B18" t="s">
        <v>53</v>
      </c>
      <c r="C18">
        <v>80</v>
      </c>
      <c r="D18">
        <v>30</v>
      </c>
      <c r="E18" t="s">
        <v>103</v>
      </c>
      <c r="G18">
        <v>1</v>
      </c>
      <c r="H18">
        <v>1</v>
      </c>
      <c r="I18">
        <v>1</v>
      </c>
      <c r="J18">
        <v>1</v>
      </c>
      <c r="K18">
        <v>1</v>
      </c>
    </row>
    <row r="19" spans="1:11" x14ac:dyDescent="0.2">
      <c r="A19" t="s">
        <v>11</v>
      </c>
      <c r="B19" t="s">
        <v>53</v>
      </c>
      <c r="C19">
        <v>80</v>
      </c>
      <c r="D19">
        <v>30</v>
      </c>
      <c r="E19" t="s">
        <v>104</v>
      </c>
      <c r="G19">
        <v>1</v>
      </c>
      <c r="H19">
        <v>1</v>
      </c>
      <c r="I19">
        <v>1</v>
      </c>
      <c r="J19">
        <v>1</v>
      </c>
      <c r="K19">
        <v>1</v>
      </c>
    </row>
    <row r="20" spans="1:11" x14ac:dyDescent="0.2">
      <c r="A20" t="s">
        <v>19</v>
      </c>
      <c r="B20" t="s">
        <v>53</v>
      </c>
      <c r="C20">
        <v>80</v>
      </c>
      <c r="D20">
        <v>30</v>
      </c>
      <c r="E20" t="s">
        <v>103</v>
      </c>
      <c r="G20">
        <v>1</v>
      </c>
      <c r="H20">
        <v>1</v>
      </c>
      <c r="I20">
        <v>1</v>
      </c>
      <c r="J20">
        <v>1</v>
      </c>
      <c r="K20">
        <v>1</v>
      </c>
    </row>
    <row r="21" spans="1:11" x14ac:dyDescent="0.2">
      <c r="A21" t="s">
        <v>20</v>
      </c>
      <c r="B21" t="s">
        <v>53</v>
      </c>
      <c r="C21">
        <v>80</v>
      </c>
      <c r="D21">
        <v>30</v>
      </c>
      <c r="E21" t="s">
        <v>104</v>
      </c>
      <c r="G21">
        <v>1</v>
      </c>
      <c r="H21">
        <v>1</v>
      </c>
      <c r="I21">
        <v>1</v>
      </c>
      <c r="J21">
        <v>1</v>
      </c>
      <c r="K21">
        <v>1</v>
      </c>
    </row>
    <row r="22" spans="1:11" x14ac:dyDescent="0.2">
      <c r="A22" t="s">
        <v>21</v>
      </c>
      <c r="B22" t="s">
        <v>53</v>
      </c>
      <c r="C22">
        <v>80</v>
      </c>
      <c r="D22">
        <v>30</v>
      </c>
      <c r="E22" t="s">
        <v>105</v>
      </c>
      <c r="G22">
        <v>1</v>
      </c>
      <c r="H22">
        <v>1</v>
      </c>
      <c r="I22">
        <v>1</v>
      </c>
      <c r="J22">
        <v>1</v>
      </c>
      <c r="K22">
        <v>1</v>
      </c>
    </row>
    <row r="23" spans="1:11" x14ac:dyDescent="0.2">
      <c r="A23" t="s">
        <v>50</v>
      </c>
      <c r="B23" t="s">
        <v>53</v>
      </c>
      <c r="C23">
        <v>80</v>
      </c>
      <c r="D23">
        <v>30</v>
      </c>
      <c r="E23" t="s">
        <v>106</v>
      </c>
      <c r="G23">
        <v>1</v>
      </c>
      <c r="H23">
        <v>1</v>
      </c>
      <c r="I23">
        <v>1</v>
      </c>
      <c r="J23">
        <v>1</v>
      </c>
      <c r="K23">
        <v>1</v>
      </c>
    </row>
    <row r="26" spans="1:11" x14ac:dyDescent="0.2">
      <c r="A26" t="s">
        <v>42</v>
      </c>
      <c r="B26" t="s">
        <v>54</v>
      </c>
      <c r="C26">
        <v>40</v>
      </c>
      <c r="D26">
        <v>20</v>
      </c>
      <c r="E26" t="s">
        <v>327</v>
      </c>
      <c r="F26">
        <v>1.160127737</v>
      </c>
      <c r="G26">
        <v>1.2818347080000001</v>
      </c>
      <c r="H26">
        <v>1.9879406310000001</v>
      </c>
      <c r="I26">
        <v>1.0092257819999999</v>
      </c>
      <c r="J26">
        <v>0.528277624</v>
      </c>
      <c r="K26">
        <v>1.1794298990000001</v>
      </c>
    </row>
    <row r="27" spans="1:11" x14ac:dyDescent="0.2">
      <c r="A27" t="s">
        <v>43</v>
      </c>
      <c r="B27" t="s">
        <v>54</v>
      </c>
      <c r="C27">
        <v>40</v>
      </c>
      <c r="D27">
        <v>20</v>
      </c>
      <c r="E27" t="s">
        <v>104</v>
      </c>
      <c r="F27">
        <v>0.21045694200000001</v>
      </c>
      <c r="G27">
        <v>0.68369792900000004</v>
      </c>
      <c r="H27">
        <v>0.60392024300000002</v>
      </c>
      <c r="I27">
        <v>0.33400080100000001</v>
      </c>
      <c r="J27">
        <v>0.15348826400000001</v>
      </c>
      <c r="K27">
        <v>1.0797720799999999</v>
      </c>
    </row>
    <row r="28" spans="1:11" x14ac:dyDescent="0.2">
      <c r="A28" t="s">
        <v>41</v>
      </c>
      <c r="B28" t="s">
        <v>54</v>
      </c>
      <c r="C28">
        <v>20</v>
      </c>
      <c r="D28">
        <v>20</v>
      </c>
      <c r="E28" t="s">
        <v>104</v>
      </c>
      <c r="F28">
        <v>0.89092702199999996</v>
      </c>
      <c r="G28">
        <v>1.218978466</v>
      </c>
      <c r="H28">
        <v>3.2631310560000002</v>
      </c>
      <c r="I28">
        <v>0.9276818</v>
      </c>
      <c r="J28">
        <v>1.3165455580000001</v>
      </c>
      <c r="K28">
        <v>0.88886543500000004</v>
      </c>
    </row>
    <row r="32" spans="1:11" x14ac:dyDescent="0.2">
      <c r="A32" t="s">
        <v>60</v>
      </c>
      <c r="B32" t="s">
        <v>54</v>
      </c>
      <c r="C32">
        <v>40</v>
      </c>
      <c r="D32">
        <v>20</v>
      </c>
      <c r="E32" t="s">
        <v>103</v>
      </c>
      <c r="F32">
        <v>0.55546323200000003</v>
      </c>
      <c r="G32">
        <v>1.477537146</v>
      </c>
      <c r="H32">
        <v>2.3878048779999999</v>
      </c>
      <c r="I32">
        <v>0.62806122399999997</v>
      </c>
      <c r="J32">
        <v>0.237363624</v>
      </c>
      <c r="K32">
        <v>0.68258734700000001</v>
      </c>
    </row>
    <row r="35" spans="1:11" x14ac:dyDescent="0.2">
      <c r="A35" t="s">
        <v>45</v>
      </c>
      <c r="B35" t="s">
        <v>54</v>
      </c>
      <c r="C35">
        <v>80</v>
      </c>
      <c r="D35">
        <v>30</v>
      </c>
      <c r="E35" t="s">
        <v>103</v>
      </c>
      <c r="F35">
        <v>3.9870459739999999</v>
      </c>
      <c r="G35">
        <v>1.2688940470000001</v>
      </c>
      <c r="H35">
        <v>3.8790419159999998</v>
      </c>
      <c r="I35">
        <v>1.2485452210000001</v>
      </c>
      <c r="J35">
        <v>6.5302629769999996</v>
      </c>
      <c r="K35">
        <v>1.2550196849999999</v>
      </c>
    </row>
    <row r="36" spans="1:11" x14ac:dyDescent="0.2">
      <c r="A36" t="s">
        <v>46</v>
      </c>
      <c r="B36" t="s">
        <v>54</v>
      </c>
      <c r="C36">
        <v>80</v>
      </c>
      <c r="D36">
        <v>30</v>
      </c>
      <c r="E36" t="s">
        <v>103</v>
      </c>
      <c r="F36">
        <v>0.36219373999999999</v>
      </c>
      <c r="G36">
        <v>0.91859589100000005</v>
      </c>
      <c r="H36">
        <v>0.90672319800000001</v>
      </c>
      <c r="I36">
        <v>1.408768096</v>
      </c>
      <c r="J36">
        <v>1.625590088</v>
      </c>
      <c r="K36">
        <v>0.71324719800000003</v>
      </c>
    </row>
    <row r="37" spans="1:11" x14ac:dyDescent="0.2">
      <c r="A37" t="s">
        <v>17</v>
      </c>
      <c r="B37" t="s">
        <v>54</v>
      </c>
      <c r="C37">
        <v>80</v>
      </c>
      <c r="D37">
        <v>30</v>
      </c>
      <c r="E37" t="s">
        <v>103</v>
      </c>
      <c r="F37">
        <v>0.53727217699999996</v>
      </c>
      <c r="G37">
        <v>1.2174560800000001</v>
      </c>
      <c r="H37">
        <v>2.421338156</v>
      </c>
      <c r="I37">
        <v>1.209761335</v>
      </c>
      <c r="J37">
        <v>0.44323968600000002</v>
      </c>
      <c r="K37">
        <v>1.7475765889999999</v>
      </c>
    </row>
    <row r="38" spans="1:11" x14ac:dyDescent="0.2">
      <c r="A38" t="s">
        <v>8</v>
      </c>
      <c r="B38" t="s">
        <v>54</v>
      </c>
      <c r="C38">
        <v>80</v>
      </c>
      <c r="D38">
        <v>30</v>
      </c>
      <c r="E38" t="s">
        <v>103</v>
      </c>
      <c r="F38">
        <v>1.3514445770000001</v>
      </c>
      <c r="G38">
        <v>1.494471943</v>
      </c>
      <c r="H38">
        <v>1.541035857</v>
      </c>
      <c r="I38">
        <v>0.92862359999999999</v>
      </c>
      <c r="J38">
        <v>1.121345611</v>
      </c>
      <c r="K38">
        <v>1.6851380869999999</v>
      </c>
    </row>
    <row r="39" spans="1:11" x14ac:dyDescent="0.2">
      <c r="A39" t="s">
        <v>16</v>
      </c>
      <c r="B39" t="s">
        <v>54</v>
      </c>
      <c r="C39">
        <v>80</v>
      </c>
      <c r="D39">
        <v>30</v>
      </c>
      <c r="E39" t="s">
        <v>104</v>
      </c>
      <c r="F39">
        <v>0.222297201</v>
      </c>
      <c r="G39">
        <v>0.76268769700000005</v>
      </c>
      <c r="H39">
        <v>1</v>
      </c>
      <c r="I39">
        <v>0.40331436599999998</v>
      </c>
      <c r="J39">
        <v>0.26520451099999998</v>
      </c>
      <c r="K39">
        <v>0.34247383799999997</v>
      </c>
    </row>
    <row r="40" spans="1:11" x14ac:dyDescent="0.2">
      <c r="A40" t="s">
        <v>14</v>
      </c>
      <c r="B40" t="s">
        <v>54</v>
      </c>
      <c r="C40">
        <v>80</v>
      </c>
      <c r="D40">
        <v>20</v>
      </c>
      <c r="E40" t="s">
        <v>104</v>
      </c>
      <c r="G40">
        <v>0.37126629900000002</v>
      </c>
      <c r="H40">
        <v>1.5024052919999999</v>
      </c>
      <c r="I40">
        <v>1.7423837520000001</v>
      </c>
      <c r="J40">
        <v>4.6204132939999996</v>
      </c>
      <c r="K40">
        <v>1.1109358570000001</v>
      </c>
    </row>
    <row r="41" spans="1:11" x14ac:dyDescent="0.2">
      <c r="A41" t="s">
        <v>10</v>
      </c>
      <c r="B41" t="s">
        <v>54</v>
      </c>
      <c r="C41">
        <v>80</v>
      </c>
      <c r="D41">
        <v>30</v>
      </c>
      <c r="E41" t="s">
        <v>103</v>
      </c>
      <c r="G41">
        <v>0.38121169199999999</v>
      </c>
      <c r="H41">
        <v>0.75248589099999996</v>
      </c>
      <c r="I41">
        <v>0.97470764200000004</v>
      </c>
      <c r="J41">
        <v>1.098787089</v>
      </c>
      <c r="K41">
        <v>0.45053162699999999</v>
      </c>
    </row>
    <row r="42" spans="1:11" x14ac:dyDescent="0.2">
      <c r="A42" t="s">
        <v>11</v>
      </c>
      <c r="B42" t="s">
        <v>54</v>
      </c>
      <c r="C42">
        <v>80</v>
      </c>
      <c r="D42">
        <v>30</v>
      </c>
      <c r="E42" t="s">
        <v>104</v>
      </c>
      <c r="G42">
        <v>0.33701699200000002</v>
      </c>
      <c r="H42">
        <v>2.081044575</v>
      </c>
      <c r="I42">
        <v>0.39197812199999998</v>
      </c>
      <c r="J42">
        <v>0.14092519100000001</v>
      </c>
      <c r="K42">
        <v>1.37276551</v>
      </c>
    </row>
    <row r="43" spans="1:11" x14ac:dyDescent="0.2">
      <c r="A43" t="s">
        <v>19</v>
      </c>
      <c r="B43" t="s">
        <v>54</v>
      </c>
      <c r="C43">
        <v>80</v>
      </c>
      <c r="D43">
        <v>30</v>
      </c>
      <c r="E43" t="s">
        <v>103</v>
      </c>
      <c r="G43">
        <v>3.6282543939999998</v>
      </c>
      <c r="H43">
        <v>1.287972997</v>
      </c>
      <c r="I43">
        <v>1.5567484659999999</v>
      </c>
      <c r="J43">
        <v>2.6313040230000002</v>
      </c>
      <c r="K43">
        <v>1.305040931</v>
      </c>
    </row>
    <row r="44" spans="1:11" x14ac:dyDescent="0.2">
      <c r="A44" t="s">
        <v>20</v>
      </c>
      <c r="B44" t="s">
        <v>54</v>
      </c>
      <c r="C44">
        <v>80</v>
      </c>
      <c r="D44">
        <v>30</v>
      </c>
      <c r="E44" t="s">
        <v>104</v>
      </c>
      <c r="G44">
        <v>1.1535549780000001</v>
      </c>
      <c r="H44">
        <v>0.85388739899999999</v>
      </c>
      <c r="I44">
        <v>0.73519506000000001</v>
      </c>
      <c r="J44">
        <v>0.70339679899999996</v>
      </c>
      <c r="K44">
        <v>0.98741845299999997</v>
      </c>
    </row>
    <row r="45" spans="1:11" x14ac:dyDescent="0.2">
      <c r="A45" t="s">
        <v>21</v>
      </c>
      <c r="B45" t="s">
        <v>54</v>
      </c>
      <c r="C45">
        <v>80</v>
      </c>
      <c r="D45">
        <v>30</v>
      </c>
      <c r="E45" t="s">
        <v>105</v>
      </c>
      <c r="G45">
        <v>0.89220466799999998</v>
      </c>
      <c r="H45">
        <v>0.78191489400000003</v>
      </c>
      <c r="I45">
        <v>0.59061371799999995</v>
      </c>
      <c r="J45">
        <v>0.57685923500000003</v>
      </c>
      <c r="K45">
        <v>0.72205718500000005</v>
      </c>
    </row>
    <row r="46" spans="1:11" x14ac:dyDescent="0.2">
      <c r="A46" t="s">
        <v>50</v>
      </c>
      <c r="B46" t="s">
        <v>54</v>
      </c>
      <c r="C46">
        <v>80</v>
      </c>
      <c r="D46">
        <v>30</v>
      </c>
      <c r="E46" t="s">
        <v>106</v>
      </c>
      <c r="G46">
        <v>1.0086191229999999</v>
      </c>
      <c r="H46">
        <v>0.73641563399999999</v>
      </c>
      <c r="I46">
        <v>0.38236411999999997</v>
      </c>
      <c r="J46">
        <v>0.25183593700000001</v>
      </c>
      <c r="K46">
        <v>0.49426650900000002</v>
      </c>
    </row>
    <row r="48" spans="1:11" x14ac:dyDescent="0.2">
      <c r="A48" t="s">
        <v>42</v>
      </c>
      <c r="B48" t="s">
        <v>55</v>
      </c>
      <c r="C48">
        <v>40</v>
      </c>
      <c r="D48">
        <v>20</v>
      </c>
      <c r="E48" t="s">
        <v>327</v>
      </c>
      <c r="F48">
        <v>0.89379562000000001</v>
      </c>
      <c r="G48">
        <v>0.892247495</v>
      </c>
      <c r="H48">
        <v>1.5394248610000001</v>
      </c>
      <c r="I48">
        <v>0.93342475999999996</v>
      </c>
      <c r="J48">
        <v>0.59548442199999996</v>
      </c>
      <c r="K48">
        <v>0.78411223299999999</v>
      </c>
    </row>
    <row r="49" spans="1:11" x14ac:dyDescent="0.2">
      <c r="A49" t="s">
        <v>43</v>
      </c>
      <c r="B49" t="s">
        <v>55</v>
      </c>
      <c r="C49">
        <v>40</v>
      </c>
      <c r="D49">
        <v>20</v>
      </c>
      <c r="E49" t="s">
        <v>104</v>
      </c>
      <c r="F49">
        <v>1.053273286</v>
      </c>
      <c r="G49">
        <v>1.2211484669999999</v>
      </c>
      <c r="H49">
        <v>0.91551199699999997</v>
      </c>
      <c r="I49">
        <v>1.1879588839999999</v>
      </c>
      <c r="J49">
        <v>0.64808494100000003</v>
      </c>
      <c r="K49">
        <v>2.8250712249999999</v>
      </c>
    </row>
    <row r="50" spans="1:11" x14ac:dyDescent="0.2">
      <c r="A50" t="s">
        <v>41</v>
      </c>
      <c r="B50" t="s">
        <v>55</v>
      </c>
      <c r="C50">
        <v>20</v>
      </c>
      <c r="D50">
        <v>20</v>
      </c>
      <c r="E50" t="s">
        <v>104</v>
      </c>
      <c r="F50">
        <v>0.90463510800000002</v>
      </c>
      <c r="G50">
        <v>0.93057617100000001</v>
      </c>
      <c r="H50">
        <v>1.583375829</v>
      </c>
      <c r="I50">
        <v>0.92232489600000001</v>
      </c>
      <c r="J50">
        <v>0.910675503</v>
      </c>
      <c r="K50">
        <v>1.036622691</v>
      </c>
    </row>
    <row r="51" spans="1:11" x14ac:dyDescent="0.2">
      <c r="A51" t="s">
        <v>61</v>
      </c>
      <c r="B51" t="s">
        <v>55</v>
      </c>
      <c r="C51">
        <v>40</v>
      </c>
      <c r="D51">
        <v>20</v>
      </c>
      <c r="E51" t="s">
        <v>103</v>
      </c>
      <c r="F51">
        <v>1.0916074520000001</v>
      </c>
      <c r="G51">
        <v>0.98952357099999999</v>
      </c>
      <c r="H51">
        <v>1.4650711510000001</v>
      </c>
      <c r="I51">
        <v>1.19371345</v>
      </c>
      <c r="J51">
        <v>1.3987992419999999</v>
      </c>
      <c r="K51">
        <v>0.79499544600000005</v>
      </c>
    </row>
    <row r="52" spans="1:11" x14ac:dyDescent="0.2">
      <c r="A52" t="s">
        <v>60</v>
      </c>
      <c r="B52" t="s">
        <v>55</v>
      </c>
      <c r="C52">
        <v>40</v>
      </c>
      <c r="D52">
        <v>20</v>
      </c>
      <c r="E52" t="s">
        <v>103</v>
      </c>
      <c r="F52">
        <v>0.62817147900000003</v>
      </c>
      <c r="G52">
        <v>1.417702386</v>
      </c>
      <c r="H52">
        <v>1.638349515</v>
      </c>
      <c r="I52">
        <v>0.51646854900000005</v>
      </c>
      <c r="J52">
        <v>0.236943499</v>
      </c>
      <c r="K52">
        <v>0.81844112400000002</v>
      </c>
    </row>
    <row r="53" spans="1:11" x14ac:dyDescent="0.2">
      <c r="A53" t="s">
        <v>32</v>
      </c>
      <c r="B53" t="s">
        <v>55</v>
      </c>
      <c r="C53">
        <v>20</v>
      </c>
      <c r="D53">
        <v>20</v>
      </c>
      <c r="E53" t="s">
        <v>103</v>
      </c>
      <c r="F53">
        <v>0</v>
      </c>
      <c r="G53">
        <v>1.0453817990000001</v>
      </c>
      <c r="H53">
        <v>11.44230769</v>
      </c>
      <c r="I53">
        <v>0.68641576000000004</v>
      </c>
      <c r="J53">
        <v>0.64234456100000004</v>
      </c>
      <c r="K53">
        <v>0.88750064299999998</v>
      </c>
    </row>
    <row r="54" spans="1:11" x14ac:dyDescent="0.2">
      <c r="A54" t="s">
        <v>44</v>
      </c>
      <c r="B54" t="s">
        <v>55</v>
      </c>
      <c r="C54">
        <v>40</v>
      </c>
      <c r="D54">
        <v>20</v>
      </c>
      <c r="E54" t="s">
        <v>104</v>
      </c>
      <c r="F54">
        <v>1.05648038</v>
      </c>
      <c r="G54">
        <v>1.0678162790000001</v>
      </c>
      <c r="H54">
        <v>0</v>
      </c>
      <c r="I54">
        <v>0.90096235800000002</v>
      </c>
      <c r="J54">
        <v>0.39614914200000001</v>
      </c>
      <c r="K54">
        <v>0.87713132100000002</v>
      </c>
    </row>
    <row r="55" spans="1:11" x14ac:dyDescent="0.2">
      <c r="A55" t="s">
        <v>45</v>
      </c>
      <c r="B55" t="s">
        <v>55</v>
      </c>
      <c r="C55">
        <v>80</v>
      </c>
      <c r="D55">
        <v>30</v>
      </c>
      <c r="E55" t="s">
        <v>103</v>
      </c>
      <c r="F55">
        <v>1.027686055</v>
      </c>
      <c r="G55">
        <v>0.49176642999999998</v>
      </c>
      <c r="H55">
        <v>0.97724550899999996</v>
      </c>
      <c r="I55">
        <v>0.66209685399999996</v>
      </c>
      <c r="J55">
        <v>2.7602327579999999</v>
      </c>
      <c r="K55">
        <v>1.6111712600000001</v>
      </c>
    </row>
    <row r="56" spans="1:11" x14ac:dyDescent="0.2">
      <c r="A56" t="s">
        <v>46</v>
      </c>
      <c r="B56" t="s">
        <v>55</v>
      </c>
      <c r="C56">
        <v>80</v>
      </c>
      <c r="D56">
        <v>30</v>
      </c>
      <c r="E56" t="s">
        <v>103</v>
      </c>
      <c r="F56">
        <v>0.36219373999999999</v>
      </c>
      <c r="G56">
        <v>1.4662880650000001</v>
      </c>
      <c r="H56">
        <v>1.0230163539999999</v>
      </c>
      <c r="I56">
        <v>1.2037694619999999</v>
      </c>
      <c r="J56">
        <v>0.65650563100000003</v>
      </c>
      <c r="K56">
        <v>0.52723052000000004</v>
      </c>
    </row>
    <row r="57" spans="1:11" x14ac:dyDescent="0.2">
      <c r="A57" t="s">
        <v>17</v>
      </c>
      <c r="B57" t="s">
        <v>55</v>
      </c>
      <c r="C57">
        <v>80</v>
      </c>
      <c r="D57">
        <v>30</v>
      </c>
      <c r="E57" t="s">
        <v>103</v>
      </c>
      <c r="F57">
        <v>1.246726502</v>
      </c>
      <c r="G57">
        <v>2.209667101</v>
      </c>
      <c r="H57">
        <v>2.3526220609999999</v>
      </c>
      <c r="I57">
        <v>1.8984226609999999</v>
      </c>
      <c r="J57">
        <v>1.446689227</v>
      </c>
      <c r="K57">
        <v>2.0250800180000001</v>
      </c>
    </row>
    <row r="58" spans="1:11" x14ac:dyDescent="0.2">
      <c r="A58" t="s">
        <v>8</v>
      </c>
      <c r="B58" t="s">
        <v>55</v>
      </c>
      <c r="C58">
        <v>80</v>
      </c>
      <c r="D58">
        <v>30</v>
      </c>
      <c r="E58" t="s">
        <v>103</v>
      </c>
      <c r="F58">
        <v>1.284798892</v>
      </c>
      <c r="G58">
        <v>2.071330632</v>
      </c>
      <c r="H58">
        <v>3.8737051789999999</v>
      </c>
      <c r="I58">
        <v>0.93913325800000003</v>
      </c>
      <c r="J58">
        <v>0.74644904000000001</v>
      </c>
      <c r="K58">
        <v>1.519389007</v>
      </c>
    </row>
    <row r="61" spans="1:11" x14ac:dyDescent="0.2">
      <c r="A61" t="s">
        <v>16</v>
      </c>
      <c r="B61" t="s">
        <v>55</v>
      </c>
      <c r="C61">
        <v>80</v>
      </c>
      <c r="D61">
        <v>30</v>
      </c>
      <c r="E61" t="s">
        <v>104</v>
      </c>
      <c r="G61">
        <v>1.9378976489999999</v>
      </c>
      <c r="H61">
        <v>0.73527146700000001</v>
      </c>
      <c r="I61">
        <v>1.7131403119999999</v>
      </c>
      <c r="J61">
        <v>2.700893668</v>
      </c>
      <c r="K61">
        <v>1.4545454550000001</v>
      </c>
    </row>
    <row r="62" spans="1:11" x14ac:dyDescent="0.2">
      <c r="A62" t="s">
        <v>10</v>
      </c>
      <c r="B62" t="s">
        <v>55</v>
      </c>
      <c r="C62">
        <v>80</v>
      </c>
      <c r="D62">
        <v>30</v>
      </c>
      <c r="E62" t="s">
        <v>103</v>
      </c>
      <c r="G62">
        <v>0.76087274999999999</v>
      </c>
      <c r="H62">
        <v>1.5735017469999999</v>
      </c>
      <c r="I62">
        <v>0.83573565400000005</v>
      </c>
      <c r="J62">
        <v>0.65389792599999996</v>
      </c>
      <c r="K62">
        <v>0.45053162699999999</v>
      </c>
    </row>
    <row r="63" spans="1:11" x14ac:dyDescent="0.2">
      <c r="A63" t="s">
        <v>11</v>
      </c>
      <c r="B63" t="s">
        <v>55</v>
      </c>
      <c r="C63">
        <v>80</v>
      </c>
      <c r="D63">
        <v>30</v>
      </c>
      <c r="E63" t="s">
        <v>104</v>
      </c>
      <c r="G63">
        <v>0.12956146900000001</v>
      </c>
      <c r="H63">
        <v>3.2309770370000002</v>
      </c>
      <c r="I63">
        <v>1.956852021</v>
      </c>
      <c r="J63">
        <v>4.2423109300000004</v>
      </c>
      <c r="K63">
        <v>1.1109358570000001</v>
      </c>
    </row>
    <row r="64" spans="1:11" x14ac:dyDescent="0.2">
      <c r="A64" t="s">
        <v>19</v>
      </c>
      <c r="B64" t="s">
        <v>55</v>
      </c>
      <c r="C64">
        <v>80</v>
      </c>
      <c r="D64">
        <v>30</v>
      </c>
      <c r="E64" t="s">
        <v>103</v>
      </c>
      <c r="G64">
        <v>1.6612451589999999</v>
      </c>
      <c r="I64">
        <v>2.5051124740000001</v>
      </c>
      <c r="J64">
        <v>2.2500051820000002</v>
      </c>
      <c r="K64">
        <v>1.784575614</v>
      </c>
    </row>
    <row r="65" spans="1:11" x14ac:dyDescent="0.2">
      <c r="A65" t="s">
        <v>20</v>
      </c>
      <c r="B65" t="s">
        <v>55</v>
      </c>
      <c r="C65">
        <v>80</v>
      </c>
      <c r="D65">
        <v>30</v>
      </c>
      <c r="E65" t="s">
        <v>104</v>
      </c>
      <c r="G65">
        <v>1.2673438050000001</v>
      </c>
      <c r="H65">
        <v>2.1407506700000001</v>
      </c>
      <c r="I65">
        <v>1.027925905</v>
      </c>
      <c r="J65">
        <v>1.3023802149999999</v>
      </c>
      <c r="K65">
        <v>1.282075179</v>
      </c>
    </row>
    <row r="66" spans="1:11" x14ac:dyDescent="0.2">
      <c r="A66" t="s">
        <v>21</v>
      </c>
      <c r="B66" t="s">
        <v>55</v>
      </c>
      <c r="C66">
        <v>80</v>
      </c>
      <c r="D66">
        <v>30</v>
      </c>
      <c r="E66" t="s">
        <v>105</v>
      </c>
      <c r="G66">
        <v>0.79736904799999997</v>
      </c>
      <c r="H66">
        <v>0.810556465</v>
      </c>
      <c r="I66">
        <v>1.166209386</v>
      </c>
      <c r="J66">
        <v>1.665606345</v>
      </c>
      <c r="K66">
        <v>1.090605273</v>
      </c>
    </row>
    <row r="67" spans="1:11" x14ac:dyDescent="0.2">
      <c r="A67" t="s">
        <v>50</v>
      </c>
      <c r="B67" t="s">
        <v>55</v>
      </c>
      <c r="C67">
        <v>80</v>
      </c>
      <c r="D67">
        <v>30</v>
      </c>
      <c r="E67" t="s">
        <v>106</v>
      </c>
      <c r="G67">
        <v>1.1397751759999999</v>
      </c>
      <c r="H67">
        <v>1.7628693989999999</v>
      </c>
      <c r="I67">
        <v>0.60851387300000004</v>
      </c>
      <c r="J67">
        <v>0.56686371400000002</v>
      </c>
      <c r="K67">
        <v>0.80229339700000002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 1E</vt:lpstr>
      <vt:lpstr>Fig 2A</vt:lpstr>
      <vt:lpstr>Fig2B, 2C</vt:lpstr>
      <vt:lpstr>Fig. 2D</vt:lpstr>
      <vt:lpstr>Fig 4B</vt:lpstr>
      <vt:lpstr>Fig 4E</vt:lpstr>
      <vt:lpstr>Fig 4F</vt:lpstr>
      <vt:lpstr>Fig 5A</vt:lpstr>
      <vt:lpstr>Fig 5B-E</vt:lpstr>
      <vt:lpstr>Fig 5G</vt:lpstr>
      <vt:lpstr>Fig 5H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Dillon</dc:creator>
  <cp:lastModifiedBy>Magnus Dillon</cp:lastModifiedBy>
  <dcterms:created xsi:type="dcterms:W3CDTF">2025-04-16T06:49:53Z</dcterms:created>
  <dcterms:modified xsi:type="dcterms:W3CDTF">2025-06-08T14:01:59Z</dcterms:modified>
</cp:coreProperties>
</file>