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eol031\My Drive\Projects\Stromatolite project\2025 Nat Comms C-uptake-porosity paper\August revision\"/>
    </mc:Choice>
  </mc:AlternateContent>
  <xr:revisionPtr revIDLastSave="0" documentId="13_ncr:1_{1A702B3B-442B-4610-8152-E3937D4A3A3B}" xr6:coauthVersionLast="47" xr6:coauthVersionMax="47" xr10:uidLastSave="{00000000-0000-0000-0000-000000000000}"/>
  <bookViews>
    <workbookView xWindow="-96" yWindow="-96" windowWidth="23232" windowHeight="12432" tabRatio="875" activeTab="1" xr2:uid="{00000000-000D-0000-FFFF-FFFF00000000}"/>
  </bookViews>
  <sheets>
    <sheet name="Info" sheetId="4" r:id="rId1"/>
    <sheet name="Whole Rock Maker" sheetId="22" r:id="rId2"/>
  </sheets>
  <definedNames>
    <definedName name="OLE_LINK1" localSheetId="0">Info!$C$8</definedName>
    <definedName name="solver_adj" localSheetId="1" hidden="1">'Whole Rock Maker'!$F$4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100</definedName>
    <definedName name="solver_lhs1" localSheetId="1" hidden="1">'Whole Rock Maker'!$C$51</definedName>
    <definedName name="solver_lin" localSheetId="1" hidden="1">2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1</definedName>
    <definedName name="solver_nwt" localSheetId="1" hidden="1">1</definedName>
    <definedName name="solver_opt" localSheetId="1" hidden="1">'Whole Rock Maker'!$I$3</definedName>
    <definedName name="solver_pre" localSheetId="1" hidden="1">0.000001</definedName>
    <definedName name="solver_rbv" localSheetId="1" hidden="1">1</definedName>
    <definedName name="solver_rel1" localSheetId="1" hidden="1">2</definedName>
    <definedName name="solver_rhs1" localSheetId="1" hidden="1">100</definedName>
    <definedName name="solver_rlx" localSheetId="1" hidden="1">1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100</definedName>
    <definedName name="solver_tim" localSheetId="1" hidden="1">100</definedName>
    <definedName name="solver_tol" localSheetId="1" hidden="1">0.05</definedName>
    <definedName name="solver_typ" localSheetId="1" hidden="1">3</definedName>
    <definedName name="solver_val" localSheetId="1" hidden="1">2</definedName>
    <definedName name="solver_ver" localSheetId="1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4" i="22" l="1"/>
  <c r="Q45" i="22"/>
  <c r="Q46" i="22"/>
  <c r="Q47" i="22"/>
  <c r="Q48" i="22"/>
  <c r="Q49" i="22"/>
  <c r="Q50" i="22"/>
  <c r="Q51" i="22"/>
  <c r="Q52" i="22"/>
  <c r="Q53" i="22"/>
  <c r="O54" i="22" l="1"/>
  <c r="R54" i="22" s="1"/>
  <c r="O46" i="22"/>
  <c r="R46" i="22" s="1"/>
  <c r="O47" i="22"/>
  <c r="R47" i="22" s="1"/>
  <c r="O48" i="22"/>
  <c r="R48" i="22" s="1"/>
  <c r="O49" i="22"/>
  <c r="R49" i="22" s="1"/>
  <c r="O50" i="22"/>
  <c r="R50" i="22" s="1"/>
  <c r="O51" i="22"/>
  <c r="R51" i="22" s="1"/>
  <c r="O52" i="22"/>
  <c r="R52" i="22" s="1"/>
  <c r="O53" i="22"/>
  <c r="R53" i="22" s="1"/>
  <c r="O45" i="22"/>
  <c r="R45" i="22" s="1"/>
  <c r="T4" i="22" l="1"/>
  <c r="C53" i="22" s="1"/>
  <c r="L3" i="22"/>
  <c r="M3" i="22"/>
  <c r="N3" i="22"/>
  <c r="O3" i="22"/>
  <c r="P3" i="22"/>
  <c r="Q3" i="22"/>
  <c r="R3" i="22"/>
  <c r="S3" i="22"/>
  <c r="B24" i="22"/>
  <c r="C24" i="22"/>
  <c r="D24" i="22"/>
  <c r="E24" i="22"/>
  <c r="F24" i="22"/>
  <c r="G24" i="22"/>
  <c r="H24" i="22"/>
  <c r="I24" i="22"/>
  <c r="J24" i="22"/>
  <c r="K24" i="22"/>
  <c r="L24" i="22"/>
  <c r="M24" i="22"/>
  <c r="N24" i="22"/>
  <c r="O24" i="22"/>
  <c r="P24" i="22"/>
  <c r="Q24" i="22"/>
  <c r="R24" i="22"/>
  <c r="S24" i="22"/>
  <c r="K3" i="22"/>
  <c r="J3" i="22"/>
  <c r="I3" i="22"/>
  <c r="H3" i="22"/>
  <c r="G3" i="22" l="1"/>
  <c r="D3" i="22"/>
  <c r="I34" i="22"/>
  <c r="L33" i="22"/>
  <c r="I33" i="22"/>
  <c r="E3" i="22"/>
  <c r="F3" i="22"/>
  <c r="B3" i="22"/>
  <c r="C3" i="22"/>
  <c r="T23" i="22" l="1"/>
  <c r="T11" i="22"/>
  <c r="T17" i="22"/>
  <c r="T3" i="22"/>
  <c r="T15" i="22"/>
  <c r="T8" i="22"/>
  <c r="T7" i="22"/>
  <c r="T19" i="22"/>
  <c r="T18" i="22"/>
  <c r="T13" i="22"/>
  <c r="T10" i="22"/>
  <c r="T14" i="22"/>
  <c r="T16" i="22"/>
  <c r="T6" i="22"/>
  <c r="T9" i="22"/>
  <c r="T22" i="22"/>
  <c r="T20" i="22"/>
  <c r="T5" i="22"/>
  <c r="T21" i="22"/>
  <c r="T12" i="22"/>
  <c r="T24" i="22" l="1"/>
  <c r="C47" i="22" s="1"/>
  <c r="D47" i="22" s="1"/>
  <c r="C38" i="22" l="1"/>
  <c r="C50" i="22"/>
  <c r="C41" i="22"/>
  <c r="D41" i="22" s="1"/>
  <c r="C44" i="22"/>
  <c r="D44" i="22" s="1"/>
  <c r="C39" i="22"/>
  <c r="C35" i="22"/>
  <c r="D35" i="22" s="1"/>
  <c r="C32" i="22"/>
  <c r="D32" i="22" s="1"/>
  <c r="C37" i="22"/>
  <c r="C33" i="22"/>
  <c r="C42" i="22"/>
  <c r="D42" i="22" s="1"/>
  <c r="C36" i="22"/>
  <c r="D36" i="22" s="1"/>
  <c r="C48" i="22"/>
  <c r="D48" i="22" s="1"/>
  <c r="C45" i="22"/>
  <c r="D45" i="22" s="1"/>
  <c r="C49" i="22"/>
  <c r="D49" i="22" s="1"/>
  <c r="C43" i="22"/>
  <c r="C34" i="22"/>
  <c r="D34" i="22" s="1"/>
  <c r="C46" i="22"/>
  <c r="C40" i="22"/>
  <c r="D38" i="22" l="1"/>
  <c r="D37" i="22"/>
  <c r="D39" i="22"/>
  <c r="D50" i="22"/>
  <c r="D43" i="22"/>
  <c r="D46" i="22"/>
  <c r="D33" i="22"/>
  <c r="C51" i="22"/>
  <c r="D40" i="22"/>
  <c r="D51" i="22" l="1"/>
</calcChain>
</file>

<file path=xl/sharedStrings.xml><?xml version="1.0" encoding="utf-8"?>
<sst xmlns="http://schemas.openxmlformats.org/spreadsheetml/2006/main" count="141" uniqueCount="101">
  <si>
    <t>SiO2</t>
  </si>
  <si>
    <t>Al2O3</t>
  </si>
  <si>
    <t>TiO2</t>
  </si>
  <si>
    <t>MgO</t>
  </si>
  <si>
    <t>FeO</t>
  </si>
  <si>
    <t>MnO</t>
  </si>
  <si>
    <t>Fe2O3</t>
  </si>
  <si>
    <t>Na2O</t>
  </si>
  <si>
    <t>K2O</t>
  </si>
  <si>
    <t>CaO</t>
  </si>
  <si>
    <t>H2O</t>
  </si>
  <si>
    <t>CO2</t>
  </si>
  <si>
    <t>wt%</t>
  </si>
  <si>
    <t>Total</t>
  </si>
  <si>
    <t>SO3</t>
  </si>
  <si>
    <t>BaO</t>
  </si>
  <si>
    <t>Cr2O3</t>
  </si>
  <si>
    <t>O2</t>
  </si>
  <si>
    <t>Comp 2</t>
  </si>
  <si>
    <t>Comp 3</t>
  </si>
  <si>
    <t>Comp 4</t>
  </si>
  <si>
    <t>Comp 5</t>
  </si>
  <si>
    <t>Comp 6</t>
  </si>
  <si>
    <t>Comp 7</t>
  </si>
  <si>
    <t>Comp 8</t>
  </si>
  <si>
    <t>Comp 9</t>
  </si>
  <si>
    <t>Comp 10</t>
  </si>
  <si>
    <t>Comp 11</t>
  </si>
  <si>
    <t>Comp 12</t>
  </si>
  <si>
    <t>Comp 13</t>
  </si>
  <si>
    <t>Comp 14</t>
  </si>
  <si>
    <t>Comp 15</t>
  </si>
  <si>
    <t>Comp 16</t>
  </si>
  <si>
    <t>Comp 17</t>
  </si>
  <si>
    <t>Comp 18</t>
  </si>
  <si>
    <t>P2O5</t>
  </si>
  <si>
    <t>B2O3</t>
  </si>
  <si>
    <t>Li2O</t>
  </si>
  <si>
    <t>WR composition</t>
  </si>
  <si>
    <r>
      <t>ρ</t>
    </r>
    <r>
      <rPr>
        <i/>
        <vertAlign val="subscript"/>
        <sz val="18"/>
        <rFont val="Calibri"/>
        <family val="2"/>
      </rPr>
      <t>WR</t>
    </r>
  </si>
  <si>
    <t>(wt%)</t>
  </si>
  <si>
    <t>(g/mol)</t>
  </si>
  <si>
    <t xml:space="preserve">Green cells require or allow data input by the user. </t>
  </si>
  <si>
    <t>Colour-coding of spreadsheet cells</t>
  </si>
  <si>
    <t xml:space="preserve">Dark red cells contain content that should not be changed, such as mathematical formulas, basic parameters required for calculations, etc. </t>
  </si>
  <si>
    <t>Orange cells contain user information or instructions.</t>
  </si>
  <si>
    <t>ρ</t>
  </si>
  <si>
    <t>Rock Maker: software for the calculation of rock compositions using whole rock and mineral data</t>
  </si>
  <si>
    <t xml:space="preserve">Steffen Büttner </t>
  </si>
  <si>
    <t>Department of Geology, Rhodes University</t>
  </si>
  <si>
    <r>
      <t>Büttner SH (2012) Rock Maker: an MS Excel</t>
    </r>
    <r>
      <rPr>
        <b/>
        <vertAlign val="superscript"/>
        <sz val="12"/>
        <rFont val="Calibri"/>
        <family val="2"/>
        <scheme val="minor"/>
      </rPr>
      <t>TM</t>
    </r>
    <r>
      <rPr>
        <b/>
        <sz val="12"/>
        <rFont val="Calibri"/>
        <family val="2"/>
        <scheme val="minor"/>
      </rPr>
      <t xml:space="preserve"> spreadsheet for the calculation of rock compositions from proportional whole rock analyses, </t>
    </r>
  </si>
  <si>
    <t>NiO</t>
  </si>
  <si>
    <t>F</t>
  </si>
  <si>
    <t>Sample</t>
  </si>
  <si>
    <t>SrO</t>
  </si>
  <si>
    <t>ZrO2</t>
  </si>
  <si>
    <t>V2O3</t>
  </si>
  <si>
    <t>Info: for extraction of phases or proportional rock compositions insert negative mode/vol% values in row 4</t>
  </si>
  <si>
    <t>Cl</t>
  </si>
  <si>
    <t>ZnO</t>
  </si>
  <si>
    <r>
      <t xml:space="preserve">mineral compositions, and modal abundance. </t>
    </r>
    <r>
      <rPr>
        <b/>
        <i/>
        <sz val="12"/>
        <rFont val="Calibri"/>
        <family val="2"/>
        <scheme val="minor"/>
      </rPr>
      <t xml:space="preserve">Mineralogy and Petrology, Vol 104, Issue 1-2, 129-135, </t>
    </r>
    <r>
      <rPr>
        <b/>
        <sz val="12"/>
        <rFont val="Calibri"/>
        <family val="2"/>
        <scheme val="minor"/>
      </rPr>
      <t>DOI 10.1007/s00710-011-0181-7</t>
    </r>
  </si>
  <si>
    <t>H2</t>
  </si>
  <si>
    <t xml:space="preserve">Oxide molar masses used </t>
  </si>
  <si>
    <t>for mol%/wt% conversions:</t>
  </si>
  <si>
    <t>Light red cells in the worksheet can be overwritten if other mineral phases, densities or compositions are desired. Handle with care! Changes may affect results!</t>
  </si>
  <si>
    <t>WholeRockMaker</t>
  </si>
  <si>
    <t>Makhanda Grahamstown, South Africa</t>
  </si>
  <si>
    <t xml:space="preserve">Blue cells contain results, which can be copy/pasted to results files.  </t>
  </si>
  <si>
    <t>CuO</t>
  </si>
  <si>
    <t>PbO</t>
  </si>
  <si>
    <t>Calcite</t>
  </si>
  <si>
    <t>Comp1</t>
  </si>
  <si>
    <t>Water</t>
  </si>
  <si>
    <t>air</t>
  </si>
  <si>
    <r>
      <t>This spreadsheet is a simplified part of the first Rock Maker software of Büttner (2012)</t>
    </r>
    <r>
      <rPr>
        <i/>
        <sz val="14"/>
        <rFont val="Calibri"/>
        <family val="2"/>
        <scheme val="minor"/>
      </rPr>
      <t xml:space="preserve">. </t>
    </r>
    <r>
      <rPr>
        <sz val="14"/>
        <rFont val="Calibri"/>
        <family val="2"/>
        <scheme val="minor"/>
      </rPr>
      <t xml:space="preserve">Further descriptions and explanations are provided therein. </t>
    </r>
  </si>
  <si>
    <t>Approx. density</t>
  </si>
  <si>
    <t>C wt%</t>
  </si>
  <si>
    <t>CR II 2018-3</t>
  </si>
  <si>
    <t>CR2018-1 site 2</t>
  </si>
  <si>
    <t>CR2018-2 site 5-2</t>
  </si>
  <si>
    <t>CR2018-2 site 1</t>
  </si>
  <si>
    <t>CR2018-2 site 2</t>
  </si>
  <si>
    <t>CR2018-3 site 2</t>
  </si>
  <si>
    <t>CR2018-3 site 4</t>
  </si>
  <si>
    <t>Average (all data)</t>
  </si>
  <si>
    <t>Avg sil detritus (n=18)</t>
  </si>
  <si>
    <t>Average (no detritus, no phosphate)</t>
  </si>
  <si>
    <t>Pure  calcite</t>
  </si>
  <si>
    <t>E-mail: s.buttner@ru.ac.za</t>
  </si>
  <si>
    <t>Enter mode/vol%/area%</t>
  </si>
  <si>
    <t>Wt%                              SiO2</t>
  </si>
  <si>
    <r>
      <t>Avg Ca phosphate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(n=25)</t>
    </r>
  </si>
  <si>
    <t>WR or mineral composition</t>
  </si>
  <si>
    <r>
      <rPr>
        <vertAlign val="superscript"/>
        <sz val="16"/>
        <rFont val="Calibri"/>
        <family val="2"/>
      </rPr>
      <t>1</t>
    </r>
    <r>
      <rPr>
        <sz val="16"/>
        <rFont val="Calibri"/>
        <family val="2"/>
      </rPr>
      <t xml:space="preserve"> Average phosphatic stromatolite material, excluding excess volatiles (Büttner et al., 2021)</t>
    </r>
    <r>
      <rPr>
        <vertAlign val="superscript"/>
        <sz val="16"/>
        <rFont val="Calibri"/>
        <family val="2"/>
      </rPr>
      <t>21</t>
    </r>
  </si>
  <si>
    <r>
      <t>CO</t>
    </r>
    <r>
      <rPr>
        <b/>
        <vertAlign val="subscript"/>
        <sz val="14"/>
        <color rgb="FF000000"/>
        <rFont val="Calibri"/>
        <family val="2"/>
      </rPr>
      <t>2</t>
    </r>
    <r>
      <rPr>
        <b/>
        <sz val="14"/>
        <color rgb="FF000000"/>
        <rFont val="Calibri"/>
        <family val="2"/>
      </rPr>
      <t xml:space="preserve"> wt%</t>
    </r>
  </si>
  <si>
    <r>
      <t>Kg CO</t>
    </r>
    <r>
      <rPr>
        <b/>
        <vertAlign val="subscript"/>
        <sz val="14"/>
        <color rgb="FF000000"/>
        <rFont val="Calibri"/>
        <family val="2"/>
      </rPr>
      <t>2</t>
    </r>
    <r>
      <rPr>
        <b/>
        <sz val="14"/>
        <color rgb="FF000000"/>
        <rFont val="Calibri"/>
        <family val="2"/>
      </rPr>
      <t>/m</t>
    </r>
    <r>
      <rPr>
        <b/>
        <vertAlign val="superscript"/>
        <sz val="14"/>
        <color rgb="FF000000"/>
        <rFont val="Calibri"/>
        <family val="2"/>
      </rPr>
      <t>3</t>
    </r>
  </si>
  <si>
    <r>
      <t>Kg C/m</t>
    </r>
    <r>
      <rPr>
        <b/>
        <vertAlign val="superscript"/>
        <sz val="14"/>
        <color rgb="FF000000"/>
        <rFont val="Calibri"/>
        <family val="2"/>
      </rPr>
      <t>3</t>
    </r>
  </si>
  <si>
    <t>Pore space vol%_</t>
  </si>
  <si>
    <r>
      <t>Phosph. strom.</t>
    </r>
    <r>
      <rPr>
        <b/>
        <vertAlign val="superscript"/>
        <sz val="14"/>
        <color rgb="FF000000"/>
        <rFont val="Calibri"/>
        <family val="2"/>
      </rPr>
      <t xml:space="preserve">1 </t>
    </r>
    <r>
      <rPr>
        <b/>
        <sz val="14"/>
        <color rgb="FF000000"/>
        <rFont val="Calibri"/>
        <family val="2"/>
      </rPr>
      <t>vol%</t>
    </r>
  </si>
  <si>
    <t>Detrital silicate vol%</t>
  </si>
  <si>
    <t>Calcite vol%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</si>
</sst>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5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8"/>
      <name val="Calibri"/>
      <family val="2"/>
    </font>
    <font>
      <i/>
      <vertAlign val="subscript"/>
      <sz val="18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2"/>
      <color rgb="FF000000"/>
      <name val="Lucida Grande"/>
    </font>
    <font>
      <sz val="12"/>
      <name val="宋体"/>
      <family val="3"/>
      <charset val="134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</font>
    <font>
      <sz val="16"/>
      <name val="Calibri"/>
      <family val="2"/>
    </font>
    <font>
      <vertAlign val="superscript"/>
      <sz val="16"/>
      <name val="Calibri"/>
      <family val="2"/>
    </font>
    <font>
      <b/>
      <sz val="16"/>
      <name val="Calibri"/>
      <family val="2"/>
    </font>
    <font>
      <b/>
      <sz val="16"/>
      <color theme="1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  <font>
      <b/>
      <vertAlign val="subscript"/>
      <sz val="14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B8D6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42">
    <xf numFmtId="0" fontId="0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29" fillId="0" borderId="0"/>
    <xf numFmtId="0" fontId="32" fillId="0" borderId="0"/>
  </cellStyleXfs>
  <cellXfs count="1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2" fontId="0" fillId="0" borderId="0" xfId="0" applyNumberFormat="1"/>
    <xf numFmtId="164" fontId="0" fillId="3" borderId="0" xfId="0" applyNumberFormat="1" applyFill="1"/>
    <xf numFmtId="164" fontId="0" fillId="3" borderId="15" xfId="0" applyNumberFormat="1" applyFill="1" applyBorder="1"/>
    <xf numFmtId="0" fontId="0" fillId="3" borderId="16" xfId="0" applyFill="1" applyBorder="1"/>
    <xf numFmtId="164" fontId="0" fillId="3" borderId="16" xfId="0" applyNumberFormat="1" applyFill="1" applyBorder="1"/>
    <xf numFmtId="164" fontId="0" fillId="3" borderId="18" xfId="0" applyNumberFormat="1" applyFill="1" applyBorder="1"/>
    <xf numFmtId="0" fontId="0" fillId="3" borderId="0" xfId="0" applyFill="1"/>
    <xf numFmtId="164" fontId="0" fillId="3" borderId="19" xfId="0" applyNumberFormat="1" applyFill="1" applyBorder="1"/>
    <xf numFmtId="164" fontId="0" fillId="3" borderId="20" xfId="0" applyNumberFormat="1" applyFill="1" applyBorder="1"/>
    <xf numFmtId="164" fontId="0" fillId="3" borderId="21" xfId="0" applyNumberFormat="1" applyFill="1" applyBorder="1"/>
    <xf numFmtId="164" fontId="0" fillId="3" borderId="22" xfId="0" applyNumberFormat="1" applyFill="1" applyBorder="1"/>
    <xf numFmtId="164" fontId="0" fillId="0" borderId="0" xfId="0" applyNumberFormat="1" applyAlignment="1">
      <alignment horizontal="center"/>
    </xf>
    <xf numFmtId="164" fontId="9" fillId="3" borderId="0" xfId="0" applyNumberFormat="1" applyFont="1" applyFill="1" applyAlignment="1">
      <alignment horizontal="center"/>
    </xf>
    <xf numFmtId="164" fontId="10" fillId="3" borderId="16" xfId="0" applyNumberFormat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0" fontId="12" fillId="4" borderId="26" xfId="0" applyFont="1" applyFill="1" applyBorder="1" applyAlignment="1">
      <alignment horizontal="right"/>
    </xf>
    <xf numFmtId="164" fontId="12" fillId="2" borderId="11" xfId="0" applyNumberFormat="1" applyFont="1" applyFill="1" applyBorder="1" applyAlignment="1">
      <alignment horizontal="center"/>
    </xf>
    <xf numFmtId="164" fontId="12" fillId="4" borderId="10" xfId="0" applyNumberFormat="1" applyFont="1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164" fontId="4" fillId="3" borderId="21" xfId="0" applyNumberFormat="1" applyFont="1" applyFill="1" applyBorder="1" applyAlignment="1">
      <alignment horizontal="center"/>
    </xf>
    <xf numFmtId="164" fontId="13" fillId="4" borderId="13" xfId="0" applyNumberFormat="1" applyFont="1" applyFill="1" applyBorder="1" applyAlignment="1">
      <alignment horizontal="right"/>
    </xf>
    <xf numFmtId="0" fontId="12" fillId="4" borderId="10" xfId="0" applyFont="1" applyFill="1" applyBorder="1" applyAlignment="1">
      <alignment horizontal="right"/>
    </xf>
    <xf numFmtId="2" fontId="7" fillId="0" borderId="0" xfId="0" applyNumberFormat="1" applyFont="1" applyAlignment="1">
      <alignment horizontal="center"/>
    </xf>
    <xf numFmtId="0" fontId="16" fillId="0" borderId="0" xfId="0" applyFont="1"/>
    <xf numFmtId="164" fontId="0" fillId="7" borderId="0" xfId="0" applyNumberFormat="1" applyFill="1"/>
    <xf numFmtId="0" fontId="18" fillId="0" borderId="0" xfId="0" applyFont="1"/>
    <xf numFmtId="0" fontId="0" fillId="4" borderId="4" xfId="0" applyFill="1" applyBorder="1" applyAlignment="1">
      <alignment horizontal="right"/>
    </xf>
    <xf numFmtId="0" fontId="0" fillId="4" borderId="6" xfId="0" applyFill="1" applyBorder="1" applyAlignment="1">
      <alignment horizontal="right"/>
    </xf>
    <xf numFmtId="164" fontId="0" fillId="7" borderId="23" xfId="0" applyNumberFormat="1" applyFill="1" applyBorder="1"/>
    <xf numFmtId="0" fontId="0" fillId="7" borderId="23" xfId="0" applyFill="1" applyBorder="1"/>
    <xf numFmtId="0" fontId="0" fillId="7" borderId="31" xfId="0" applyFill="1" applyBorder="1"/>
    <xf numFmtId="0" fontId="0" fillId="7" borderId="0" xfId="0" applyFill="1"/>
    <xf numFmtId="0" fontId="0" fillId="7" borderId="32" xfId="0" applyFill="1" applyBorder="1"/>
    <xf numFmtId="164" fontId="0" fillId="7" borderId="11" xfId="0" applyNumberFormat="1" applyFill="1" applyBorder="1"/>
    <xf numFmtId="0" fontId="0" fillId="7" borderId="11" xfId="0" applyFill="1" applyBorder="1"/>
    <xf numFmtId="0" fontId="0" fillId="7" borderId="12" xfId="0" applyFill="1" applyBorder="1"/>
    <xf numFmtId="0" fontId="15" fillId="7" borderId="29" xfId="0" applyFont="1" applyFill="1" applyBorder="1"/>
    <xf numFmtId="0" fontId="15" fillId="4" borderId="28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27" xfId="0" applyFill="1" applyBorder="1" applyAlignment="1">
      <alignment horizontal="left"/>
    </xf>
    <xf numFmtId="0" fontId="15" fillId="5" borderId="28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27" xfId="0" applyFill="1" applyBorder="1" applyAlignment="1">
      <alignment horizontal="left"/>
    </xf>
    <xf numFmtId="2" fontId="15" fillId="2" borderId="28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left"/>
    </xf>
    <xf numFmtId="2" fontId="5" fillId="2" borderId="27" xfId="0" applyNumberFormat="1" applyFont="1" applyFill="1" applyBorder="1" applyAlignment="1">
      <alignment horizontal="left"/>
    </xf>
    <xf numFmtId="2" fontId="7" fillId="6" borderId="28" xfId="0" applyNumberFormat="1" applyFont="1" applyFill="1" applyBorder="1" applyAlignment="1">
      <alignment horizontal="left"/>
    </xf>
    <xf numFmtId="2" fontId="7" fillId="6" borderId="1" xfId="0" applyNumberFormat="1" applyFont="1" applyFill="1" applyBorder="1" applyAlignment="1">
      <alignment horizontal="left"/>
    </xf>
    <xf numFmtId="2" fontId="7" fillId="6" borderId="27" xfId="0" applyNumberFormat="1" applyFont="1" applyFill="1" applyBorder="1" applyAlignment="1">
      <alignment horizontal="left"/>
    </xf>
    <xf numFmtId="0" fontId="17" fillId="7" borderId="9" xfId="0" applyFont="1" applyFill="1" applyBorder="1"/>
    <xf numFmtId="0" fontId="17" fillId="7" borderId="29" xfId="0" applyFont="1" applyFill="1" applyBorder="1"/>
    <xf numFmtId="0" fontId="12" fillId="0" borderId="0" xfId="0" applyFont="1"/>
    <xf numFmtId="0" fontId="21" fillId="0" borderId="0" xfId="0" applyFont="1"/>
    <xf numFmtId="2" fontId="6" fillId="2" borderId="0" xfId="0" applyNumberFormat="1" applyFont="1" applyFill="1" applyAlignment="1">
      <alignment horizontal="center"/>
    </xf>
    <xf numFmtId="164" fontId="20" fillId="0" borderId="0" xfId="0" applyNumberFormat="1" applyFont="1"/>
    <xf numFmtId="164" fontId="25" fillId="6" borderId="6" xfId="0" applyNumberFormat="1" applyFont="1" applyFill="1" applyBorder="1" applyAlignment="1">
      <alignment horizontal="center"/>
    </xf>
    <xf numFmtId="164" fontId="26" fillId="0" borderId="0" xfId="0" applyNumberFormat="1" applyFont="1"/>
    <xf numFmtId="164" fontId="25" fillId="6" borderId="4" xfId="0" applyNumberFormat="1" applyFont="1" applyFill="1" applyBorder="1" applyAlignment="1">
      <alignment horizontal="center"/>
    </xf>
    <xf numFmtId="164" fontId="0" fillId="7" borderId="29" xfId="0" applyNumberFormat="1" applyFill="1" applyBorder="1"/>
    <xf numFmtId="164" fontId="26" fillId="7" borderId="9" xfId="0" applyNumberFormat="1" applyFont="1" applyFill="1" applyBorder="1"/>
    <xf numFmtId="164" fontId="0" fillId="7" borderId="30" xfId="0" applyNumberFormat="1" applyFill="1" applyBorder="1"/>
    <xf numFmtId="2" fontId="2" fillId="2" borderId="0" xfId="0" applyNumberFormat="1" applyFont="1" applyFill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/>
    </xf>
    <xf numFmtId="0" fontId="2" fillId="4" borderId="24" xfId="0" applyFont="1" applyFill="1" applyBorder="1" applyAlignment="1">
      <alignment horizontal="right"/>
    </xf>
    <xf numFmtId="164" fontId="2" fillId="4" borderId="25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right"/>
    </xf>
    <xf numFmtId="164" fontId="2" fillId="4" borderId="26" xfId="0" applyNumberFormat="1" applyFont="1" applyFill="1" applyBorder="1" applyAlignment="1">
      <alignment horizontal="center"/>
    </xf>
    <xf numFmtId="164" fontId="2" fillId="4" borderId="12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2" fontId="2" fillId="4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2" fontId="2" fillId="4" borderId="27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7" fillId="0" borderId="0" xfId="0" applyNumberFormat="1" applyFont="1"/>
    <xf numFmtId="0" fontId="0" fillId="0" borderId="0" xfId="0" applyAlignment="1">
      <alignment vertical="center"/>
    </xf>
    <xf numFmtId="164" fontId="25" fillId="6" borderId="13" xfId="0" applyNumberFormat="1" applyFont="1" applyFill="1" applyBorder="1" applyAlignment="1">
      <alignment horizontal="center" vertical="center"/>
    </xf>
    <xf numFmtId="2" fontId="27" fillId="8" borderId="25" xfId="0" applyNumberFormat="1" applyFont="1" applyFill="1" applyBorder="1"/>
    <xf numFmtId="2" fontId="27" fillId="8" borderId="24" xfId="0" applyNumberFormat="1" applyFont="1" applyFill="1" applyBorder="1"/>
    <xf numFmtId="2" fontId="27" fillId="8" borderId="26" xfId="0" applyNumberFormat="1" applyFont="1" applyFill="1" applyBorder="1"/>
    <xf numFmtId="2" fontId="27" fillId="0" borderId="0" xfId="0" applyNumberFormat="1" applyFont="1" applyAlignment="1">
      <alignment vertical="center"/>
    </xf>
    <xf numFmtId="0" fontId="18" fillId="4" borderId="30" xfId="0" applyFont="1" applyFill="1" applyBorder="1"/>
    <xf numFmtId="0" fontId="18" fillId="4" borderId="23" xfId="0" applyFont="1" applyFill="1" applyBorder="1"/>
    <xf numFmtId="0" fontId="18" fillId="4" borderId="31" xfId="0" applyFont="1" applyFill="1" applyBorder="1"/>
    <xf numFmtId="0" fontId="18" fillId="4" borderId="12" xfId="0" applyFont="1" applyFill="1" applyBorder="1"/>
    <xf numFmtId="0" fontId="7" fillId="7" borderId="30" xfId="0" applyFont="1" applyFill="1" applyBorder="1"/>
    <xf numFmtId="0" fontId="15" fillId="7" borderId="23" xfId="0" applyFont="1" applyFill="1" applyBorder="1"/>
    <xf numFmtId="0" fontId="15" fillId="7" borderId="31" xfId="0" applyFont="1" applyFill="1" applyBorder="1"/>
    <xf numFmtId="2" fontId="1" fillId="2" borderId="11" xfId="0" applyNumberFormat="1" applyFont="1" applyFill="1" applyBorder="1" applyAlignment="1">
      <alignment horizontal="center"/>
    </xf>
    <xf numFmtId="0" fontId="18" fillId="4" borderId="9" xfId="0" applyFont="1" applyFill="1" applyBorder="1"/>
    <xf numFmtId="0" fontId="18" fillId="4" borderId="0" xfId="0" applyFont="1" applyFill="1"/>
    <xf numFmtId="2" fontId="1" fillId="4" borderId="1" xfId="0" applyNumberFormat="1" applyFont="1" applyFill="1" applyBorder="1" applyAlignment="1">
      <alignment horizontal="center"/>
    </xf>
    <xf numFmtId="2" fontId="25" fillId="6" borderId="14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 wrapText="1"/>
    </xf>
    <xf numFmtId="164" fontId="25" fillId="6" borderId="5" xfId="0" applyNumberFormat="1" applyFont="1" applyFill="1" applyBorder="1" applyAlignment="1">
      <alignment horizontal="center"/>
    </xf>
    <xf numFmtId="164" fontId="25" fillId="6" borderId="7" xfId="0" applyNumberFormat="1" applyFont="1" applyFill="1" applyBorder="1" applyAlignment="1">
      <alignment horizontal="center"/>
    </xf>
    <xf numFmtId="0" fontId="1" fillId="4" borderId="25" xfId="0" applyFont="1" applyFill="1" applyBorder="1" applyAlignment="1">
      <alignment horizontal="right"/>
    </xf>
    <xf numFmtId="0" fontId="18" fillId="4" borderId="26" xfId="0" applyFont="1" applyFill="1" applyBorder="1" applyAlignment="1">
      <alignment horizontal="right" wrapText="1"/>
    </xf>
    <xf numFmtId="0" fontId="21" fillId="9" borderId="8" xfId="0" applyFont="1" applyFill="1" applyBorder="1" applyAlignment="1">
      <alignment horizontal="left" vertical="center"/>
    </xf>
    <xf numFmtId="165" fontId="11" fillId="3" borderId="17" xfId="0" applyNumberFormat="1" applyFont="1" applyFill="1" applyBorder="1" applyAlignment="1">
      <alignment horizontal="left"/>
    </xf>
    <xf numFmtId="0" fontId="26" fillId="10" borderId="30" xfId="0" applyFont="1" applyFill="1" applyBorder="1"/>
    <xf numFmtId="0" fontId="26" fillId="10" borderId="23" xfId="0" applyFont="1" applyFill="1" applyBorder="1"/>
    <xf numFmtId="0" fontId="40" fillId="10" borderId="23" xfId="0" applyFont="1" applyFill="1" applyBorder="1" applyAlignment="1">
      <alignment horizontal="center" vertical="center"/>
    </xf>
    <xf numFmtId="0" fontId="40" fillId="10" borderId="23" xfId="0" applyFont="1" applyFill="1" applyBorder="1" applyAlignment="1">
      <alignment horizontal="center" vertical="center" wrapText="1"/>
    </xf>
    <xf numFmtId="0" fontId="40" fillId="10" borderId="31" xfId="0" applyFont="1" applyFill="1" applyBorder="1" applyAlignment="1">
      <alignment horizontal="center" vertical="center" wrapText="1"/>
    </xf>
    <xf numFmtId="0" fontId="26" fillId="11" borderId="9" xfId="0" applyFont="1" applyFill="1" applyBorder="1"/>
    <xf numFmtId="0" fontId="26" fillId="11" borderId="0" xfId="0" applyFont="1" applyFill="1"/>
    <xf numFmtId="0" fontId="36" fillId="11" borderId="0" xfId="0" applyFont="1" applyFill="1" applyAlignment="1">
      <alignment horizontal="right" vertical="center"/>
    </xf>
    <xf numFmtId="164" fontId="36" fillId="11" borderId="0" xfId="0" applyNumberFormat="1" applyFont="1" applyFill="1" applyAlignment="1">
      <alignment horizontal="center" vertical="center"/>
    </xf>
    <xf numFmtId="164" fontId="34" fillId="11" borderId="0" xfId="0" applyNumberFormat="1" applyFont="1" applyFill="1" applyAlignment="1">
      <alignment horizontal="center" vertical="center"/>
    </xf>
    <xf numFmtId="164" fontId="35" fillId="11" borderId="0" xfId="0" applyNumberFormat="1" applyFont="1" applyFill="1" applyAlignment="1">
      <alignment horizontal="center"/>
    </xf>
    <xf numFmtId="1" fontId="36" fillId="11" borderId="0" xfId="0" applyNumberFormat="1" applyFont="1" applyFill="1" applyAlignment="1">
      <alignment horizontal="center" vertical="center"/>
    </xf>
    <xf numFmtId="1" fontId="36" fillId="11" borderId="32" xfId="0" applyNumberFormat="1" applyFont="1" applyFill="1" applyBorder="1" applyAlignment="1">
      <alignment horizontal="center" vertical="center"/>
    </xf>
    <xf numFmtId="0" fontId="26" fillId="10" borderId="9" xfId="0" applyFont="1" applyFill="1" applyBorder="1"/>
    <xf numFmtId="0" fontId="26" fillId="10" borderId="0" xfId="0" applyFont="1" applyFill="1"/>
    <xf numFmtId="0" fontId="36" fillId="10" borderId="0" xfId="0" applyFont="1" applyFill="1" applyAlignment="1">
      <alignment horizontal="right" vertical="center"/>
    </xf>
    <xf numFmtId="164" fontId="36" fillId="10" borderId="0" xfId="0" applyNumberFormat="1" applyFont="1" applyFill="1" applyAlignment="1">
      <alignment horizontal="center" vertical="center"/>
    </xf>
    <xf numFmtId="164" fontId="34" fillId="10" borderId="0" xfId="0" applyNumberFormat="1" applyFont="1" applyFill="1" applyAlignment="1">
      <alignment horizontal="center" vertical="center"/>
    </xf>
    <xf numFmtId="164" fontId="35" fillId="10" borderId="0" xfId="0" applyNumberFormat="1" applyFont="1" applyFill="1" applyAlignment="1">
      <alignment horizontal="center"/>
    </xf>
    <xf numFmtId="1" fontId="36" fillId="10" borderId="0" xfId="0" applyNumberFormat="1" applyFont="1" applyFill="1" applyAlignment="1">
      <alignment horizontal="center" vertical="center"/>
    </xf>
    <xf numFmtId="1" fontId="36" fillId="10" borderId="32" xfId="0" applyNumberFormat="1" applyFont="1" applyFill="1" applyBorder="1" applyAlignment="1">
      <alignment horizontal="center" vertical="center"/>
    </xf>
    <xf numFmtId="1" fontId="34" fillId="10" borderId="0" xfId="0" applyNumberFormat="1" applyFont="1" applyFill="1" applyAlignment="1">
      <alignment horizontal="center" vertical="center"/>
    </xf>
    <xf numFmtId="1" fontId="34" fillId="10" borderId="32" xfId="0" applyNumberFormat="1" applyFont="1" applyFill="1" applyBorder="1" applyAlignment="1">
      <alignment horizontal="center" vertical="center"/>
    </xf>
    <xf numFmtId="0" fontId="33" fillId="10" borderId="0" xfId="0" applyFont="1" applyFill="1" applyAlignment="1">
      <alignment vertical="top"/>
    </xf>
    <xf numFmtId="0" fontId="26" fillId="0" borderId="0" xfId="0" applyFont="1"/>
    <xf numFmtId="0" fontId="34" fillId="10" borderId="0" xfId="0" applyFont="1" applyFill="1"/>
    <xf numFmtId="0" fontId="35" fillId="10" borderId="0" xfId="0" applyFont="1" applyFill="1"/>
    <xf numFmtId="0" fontId="26" fillId="10" borderId="29" xfId="0" applyFont="1" applyFill="1" applyBorder="1"/>
    <xf numFmtId="0" fontId="26" fillId="10" borderId="11" xfId="0" applyFont="1" applyFill="1" applyBorder="1"/>
    <xf numFmtId="0" fontId="26" fillId="10" borderId="11" xfId="0" applyFont="1" applyFill="1" applyBorder="1" applyAlignment="1">
      <alignment horizontal="right" vertical="center"/>
    </xf>
    <xf numFmtId="164" fontId="36" fillId="10" borderId="11" xfId="0" applyNumberFormat="1" applyFont="1" applyFill="1" applyBorder="1" applyAlignment="1">
      <alignment horizontal="center" vertical="center"/>
    </xf>
    <xf numFmtId="164" fontId="34" fillId="10" borderId="11" xfId="0" applyNumberFormat="1" applyFont="1" applyFill="1" applyBorder="1" applyAlignment="1">
      <alignment horizontal="center" vertical="center"/>
    </xf>
    <xf numFmtId="164" fontId="35" fillId="10" borderId="11" xfId="0" applyNumberFormat="1" applyFont="1" applyFill="1" applyBorder="1" applyAlignment="1">
      <alignment horizontal="center"/>
    </xf>
    <xf numFmtId="2" fontId="36" fillId="10" borderId="11" xfId="0" applyNumberFormat="1" applyFont="1" applyFill="1" applyBorder="1" applyAlignment="1">
      <alignment horizontal="center" vertical="center"/>
    </xf>
    <xf numFmtId="1" fontId="36" fillId="10" borderId="11" xfId="0" applyNumberFormat="1" applyFont="1" applyFill="1" applyBorder="1" applyAlignment="1">
      <alignment horizontal="center" vertical="center"/>
    </xf>
    <xf numFmtId="1" fontId="36" fillId="10" borderId="12" xfId="0" applyNumberFormat="1" applyFont="1" applyFill="1" applyBorder="1" applyAlignment="1">
      <alignment horizontal="center" vertical="center"/>
    </xf>
    <xf numFmtId="0" fontId="16" fillId="11" borderId="0" xfId="0" applyFont="1" applyFill="1"/>
    <xf numFmtId="0" fontId="38" fillId="11" borderId="0" xfId="0" applyFont="1" applyFill="1" applyAlignment="1">
      <alignment horizontal="right" vertical="center"/>
    </xf>
    <xf numFmtId="164" fontId="38" fillId="11" borderId="0" xfId="0" applyNumberFormat="1" applyFont="1" applyFill="1" applyAlignment="1">
      <alignment horizontal="center" vertical="center"/>
    </xf>
    <xf numFmtId="164" fontId="33" fillId="11" borderId="0" xfId="0" applyNumberFormat="1" applyFont="1" applyFill="1" applyAlignment="1">
      <alignment horizontal="center" vertical="center"/>
    </xf>
    <xf numFmtId="164" fontId="39" fillId="11" borderId="0" xfId="0" applyNumberFormat="1" applyFont="1" applyFill="1" applyAlignment="1">
      <alignment horizontal="center"/>
    </xf>
    <xf numFmtId="2" fontId="38" fillId="11" borderId="0" xfId="0" applyNumberFormat="1" applyFont="1" applyFill="1" applyAlignment="1">
      <alignment horizontal="center" vertical="center"/>
    </xf>
    <xf numFmtId="1" fontId="38" fillId="11" borderId="0" xfId="0" applyNumberFormat="1" applyFont="1" applyFill="1" applyAlignment="1">
      <alignment horizontal="center" vertical="center"/>
    </xf>
    <xf numFmtId="0" fontId="36" fillId="10" borderId="0" xfId="0" applyFont="1" applyFill="1" applyAlignment="1">
      <alignment horizontal="left" vertical="center"/>
    </xf>
    <xf numFmtId="0" fontId="16" fillId="11" borderId="9" xfId="0" applyFont="1" applyFill="1" applyBorder="1"/>
    <xf numFmtId="1" fontId="38" fillId="11" borderId="32" xfId="0" applyNumberFormat="1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/>
    </xf>
    <xf numFmtId="164" fontId="7" fillId="6" borderId="3" xfId="0" applyNumberFormat="1" applyFont="1" applyFill="1" applyBorder="1" applyAlignment="1">
      <alignment horizontal="center"/>
    </xf>
    <xf numFmtId="164" fontId="8" fillId="6" borderId="4" xfId="0" applyNumberFormat="1" applyFont="1" applyFill="1" applyBorder="1" applyAlignment="1">
      <alignment horizontal="center"/>
    </xf>
    <xf numFmtId="164" fontId="8" fillId="6" borderId="5" xfId="0" applyNumberFormat="1" applyFont="1" applyFill="1" applyBorder="1" applyAlignment="1">
      <alignment horizontal="center"/>
    </xf>
  </cellXfs>
  <cellStyles count="44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Normal" xfId="0" builtinId="0"/>
    <cellStyle name="Normal 2" xfId="439" xr:uid="{0DC0FC47-1D6F-184C-B2D7-329DBE6020F2}"/>
    <cellStyle name="常规 2" xfId="440" xr:uid="{2A908BA4-5033-43F5-9B1E-9566C6E9FCBC}"/>
    <cellStyle name="常规_Mineral Data - Chituling" xfId="441" xr:uid="{EA49F351-52FB-475C-86FE-FF04CA247C31}"/>
  </cellStyles>
  <dxfs count="0"/>
  <tableStyles count="0" defaultTableStyle="TableStyleMedium9" defaultPivotStyle="PivotStyleLight16"/>
  <colors>
    <mruColors>
      <color rgb="FFFB8D61"/>
      <color rgb="FFFF9933"/>
      <color rgb="FFC1FFC1"/>
      <color rgb="FF8DFB97"/>
      <color rgb="FFB6FCBD"/>
      <color rgb="FFFCCFB6"/>
      <color rgb="FFFDF2CB"/>
      <color rgb="FF009A46"/>
      <color rgb="FFEDF3F3"/>
      <color rgb="FFECF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38101</xdr:colOff>
      <xdr:row>3</xdr:row>
      <xdr:rowOff>95252</xdr:rowOff>
    </xdr:from>
    <xdr:to>
      <xdr:col>11</xdr:col>
      <xdr:colOff>342901</xdr:colOff>
      <xdr:row>4</xdr:row>
      <xdr:rowOff>190501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4164" y="873127"/>
          <a:ext cx="2162175" cy="333374"/>
        </a:xfrm>
        <a:prstGeom prst="rect">
          <a:avLst/>
        </a:prstGeom>
        <a:solidFill>
          <a:srgbClr val="FF9933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ZA" sz="2400"/>
            <a:t>Info Worksheet </a:t>
          </a:r>
        </a:p>
      </xdr:txBody>
    </xdr:sp>
    <xdr:clientData/>
  </xdr:twoCellAnchor>
  <xdr:twoCellAnchor>
    <xdr:from>
      <xdr:col>7</xdr:col>
      <xdr:colOff>0</xdr:colOff>
      <xdr:row>1</xdr:row>
      <xdr:rowOff>76200</xdr:rowOff>
    </xdr:from>
    <xdr:to>
      <xdr:col>13</xdr:col>
      <xdr:colOff>262890</xdr:colOff>
      <xdr:row>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865370" y="369570"/>
          <a:ext cx="4103370" cy="388620"/>
        </a:xfrm>
        <a:prstGeom prst="rect">
          <a:avLst/>
        </a:prstGeom>
        <a:solidFill>
          <a:srgbClr val="FF9933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ZA" sz="2400"/>
            <a:t>Whole</a:t>
          </a:r>
          <a:r>
            <a:rPr lang="en-ZA" sz="2400" baseline="0"/>
            <a:t> Rock Maker</a:t>
          </a:r>
          <a:endParaRPr lang="en-ZA" sz="2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26670</xdr:colOff>
          <xdr:row>27</xdr:row>
          <xdr:rowOff>26670</xdr:rowOff>
        </xdr:from>
        <xdr:to>
          <xdr:col>7</xdr:col>
          <xdr:colOff>26670</xdr:colOff>
          <xdr:row>30</xdr:row>
          <xdr:rowOff>11430</xdr:rowOff>
        </xdr:to>
        <xdr:sp macro="" textlink="">
          <xdr:nvSpPr>
            <xdr:cNvPr id="18436" name="Button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1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50292" rIns="64008" bIns="50292" anchor="ctr" upright="1"/>
            <a:lstStyle/>
            <a:p>
              <a:pPr algn="ctr" rtl="0">
                <a:defRPr sz="1000"/>
              </a:pPr>
              <a:r>
                <a:rPr lang="en-ZA" sz="1200" b="0" i="0" u="none" strike="noStrike" baseline="0">
                  <a:solidFill>
                    <a:srgbClr val="000000"/>
                  </a:solidFill>
                  <a:latin typeface="Lucida Grande"/>
                </a:rPr>
                <a:t>Reset Modes 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S54"/>
  <sheetViews>
    <sheetView zoomScale="80" zoomScaleNormal="80" workbookViewId="0">
      <selection activeCell="A6" sqref="A6"/>
    </sheetView>
  </sheetViews>
  <sheetFormatPr defaultColWidth="8.7890625" defaultRowHeight="14.4"/>
  <cols>
    <col min="3" max="3" width="14.15625" customWidth="1"/>
    <col min="17" max="17" width="15.47265625" customWidth="1"/>
  </cols>
  <sheetData>
    <row r="1" spans="1:19" ht="23.1">
      <c r="A1" s="59" t="s">
        <v>47</v>
      </c>
    </row>
    <row r="2" spans="1:19" ht="18.3">
      <c r="A2" s="32" t="s">
        <v>48</v>
      </c>
    </row>
    <row r="3" spans="1:19" ht="18.3">
      <c r="A3" s="32" t="s">
        <v>49</v>
      </c>
    </row>
    <row r="4" spans="1:19" ht="18.3">
      <c r="A4" s="32" t="s">
        <v>66</v>
      </c>
    </row>
    <row r="5" spans="1:19" ht="18.3">
      <c r="A5" s="32" t="s">
        <v>88</v>
      </c>
    </row>
    <row r="6" spans="1:19" ht="18.3">
      <c r="A6" s="32"/>
    </row>
    <row r="7" spans="1:19" ht="15.6">
      <c r="A7" s="58"/>
    </row>
    <row r="8" spans="1:19" ht="18.3">
      <c r="C8" s="96" t="s">
        <v>74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8"/>
    </row>
    <row r="9" spans="1:19" ht="18">
      <c r="C9" s="56" t="s">
        <v>50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9"/>
    </row>
    <row r="10" spans="1:19" ht="15.6">
      <c r="C10" s="57" t="s">
        <v>60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</row>
    <row r="13" spans="1:19" ht="20.399999999999999">
      <c r="C13" s="30" t="s">
        <v>43</v>
      </c>
    </row>
    <row r="14" spans="1:19" ht="18.3">
      <c r="C14" s="44" t="s">
        <v>44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6"/>
    </row>
    <row r="15" spans="1:19" ht="18.3">
      <c r="C15" s="47" t="s">
        <v>64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9"/>
    </row>
    <row r="16" spans="1:19" ht="18.3">
      <c r="C16" s="50" t="s">
        <v>42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2"/>
    </row>
    <row r="17" spans="2:19" ht="18.3">
      <c r="C17" s="53" t="s">
        <v>67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5"/>
    </row>
    <row r="18" spans="2:19" ht="18.3">
      <c r="C18" s="43" t="s">
        <v>45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2"/>
    </row>
    <row r="22" spans="2:19" ht="18.3">
      <c r="B22" s="92" t="s">
        <v>62</v>
      </c>
      <c r="C22" s="93"/>
      <c r="D22" s="94"/>
    </row>
    <row r="23" spans="2:19" ht="18.600000000000001" thickBot="1">
      <c r="B23" s="100" t="s">
        <v>63</v>
      </c>
      <c r="C23" s="101"/>
      <c r="D23" s="95"/>
    </row>
    <row r="24" spans="2:19">
      <c r="B24" s="25"/>
      <c r="C24" s="19" t="s">
        <v>41</v>
      </c>
    </row>
    <row r="25" spans="2:19">
      <c r="B25" s="33" t="s">
        <v>0</v>
      </c>
      <c r="C25" s="20">
        <v>60.084800000000001</v>
      </c>
    </row>
    <row r="26" spans="2:19">
      <c r="B26" s="33" t="s">
        <v>2</v>
      </c>
      <c r="C26" s="20">
        <v>79.865799999999993</v>
      </c>
    </row>
    <row r="27" spans="2:19">
      <c r="B27" s="33" t="s">
        <v>1</v>
      </c>
      <c r="C27" s="20">
        <v>101.96120000000001</v>
      </c>
    </row>
    <row r="28" spans="2:19">
      <c r="B28" s="33" t="s">
        <v>16</v>
      </c>
      <c r="C28" s="20">
        <v>151.99019999999999</v>
      </c>
    </row>
    <row r="29" spans="2:19">
      <c r="B29" s="33" t="s">
        <v>3</v>
      </c>
      <c r="C29" s="20">
        <v>40.311399999999999</v>
      </c>
    </row>
    <row r="30" spans="2:19">
      <c r="B30" s="33" t="s">
        <v>51</v>
      </c>
      <c r="C30" s="20">
        <v>74.692800000000005</v>
      </c>
    </row>
    <row r="31" spans="2:19">
      <c r="B31" s="33" t="s">
        <v>9</v>
      </c>
      <c r="C31" s="20">
        <v>56.0794</v>
      </c>
    </row>
    <row r="32" spans="2:19">
      <c r="B32" s="33" t="s">
        <v>5</v>
      </c>
      <c r="C32" s="20">
        <v>70.9375</v>
      </c>
    </row>
    <row r="33" spans="2:3">
      <c r="B33" s="33" t="s">
        <v>4</v>
      </c>
      <c r="C33" s="20">
        <v>71.846400000000003</v>
      </c>
    </row>
    <row r="34" spans="2:3">
      <c r="B34" s="33" t="s">
        <v>6</v>
      </c>
      <c r="C34" s="20">
        <v>159.69220000000001</v>
      </c>
    </row>
    <row r="35" spans="2:3">
      <c r="B35" s="33" t="s">
        <v>15</v>
      </c>
      <c r="C35" s="20">
        <v>153.33940000000001</v>
      </c>
    </row>
    <row r="36" spans="2:3">
      <c r="B36" s="33" t="s">
        <v>59</v>
      </c>
      <c r="C36" s="20">
        <v>81.38</v>
      </c>
    </row>
    <row r="37" spans="2:3">
      <c r="B37" s="33" t="s">
        <v>7</v>
      </c>
      <c r="C37" s="20">
        <v>61.978999999999999</v>
      </c>
    </row>
    <row r="38" spans="2:3">
      <c r="B38" s="33" t="s">
        <v>8</v>
      </c>
      <c r="C38" s="20">
        <v>94.203400000000002</v>
      </c>
    </row>
    <row r="39" spans="2:3">
      <c r="B39" s="33" t="s">
        <v>14</v>
      </c>
      <c r="C39" s="20">
        <v>80.063999999999993</v>
      </c>
    </row>
    <row r="40" spans="2:3">
      <c r="B40" s="33" t="s">
        <v>17</v>
      </c>
      <c r="C40" s="20">
        <v>32</v>
      </c>
    </row>
    <row r="41" spans="2:3">
      <c r="B41" s="33" t="s">
        <v>10</v>
      </c>
      <c r="C41" s="20">
        <v>18.015280000000001</v>
      </c>
    </row>
    <row r="42" spans="2:3">
      <c r="B42" s="33" t="s">
        <v>11</v>
      </c>
      <c r="C42" s="20">
        <v>44.01</v>
      </c>
    </row>
    <row r="43" spans="2:3">
      <c r="B43" s="33" t="s">
        <v>36</v>
      </c>
      <c r="C43" s="20">
        <v>69.62</v>
      </c>
    </row>
    <row r="44" spans="2:3">
      <c r="B44" s="33" t="s">
        <v>35</v>
      </c>
      <c r="C44" s="20">
        <v>141.94</v>
      </c>
    </row>
    <row r="45" spans="2:3">
      <c r="B45" s="33" t="s">
        <v>37</v>
      </c>
      <c r="C45" s="20">
        <v>29.88</v>
      </c>
    </row>
    <row r="46" spans="2:3">
      <c r="B46" s="33" t="s">
        <v>52</v>
      </c>
      <c r="C46" s="20">
        <v>18.998999999999999</v>
      </c>
    </row>
    <row r="47" spans="2:3">
      <c r="B47" s="33" t="s">
        <v>58</v>
      </c>
      <c r="C47" s="20">
        <v>35.450000000000003</v>
      </c>
    </row>
    <row r="48" spans="2:3">
      <c r="B48" s="33" t="s">
        <v>55</v>
      </c>
      <c r="C48" s="20">
        <v>123.22</v>
      </c>
    </row>
    <row r="49" spans="2:3">
      <c r="B49" s="33" t="s">
        <v>56</v>
      </c>
      <c r="C49" s="20">
        <v>149.88</v>
      </c>
    </row>
    <row r="50" spans="2:3">
      <c r="B50" s="33" t="s">
        <v>54</v>
      </c>
      <c r="C50" s="20">
        <v>103.62</v>
      </c>
    </row>
    <row r="51" spans="2:3">
      <c r="B51" s="33" t="s">
        <v>58</v>
      </c>
      <c r="C51" s="20">
        <v>35.450000000000003</v>
      </c>
    </row>
    <row r="52" spans="2:3">
      <c r="B52" s="33" t="s">
        <v>61</v>
      </c>
      <c r="C52" s="20">
        <v>2.016</v>
      </c>
    </row>
    <row r="53" spans="2:3">
      <c r="B53" s="33" t="s">
        <v>68</v>
      </c>
      <c r="C53" s="20">
        <v>79.545000000000002</v>
      </c>
    </row>
    <row r="54" spans="2:3" ht="14.7" thickBot="1">
      <c r="B54" s="34" t="s">
        <v>69</v>
      </c>
      <c r="C54" s="21">
        <v>223.2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W342"/>
  <sheetViews>
    <sheetView tabSelected="1" zoomScale="40" zoomScaleNormal="40" workbookViewId="0">
      <selection activeCell="G57" sqref="G57"/>
    </sheetView>
  </sheetViews>
  <sheetFormatPr defaultColWidth="8.7890625" defaultRowHeight="12" customHeight="1"/>
  <cols>
    <col min="1" max="1" width="26.47265625" style="1" customWidth="1"/>
    <col min="2" max="3" width="13" customWidth="1"/>
    <col min="4" max="4" width="6.26171875" customWidth="1"/>
    <col min="5" max="5" width="18.89453125" customWidth="1"/>
    <col min="6" max="6" width="6.83984375" customWidth="1"/>
    <col min="7" max="10" width="13" customWidth="1"/>
    <col min="11" max="11" width="15" customWidth="1"/>
    <col min="12" max="12" width="14.89453125" customWidth="1"/>
    <col min="13" max="20" width="13" customWidth="1"/>
    <col min="21" max="21" width="11" style="2" customWidth="1"/>
  </cols>
  <sheetData>
    <row r="1" spans="1:23" ht="40" customHeight="1" thickBot="1">
      <c r="A1" s="110" t="s">
        <v>65</v>
      </c>
      <c r="B1" s="102" t="s">
        <v>71</v>
      </c>
      <c r="C1" s="84" t="s">
        <v>18</v>
      </c>
      <c r="D1" s="84" t="s">
        <v>19</v>
      </c>
      <c r="E1" s="84" t="s">
        <v>20</v>
      </c>
      <c r="F1" s="84" t="s">
        <v>21</v>
      </c>
      <c r="G1" s="84" t="s">
        <v>22</v>
      </c>
      <c r="H1" s="84" t="s">
        <v>23</v>
      </c>
      <c r="I1" s="84" t="s">
        <v>24</v>
      </c>
      <c r="J1" s="84" t="s">
        <v>25</v>
      </c>
      <c r="K1" s="84" t="s">
        <v>26</v>
      </c>
      <c r="L1" s="84" t="s">
        <v>27</v>
      </c>
      <c r="M1" s="84" t="s">
        <v>28</v>
      </c>
      <c r="N1" s="84" t="s">
        <v>29</v>
      </c>
      <c r="O1" s="84" t="s">
        <v>30</v>
      </c>
      <c r="P1" s="84" t="s">
        <v>31</v>
      </c>
      <c r="Q1" s="84" t="s">
        <v>32</v>
      </c>
      <c r="R1" s="84" t="s">
        <v>33</v>
      </c>
      <c r="S1" s="83" t="s">
        <v>34</v>
      </c>
      <c r="T1" s="82" t="s">
        <v>13</v>
      </c>
      <c r="U1" s="3"/>
    </row>
    <row r="2" spans="1:23" ht="48.55" customHeight="1">
      <c r="A2" s="109" t="s">
        <v>92</v>
      </c>
      <c r="B2" s="105" t="s">
        <v>70</v>
      </c>
      <c r="C2" s="105" t="s">
        <v>85</v>
      </c>
      <c r="D2" s="105" t="s">
        <v>91</v>
      </c>
      <c r="E2" s="105" t="s">
        <v>72</v>
      </c>
      <c r="F2" s="105" t="s">
        <v>73</v>
      </c>
      <c r="G2" s="105"/>
      <c r="H2" s="99"/>
      <c r="I2" s="99"/>
      <c r="J2" s="99"/>
      <c r="K2" s="99"/>
      <c r="L2" s="81"/>
      <c r="M2" s="81"/>
      <c r="N2" s="81"/>
      <c r="O2" s="81"/>
      <c r="P2" s="81"/>
      <c r="Q2" s="81"/>
      <c r="R2" s="81"/>
      <c r="S2" s="80"/>
      <c r="T2" s="77"/>
    </row>
    <row r="3" spans="1:23" ht="18" customHeight="1">
      <c r="A3" s="28" t="s">
        <v>12</v>
      </c>
      <c r="B3" s="78">
        <f t="shared" ref="B3:S3" si="0">IF(B25&gt;0,B4/($C$53/B25),0)</f>
        <v>72.814903065092594</v>
      </c>
      <c r="C3" s="78">
        <f t="shared" si="0"/>
        <v>0</v>
      </c>
      <c r="D3" s="78">
        <f t="shared" si="0"/>
        <v>0</v>
      </c>
      <c r="E3" s="78">
        <f t="shared" si="0"/>
        <v>27.185096934907396</v>
      </c>
      <c r="F3" s="78">
        <f t="shared" si="0"/>
        <v>0</v>
      </c>
      <c r="G3" s="78">
        <f t="shared" si="0"/>
        <v>0</v>
      </c>
      <c r="H3" s="78">
        <f t="shared" si="0"/>
        <v>0</v>
      </c>
      <c r="I3" s="79">
        <f t="shared" si="0"/>
        <v>0</v>
      </c>
      <c r="J3" s="79">
        <f t="shared" si="0"/>
        <v>0</v>
      </c>
      <c r="K3" s="78">
        <f t="shared" si="0"/>
        <v>0</v>
      </c>
      <c r="L3" s="78">
        <f t="shared" si="0"/>
        <v>0</v>
      </c>
      <c r="M3" s="78">
        <f t="shared" si="0"/>
        <v>0</v>
      </c>
      <c r="N3" s="78">
        <f t="shared" si="0"/>
        <v>0</v>
      </c>
      <c r="O3" s="78">
        <f t="shared" si="0"/>
        <v>0</v>
      </c>
      <c r="P3" s="78">
        <f t="shared" si="0"/>
        <v>0</v>
      </c>
      <c r="Q3" s="78">
        <f t="shared" si="0"/>
        <v>0</v>
      </c>
      <c r="R3" s="78">
        <f t="shared" si="0"/>
        <v>0</v>
      </c>
      <c r="S3" s="77">
        <f t="shared" si="0"/>
        <v>0</v>
      </c>
      <c r="T3" s="76">
        <f>SUM(B3:S3)</f>
        <v>99.999999999999986</v>
      </c>
    </row>
    <row r="4" spans="1:23" ht="18" customHeight="1">
      <c r="A4" s="22" t="s">
        <v>89</v>
      </c>
      <c r="B4" s="23">
        <v>49.8</v>
      </c>
      <c r="C4" s="23">
        <v>0</v>
      </c>
      <c r="D4" s="23">
        <v>0</v>
      </c>
      <c r="E4" s="23">
        <v>50.2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  <c r="S4" s="23">
        <v>0</v>
      </c>
      <c r="T4" s="24">
        <f>SUM(B4:S4)</f>
        <v>100</v>
      </c>
    </row>
    <row r="5" spans="1:23" ht="18" customHeight="1">
      <c r="A5" s="108" t="s">
        <v>90</v>
      </c>
      <c r="B5" s="68">
        <v>0</v>
      </c>
      <c r="C5" s="68">
        <v>34.200000000000003</v>
      </c>
      <c r="D5" s="68">
        <v>0.97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74">
        <f t="shared" ref="T5:T23" si="1">B5*$B$3+C5*$C$3+D5*$D$3+E5*$E$3+F5*$F$3+G5*$G$3+H5*$H$3+I5*$I$3+J5*$J$3+K5*$K$3+L5*$L$3+M5*$M$3+N5*$N$3+O5*$O$3+P5*$P$3+Q5*$Q$3+R5*$R$3+S5*$S$3</f>
        <v>0</v>
      </c>
      <c r="U5" s="16"/>
      <c r="V5" s="5"/>
      <c r="W5" s="4"/>
    </row>
    <row r="6" spans="1:23" ht="18" customHeight="1">
      <c r="A6" s="75" t="s">
        <v>1</v>
      </c>
      <c r="B6" s="68">
        <v>0</v>
      </c>
      <c r="C6" s="60">
        <v>4.5168532280538791</v>
      </c>
      <c r="D6" s="68">
        <v>0.11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74">
        <f t="shared" si="1"/>
        <v>0</v>
      </c>
      <c r="U6" s="16"/>
      <c r="V6" s="5"/>
      <c r="W6" s="4"/>
    </row>
    <row r="7" spans="1:23" ht="18" customHeight="1">
      <c r="A7" s="75" t="s">
        <v>6</v>
      </c>
      <c r="B7" s="68">
        <v>0</v>
      </c>
      <c r="C7" s="68">
        <v>0</v>
      </c>
      <c r="D7" s="68">
        <v>0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74">
        <f t="shared" si="1"/>
        <v>0</v>
      </c>
      <c r="U7" s="16"/>
      <c r="V7" s="5"/>
      <c r="W7" s="4"/>
    </row>
    <row r="8" spans="1:23" ht="18" customHeight="1">
      <c r="A8" s="75" t="s">
        <v>16</v>
      </c>
      <c r="B8" s="68">
        <v>0</v>
      </c>
      <c r="C8" s="60">
        <v>0.39077101718532292</v>
      </c>
      <c r="D8" s="68">
        <v>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74">
        <f t="shared" si="1"/>
        <v>0</v>
      </c>
      <c r="U8" s="16"/>
      <c r="V8" s="5"/>
      <c r="W8" s="4"/>
    </row>
    <row r="9" spans="1:23" ht="18" customHeight="1">
      <c r="A9" s="75" t="s">
        <v>2</v>
      </c>
      <c r="B9" s="68">
        <v>0</v>
      </c>
      <c r="C9" s="68">
        <v>4.2525081281932193</v>
      </c>
      <c r="D9" s="68">
        <v>0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74">
        <f t="shared" si="1"/>
        <v>0</v>
      </c>
      <c r="U9" s="16"/>
      <c r="V9" s="5"/>
      <c r="W9" s="4"/>
    </row>
    <row r="10" spans="1:23" ht="18" customHeight="1">
      <c r="A10" s="75" t="s">
        <v>4</v>
      </c>
      <c r="B10" s="68">
        <v>0</v>
      </c>
      <c r="C10" s="60">
        <v>8.7578680910357658</v>
      </c>
      <c r="D10" s="68">
        <v>0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74">
        <f t="shared" si="1"/>
        <v>0</v>
      </c>
      <c r="U10" s="16"/>
      <c r="V10" s="5"/>
      <c r="W10" s="4"/>
    </row>
    <row r="11" spans="1:23" ht="18" customHeight="1">
      <c r="A11" s="75" t="s">
        <v>3</v>
      </c>
      <c r="B11" s="68">
        <v>0</v>
      </c>
      <c r="C11" s="60">
        <v>23.44626103111937</v>
      </c>
      <c r="D11" s="68">
        <v>1.64</v>
      </c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74">
        <f t="shared" si="1"/>
        <v>0</v>
      </c>
      <c r="U11" s="16"/>
      <c r="V11" s="5"/>
      <c r="W11" s="4"/>
    </row>
    <row r="12" spans="1:23" ht="18" customHeight="1">
      <c r="A12" s="75" t="s">
        <v>5</v>
      </c>
      <c r="B12" s="68">
        <v>0</v>
      </c>
      <c r="C12" s="60">
        <v>2.2986530422666053E-2</v>
      </c>
      <c r="D12" s="68">
        <v>0.04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74">
        <f t="shared" si="1"/>
        <v>0</v>
      </c>
      <c r="U12" s="16"/>
      <c r="V12" s="5"/>
      <c r="W12" s="4"/>
    </row>
    <row r="13" spans="1:23" ht="18" customHeight="1">
      <c r="A13" s="75" t="s">
        <v>9</v>
      </c>
      <c r="B13" s="68">
        <v>56</v>
      </c>
      <c r="C13" s="60">
        <v>15.056177426846263</v>
      </c>
      <c r="D13" s="68">
        <v>50.87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74">
        <f t="shared" si="1"/>
        <v>4077.6345716451851</v>
      </c>
      <c r="U13" s="16"/>
      <c r="V13" s="5"/>
      <c r="W13" s="4"/>
    </row>
    <row r="14" spans="1:23" ht="18" customHeight="1">
      <c r="A14" s="75" t="s">
        <v>7</v>
      </c>
      <c r="B14" s="68">
        <v>0</v>
      </c>
      <c r="C14" s="60">
        <v>0.54018346493265212</v>
      </c>
      <c r="D14" s="68">
        <v>2.12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74">
        <f t="shared" si="1"/>
        <v>0</v>
      </c>
      <c r="U14" s="16"/>
      <c r="V14" s="5"/>
      <c r="W14" s="4"/>
    </row>
    <row r="15" spans="1:23" ht="18" customHeight="1">
      <c r="A15" s="75" t="s">
        <v>8</v>
      </c>
      <c r="B15" s="68">
        <v>0</v>
      </c>
      <c r="C15" s="60">
        <v>0.39077101718532292</v>
      </c>
      <c r="D15" s="68">
        <v>0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74">
        <f t="shared" si="1"/>
        <v>0</v>
      </c>
      <c r="U15" s="16"/>
      <c r="V15" s="5"/>
      <c r="W15" s="4"/>
    </row>
    <row r="16" spans="1:23" ht="18" customHeight="1">
      <c r="A16" s="75" t="s">
        <v>15</v>
      </c>
      <c r="B16" s="68">
        <v>0</v>
      </c>
      <c r="C16" s="60">
        <v>0</v>
      </c>
      <c r="D16" s="68">
        <v>0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74">
        <f t="shared" si="1"/>
        <v>0</v>
      </c>
      <c r="U16" s="16"/>
      <c r="V16" s="5"/>
      <c r="W16" s="4"/>
    </row>
    <row r="17" spans="1:23" ht="18" customHeight="1">
      <c r="A17" s="75" t="s">
        <v>10</v>
      </c>
      <c r="B17" s="68">
        <v>0</v>
      </c>
      <c r="C17" s="68">
        <v>1.3791918253599631</v>
      </c>
      <c r="D17" s="68">
        <v>0</v>
      </c>
      <c r="E17" s="68">
        <v>100</v>
      </c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74">
        <f t="shared" si="1"/>
        <v>2718.5096934907397</v>
      </c>
      <c r="U17" s="16"/>
      <c r="V17" s="5"/>
      <c r="W17" s="4"/>
    </row>
    <row r="18" spans="1:23" ht="18" customHeight="1">
      <c r="A18" s="75" t="s">
        <v>11</v>
      </c>
      <c r="B18" s="68">
        <v>44</v>
      </c>
      <c r="C18" s="68">
        <v>0</v>
      </c>
      <c r="D18" s="68">
        <v>0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74">
        <f t="shared" si="1"/>
        <v>3203.8557348640743</v>
      </c>
      <c r="U18" s="16"/>
      <c r="V18" s="5"/>
      <c r="W18" s="4"/>
    </row>
    <row r="19" spans="1:23" ht="18" customHeight="1">
      <c r="A19" s="75" t="s">
        <v>14</v>
      </c>
      <c r="B19" s="68">
        <v>0</v>
      </c>
      <c r="C19" s="68">
        <v>0</v>
      </c>
      <c r="D19" s="68">
        <v>0.95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74">
        <f t="shared" si="1"/>
        <v>0</v>
      </c>
      <c r="U19" s="16"/>
      <c r="V19" s="5"/>
      <c r="W19" s="4"/>
    </row>
    <row r="20" spans="1:23" ht="18" customHeight="1">
      <c r="A20" s="75" t="s">
        <v>17</v>
      </c>
      <c r="B20" s="68">
        <v>0</v>
      </c>
      <c r="C20" s="68">
        <v>0</v>
      </c>
      <c r="D20" s="68">
        <v>0</v>
      </c>
      <c r="E20" s="68"/>
      <c r="F20" s="68">
        <v>100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74">
        <f t="shared" si="1"/>
        <v>0</v>
      </c>
      <c r="U20" s="16"/>
      <c r="V20" s="5"/>
      <c r="W20" s="4"/>
    </row>
    <row r="21" spans="1:23" ht="18" customHeight="1">
      <c r="A21" s="75" t="s">
        <v>37</v>
      </c>
      <c r="B21" s="68">
        <v>0</v>
      </c>
      <c r="C21" s="68">
        <v>0</v>
      </c>
      <c r="D21" s="68">
        <v>0</v>
      </c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74">
        <f t="shared" si="1"/>
        <v>0</v>
      </c>
      <c r="U21" s="16"/>
      <c r="V21" s="5"/>
      <c r="W21" s="4"/>
    </row>
    <row r="22" spans="1:23" ht="18" customHeight="1">
      <c r="A22" s="75" t="s">
        <v>36</v>
      </c>
      <c r="B22" s="68">
        <v>0</v>
      </c>
      <c r="C22" s="68">
        <v>0</v>
      </c>
      <c r="D22" s="68">
        <v>0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74">
        <f t="shared" si="1"/>
        <v>0</v>
      </c>
      <c r="U22" s="16"/>
      <c r="V22" s="5"/>
      <c r="W22" s="4"/>
    </row>
    <row r="23" spans="1:23" ht="18" customHeight="1">
      <c r="A23" s="75" t="s">
        <v>35</v>
      </c>
      <c r="B23" s="68">
        <v>0</v>
      </c>
      <c r="C23" s="68">
        <v>0.91946121690664206</v>
      </c>
      <c r="D23" s="68">
        <v>41.24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74">
        <f t="shared" si="1"/>
        <v>0</v>
      </c>
      <c r="U23" s="16"/>
      <c r="V23" s="5"/>
      <c r="W23" s="4"/>
    </row>
    <row r="24" spans="1:23" ht="18" customHeight="1" thickBot="1">
      <c r="A24" s="73" t="s">
        <v>13</v>
      </c>
      <c r="B24" s="72">
        <f t="shared" ref="B24:T24" si="2">SUM(B5:B23)</f>
        <v>100</v>
      </c>
      <c r="C24" s="72">
        <f t="shared" si="2"/>
        <v>93.873032977241081</v>
      </c>
      <c r="D24" s="72">
        <f t="shared" si="2"/>
        <v>97.94</v>
      </c>
      <c r="E24" s="72">
        <f t="shared" si="2"/>
        <v>100</v>
      </c>
      <c r="F24" s="72">
        <f t="shared" si="2"/>
        <v>100</v>
      </c>
      <c r="G24" s="72">
        <f t="shared" si="2"/>
        <v>0</v>
      </c>
      <c r="H24" s="72">
        <f t="shared" si="2"/>
        <v>0</v>
      </c>
      <c r="I24" s="72">
        <f t="shared" si="2"/>
        <v>0</v>
      </c>
      <c r="J24" s="72">
        <f t="shared" si="2"/>
        <v>0</v>
      </c>
      <c r="K24" s="72">
        <f t="shared" si="2"/>
        <v>0</v>
      </c>
      <c r="L24" s="72">
        <f t="shared" si="2"/>
        <v>0</v>
      </c>
      <c r="M24" s="72">
        <f t="shared" si="2"/>
        <v>0</v>
      </c>
      <c r="N24" s="72">
        <f t="shared" si="2"/>
        <v>0</v>
      </c>
      <c r="O24" s="72">
        <f t="shared" si="2"/>
        <v>0</v>
      </c>
      <c r="P24" s="72">
        <f t="shared" si="2"/>
        <v>0</v>
      </c>
      <c r="Q24" s="72">
        <f t="shared" si="2"/>
        <v>0</v>
      </c>
      <c r="R24" s="72">
        <f t="shared" si="2"/>
        <v>0</v>
      </c>
      <c r="S24" s="72">
        <f t="shared" si="2"/>
        <v>0</v>
      </c>
      <c r="T24" s="69">
        <f t="shared" si="2"/>
        <v>10000</v>
      </c>
      <c r="W24" s="4"/>
    </row>
    <row r="25" spans="1:23" ht="18" customHeight="1" thickBot="1">
      <c r="A25" s="27" t="s">
        <v>46</v>
      </c>
      <c r="B25" s="71">
        <v>2.7</v>
      </c>
      <c r="C25" s="71">
        <v>2.6</v>
      </c>
      <c r="D25" s="71">
        <v>3.16</v>
      </c>
      <c r="E25" s="71">
        <v>1</v>
      </c>
      <c r="F25" s="104">
        <v>1E-3</v>
      </c>
      <c r="G25" s="104"/>
      <c r="H25" s="71"/>
      <c r="I25" s="71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69"/>
    </row>
    <row r="26" spans="1:23" ht="18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3" ht="18" customHeight="1"/>
    <row r="28" spans="1:23" ht="18" customHeight="1"/>
    <row r="29" spans="1:23" ht="18" customHeight="1" thickBot="1">
      <c r="A29" s="4"/>
      <c r="B29" s="4"/>
      <c r="C29" s="4"/>
      <c r="D29" s="4"/>
    </row>
    <row r="30" spans="1:23" ht="18" customHeight="1">
      <c r="A30" s="4"/>
      <c r="B30" s="158" t="s">
        <v>38</v>
      </c>
      <c r="C30" s="159"/>
      <c r="D30" s="4"/>
      <c r="O30" s="2"/>
    </row>
    <row r="31" spans="1:23" ht="18" customHeight="1">
      <c r="A31" s="4"/>
      <c r="B31" s="160" t="s">
        <v>40</v>
      </c>
      <c r="C31" s="161"/>
      <c r="D31" s="4"/>
      <c r="T31" s="2"/>
      <c r="U31"/>
      <c r="V31" s="3"/>
    </row>
    <row r="32" spans="1:23" ht="18" customHeight="1" thickBot="1">
      <c r="A32" s="4"/>
      <c r="B32" s="64" t="s">
        <v>0</v>
      </c>
      <c r="C32" s="106">
        <f t="shared" ref="C32:C50" si="3">T5/$T$24*100</f>
        <v>0</v>
      </c>
      <c r="D32" s="89" t="str">
        <f t="shared" ref="D32:D51" si="4">IF(C32&lt;0, "negative value!","")</f>
        <v/>
      </c>
      <c r="S32" s="4"/>
      <c r="T32" s="5"/>
      <c r="U32" s="5"/>
      <c r="V32" s="4"/>
    </row>
    <row r="33" spans="1:22" ht="18" customHeight="1" thickTop="1">
      <c r="A33" s="4"/>
      <c r="B33" s="64" t="s">
        <v>1</v>
      </c>
      <c r="C33" s="106">
        <f t="shared" si="3"/>
        <v>0</v>
      </c>
      <c r="D33" s="88" t="str">
        <f t="shared" si="4"/>
        <v/>
      </c>
      <c r="E33" s="63"/>
      <c r="F33" s="4"/>
      <c r="G33" s="7"/>
      <c r="H33" s="8"/>
      <c r="I33" s="18" t="str">
        <f>IF(T4=100,"","Modal volume NOT 100% :")</f>
        <v/>
      </c>
      <c r="J33" s="9"/>
      <c r="K33" s="8"/>
      <c r="L33" s="111" t="str">
        <f>IF(T4=100,"",T4)</f>
        <v/>
      </c>
      <c r="M33" s="4"/>
      <c r="S33" s="4"/>
      <c r="T33" s="5"/>
      <c r="U33" s="5"/>
      <c r="V33" s="4"/>
    </row>
    <row r="34" spans="1:22" ht="18" customHeight="1">
      <c r="A34" s="4"/>
      <c r="B34" s="64" t="s">
        <v>6</v>
      </c>
      <c r="C34" s="106">
        <f t="shared" si="3"/>
        <v>0</v>
      </c>
      <c r="D34" s="88" t="str">
        <f t="shared" si="4"/>
        <v/>
      </c>
      <c r="E34" s="63"/>
      <c r="F34" s="4"/>
      <c r="G34" s="10"/>
      <c r="H34" s="11"/>
      <c r="I34" s="17" t="str">
        <f>IF(T4=100,"Modal volume: 100%","")</f>
        <v>Modal volume: 100%</v>
      </c>
      <c r="J34" s="6"/>
      <c r="K34" s="6"/>
      <c r="L34" s="12"/>
      <c r="M34" s="4"/>
      <c r="S34" s="4"/>
      <c r="T34" s="5"/>
      <c r="U34" s="5"/>
      <c r="V34" s="4"/>
    </row>
    <row r="35" spans="1:22" ht="18" customHeight="1" thickBot="1">
      <c r="A35" s="4"/>
      <c r="B35" s="64" t="s">
        <v>16</v>
      </c>
      <c r="C35" s="106">
        <f t="shared" si="3"/>
        <v>0</v>
      </c>
      <c r="D35" s="88" t="str">
        <f t="shared" si="4"/>
        <v/>
      </c>
      <c r="E35" s="63"/>
      <c r="F35" s="4"/>
      <c r="G35" s="13"/>
      <c r="H35" s="14"/>
      <c r="I35" s="26"/>
      <c r="J35" s="14"/>
      <c r="K35" s="14"/>
      <c r="L35" s="15"/>
      <c r="M35" s="4"/>
      <c r="S35" s="4"/>
      <c r="T35" s="5"/>
      <c r="U35" s="5"/>
      <c r="V35" s="4"/>
    </row>
    <row r="36" spans="1:22" ht="18" customHeight="1" thickTop="1">
      <c r="A36" s="4"/>
      <c r="B36" s="64" t="s">
        <v>2</v>
      </c>
      <c r="C36" s="106">
        <f t="shared" si="3"/>
        <v>0</v>
      </c>
      <c r="D36" s="88" t="str">
        <f t="shared" si="4"/>
        <v/>
      </c>
      <c r="E36" s="63"/>
      <c r="F36" s="4"/>
      <c r="G36" s="4"/>
      <c r="H36" s="4"/>
      <c r="I36" s="4"/>
      <c r="J36" s="4"/>
      <c r="K36" s="4"/>
      <c r="L36" s="4"/>
      <c r="M36" s="4"/>
      <c r="S36" s="4"/>
      <c r="T36" s="5"/>
      <c r="U36" s="5"/>
      <c r="V36" s="4"/>
    </row>
    <row r="37" spans="1:22" ht="18" customHeight="1">
      <c r="A37" s="4"/>
      <c r="B37" s="64" t="s">
        <v>4</v>
      </c>
      <c r="C37" s="106">
        <f t="shared" si="3"/>
        <v>0</v>
      </c>
      <c r="D37" s="88" t="str">
        <f t="shared" si="4"/>
        <v/>
      </c>
      <c r="E37" s="63"/>
      <c r="F37" s="4"/>
      <c r="G37" s="4"/>
      <c r="H37" s="4"/>
      <c r="I37" s="4"/>
      <c r="J37" s="4"/>
      <c r="K37" s="4"/>
      <c r="L37" s="4"/>
      <c r="M37" s="4"/>
      <c r="S37" s="4"/>
      <c r="T37" s="5"/>
      <c r="U37" s="5"/>
      <c r="V37" s="4"/>
    </row>
    <row r="38" spans="1:22" ht="18" customHeight="1">
      <c r="A38" s="4"/>
      <c r="B38" s="64" t="s">
        <v>3</v>
      </c>
      <c r="C38" s="106">
        <f t="shared" si="3"/>
        <v>0</v>
      </c>
      <c r="D38" s="88" t="str">
        <f t="shared" si="4"/>
        <v/>
      </c>
      <c r="E38" s="63"/>
      <c r="F38" s="67"/>
      <c r="G38" s="35"/>
      <c r="H38" s="35"/>
      <c r="I38" s="35"/>
      <c r="J38" s="35"/>
      <c r="K38" s="35"/>
      <c r="L38" s="35"/>
      <c r="M38" s="35"/>
      <c r="N38" s="36"/>
      <c r="O38" s="37"/>
      <c r="S38" s="4"/>
      <c r="T38" s="5"/>
      <c r="U38" s="5"/>
      <c r="V38" s="4"/>
    </row>
    <row r="39" spans="1:22" ht="18" customHeight="1">
      <c r="A39" s="4"/>
      <c r="B39" s="64" t="s">
        <v>5</v>
      </c>
      <c r="C39" s="106">
        <f t="shared" si="3"/>
        <v>0</v>
      </c>
      <c r="D39" s="88" t="str">
        <f t="shared" si="4"/>
        <v/>
      </c>
      <c r="E39" s="63"/>
      <c r="F39" s="66" t="s">
        <v>57</v>
      </c>
      <c r="G39" s="31"/>
      <c r="H39" s="31"/>
      <c r="I39" s="31"/>
      <c r="J39" s="31"/>
      <c r="K39" s="31"/>
      <c r="L39" s="31"/>
      <c r="M39" s="31"/>
      <c r="N39" s="38"/>
      <c r="O39" s="39"/>
      <c r="S39" s="4"/>
      <c r="T39" s="5"/>
      <c r="U39" s="5"/>
      <c r="V39" s="4"/>
    </row>
    <row r="40" spans="1:22" ht="18" customHeight="1">
      <c r="A40" s="4"/>
      <c r="B40" s="64" t="s">
        <v>9</v>
      </c>
      <c r="C40" s="106">
        <f t="shared" si="3"/>
        <v>40.77634571645185</v>
      </c>
      <c r="D40" s="88" t="str">
        <f t="shared" si="4"/>
        <v/>
      </c>
      <c r="E40" s="63"/>
      <c r="F40" s="65"/>
      <c r="G40" s="40"/>
      <c r="H40" s="40"/>
      <c r="I40" s="40"/>
      <c r="J40" s="40"/>
      <c r="K40" s="40"/>
      <c r="L40" s="40"/>
      <c r="M40" s="40"/>
      <c r="N40" s="41"/>
      <c r="O40" s="42"/>
      <c r="S40" s="4"/>
      <c r="T40" s="5"/>
      <c r="U40" s="5"/>
      <c r="V40" s="4"/>
    </row>
    <row r="41" spans="1:22" ht="18" customHeight="1">
      <c r="A41" s="4"/>
      <c r="B41" s="64" t="s">
        <v>7</v>
      </c>
      <c r="C41" s="106">
        <f t="shared" si="3"/>
        <v>0</v>
      </c>
      <c r="D41" s="88" t="str">
        <f t="shared" si="4"/>
        <v/>
      </c>
      <c r="E41" s="63"/>
      <c r="F41" s="4"/>
      <c r="G41" s="5"/>
      <c r="H41" s="5"/>
      <c r="I41" s="5"/>
      <c r="J41" s="4"/>
      <c r="K41" s="4"/>
      <c r="L41" s="4"/>
      <c r="M41" s="4"/>
      <c r="S41" s="4"/>
      <c r="T41" s="5"/>
      <c r="U41" s="5"/>
      <c r="V41" s="4"/>
    </row>
    <row r="42" spans="1:22" ht="18" customHeight="1">
      <c r="A42" s="4"/>
      <c r="B42" s="64" t="s">
        <v>8</v>
      </c>
      <c r="C42" s="106">
        <f t="shared" si="3"/>
        <v>0</v>
      </c>
      <c r="D42" s="88" t="str">
        <f t="shared" si="4"/>
        <v/>
      </c>
      <c r="E42" s="63"/>
      <c r="S42" s="4"/>
      <c r="T42" s="5"/>
      <c r="U42" s="5"/>
      <c r="V42" s="4"/>
    </row>
    <row r="43" spans="1:22" ht="22.2" customHeight="1">
      <c r="A43" s="4"/>
      <c r="B43" s="64" t="s">
        <v>15</v>
      </c>
      <c r="C43" s="106">
        <f t="shared" si="3"/>
        <v>0</v>
      </c>
      <c r="D43" s="88" t="str">
        <f t="shared" si="4"/>
        <v/>
      </c>
      <c r="E43" s="63"/>
      <c r="F43" s="135"/>
      <c r="G43" s="126"/>
      <c r="H43" s="136"/>
      <c r="I43" s="126"/>
      <c r="J43" s="137"/>
      <c r="K43" s="137"/>
      <c r="L43" s="137"/>
      <c r="M43" s="137"/>
      <c r="N43" s="137"/>
      <c r="O43" s="138"/>
      <c r="P43" s="138"/>
      <c r="Q43" s="137"/>
      <c r="R43" s="137"/>
      <c r="S43" s="4"/>
      <c r="T43" s="5"/>
      <c r="U43" s="5"/>
      <c r="V43" s="4"/>
    </row>
    <row r="44" spans="1:22" ht="39.6" customHeight="1">
      <c r="A44" s="4"/>
      <c r="B44" s="64" t="s">
        <v>10</v>
      </c>
      <c r="C44" s="106">
        <f t="shared" si="3"/>
        <v>27.185096934907399</v>
      </c>
      <c r="D44" s="88" t="str">
        <f t="shared" si="4"/>
        <v/>
      </c>
      <c r="E44" s="63"/>
      <c r="F44" s="112"/>
      <c r="G44" s="113"/>
      <c r="H44" s="113"/>
      <c r="I44" s="114" t="s">
        <v>53</v>
      </c>
      <c r="J44" s="115" t="s">
        <v>100</v>
      </c>
      <c r="K44" s="115" t="s">
        <v>99</v>
      </c>
      <c r="L44" s="115" t="s">
        <v>98</v>
      </c>
      <c r="M44" s="115" t="s">
        <v>97</v>
      </c>
      <c r="N44" s="115" t="s">
        <v>94</v>
      </c>
      <c r="O44" s="115" t="s">
        <v>76</v>
      </c>
      <c r="P44" s="115" t="s">
        <v>75</v>
      </c>
      <c r="Q44" s="115" t="s">
        <v>95</v>
      </c>
      <c r="R44" s="116" t="s">
        <v>96</v>
      </c>
      <c r="S44" s="4"/>
      <c r="T44" s="5"/>
      <c r="U44" s="5"/>
      <c r="V44" s="4"/>
    </row>
    <row r="45" spans="1:22" ht="18" customHeight="1">
      <c r="A45" s="4"/>
      <c r="B45" s="64" t="s">
        <v>11</v>
      </c>
      <c r="C45" s="106">
        <f t="shared" si="3"/>
        <v>32.038557348640744</v>
      </c>
      <c r="D45" s="88" t="str">
        <f t="shared" si="4"/>
        <v/>
      </c>
      <c r="E45" s="63"/>
      <c r="F45" s="117"/>
      <c r="G45" s="118"/>
      <c r="H45" s="118"/>
      <c r="I45" s="119" t="s">
        <v>77</v>
      </c>
      <c r="J45" s="120">
        <v>30</v>
      </c>
      <c r="K45" s="121">
        <v>0</v>
      </c>
      <c r="L45" s="120">
        <v>15.8</v>
      </c>
      <c r="M45" s="120">
        <v>54.2</v>
      </c>
      <c r="N45" s="120">
        <v>19.359098342107675</v>
      </c>
      <c r="O45" s="122">
        <f t="shared" ref="O45:O54" si="5">N45/44*12</f>
        <v>5.2797540933020928</v>
      </c>
      <c r="P45" s="120">
        <v>1.85</v>
      </c>
      <c r="Q45" s="123">
        <f t="shared" ref="Q45:Q52" si="6">((P45/100)*N45)*1000</f>
        <v>358.14331932899199</v>
      </c>
      <c r="R45" s="124">
        <f t="shared" ref="R45:R52" si="7">((P45/100)*O45)*1000</f>
        <v>97.675450726088727</v>
      </c>
      <c r="S45" s="4"/>
      <c r="T45" s="5"/>
      <c r="U45" s="5"/>
      <c r="V45" s="4"/>
    </row>
    <row r="46" spans="1:22" ht="18" customHeight="1">
      <c r="A46" s="4"/>
      <c r="B46" s="64" t="s">
        <v>14</v>
      </c>
      <c r="C46" s="106">
        <f t="shared" si="3"/>
        <v>0</v>
      </c>
      <c r="D46" s="88" t="str">
        <f t="shared" si="4"/>
        <v/>
      </c>
      <c r="E46" s="63"/>
      <c r="F46" s="125"/>
      <c r="G46" s="126"/>
      <c r="H46" s="126"/>
      <c r="I46" s="127" t="s">
        <v>78</v>
      </c>
      <c r="J46" s="128">
        <v>42</v>
      </c>
      <c r="K46" s="128">
        <v>15</v>
      </c>
      <c r="L46" s="129">
        <v>19</v>
      </c>
      <c r="M46" s="128">
        <v>24</v>
      </c>
      <c r="N46" s="128">
        <v>21.2</v>
      </c>
      <c r="O46" s="130">
        <f t="shared" si="5"/>
        <v>5.7818181818181813</v>
      </c>
      <c r="P46" s="128">
        <v>2.4</v>
      </c>
      <c r="Q46" s="131">
        <f t="shared" si="6"/>
        <v>508.8</v>
      </c>
      <c r="R46" s="132">
        <f t="shared" si="7"/>
        <v>138.76363636363638</v>
      </c>
      <c r="S46" s="4"/>
      <c r="T46" s="5"/>
      <c r="U46" s="5"/>
      <c r="V46" s="4"/>
    </row>
    <row r="47" spans="1:22" ht="18" customHeight="1">
      <c r="A47"/>
      <c r="B47" s="64" t="s">
        <v>17</v>
      </c>
      <c r="C47" s="106">
        <f t="shared" si="3"/>
        <v>0</v>
      </c>
      <c r="D47" s="88" t="str">
        <f t="shared" si="4"/>
        <v/>
      </c>
      <c r="E47" s="63"/>
      <c r="F47" s="117"/>
      <c r="G47" s="118"/>
      <c r="H47" s="118"/>
      <c r="I47" s="119" t="s">
        <v>79</v>
      </c>
      <c r="J47" s="120">
        <v>43.373493975903614</v>
      </c>
      <c r="K47" s="120">
        <v>1.3</v>
      </c>
      <c r="L47" s="121">
        <v>30</v>
      </c>
      <c r="M47" s="120">
        <v>25.301204819277107</v>
      </c>
      <c r="N47" s="120">
        <v>21.6</v>
      </c>
      <c r="O47" s="122">
        <f t="shared" si="5"/>
        <v>5.8909090909090915</v>
      </c>
      <c r="P47" s="120">
        <v>2.4</v>
      </c>
      <c r="Q47" s="123">
        <f t="shared" si="6"/>
        <v>518.40000000000009</v>
      </c>
      <c r="R47" s="124">
        <f t="shared" si="7"/>
        <v>141.3818181818182</v>
      </c>
      <c r="S47" s="4"/>
      <c r="T47" s="5"/>
      <c r="U47" s="5"/>
      <c r="V47" s="4"/>
    </row>
    <row r="48" spans="1:22" ht="18" customHeight="1">
      <c r="A48"/>
      <c r="B48" s="64" t="s">
        <v>37</v>
      </c>
      <c r="C48" s="106">
        <f t="shared" si="3"/>
        <v>0</v>
      </c>
      <c r="D48" s="88" t="str">
        <f t="shared" si="4"/>
        <v/>
      </c>
      <c r="E48" s="63"/>
      <c r="F48" s="125"/>
      <c r="G48" s="126"/>
      <c r="H48" s="126"/>
      <c r="I48" s="127" t="s">
        <v>80</v>
      </c>
      <c r="J48" s="128">
        <v>57.999999999999993</v>
      </c>
      <c r="K48" s="128">
        <v>0</v>
      </c>
      <c r="L48" s="129">
        <v>0</v>
      </c>
      <c r="M48" s="128">
        <v>42.000000000000007</v>
      </c>
      <c r="N48" s="128">
        <v>34.700000000000003</v>
      </c>
      <c r="O48" s="130">
        <f t="shared" si="5"/>
        <v>9.4636363636363647</v>
      </c>
      <c r="P48" s="128">
        <v>2</v>
      </c>
      <c r="Q48" s="131">
        <f t="shared" si="6"/>
        <v>694.00000000000011</v>
      </c>
      <c r="R48" s="132">
        <f t="shared" si="7"/>
        <v>189.27272727272728</v>
      </c>
      <c r="S48" s="4"/>
      <c r="T48" s="5"/>
      <c r="U48" s="5"/>
      <c r="V48" s="4"/>
    </row>
    <row r="49" spans="1:22" ht="18" customHeight="1">
      <c r="A49"/>
      <c r="B49" s="64" t="s">
        <v>36</v>
      </c>
      <c r="C49" s="106">
        <f t="shared" si="3"/>
        <v>0</v>
      </c>
      <c r="D49" s="88" t="str">
        <f t="shared" si="4"/>
        <v/>
      </c>
      <c r="E49" s="63"/>
      <c r="F49" s="117"/>
      <c r="G49" s="118"/>
      <c r="H49" s="118"/>
      <c r="I49" s="119" t="s">
        <v>81</v>
      </c>
      <c r="J49" s="120">
        <v>47</v>
      </c>
      <c r="K49" s="120">
        <v>0</v>
      </c>
      <c r="L49" s="121">
        <v>0</v>
      </c>
      <c r="M49" s="120">
        <v>53</v>
      </c>
      <c r="N49" s="120">
        <v>31</v>
      </c>
      <c r="O49" s="122">
        <f t="shared" si="5"/>
        <v>8.454545454545455</v>
      </c>
      <c r="P49" s="120">
        <v>1.8</v>
      </c>
      <c r="Q49" s="123">
        <f t="shared" si="6"/>
        <v>558</v>
      </c>
      <c r="R49" s="124">
        <f t="shared" si="7"/>
        <v>152.18181818181819</v>
      </c>
      <c r="S49" s="4"/>
      <c r="T49" s="5"/>
      <c r="U49" s="5"/>
      <c r="V49" s="4"/>
    </row>
    <row r="50" spans="1:22" ht="18" customHeight="1">
      <c r="A50" s="4"/>
      <c r="B50" s="64" t="s">
        <v>35</v>
      </c>
      <c r="C50" s="106">
        <f t="shared" si="3"/>
        <v>0</v>
      </c>
      <c r="D50" s="88" t="str">
        <f t="shared" si="4"/>
        <v/>
      </c>
      <c r="E50" s="63"/>
      <c r="F50" s="125"/>
      <c r="G50" s="126"/>
      <c r="H50" s="126"/>
      <c r="I50" s="127" t="s">
        <v>82</v>
      </c>
      <c r="J50" s="129">
        <v>49.7</v>
      </c>
      <c r="K50" s="129">
        <v>0</v>
      </c>
      <c r="L50" s="129">
        <v>0</v>
      </c>
      <c r="M50" s="129">
        <v>50.3</v>
      </c>
      <c r="N50" s="129">
        <v>32</v>
      </c>
      <c r="O50" s="130">
        <f t="shared" si="5"/>
        <v>8.7272727272727266</v>
      </c>
      <c r="P50" s="129">
        <v>1.8</v>
      </c>
      <c r="Q50" s="133">
        <f t="shared" si="6"/>
        <v>576.00000000000011</v>
      </c>
      <c r="R50" s="134">
        <f t="shared" si="7"/>
        <v>157.09090909090909</v>
      </c>
      <c r="S50" s="4"/>
      <c r="T50" s="5"/>
      <c r="U50" s="5"/>
      <c r="V50" s="4"/>
    </row>
    <row r="51" spans="1:22" ht="18" customHeight="1" thickBot="1">
      <c r="A51" s="4"/>
      <c r="B51" s="62" t="s">
        <v>13</v>
      </c>
      <c r="C51" s="107">
        <f>SUM(C32:C50)</f>
        <v>100</v>
      </c>
      <c r="D51" s="90" t="str">
        <f t="shared" si="4"/>
        <v/>
      </c>
      <c r="E51" s="61"/>
      <c r="F51" s="117"/>
      <c r="G51" s="118"/>
      <c r="H51" s="118"/>
      <c r="I51" s="119" t="s">
        <v>83</v>
      </c>
      <c r="J51" s="120">
        <v>44.4</v>
      </c>
      <c r="K51" s="120">
        <v>0</v>
      </c>
      <c r="L51" s="121">
        <v>0</v>
      </c>
      <c r="M51" s="120">
        <v>55.6</v>
      </c>
      <c r="N51" s="120">
        <v>30.1</v>
      </c>
      <c r="O51" s="122">
        <f t="shared" si="5"/>
        <v>8.209090909090909</v>
      </c>
      <c r="P51" s="120">
        <v>1.8</v>
      </c>
      <c r="Q51" s="123">
        <f t="shared" si="6"/>
        <v>541.80000000000007</v>
      </c>
      <c r="R51" s="124">
        <f t="shared" si="7"/>
        <v>147.76363636363638</v>
      </c>
      <c r="S51" s="4"/>
      <c r="T51" s="5"/>
      <c r="U51" s="5"/>
      <c r="V51" s="4"/>
    </row>
    <row r="52" spans="1:22" ht="18" customHeight="1" thickBot="1">
      <c r="A52"/>
      <c r="D52" s="85"/>
      <c r="F52" s="125"/>
      <c r="G52" s="126"/>
      <c r="H52" s="126"/>
      <c r="I52" s="127" t="s">
        <v>84</v>
      </c>
      <c r="J52" s="128">
        <v>44.9</v>
      </c>
      <c r="K52" s="128">
        <v>2.2999999999999998</v>
      </c>
      <c r="L52" s="129">
        <v>9.3000000000000007</v>
      </c>
      <c r="M52" s="128">
        <v>43.5</v>
      </c>
      <c r="N52" s="128">
        <v>26.8</v>
      </c>
      <c r="O52" s="130">
        <f t="shared" si="5"/>
        <v>7.3090909090909095</v>
      </c>
      <c r="P52" s="128">
        <v>2.0142857142857147</v>
      </c>
      <c r="Q52" s="131">
        <f t="shared" si="6"/>
        <v>539.82857142857154</v>
      </c>
      <c r="R52" s="132">
        <f t="shared" si="7"/>
        <v>147.22597402597407</v>
      </c>
      <c r="U52"/>
    </row>
    <row r="53" spans="1:22" s="86" customFormat="1" ht="18" customHeight="1" thickBot="1">
      <c r="B53" s="87" t="s">
        <v>39</v>
      </c>
      <c r="C53" s="103">
        <f>(B4*B25+C4*C25+D4*D25+E4*E25+F4*F25+G4*G25+H4*H25+I4*I25+J4*J25+K4*K25+L4*L25+M4*M25+N4*N25+O4*O25+P4*P25+Q4*Q25+R4*R25+S4*S25)/T4</f>
        <v>1.8466000000000002</v>
      </c>
      <c r="D53" s="91"/>
      <c r="F53" s="156"/>
      <c r="G53" s="148"/>
      <c r="H53" s="148"/>
      <c r="I53" s="149" t="s">
        <v>86</v>
      </c>
      <c r="J53" s="150">
        <v>49.8</v>
      </c>
      <c r="K53" s="150">
        <v>0</v>
      </c>
      <c r="L53" s="151">
        <v>0</v>
      </c>
      <c r="M53" s="150">
        <v>50.2</v>
      </c>
      <c r="N53" s="150">
        <v>32</v>
      </c>
      <c r="O53" s="152">
        <f t="shared" si="5"/>
        <v>8.7272727272727266</v>
      </c>
      <c r="P53" s="153">
        <v>1.8499999999999999</v>
      </c>
      <c r="Q53" s="154">
        <f>((P53/100)*N53)*1000</f>
        <v>592</v>
      </c>
      <c r="R53" s="157">
        <f>((P53/100)*O53)*1000</f>
        <v>161.45454545454544</v>
      </c>
    </row>
    <row r="54" spans="1:22" ht="18" customHeight="1">
      <c r="A54"/>
      <c r="C54" s="29"/>
      <c r="D54" s="85"/>
      <c r="F54" s="139"/>
      <c r="G54" s="140"/>
      <c r="H54" s="140"/>
      <c r="I54" s="141" t="s">
        <v>87</v>
      </c>
      <c r="J54" s="142">
        <v>100</v>
      </c>
      <c r="K54" s="142">
        <v>0</v>
      </c>
      <c r="L54" s="143">
        <v>0</v>
      </c>
      <c r="M54" s="142">
        <v>0</v>
      </c>
      <c r="N54" s="142">
        <v>44</v>
      </c>
      <c r="O54" s="144">
        <f t="shared" si="5"/>
        <v>12</v>
      </c>
      <c r="P54" s="145">
        <v>2.7</v>
      </c>
      <c r="Q54" s="146">
        <f t="shared" ref="Q54" si="8">((P54/100)*N54)*1000</f>
        <v>1188.0000000000002</v>
      </c>
      <c r="R54" s="147">
        <f t="shared" ref="R54" si="9">((P54/100)*O54)*1000</f>
        <v>324.00000000000006</v>
      </c>
      <c r="U54"/>
    </row>
    <row r="55" spans="1:22" ht="28" customHeight="1">
      <c r="A55"/>
      <c r="F55" s="155" t="s">
        <v>93</v>
      </c>
      <c r="G55" s="126"/>
      <c r="H55" s="126"/>
      <c r="I55" s="126"/>
      <c r="J55" s="138"/>
      <c r="K55" s="138"/>
      <c r="L55" s="138"/>
      <c r="M55" s="138"/>
      <c r="N55" s="138"/>
      <c r="O55" s="138"/>
      <c r="P55" s="138"/>
      <c r="Q55" s="138"/>
      <c r="R55" s="138"/>
      <c r="U55"/>
    </row>
    <row r="56" spans="1:22" ht="21.6" customHeight="1">
      <c r="A56"/>
      <c r="U56"/>
    </row>
    <row r="57" spans="1:22" ht="20.05" customHeight="1">
      <c r="A57"/>
      <c r="U57"/>
    </row>
    <row r="58" spans="1:22" ht="20.05" customHeight="1">
      <c r="A58"/>
      <c r="U58"/>
    </row>
    <row r="59" spans="1:22" ht="20.05" customHeight="1">
      <c r="A59"/>
      <c r="U59"/>
    </row>
    <row r="60" spans="1:22" ht="20.05" customHeight="1">
      <c r="A60"/>
      <c r="U60"/>
    </row>
    <row r="61" spans="1:22" ht="20.05" customHeight="1">
      <c r="A61"/>
      <c r="U61"/>
    </row>
    <row r="62" spans="1:22" ht="20.05" customHeight="1">
      <c r="A62"/>
      <c r="U62"/>
    </row>
    <row r="63" spans="1:22" ht="20.05" customHeight="1">
      <c r="A63"/>
      <c r="U63"/>
    </row>
    <row r="64" spans="1:22" ht="20.05" customHeight="1">
      <c r="A64"/>
      <c r="U64"/>
    </row>
    <row r="65" spans="1:21" ht="20.05" customHeight="1">
      <c r="A65"/>
      <c r="U65"/>
    </row>
    <row r="66" spans="1:21" ht="20.05" customHeight="1">
      <c r="A66"/>
      <c r="U66"/>
    </row>
    <row r="67" spans="1:21" ht="20.05" customHeight="1">
      <c r="A67"/>
      <c r="U67"/>
    </row>
    <row r="68" spans="1:21" ht="25" customHeight="1">
      <c r="A68"/>
      <c r="U68"/>
    </row>
    <row r="69" spans="1:21" ht="18" customHeight="1">
      <c r="A69"/>
      <c r="U69"/>
    </row>
    <row r="70" spans="1:21" ht="18" customHeight="1">
      <c r="A70"/>
      <c r="U70"/>
    </row>
    <row r="71" spans="1:21" ht="18" customHeight="1">
      <c r="A71"/>
      <c r="U71"/>
    </row>
    <row r="72" spans="1:21" ht="18" customHeight="1">
      <c r="A72"/>
      <c r="U72"/>
    </row>
    <row r="73" spans="1:21" ht="18" customHeight="1">
      <c r="A73"/>
      <c r="U73"/>
    </row>
    <row r="74" spans="1:21" ht="18" customHeight="1">
      <c r="A74"/>
      <c r="U74"/>
    </row>
    <row r="75" spans="1:21" ht="18" customHeight="1">
      <c r="A75"/>
      <c r="U75"/>
    </row>
    <row r="76" spans="1:21" ht="18" customHeight="1">
      <c r="A76"/>
      <c r="U76"/>
    </row>
    <row r="77" spans="1:21" ht="18" customHeight="1">
      <c r="A77"/>
      <c r="U77"/>
    </row>
    <row r="78" spans="1:21" ht="18" customHeight="1">
      <c r="A78"/>
      <c r="U78"/>
    </row>
    <row r="79" spans="1:21" ht="18" customHeight="1">
      <c r="A79"/>
      <c r="U79"/>
    </row>
    <row r="80" spans="1:21" ht="18" customHeight="1">
      <c r="A80"/>
      <c r="U80"/>
    </row>
    <row r="81" spans="1:21" ht="18" customHeight="1">
      <c r="A81"/>
      <c r="U81"/>
    </row>
    <row r="82" spans="1:21" ht="18" customHeight="1">
      <c r="A82"/>
      <c r="U82"/>
    </row>
    <row r="83" spans="1:21" ht="18" customHeight="1">
      <c r="A83"/>
      <c r="U83"/>
    </row>
    <row r="84" spans="1:21" ht="18" customHeight="1">
      <c r="A84"/>
      <c r="U84"/>
    </row>
    <row r="85" spans="1:21" ht="18" customHeight="1">
      <c r="A85"/>
      <c r="U85"/>
    </row>
    <row r="86" spans="1:21" ht="18" customHeight="1">
      <c r="A86"/>
      <c r="U86"/>
    </row>
    <row r="87" spans="1:21" ht="18" customHeight="1">
      <c r="A87"/>
      <c r="U87"/>
    </row>
    <row r="88" spans="1:21" ht="18" customHeight="1">
      <c r="A88"/>
      <c r="U88"/>
    </row>
    <row r="89" spans="1:21" ht="18" customHeight="1">
      <c r="A89"/>
      <c r="U89"/>
    </row>
    <row r="90" spans="1:21" ht="18" customHeight="1">
      <c r="A90"/>
      <c r="U90"/>
    </row>
    <row r="91" spans="1:21" ht="18" customHeight="1">
      <c r="A91"/>
      <c r="U91"/>
    </row>
    <row r="92" spans="1:21" ht="18" customHeight="1">
      <c r="A92"/>
      <c r="U92"/>
    </row>
    <row r="93" spans="1:21" ht="18" customHeight="1">
      <c r="A93"/>
      <c r="U93"/>
    </row>
    <row r="94" spans="1:21" ht="18" customHeight="1">
      <c r="A94"/>
      <c r="U94"/>
    </row>
    <row r="95" spans="1:21" ht="18" customHeight="1">
      <c r="A95"/>
      <c r="U95"/>
    </row>
    <row r="96" spans="1:21" ht="18" customHeight="1">
      <c r="A96"/>
      <c r="U96"/>
    </row>
    <row r="97" spans="1:21" ht="18" customHeight="1">
      <c r="A97"/>
      <c r="U97"/>
    </row>
    <row r="98" spans="1:21" ht="18" customHeight="1">
      <c r="A98"/>
      <c r="U98"/>
    </row>
    <row r="99" spans="1:21" ht="18" customHeight="1">
      <c r="A99"/>
      <c r="U99"/>
    </row>
    <row r="100" spans="1:21" ht="18" customHeight="1">
      <c r="A100"/>
      <c r="U100"/>
    </row>
    <row r="101" spans="1:21" ht="18" customHeight="1">
      <c r="A101"/>
      <c r="U101"/>
    </row>
    <row r="102" spans="1:21" ht="18" customHeight="1">
      <c r="A102"/>
      <c r="U102"/>
    </row>
    <row r="103" spans="1:21" ht="18" customHeight="1">
      <c r="A103"/>
      <c r="U103"/>
    </row>
    <row r="104" spans="1:21" ht="18" customHeight="1">
      <c r="A104"/>
      <c r="U104"/>
    </row>
    <row r="105" spans="1:21" ht="18" customHeight="1">
      <c r="A105"/>
      <c r="U105"/>
    </row>
    <row r="106" spans="1:21" ht="18" customHeight="1">
      <c r="A106"/>
      <c r="U106"/>
    </row>
    <row r="107" spans="1:21" ht="18" customHeight="1">
      <c r="A107"/>
      <c r="U107"/>
    </row>
    <row r="108" spans="1:21" ht="18" customHeight="1">
      <c r="A108"/>
      <c r="U108"/>
    </row>
    <row r="109" spans="1:21" ht="18" customHeight="1">
      <c r="A109"/>
      <c r="U109"/>
    </row>
    <row r="110" spans="1:21" ht="18" customHeight="1">
      <c r="A110"/>
      <c r="U110"/>
    </row>
    <row r="111" spans="1:21" ht="18" customHeight="1">
      <c r="A111"/>
      <c r="U111"/>
    </row>
    <row r="112" spans="1:21" ht="18" customHeight="1">
      <c r="A112"/>
      <c r="U112"/>
    </row>
    <row r="113" spans="1:21" ht="18" customHeight="1">
      <c r="A113"/>
      <c r="U113"/>
    </row>
    <row r="114" spans="1:21" ht="18" customHeight="1">
      <c r="A114"/>
      <c r="U114"/>
    </row>
    <row r="115" spans="1:21" ht="18" customHeight="1">
      <c r="A115"/>
      <c r="U115"/>
    </row>
    <row r="116" spans="1:21" ht="18" customHeight="1">
      <c r="A116"/>
      <c r="U116"/>
    </row>
    <row r="117" spans="1:21" ht="18" customHeight="1">
      <c r="A117"/>
      <c r="U117"/>
    </row>
    <row r="118" spans="1:21" ht="18" customHeight="1">
      <c r="A118"/>
      <c r="U118"/>
    </row>
    <row r="119" spans="1:21" ht="18" customHeight="1">
      <c r="A119"/>
      <c r="U119"/>
    </row>
    <row r="120" spans="1:21" ht="18" customHeight="1">
      <c r="A120"/>
      <c r="U120"/>
    </row>
    <row r="121" spans="1:21" ht="18" customHeight="1">
      <c r="A121"/>
      <c r="U121"/>
    </row>
    <row r="122" spans="1:21" ht="18" customHeight="1">
      <c r="A122"/>
      <c r="U122"/>
    </row>
    <row r="123" spans="1:21" ht="18" customHeight="1">
      <c r="A123"/>
      <c r="U123"/>
    </row>
    <row r="124" spans="1:21" ht="18" customHeight="1">
      <c r="A124"/>
      <c r="U124"/>
    </row>
    <row r="125" spans="1:21" ht="18" customHeight="1">
      <c r="A125"/>
      <c r="U125"/>
    </row>
    <row r="126" spans="1:21" ht="18" customHeight="1">
      <c r="A126"/>
      <c r="U126"/>
    </row>
    <row r="127" spans="1:21" ht="18" customHeight="1">
      <c r="A127"/>
      <c r="U127"/>
    </row>
    <row r="128" spans="1:21" ht="18" customHeight="1">
      <c r="A128"/>
      <c r="U128"/>
    </row>
    <row r="129" spans="1:21" ht="18" customHeight="1">
      <c r="A129"/>
      <c r="U129"/>
    </row>
    <row r="130" spans="1:21" ht="18" customHeight="1">
      <c r="A130"/>
      <c r="U130"/>
    </row>
    <row r="131" spans="1:21" ht="18" customHeight="1">
      <c r="A131"/>
      <c r="U131"/>
    </row>
    <row r="132" spans="1:21" ht="18" customHeight="1">
      <c r="A132"/>
      <c r="U132"/>
    </row>
    <row r="133" spans="1:21" ht="18" customHeight="1">
      <c r="A133"/>
      <c r="U133"/>
    </row>
    <row r="134" spans="1:21" ht="18" customHeight="1">
      <c r="A134"/>
      <c r="U134"/>
    </row>
    <row r="135" spans="1:21" ht="18" customHeight="1">
      <c r="A135"/>
      <c r="U135"/>
    </row>
    <row r="136" spans="1:21" ht="18" customHeight="1">
      <c r="A136"/>
      <c r="U136"/>
    </row>
    <row r="137" spans="1:21" ht="18" customHeight="1">
      <c r="A137"/>
      <c r="U137"/>
    </row>
    <row r="138" spans="1:21" ht="18" customHeight="1">
      <c r="A138"/>
      <c r="U138"/>
    </row>
    <row r="139" spans="1:21" ht="18" customHeight="1">
      <c r="A139"/>
      <c r="U139"/>
    </row>
    <row r="140" spans="1:21" ht="18" customHeight="1">
      <c r="A140"/>
      <c r="U140"/>
    </row>
    <row r="141" spans="1:21" ht="18" customHeight="1">
      <c r="A141"/>
      <c r="U141"/>
    </row>
    <row r="142" spans="1:21" ht="18" customHeight="1">
      <c r="A142"/>
      <c r="U142"/>
    </row>
    <row r="143" spans="1:21" ht="18" customHeight="1">
      <c r="A143"/>
      <c r="U143"/>
    </row>
    <row r="144" spans="1:21" ht="18" customHeight="1">
      <c r="A144"/>
      <c r="U144"/>
    </row>
    <row r="145" spans="1:21" ht="18" customHeight="1">
      <c r="A145"/>
      <c r="U145"/>
    </row>
    <row r="146" spans="1:21" ht="18" customHeight="1">
      <c r="A146"/>
      <c r="U146"/>
    </row>
    <row r="147" spans="1:21" ht="18" customHeight="1">
      <c r="A147"/>
      <c r="U147"/>
    </row>
    <row r="148" spans="1:21" ht="18" customHeight="1">
      <c r="A148"/>
      <c r="U148"/>
    </row>
    <row r="149" spans="1:21" ht="18" customHeight="1">
      <c r="A149"/>
      <c r="U149"/>
    </row>
    <row r="150" spans="1:21" ht="18" customHeight="1">
      <c r="A150"/>
      <c r="U150"/>
    </row>
    <row r="151" spans="1:21" ht="18" customHeight="1">
      <c r="A151"/>
      <c r="U151"/>
    </row>
    <row r="152" spans="1:21" ht="18" customHeight="1">
      <c r="A152"/>
      <c r="U152"/>
    </row>
    <row r="153" spans="1:21" ht="18" customHeight="1">
      <c r="A153"/>
      <c r="U153"/>
    </row>
    <row r="154" spans="1:21" ht="18" customHeight="1">
      <c r="A154"/>
      <c r="U154"/>
    </row>
    <row r="155" spans="1:21" ht="18" customHeight="1">
      <c r="A155"/>
      <c r="U155"/>
    </row>
    <row r="156" spans="1:21" ht="18" customHeight="1">
      <c r="A156"/>
      <c r="U156"/>
    </row>
    <row r="157" spans="1:21" ht="18" customHeight="1">
      <c r="A157"/>
      <c r="U157"/>
    </row>
    <row r="158" spans="1:21" ht="18" customHeight="1">
      <c r="A158"/>
      <c r="U158"/>
    </row>
    <row r="159" spans="1:21" ht="18" customHeight="1">
      <c r="A159"/>
      <c r="U159"/>
    </row>
    <row r="160" spans="1:21" ht="18" customHeight="1">
      <c r="A160"/>
      <c r="U160"/>
    </row>
    <row r="161" spans="1:21" ht="18" customHeight="1">
      <c r="A161"/>
      <c r="U161"/>
    </row>
    <row r="162" spans="1:21" ht="18" customHeight="1">
      <c r="A162"/>
      <c r="U162"/>
    </row>
    <row r="163" spans="1:21" ht="18" customHeight="1">
      <c r="A163"/>
      <c r="U163"/>
    </row>
    <row r="164" spans="1:21" ht="18" customHeight="1">
      <c r="A164"/>
      <c r="U164"/>
    </row>
    <row r="165" spans="1:21" ht="18" customHeight="1">
      <c r="A165"/>
      <c r="U165"/>
    </row>
    <row r="166" spans="1:21" ht="18" customHeight="1">
      <c r="A166"/>
      <c r="U166"/>
    </row>
    <row r="167" spans="1:21" ht="18" customHeight="1">
      <c r="A167"/>
      <c r="U167"/>
    </row>
    <row r="168" spans="1:21" ht="18" customHeight="1">
      <c r="A168"/>
      <c r="U168"/>
    </row>
    <row r="169" spans="1:21" ht="18" customHeight="1">
      <c r="A169"/>
      <c r="U169"/>
    </row>
    <row r="170" spans="1:21" ht="18" customHeight="1">
      <c r="A170"/>
      <c r="U170"/>
    </row>
    <row r="171" spans="1:21" ht="18" customHeight="1">
      <c r="A171"/>
      <c r="U171"/>
    </row>
    <row r="172" spans="1:21" ht="18" customHeight="1">
      <c r="A172"/>
      <c r="U172"/>
    </row>
    <row r="173" spans="1:21" ht="18" customHeight="1">
      <c r="A173"/>
      <c r="U173"/>
    </row>
    <row r="174" spans="1:21" ht="18" customHeight="1">
      <c r="A174"/>
      <c r="U174"/>
    </row>
    <row r="175" spans="1:21" ht="18" customHeight="1">
      <c r="A175"/>
      <c r="U175"/>
    </row>
    <row r="176" spans="1:21" ht="18" customHeight="1">
      <c r="A176"/>
      <c r="U176"/>
    </row>
    <row r="177" spans="1:21" ht="18" customHeight="1">
      <c r="A177"/>
      <c r="U177"/>
    </row>
    <row r="178" spans="1:21" ht="18" customHeight="1">
      <c r="A178"/>
      <c r="U178"/>
    </row>
    <row r="179" spans="1:21" ht="18" customHeight="1">
      <c r="A179"/>
      <c r="U179"/>
    </row>
    <row r="180" spans="1:21" ht="18" customHeight="1">
      <c r="A180"/>
      <c r="U180"/>
    </row>
    <row r="181" spans="1:21" ht="18" customHeight="1">
      <c r="A181"/>
      <c r="U181"/>
    </row>
    <row r="182" spans="1:21" ht="18" customHeight="1">
      <c r="A182"/>
      <c r="U182"/>
    </row>
    <row r="183" spans="1:21" ht="18" customHeight="1">
      <c r="A183"/>
      <c r="U183"/>
    </row>
    <row r="184" spans="1:21" ht="18" customHeight="1">
      <c r="A184"/>
      <c r="U184"/>
    </row>
    <row r="185" spans="1:21" ht="18" customHeight="1">
      <c r="A185"/>
      <c r="U185"/>
    </row>
    <row r="186" spans="1:21" ht="18" customHeight="1">
      <c r="A186"/>
      <c r="U186"/>
    </row>
    <row r="187" spans="1:21" ht="18" customHeight="1">
      <c r="A187"/>
      <c r="U187"/>
    </row>
    <row r="188" spans="1:21" ht="18" customHeight="1">
      <c r="A188"/>
      <c r="U188"/>
    </row>
    <row r="189" spans="1:21" ht="18" customHeight="1">
      <c r="A189"/>
      <c r="U189"/>
    </row>
    <row r="190" spans="1:21" ht="18" customHeight="1">
      <c r="A190"/>
      <c r="U190"/>
    </row>
    <row r="191" spans="1:21" ht="18" customHeight="1">
      <c r="A191"/>
      <c r="U191"/>
    </row>
    <row r="192" spans="1:21" ht="18" customHeight="1">
      <c r="A192"/>
      <c r="U192"/>
    </row>
    <row r="193" spans="1:21" ht="18" customHeight="1">
      <c r="A193"/>
      <c r="U193"/>
    </row>
    <row r="194" spans="1:21" ht="18" customHeight="1">
      <c r="A194"/>
      <c r="U194"/>
    </row>
    <row r="195" spans="1:21" ht="18" customHeight="1">
      <c r="A195"/>
      <c r="U195"/>
    </row>
    <row r="196" spans="1:21" ht="18" customHeight="1">
      <c r="A196"/>
      <c r="U196"/>
    </row>
    <row r="197" spans="1:21" ht="18" customHeight="1">
      <c r="A197"/>
      <c r="U197"/>
    </row>
    <row r="198" spans="1:21" ht="18" customHeight="1">
      <c r="A198"/>
      <c r="U198"/>
    </row>
    <row r="199" spans="1:21" ht="18" customHeight="1">
      <c r="A199"/>
      <c r="U199"/>
    </row>
    <row r="200" spans="1:21" ht="18" customHeight="1">
      <c r="A200"/>
      <c r="U200"/>
    </row>
    <row r="201" spans="1:21" ht="18" customHeight="1">
      <c r="A201"/>
      <c r="U201"/>
    </row>
    <row r="202" spans="1:21" ht="18" customHeight="1">
      <c r="A202"/>
      <c r="U202"/>
    </row>
    <row r="203" spans="1:21" ht="18" customHeight="1">
      <c r="A203"/>
      <c r="U203"/>
    </row>
    <row r="204" spans="1:21" ht="18" customHeight="1">
      <c r="A204"/>
      <c r="U204"/>
    </row>
    <row r="205" spans="1:21" ht="18" customHeight="1">
      <c r="A205"/>
      <c r="U205"/>
    </row>
    <row r="206" spans="1:21" ht="18" customHeight="1">
      <c r="A206"/>
      <c r="U206"/>
    </row>
    <row r="207" spans="1:21" ht="18" customHeight="1">
      <c r="A207"/>
      <c r="U207"/>
    </row>
    <row r="208" spans="1:21" ht="18" customHeight="1">
      <c r="A208"/>
      <c r="U208"/>
    </row>
    <row r="209" spans="1:21" ht="18" customHeight="1">
      <c r="A209"/>
      <c r="U209"/>
    </row>
    <row r="210" spans="1:21" ht="18" customHeight="1">
      <c r="A210"/>
      <c r="U210"/>
    </row>
    <row r="211" spans="1:21" ht="18" customHeight="1">
      <c r="A211"/>
      <c r="U211"/>
    </row>
    <row r="212" spans="1:21" ht="18" customHeight="1">
      <c r="A212"/>
      <c r="U212"/>
    </row>
    <row r="213" spans="1:21" ht="18" customHeight="1">
      <c r="A213"/>
      <c r="U213"/>
    </row>
    <row r="214" spans="1:21" ht="18" customHeight="1">
      <c r="A214"/>
      <c r="U214"/>
    </row>
    <row r="215" spans="1:21" ht="18" customHeight="1">
      <c r="A215"/>
      <c r="U215"/>
    </row>
    <row r="216" spans="1:21" ht="18" customHeight="1">
      <c r="A216"/>
      <c r="U216"/>
    </row>
    <row r="217" spans="1:21" ht="18" customHeight="1">
      <c r="A217"/>
      <c r="U217"/>
    </row>
    <row r="218" spans="1:21" ht="18" customHeight="1">
      <c r="A218"/>
      <c r="U218"/>
    </row>
    <row r="219" spans="1:21" ht="18" customHeight="1">
      <c r="A219"/>
      <c r="U219"/>
    </row>
    <row r="220" spans="1:21" ht="18" customHeight="1">
      <c r="A220"/>
      <c r="U220"/>
    </row>
    <row r="221" spans="1:21" ht="18" customHeight="1">
      <c r="A221"/>
      <c r="U221"/>
    </row>
    <row r="222" spans="1:21" ht="18" customHeight="1">
      <c r="A222"/>
      <c r="U222"/>
    </row>
    <row r="223" spans="1:21" ht="18" customHeight="1">
      <c r="A223"/>
      <c r="U223"/>
    </row>
    <row r="224" spans="1:21" ht="18" customHeight="1">
      <c r="A224"/>
      <c r="U224"/>
    </row>
    <row r="225" spans="1:21" ht="18" customHeight="1">
      <c r="A225"/>
      <c r="U225"/>
    </row>
    <row r="226" spans="1:21" ht="18" customHeight="1">
      <c r="A226"/>
      <c r="U226"/>
    </row>
    <row r="227" spans="1:21" ht="18" customHeight="1">
      <c r="A227"/>
      <c r="U227"/>
    </row>
    <row r="228" spans="1:21" ht="18" customHeight="1">
      <c r="A228"/>
      <c r="U228"/>
    </row>
    <row r="229" spans="1:21" ht="18" customHeight="1">
      <c r="A229"/>
      <c r="U229"/>
    </row>
    <row r="230" spans="1:21" ht="18" customHeight="1">
      <c r="A230"/>
      <c r="U230"/>
    </row>
    <row r="231" spans="1:21" ht="18" customHeight="1">
      <c r="A231"/>
      <c r="U231"/>
    </row>
    <row r="232" spans="1:21" ht="18" customHeight="1">
      <c r="A232"/>
      <c r="U232"/>
    </row>
    <row r="233" spans="1:21" ht="18" customHeight="1">
      <c r="A233"/>
      <c r="U233"/>
    </row>
    <row r="234" spans="1:21" ht="18" customHeight="1">
      <c r="A234"/>
      <c r="U234"/>
    </row>
    <row r="235" spans="1:21" ht="18" customHeight="1">
      <c r="A235"/>
      <c r="U235"/>
    </row>
    <row r="236" spans="1:21" ht="18" customHeight="1">
      <c r="A236"/>
      <c r="U236"/>
    </row>
    <row r="237" spans="1:21" ht="18" customHeight="1">
      <c r="A237"/>
      <c r="U237"/>
    </row>
    <row r="238" spans="1:21" ht="18" customHeight="1">
      <c r="A238"/>
      <c r="U238"/>
    </row>
    <row r="239" spans="1:21" ht="18" customHeight="1"/>
    <row r="240" spans="1:21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</sheetData>
  <dataConsolidate link="1"/>
  <mergeCells count="2">
    <mergeCell ref="B30:C30"/>
    <mergeCell ref="B31:C31"/>
  </mergeCells>
  <pageMargins left="0.7" right="0.7" top="0.75" bottom="0.75" header="0.3" footer="0.3"/>
  <pageSetup orientation="portrait" horizontalDpi="200" verticalDpi="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6" r:id="rId4" name="Button 4">
              <controlPr defaultSize="0" print="0" autoFill="0" autoPict="0" macro="[0]!Reset_Modes_WholeRockMaker">
                <anchor moveWithCells="1" sizeWithCells="1">
                  <from>
                    <xdr:col>5</xdr:col>
                    <xdr:colOff>26670</xdr:colOff>
                    <xdr:row>27</xdr:row>
                    <xdr:rowOff>26670</xdr:rowOff>
                  </from>
                  <to>
                    <xdr:col>7</xdr:col>
                    <xdr:colOff>26670</xdr:colOff>
                    <xdr:row>30</xdr:row>
                    <xdr:rowOff>11430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</vt:lpstr>
      <vt:lpstr>Whole Rock Maker</vt:lpstr>
      <vt:lpstr>Info!OLE_LINK1</vt:lpstr>
    </vt:vector>
  </TitlesOfParts>
  <Company>Rhodes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Büttner</dc:creator>
  <cp:lastModifiedBy>Steffen Buttner</cp:lastModifiedBy>
  <cp:lastPrinted>2011-06-08T16:34:16Z</cp:lastPrinted>
  <dcterms:created xsi:type="dcterms:W3CDTF">2010-09-18T20:06:01Z</dcterms:created>
  <dcterms:modified xsi:type="dcterms:W3CDTF">2025-09-12T18:23:47Z</dcterms:modified>
</cp:coreProperties>
</file>