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. 2" sheetId="1" r:id="rId4"/>
    <sheet state="visible" name="Fig. 3" sheetId="2" r:id="rId5"/>
    <sheet state="visible" name="Fig. 4" sheetId="3" r:id="rId6"/>
    <sheet state="visible" name="Fig. 5" sheetId="4" r:id="rId7"/>
    <sheet state="visible" name="Fig. 6" sheetId="5" r:id="rId8"/>
    <sheet state="visible" name="Fig. 7" sheetId="6" r:id="rId9"/>
    <sheet state="visible" name="Fig. S1A" sheetId="7" r:id="rId10"/>
    <sheet state="visible" name="Fig. S8" sheetId="8" r:id="rId11"/>
    <sheet state="visible" name="Fig. S10" sheetId="9" r:id="rId12"/>
  </sheets>
  <externalReferences>
    <externalReference r:id="rId13"/>
    <externalReference r:id="rId14"/>
  </externalReferences>
  <definedNames/>
  <calcPr/>
  <extLst>
    <ext uri="GoogleSheetsCustomDataVersion2">
      <go:sheetsCustomData xmlns:go="http://customooxmlschemas.google.com/" r:id="rId15" roundtripDataChecksum="KY6rQN99T2UB2IGG6eqZH1WpPRrh9zlfmTYc3mR8ruM="/>
    </ext>
  </extLst>
</workbook>
</file>

<file path=xl/sharedStrings.xml><?xml version="1.0" encoding="utf-8"?>
<sst xmlns="http://schemas.openxmlformats.org/spreadsheetml/2006/main" count="1742" uniqueCount="470">
  <si>
    <t>Fig. 2E</t>
  </si>
  <si>
    <t>Fig. 2D</t>
  </si>
  <si>
    <t>Loci/mm2</t>
  </si>
  <si>
    <t>Sample</t>
  </si>
  <si>
    <t>%tdT+ (from alive total cells)</t>
  </si>
  <si>
    <t>Fold change</t>
  </si>
  <si>
    <t>Day 1</t>
  </si>
  <si>
    <t>-</t>
  </si>
  <si>
    <t>T182</t>
  </si>
  <si>
    <t>Day 3</t>
  </si>
  <si>
    <t>T462</t>
  </si>
  <si>
    <t>Day 5</t>
  </si>
  <si>
    <t>T475</t>
  </si>
  <si>
    <t>Day 7</t>
  </si>
  <si>
    <t>T451</t>
  </si>
  <si>
    <t>T458</t>
  </si>
  <si>
    <t>A. fumigatus</t>
  </si>
  <si>
    <t>Saline</t>
  </si>
  <si>
    <t>S449</t>
  </si>
  <si>
    <t>S453</t>
  </si>
  <si>
    <t>S460</t>
  </si>
  <si>
    <t>S461</t>
  </si>
  <si>
    <t>Fig. 3A</t>
  </si>
  <si>
    <t>Alveolar</t>
  </si>
  <si>
    <t>Peribronchiolar</t>
  </si>
  <si>
    <t>Adventitial</t>
  </si>
  <si>
    <t>Section 1</t>
  </si>
  <si>
    <t>Section 2</t>
  </si>
  <si>
    <t>Sample 6/14/20224x107</t>
  </si>
  <si>
    <t>Counts</t>
  </si>
  <si>
    <t>%</t>
  </si>
  <si>
    <t>Advential</t>
  </si>
  <si>
    <t>Total</t>
  </si>
  <si>
    <t>Average</t>
  </si>
  <si>
    <t>Sample 9/8/2022 4x107</t>
  </si>
  <si>
    <t>Sample 11/11/2022 4x107</t>
  </si>
  <si>
    <t>Sample M52 4x107</t>
  </si>
  <si>
    <t>#DIV/0!</t>
  </si>
  <si>
    <t>Sample M137 4x107</t>
  </si>
  <si>
    <t>Sample M168 4x107</t>
  </si>
  <si>
    <t>Fig. 4O</t>
  </si>
  <si>
    <t>Pdgfrα+</t>
  </si>
  <si>
    <t>EpCAM+</t>
  </si>
  <si>
    <t>CD31+</t>
  </si>
  <si>
    <t>CD45+</t>
  </si>
  <si>
    <t>NG2+</t>
  </si>
  <si>
    <t>%GFP + (from alive total cells)</t>
  </si>
  <si>
    <t>%GFP + (from tdT+)</t>
  </si>
  <si>
    <t>%APC+ (from alive total cells)</t>
  </si>
  <si>
    <t>%APC+ (from tdT+)</t>
  </si>
  <si>
    <t>Treatment</t>
  </si>
  <si>
    <t>%GFP + (from tdT+) average</t>
  </si>
  <si>
    <t>1040-B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</si>
  <si>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</si>
  <si>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 xml:space="preserve">tdT </t>
  </si>
  <si>
    <t>PostnLin</t>
  </si>
  <si>
    <t>1040-CD31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</si>
  <si>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</si>
  <si>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GFP</t>
  </si>
  <si>
    <t>Pdgfra-GFP</t>
  </si>
  <si>
    <t>1040-CD45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</si>
  <si>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</si>
  <si>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1040-EpCAM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</si>
  <si>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</si>
  <si>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1124-B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</si>
  <si>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</si>
  <si>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1124-CD31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</si>
  <si>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</si>
  <si>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1124-CD45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</si>
  <si>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</si>
  <si>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1124-EpCAM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</si>
  <si>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</si>
  <si>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1130-B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</si>
  <si>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</si>
  <si>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1130-CD31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</si>
  <si>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</si>
  <si>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1130-CD45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</si>
  <si>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</si>
  <si>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1130-EpCAM</t>
  </si>
  <si>
    <r>
      <rPr>
        <rFont val="Aptos Narrow"/>
        <color theme="1"/>
        <sz val="11.0"/>
      </rPr>
      <t>3x10</t>
    </r>
    <r>
      <rPr>
        <rFont val="Aptos Narrow"/>
        <color theme="1"/>
        <sz val="11.0"/>
        <vertAlign val="superscript"/>
      </rPr>
      <t>7</t>
    </r>
  </si>
  <si>
    <t>NG2+ cells in tdTom+ cells</t>
  </si>
  <si>
    <t>Fig. 5D</t>
  </si>
  <si>
    <t>Pdgfrα + Saline</t>
  </si>
  <si>
    <r>
      <rPr>
        <rFont val="Aptos Narrow"/>
        <color theme="1"/>
        <sz val="11.0"/>
      </rPr>
      <t xml:space="preserve">Postn + </t>
    </r>
    <r>
      <rPr>
        <rFont val="Aptos Narrow"/>
        <i/>
        <color theme="1"/>
        <sz val="11.0"/>
      </rPr>
      <t>A. fumigatus</t>
    </r>
  </si>
  <si>
    <t>Postn</t>
  </si>
  <si>
    <t>Mice used for experiments</t>
  </si>
  <si>
    <t>Grem1</t>
  </si>
  <si>
    <r>
      <rPr>
        <rFont val="Aptos Narrow"/>
        <color theme="1"/>
        <sz val="11.0"/>
      </rPr>
      <t xml:space="preserve">Postn + </t>
    </r>
    <r>
      <rPr>
        <rFont val="Aptos Narrow"/>
        <i/>
        <color theme="1"/>
        <sz val="11.0"/>
      </rPr>
      <t>A. fumigatus</t>
    </r>
  </si>
  <si>
    <t>Cthrc1</t>
  </si>
  <si>
    <t>Male (n)</t>
  </si>
  <si>
    <t>Female (n)</t>
  </si>
  <si>
    <t>Actg2</t>
  </si>
  <si>
    <t>Ibsp</t>
  </si>
  <si>
    <t>Lrrc15</t>
  </si>
  <si>
    <t>Myh11</t>
  </si>
  <si>
    <t>Tagln</t>
  </si>
  <si>
    <t>Tpm2</t>
  </si>
  <si>
    <t>Acta2</t>
  </si>
  <si>
    <t>Des</t>
  </si>
  <si>
    <t>Col1a1</t>
  </si>
  <si>
    <t>Col1a2</t>
  </si>
  <si>
    <t>Col5a1</t>
  </si>
  <si>
    <t>Spp1</t>
  </si>
  <si>
    <t>Ltbp2</t>
  </si>
  <si>
    <t>Tnc</t>
  </si>
  <si>
    <t>Igfbp2</t>
  </si>
  <si>
    <t>Mki67</t>
  </si>
  <si>
    <t>Top2a</t>
  </si>
  <si>
    <t>Tpx2</t>
  </si>
  <si>
    <t>Pdgfra</t>
  </si>
  <si>
    <t>Tcf21</t>
  </si>
  <si>
    <t>Scube2</t>
  </si>
  <si>
    <t>Fig. 6F</t>
  </si>
  <si>
    <t>Fig. 6G</t>
  </si>
  <si>
    <t>Fig. 6H</t>
  </si>
  <si>
    <t>Jose Lung AF infection Picros Sirius Red staining</t>
  </si>
  <si>
    <t>Fig. 6K</t>
  </si>
  <si>
    <t>Fig. 6L</t>
  </si>
  <si>
    <r>
      <rPr>
        <rFont val="Arial"/>
        <color theme="1"/>
        <sz val="10.0"/>
      </rPr>
      <t xml:space="preserve">Control + 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</si>
  <si>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 xml:space="preserve">DTA + </t>
    </r>
    <r>
      <rPr>
        <rFont val="Arial"/>
        <i/>
        <color theme="1"/>
        <sz val="10.0"/>
      </rPr>
      <t>Af</t>
    </r>
    <r>
      <rPr>
        <rFont val="Arial"/>
        <color theme="1"/>
        <sz val="10.0"/>
      </rPr>
      <t xml:space="preserve"> </t>
    </r>
  </si>
  <si>
    <r>
      <rPr>
        <rFont val="Arial"/>
        <color theme="1"/>
        <sz val="10.0"/>
      </rPr>
      <t xml:space="preserve">Control + 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</si>
  <si>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 xml:space="preserve">DTA + </t>
    </r>
    <r>
      <rPr>
        <rFont val="Arial"/>
        <i/>
        <color theme="1"/>
        <sz val="10.0"/>
      </rPr>
      <t>Af</t>
    </r>
    <r>
      <rPr>
        <rFont val="Arial"/>
        <color theme="1"/>
        <sz val="10.0"/>
      </rPr>
      <t xml:space="preserve"> </t>
    </r>
  </si>
  <si>
    <t>Total tissue area</t>
  </si>
  <si>
    <t>Collagen area (red area)</t>
  </si>
  <si>
    <t>Red/total area</t>
  </si>
  <si>
    <t>Block Type</t>
  </si>
  <si>
    <t>96-Well 0.1-mL Block</t>
  </si>
  <si>
    <t>F4/80+ CD11b+</t>
  </si>
  <si>
    <t>Ly6G+</t>
  </si>
  <si>
    <t>I-A/I-E+</t>
  </si>
  <si>
    <t>CD170+</t>
  </si>
  <si>
    <t>FceR1a+</t>
  </si>
  <si>
    <t>NK1.1+</t>
  </si>
  <si>
    <t>CD45R+ CD19+</t>
  </si>
  <si>
    <t>CD3e+</t>
  </si>
  <si>
    <t>Sample ID</t>
  </si>
  <si>
    <t>Replication</t>
  </si>
  <si>
    <t>Total Area</t>
  </si>
  <si>
    <t>Toatal % of Area</t>
  </si>
  <si>
    <t>MinThr</t>
  </si>
  <si>
    <t>MaxThr</t>
  </si>
  <si>
    <t>Collagen area (%)</t>
  </si>
  <si>
    <t xml:space="preserve">Calibration Background is expired </t>
  </si>
  <si>
    <t>Yes</t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</si>
  <si>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</si>
  <si>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</si>
  <si>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</si>
  <si>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</si>
  <si>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</si>
  <si>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</si>
  <si>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</si>
  <si>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</si>
  <si>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</si>
  <si>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</si>
  <si>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</si>
  <si>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</si>
  <si>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</si>
  <si>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</si>
  <si>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</si>
  <si>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</si>
  <si>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</si>
  <si>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</si>
  <si>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t>WT497</t>
  </si>
  <si>
    <t>Calibration Background performed on</t>
  </si>
  <si>
    <t>02-10-2023</t>
  </si>
  <si>
    <t>Calibration Pure Dye ABY is expired</t>
  </si>
  <si>
    <t>No</t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</si>
  <si>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</si>
  <si>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</si>
  <si>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t>Calibration Pure Dye ABY performed on</t>
  </si>
  <si>
    <t>07-08-2025</t>
  </si>
  <si>
    <t>Calibration Pure Dye FAM is expired</t>
  </si>
  <si>
    <t>0,54*</t>
  </si>
  <si>
    <t>WT41B</t>
  </si>
  <si>
    <t>Calibration Pure Dye FAM performed on</t>
  </si>
  <si>
    <t>0,00000125843*</t>
  </si>
  <si>
    <t>Calibration Pure Dye JUN is expired</t>
  </si>
  <si>
    <t>Calibration Pure Dye JUN performed on</t>
  </si>
  <si>
    <t>Calibration Pure Dye NED is expired</t>
  </si>
  <si>
    <t>Calibration Pure Dye NED performed on</t>
  </si>
  <si>
    <t>WT354</t>
  </si>
  <si>
    <t>Calibration Pure Dye ROX is expired</t>
  </si>
  <si>
    <t>Calibration Pure Dye ROX performed on</t>
  </si>
  <si>
    <t>Calibration Pure Dye SYBR is expired</t>
  </si>
  <si>
    <t>Calibration Pure Dye SYBR performed on</t>
  </si>
  <si>
    <r>
      <rPr>
        <rFont val="Arial"/>
        <color theme="1"/>
        <sz val="10.0"/>
      </rPr>
      <t xml:space="preserve">Control + 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</si>
  <si>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 xml:space="preserve">DTA + </t>
    </r>
    <r>
      <rPr>
        <rFont val="Arial"/>
        <i/>
        <color theme="1"/>
        <sz val="10.0"/>
      </rPr>
      <t>Af</t>
    </r>
    <r>
      <rPr>
        <rFont val="Arial"/>
        <color theme="1"/>
        <sz val="10.0"/>
      </rPr>
      <t xml:space="preserve"> </t>
    </r>
  </si>
  <si>
    <t>WT520</t>
  </si>
  <si>
    <t>Calibration Pure Dye TAMRA is expired</t>
  </si>
  <si>
    <t>Calibration Pure Dye TAMRA performed on</t>
  </si>
  <si>
    <t>Fig 6C</t>
  </si>
  <si>
    <t>Calibration Pure Dye VIC is expired</t>
  </si>
  <si>
    <t>Fig 6F-H</t>
  </si>
  <si>
    <t>Calibration Pure Dye VIC performed on</t>
  </si>
  <si>
    <t>Fig 6J-L</t>
  </si>
  <si>
    <t>WT521</t>
  </si>
  <si>
    <t xml:space="preserve">Calibration ROI is expired </t>
  </si>
  <si>
    <t>Calibration ROI performed on</t>
  </si>
  <si>
    <t xml:space="preserve">Calibration Uniformity is expired </t>
  </si>
  <si>
    <t>Calibration Uniformity performed on</t>
  </si>
  <si>
    <t>WT522</t>
  </si>
  <si>
    <t>Chemistry</t>
  </si>
  <si>
    <t>TAQMAN</t>
  </si>
  <si>
    <t>Date Created</t>
  </si>
  <si>
    <t>2025-07-15 21:49:01 PM PDT</t>
  </si>
  <si>
    <t>Experiment Barcode</t>
  </si>
  <si>
    <t>Experiment Comment</t>
  </si>
  <si>
    <t>Experiment File Name</t>
  </si>
  <si>
    <t>D:\Users\Administrator\Documents\Jose\qPCR results\Fungal Burden\Fungal Burden DTA.eds</t>
  </si>
  <si>
    <t>Experiment Name</t>
  </si>
  <si>
    <t>Fungal Burden DTA</t>
  </si>
  <si>
    <t>Experiment Run End Time</t>
  </si>
  <si>
    <t>2025-07-15 18:30:36 PM PDT</t>
  </si>
  <si>
    <t>Experiment Type</t>
  </si>
  <si>
    <t>Standard Curve</t>
  </si>
  <si>
    <t>Instrument Name</t>
  </si>
  <si>
    <t xml:space="preserve">      272312517</t>
  </si>
  <si>
    <t>Instrument Serial Number</t>
  </si>
  <si>
    <t>272312517</t>
  </si>
  <si>
    <t>Instrument Type</t>
  </si>
  <si>
    <t>QuantStudio™ 3 System</t>
  </si>
  <si>
    <t>Passive Reference</t>
  </si>
  <si>
    <t>ROX</t>
  </si>
  <si>
    <t>Post-read Stage/Step</t>
  </si>
  <si>
    <t/>
  </si>
  <si>
    <t>Pre-read Stage/Step</t>
  </si>
  <si>
    <t>Quantification Cycle Method</t>
  </si>
  <si>
    <t>Ct</t>
  </si>
  <si>
    <t>Signal Smoothing On</t>
  </si>
  <si>
    <t>true</t>
  </si>
  <si>
    <t>Stage/ Cycle where Ct Analysis is performed</t>
  </si>
  <si>
    <t>Stage2, Step2</t>
  </si>
  <si>
    <t>User Name</t>
  </si>
  <si>
    <t>Well</t>
  </si>
  <si>
    <t>Well Position</t>
  </si>
  <si>
    <t>Omit</t>
  </si>
  <si>
    <t>Sample Name</t>
  </si>
  <si>
    <t>Target Name</t>
  </si>
  <si>
    <t>Task</t>
  </si>
  <si>
    <t>Reporter</t>
  </si>
  <si>
    <t>Quencher</t>
  </si>
  <si>
    <t>CT</t>
  </si>
  <si>
    <t>Ct Mean</t>
  </si>
  <si>
    <t>Ct SD</t>
  </si>
  <si>
    <t>Quantity</t>
  </si>
  <si>
    <t>Quantity Mean</t>
  </si>
  <si>
    <t>Quantity SD</t>
  </si>
  <si>
    <t>Y-Intercept</t>
  </si>
  <si>
    <t>R(superscript 2)</t>
  </si>
  <si>
    <t>Slope</t>
  </si>
  <si>
    <t>Efficiency</t>
  </si>
  <si>
    <t>Automatic Ct Threshold</t>
  </si>
  <si>
    <t>Ct Threshold</t>
  </si>
  <si>
    <t>Automatic Baseline</t>
  </si>
  <si>
    <t>Baseline Start</t>
  </si>
  <si>
    <t>Baseline End</t>
  </si>
  <si>
    <t>Amp Status</t>
  </si>
  <si>
    <t>Comments</t>
  </si>
  <si>
    <t>Cq Conf</t>
  </si>
  <si>
    <t>CQCONF</t>
  </si>
  <si>
    <t>HIGHSD</t>
  </si>
  <si>
    <t>A1</t>
  </si>
  <si>
    <t>Water</t>
  </si>
  <si>
    <t>RNA18S</t>
  </si>
  <si>
    <t>UNKNOWN</t>
  </si>
  <si>
    <t>FAM</t>
  </si>
  <si>
    <t>NFQ-MGB</t>
  </si>
  <si>
    <t>No Amp</t>
  </si>
  <si>
    <t>Y</t>
  </si>
  <si>
    <t>N</t>
  </si>
  <si>
    <t>A2</t>
  </si>
  <si>
    <t>A3</t>
  </si>
  <si>
    <t>A4</t>
  </si>
  <si>
    <t>1463</t>
  </si>
  <si>
    <t>Amp</t>
  </si>
  <si>
    <t>DTA352</t>
  </si>
  <si>
    <t>A5</t>
  </si>
  <si>
    <t>A6</t>
  </si>
  <si>
    <t>A7</t>
  </si>
  <si>
    <t>1464-2</t>
  </si>
  <si>
    <t>A8</t>
  </si>
  <si>
    <t>A9</t>
  </si>
  <si>
    <t>A10</t>
  </si>
  <si>
    <t>1465</t>
  </si>
  <si>
    <t>DTA353</t>
  </si>
  <si>
    <t>A11</t>
  </si>
  <si>
    <t>A12</t>
  </si>
  <si>
    <t>B1</t>
  </si>
  <si>
    <t>1466</t>
  </si>
  <si>
    <t>B2</t>
  </si>
  <si>
    <t>DTA416</t>
  </si>
  <si>
    <t>B3</t>
  </si>
  <si>
    <t>B4</t>
  </si>
  <si>
    <t>1468</t>
  </si>
  <si>
    <t>B5</t>
  </si>
  <si>
    <t>B6</t>
  </si>
  <si>
    <t>B7</t>
  </si>
  <si>
    <t>1469-2</t>
  </si>
  <si>
    <t>DTA417</t>
  </si>
  <si>
    <t>B8</t>
  </si>
  <si>
    <t>B9</t>
  </si>
  <si>
    <t>B10</t>
  </si>
  <si>
    <t>1335</t>
  </si>
  <si>
    <t>B11</t>
  </si>
  <si>
    <t>DTA439</t>
  </si>
  <si>
    <t>B12</t>
  </si>
  <si>
    <t>C1</t>
  </si>
  <si>
    <t>1407</t>
  </si>
  <si>
    <t>C2</t>
  </si>
  <si>
    <t>C3</t>
  </si>
  <si>
    <t>C4</t>
  </si>
  <si>
    <t>1479-2</t>
  </si>
  <si>
    <t>C5</t>
  </si>
  <si>
    <t>DTA495</t>
  </si>
  <si>
    <t>C6</t>
  </si>
  <si>
    <t>C7</t>
  </si>
  <si>
    <t>1480</t>
  </si>
  <si>
    <t>C8</t>
  </si>
  <si>
    <t>C9</t>
  </si>
  <si>
    <t>C10</t>
  </si>
  <si>
    <t>1481</t>
  </si>
  <si>
    <t>DTA496</t>
  </si>
  <si>
    <t>C11</t>
  </si>
  <si>
    <t>C12</t>
  </si>
  <si>
    <t>D1</t>
  </si>
  <si>
    <t>1484-2</t>
  </si>
  <si>
    <t>D2</t>
  </si>
  <si>
    <t>D3</t>
  </si>
  <si>
    <t>D4</t>
  </si>
  <si>
    <t>1485-2</t>
  </si>
  <si>
    <t>DTA29661B</t>
  </si>
  <si>
    <t>D5</t>
  </si>
  <si>
    <t>D6</t>
  </si>
  <si>
    <t>D7</t>
  </si>
  <si>
    <t>1486</t>
  </si>
  <si>
    <t>D8</t>
  </si>
  <si>
    <t>D9</t>
  </si>
  <si>
    <t>E1</t>
  </si>
  <si>
    <t>250 (2.5 nM)</t>
  </si>
  <si>
    <t>E2</t>
  </si>
  <si>
    <r>
      <rPr>
        <rFont val="Arial"/>
        <color theme="1"/>
        <sz val="10.0"/>
      </rPr>
      <t>Control + 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</si>
  <si>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>DTA + </t>
    </r>
    <r>
      <rPr>
        <rFont val="Arial"/>
        <i/>
        <color theme="1"/>
        <sz val="10.0"/>
      </rPr>
      <t>Af</t>
    </r>
  </si>
  <si>
    <t>E3</t>
  </si>
  <si>
    <t>E4</t>
  </si>
  <si>
    <t>250 (0.25 nM)</t>
  </si>
  <si>
    <t>E5</t>
  </si>
  <si>
    <t>E6</t>
  </si>
  <si>
    <t>E7</t>
  </si>
  <si>
    <t>250 (0.025 nM)</t>
  </si>
  <si>
    <t>E8</t>
  </si>
  <si>
    <t>E9</t>
  </si>
  <si>
    <t>E10</t>
  </si>
  <si>
    <t>E11</t>
  </si>
  <si>
    <t>E12</t>
  </si>
  <si>
    <t>F1</t>
  </si>
  <si>
    <t>250 (0.0025 nM)</t>
  </si>
  <si>
    <t>F2</t>
  </si>
  <si>
    <t>F3</t>
  </si>
  <si>
    <t>Log10(Conc)</t>
  </si>
  <si>
    <t>Concentration (Log10)</t>
  </si>
  <si>
    <t>Concentration (ng)</t>
  </si>
  <si>
    <t>Average (ng)</t>
  </si>
  <si>
    <t>Average (pg)</t>
  </si>
  <si>
    <t>Genomic equivalents (GE) per mg tissue</t>
  </si>
  <si>
    <t>Lobe weight (mg)</t>
  </si>
  <si>
    <t>Fig. 7G</t>
  </si>
  <si>
    <t>TLR4</t>
  </si>
  <si>
    <t>Control</t>
  </si>
  <si>
    <t>HK Conidia</t>
  </si>
  <si>
    <t>HK Hyphae</t>
  </si>
  <si>
    <t>Active Hyphal Growth</t>
  </si>
  <si>
    <t>IL6</t>
  </si>
  <si>
    <t>CXCL1</t>
  </si>
  <si>
    <t>CXCL2</t>
  </si>
  <si>
    <t>Time (h) / Inoculum</t>
  </si>
  <si>
    <r>
      <rPr>
        <rFont val="Arial"/>
        <b/>
        <color theme="1"/>
        <sz val="10.0"/>
      </rPr>
      <t>1x10</t>
    </r>
    <r>
      <rPr>
        <rFont val="Arial"/>
        <b/>
        <color theme="1"/>
        <sz val="10.0"/>
        <vertAlign val="superscript"/>
      </rPr>
      <t>7</t>
    </r>
  </si>
  <si>
    <t>2x107</t>
  </si>
  <si>
    <t>3x107</t>
  </si>
  <si>
    <t>4x107</t>
  </si>
  <si>
    <r>
      <rPr>
        <rFont val="Aptos Narrow"/>
        <color theme="1"/>
        <sz val="11.0"/>
      </rPr>
      <t xml:space="preserve">Control + </t>
    </r>
    <r>
      <rPr>
        <rFont val="Aptos Narrow"/>
        <i/>
        <color theme="1"/>
        <sz val="11.0"/>
      </rPr>
      <t>Af</t>
    </r>
  </si>
  <si>
    <r>
      <rPr>
        <rFont val="Aptos Narrow"/>
        <color theme="1"/>
        <sz val="11.0"/>
      </rPr>
      <t xml:space="preserve">DTA + </t>
    </r>
    <r>
      <rPr>
        <rFont val="Aptos Narrow"/>
        <i/>
        <color theme="1"/>
        <sz val="11.0"/>
      </rPr>
      <t xml:space="preserve">Af </t>
    </r>
  </si>
  <si>
    <t>3 kDa</t>
  </si>
  <si>
    <t>10 kDa</t>
  </si>
  <si>
    <t>40 kDa</t>
  </si>
  <si>
    <t>70 kDa</t>
  </si>
  <si>
    <t>Software Version</t>
  </si>
  <si>
    <t>2.04.11</t>
  </si>
  <si>
    <r>
      <rPr>
        <rFont val="Arial"/>
        <color theme="1"/>
        <sz val="10.0"/>
      </rPr>
      <t xml:space="preserve">Control + </t>
    </r>
    <r>
      <rPr>
        <rFont val="Arial"/>
        <i/>
        <color theme="1"/>
        <sz val="10.0"/>
      </rPr>
      <t>Af</t>
    </r>
  </si>
  <si>
    <r>
      <rPr>
        <rFont val="Arial"/>
        <color theme="1"/>
        <sz val="10.0"/>
      </rPr>
      <t xml:space="preserve">DTA + </t>
    </r>
    <r>
      <rPr>
        <rFont val="Arial"/>
        <i/>
        <color theme="1"/>
        <sz val="10.0"/>
      </rPr>
      <t>Af</t>
    </r>
    <r>
      <rPr>
        <rFont val="Arial"/>
        <color theme="1"/>
        <sz val="10.0"/>
      </rPr>
      <t xml:space="preserve"> </t>
    </r>
  </si>
  <si>
    <t>Experiment File Path:</t>
  </si>
  <si>
    <t>C:\Users\guiraojo\Desktop\Vascular permeability gain 100\Gain 75.xpt</t>
  </si>
  <si>
    <t>Protocol File Path:</t>
  </si>
  <si>
    <t>C:\Users\Public\Documents\Protocols\Dextrans.prt</t>
  </si>
  <si>
    <t>Plate Number</t>
  </si>
  <si>
    <t>Plate 1</t>
  </si>
  <si>
    <t>Date</t>
  </si>
  <si>
    <t>Time</t>
  </si>
  <si>
    <t>Reader Type:</t>
  </si>
  <si>
    <t>Synergy H1</t>
  </si>
  <si>
    <t>Reader Serial Number:</t>
  </si>
  <si>
    <t>Reading Type</t>
  </si>
  <si>
    <t>Reader</t>
  </si>
  <si>
    <t>Procedure Details</t>
  </si>
  <si>
    <t>Plate Type</t>
  </si>
  <si>
    <t>96 WELL PLATE</t>
  </si>
  <si>
    <t>Set Temperature</t>
  </si>
  <si>
    <t>Incubator off</t>
  </si>
  <si>
    <t>Read</t>
  </si>
  <si>
    <t>Fluorescence Endpoint</t>
  </si>
  <si>
    <t>Full Plate</t>
  </si>
  <si>
    <t>Filter Set 1</t>
  </si>
  <si>
    <t xml:space="preserve">    Excitation: 400,  Emission: 430</t>
  </si>
  <si>
    <t xml:space="preserve">    Optics: Top,  Gain: 75</t>
  </si>
  <si>
    <t>Filter Set 2</t>
  </si>
  <si>
    <t xml:space="preserve">    Excitation: 650,  Emission: 680</t>
  </si>
  <si>
    <t>Filter Set 3</t>
  </si>
  <si>
    <t xml:space="preserve">    Excitation: 494,  Emission: 525</t>
  </si>
  <si>
    <t>Filter Set 4</t>
  </si>
  <si>
    <t xml:space="preserve">    Excitation: 595,  Emission: 625</t>
  </si>
  <si>
    <t>Light Source: Xenon Flash,  Lamp Energy: High</t>
  </si>
  <si>
    <t>Read Speed: Normal,  Delay: 100 msec,  Measurements/Data Point: 10</t>
  </si>
  <si>
    <t>Read Height: 7 mm</t>
  </si>
  <si>
    <t>Layout</t>
  </si>
  <si>
    <t>A</t>
  </si>
  <si>
    <t>Contol 1/10</t>
  </si>
  <si>
    <t>Control 1/10</t>
  </si>
  <si>
    <t>Well ID</t>
  </si>
  <si>
    <t>B</t>
  </si>
  <si>
    <t>C</t>
  </si>
  <si>
    <t>150 ug/ml</t>
  </si>
  <si>
    <t>15 ug/ml</t>
  </si>
  <si>
    <t>1,5 ug/ml</t>
  </si>
  <si>
    <t>D</t>
  </si>
  <si>
    <t>0,15 ug/ml</t>
  </si>
  <si>
    <t>0,015 ug/ml</t>
  </si>
  <si>
    <t>E</t>
  </si>
  <si>
    <t>F</t>
  </si>
  <si>
    <t>3 kDa 400/430</t>
  </si>
  <si>
    <t>G</t>
  </si>
  <si>
    <t>0 ug/ml</t>
  </si>
  <si>
    <r>
      <rPr>
        <rFont val="Arial"/>
        <b/>
        <color theme="1"/>
        <sz val="10.0"/>
      </rPr>
      <t>Standard (</t>
    </r>
    <r>
      <rPr>
        <rFont val="Aptos Narrow"/>
        <b/>
        <color theme="1"/>
        <sz val="10.0"/>
      </rPr>
      <t>μ</t>
    </r>
    <r>
      <rPr>
        <rFont val="Arial"/>
        <b/>
        <color theme="1"/>
        <sz val="10.0"/>
      </rPr>
      <t>g/mL)</t>
    </r>
  </si>
  <si>
    <t>Av.abs.</t>
  </si>
  <si>
    <t>Av. Abs - Blank</t>
  </si>
  <si>
    <t>H</t>
  </si>
  <si>
    <t>Results</t>
  </si>
  <si>
    <t>10 kDa 650/680 (Raw values too low - Using gain 100)</t>
  </si>
  <si>
    <t>10 kDa 650/680</t>
  </si>
  <si>
    <r>
      <rPr>
        <rFont val="Arial"/>
        <b/>
        <color theme="1"/>
        <sz val="10.0"/>
      </rPr>
      <t>Standard (</t>
    </r>
    <r>
      <rPr>
        <rFont val="Aptos Narrow"/>
        <b/>
        <color theme="1"/>
        <sz val="10.0"/>
      </rPr>
      <t>μ</t>
    </r>
    <r>
      <rPr>
        <rFont val="Arial"/>
        <b/>
        <color theme="1"/>
        <sz val="10.0"/>
      </rPr>
      <t>g/mL)</t>
    </r>
  </si>
  <si>
    <t>40 kDa 494/525</t>
  </si>
  <si>
    <t>OVRFLW</t>
  </si>
  <si>
    <r>
      <rPr>
        <rFont val="Arial"/>
        <b/>
        <color theme="1"/>
        <sz val="10.0"/>
      </rPr>
      <t>Standard (</t>
    </r>
    <r>
      <rPr>
        <rFont val="Aptos Narrow"/>
        <b/>
        <color theme="1"/>
        <sz val="10.0"/>
      </rPr>
      <t>μ</t>
    </r>
    <r>
      <rPr>
        <rFont val="Arial"/>
        <b/>
        <color theme="1"/>
        <sz val="10.0"/>
      </rPr>
      <t>g/mL)</t>
    </r>
  </si>
  <si>
    <t>70 kDa 595/625</t>
  </si>
  <si>
    <r>
      <rPr>
        <rFont val="Arial"/>
        <b/>
        <color theme="1"/>
        <sz val="10.0"/>
      </rPr>
      <t>Standard (</t>
    </r>
    <r>
      <rPr>
        <rFont val="Aptos Narrow"/>
        <b/>
        <color theme="1"/>
        <sz val="10.0"/>
      </rPr>
      <t>μ</t>
    </r>
    <r>
      <rPr>
        <rFont val="Arial"/>
        <b/>
        <color theme="1"/>
        <sz val="10.0"/>
      </rPr>
      <t>g/mL)</t>
    </r>
  </si>
  <si>
    <t>3 kDa 400/430 - Blank (1/10)</t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</si>
  <si>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 (1/10)</t>
    </r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</si>
  <si>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</t>
    </r>
  </si>
  <si>
    <t>10 kDa 650/680 (1/10)</t>
  </si>
  <si>
    <t>10 kDa 650/680 - Blank (1/10)</t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</si>
  <si>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 (1/10)</t>
    </r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</si>
  <si>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</t>
    </r>
  </si>
  <si>
    <t>40 kDa 494/525 (1/10)</t>
  </si>
  <si>
    <t>40 kDa 494/525 - Blank (1/10)</t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</si>
  <si>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 (1/10)</t>
    </r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</si>
  <si>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</t>
    </r>
  </si>
  <si>
    <t>70 kDa 595/625 (1/10)</t>
  </si>
  <si>
    <t>70 kDa 595/625 - Blank (1/10)</t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</si>
  <si>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 (1/10)</t>
    </r>
  </si>
  <si>
    <r>
      <rPr>
        <rFont val="Arial"/>
        <color theme="1"/>
        <sz val="10.0"/>
      </rPr>
      <t xml:space="preserve">Dextrans </t>
    </r>
    <r>
      <rPr>
        <rFont val="Aptos Narrow"/>
        <color theme="1"/>
        <sz val="10.0"/>
      </rPr>
      <t>μ</t>
    </r>
    <r>
      <rPr>
        <rFont val="Arial"/>
        <color theme="1"/>
        <sz val="10.0"/>
      </rPr>
      <t>g/mL</t>
    </r>
  </si>
  <si>
    <t>Fig. S9B</t>
  </si>
  <si>
    <t>Fig. S9C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</si>
</sst>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0.000"/>
    <numFmt numFmtId="165" formatCode="D/M/YYYY"/>
    <numFmt numFmtId="166" formatCode="0.0000"/>
    <numFmt numFmtId="167" formatCode="#,##0.000"/>
    <numFmt numFmtId="168" formatCode="#,##0.0"/>
    <numFmt numFmtId="169" formatCode="#,##0.0000"/>
    <numFmt numFmtId="170" formatCode="#,##0.00000"/>
  </numFmts>
  <fonts count="22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1.0"/>
      <color rgb="FF000000"/>
      <name val="Aptos Narrow"/>
    </font>
    <font>
      <b/>
      <sz val="10.0"/>
      <color theme="1"/>
      <name val="Arial"/>
    </font>
    <font>
      <sz val="10.0"/>
      <color theme="1"/>
      <name val="Arial"/>
    </font>
    <font>
      <sz val="11.0"/>
      <color theme="1"/>
      <name val="Aptos Narrow"/>
    </font>
    <font>
      <i/>
      <sz val="10.0"/>
      <color theme="1"/>
      <name val="Arial"/>
    </font>
    <font>
      <b/>
      <sz val="11.0"/>
      <color rgb="FFFF0000"/>
      <name val="Calibri"/>
    </font>
    <font>
      <sz val="11.0"/>
      <color theme="1"/>
      <name val="Calibri"/>
    </font>
    <font>
      <b/>
      <sz val="11.0"/>
      <color rgb="FF000000"/>
      <name val="Calibri"/>
    </font>
    <font>
      <color theme="1"/>
      <name val="Aptos Narrow"/>
      <scheme val="minor"/>
    </font>
    <font>
      <b/>
      <color theme="1"/>
      <name val="Arial"/>
    </font>
    <font/>
    <font>
      <color theme="1"/>
      <name val="Arial"/>
    </font>
    <font>
      <sz val="10.0"/>
      <color rgb="FF000000"/>
      <name val="Calibri"/>
    </font>
    <font>
      <i/>
      <sz val="10.0"/>
      <color rgb="FF0000FF"/>
      <name val="Arial"/>
    </font>
    <font>
      <sz val="11.0"/>
      <color rgb="FFFF0000"/>
      <name val="Aptos Narrow"/>
    </font>
    <font>
      <sz val="10.0"/>
      <color rgb="FFFF0000"/>
      <name val="Arial"/>
    </font>
    <font>
      <b/>
      <u/>
      <sz val="10.0"/>
      <color rgb="FF000000"/>
      <name val="Arial"/>
    </font>
    <font>
      <sz val="10.0"/>
      <color rgb="FF000000"/>
      <name val="Arial"/>
    </font>
    <font>
      <sz val="10.0"/>
      <color rgb="FF27413E"/>
      <name val="Arial"/>
    </font>
    <font>
      <sz val="7.0"/>
      <color rgb="FF000000"/>
      <name val="Arial"/>
    </font>
  </fonts>
  <fills count="24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9BC2E6"/>
        <bgColor rgb="FF9BC2E6"/>
      </patternFill>
    </fill>
    <fill>
      <patternFill patternType="solid">
        <fgColor rgb="FFA9D08E"/>
        <bgColor rgb="FFA9D08E"/>
      </patternFill>
    </fill>
    <fill>
      <patternFill patternType="solid">
        <fgColor rgb="FFBFBFBF"/>
        <bgColor rgb="FFBFBFBF"/>
      </patternFill>
    </fill>
    <fill>
      <patternFill patternType="solid">
        <fgColor rgb="FFF4B084"/>
        <bgColor rgb="FFF4B084"/>
      </patternFill>
    </fill>
    <fill>
      <patternFill patternType="solid">
        <fgColor rgb="FFE2EFDA"/>
        <bgColor rgb="FFE2EFDA"/>
      </patternFill>
    </fill>
    <fill>
      <patternFill patternType="solid">
        <fgColor rgb="FFF6C6AC"/>
        <bgColor rgb="FFF6C6AC"/>
      </patternFill>
    </fill>
    <fill>
      <patternFill patternType="solid">
        <fgColor rgb="FFE8E8E8"/>
        <bgColor rgb="FFE8E8E8"/>
      </patternFill>
    </fill>
    <fill>
      <patternFill patternType="solid">
        <fgColor theme="0"/>
        <bgColor theme="0"/>
      </patternFill>
    </fill>
    <fill>
      <patternFill patternType="solid">
        <fgColor rgb="FF8ED873"/>
        <bgColor rgb="FF8ED873"/>
      </patternFill>
    </fill>
    <fill>
      <patternFill patternType="solid">
        <fgColor rgb="FFF1A983"/>
        <bgColor rgb="FFF1A983"/>
      </patternFill>
    </fill>
    <fill>
      <patternFill patternType="solid">
        <fgColor rgb="FF99CCFF"/>
        <bgColor rgb="FF99CCFF"/>
      </patternFill>
    </fill>
    <fill>
      <patternFill patternType="solid">
        <fgColor rgb="FFA6CAF0"/>
        <bgColor rgb="FFA6CAF0"/>
      </patternFill>
    </fill>
    <fill>
      <patternFill patternType="solid">
        <fgColor rgb="FFFFFFFF"/>
        <bgColor rgb="FFFFFFFF"/>
      </patternFill>
    </fill>
    <fill>
      <patternFill patternType="solid">
        <fgColor rgb="FF247CBD"/>
        <bgColor rgb="FF247CBD"/>
      </patternFill>
    </fill>
    <fill>
      <patternFill patternType="solid">
        <fgColor rgb="FFD8E9F9"/>
        <bgColor rgb="FFD8E9F9"/>
      </patternFill>
    </fill>
    <fill>
      <patternFill patternType="solid">
        <fgColor rgb="FFE8F3FF"/>
        <bgColor rgb="FFE8F3FF"/>
      </patternFill>
    </fill>
    <fill>
      <patternFill patternType="solid">
        <fgColor rgb="FFFF0000"/>
        <bgColor rgb="FFFF0000"/>
      </patternFill>
    </fill>
    <fill>
      <patternFill patternType="solid">
        <fgColor rgb="FFBAD7EF"/>
        <bgColor rgb="FFBAD7EF"/>
      </patternFill>
    </fill>
    <fill>
      <patternFill patternType="solid">
        <fgColor rgb="FFC9E0F4"/>
        <bgColor rgb="FFC9E0F4"/>
      </patternFill>
    </fill>
    <fill>
      <patternFill patternType="solid">
        <fgColor rgb="FFFFC000"/>
        <bgColor rgb="FFFFC000"/>
      </patternFill>
    </fill>
  </fills>
  <borders count="83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Font="1"/>
    <xf borderId="0" fillId="0" fontId="3" numFmtId="0" xfId="0" applyAlignment="1" applyFont="1">
      <alignment horizontal="left"/>
    </xf>
    <xf borderId="0" fillId="0" fontId="4" numFmtId="0" xfId="0" applyFont="1"/>
    <xf borderId="0" fillId="0" fontId="5" numFmtId="0" xfId="0" applyFont="1"/>
    <xf borderId="0" fillId="0" fontId="5" numFmtId="164" xfId="0" applyFont="1" applyNumberFormat="1"/>
    <xf borderId="0" fillId="0" fontId="1" numFmtId="0" xfId="0" applyAlignment="1" applyFont="1">
      <alignment horizontal="left"/>
    </xf>
    <xf borderId="0" fillId="0" fontId="6" numFmtId="0" xfId="0" applyAlignment="1" applyFont="1">
      <alignment horizontal="center"/>
    </xf>
    <xf borderId="0" fillId="0" fontId="4" numFmtId="0" xfId="0" applyAlignment="1" applyFont="1">
      <alignment horizontal="center"/>
    </xf>
    <xf borderId="1" fillId="2" fontId="1" numFmtId="0" xfId="0" applyAlignment="1" applyBorder="1" applyFill="1" applyFont="1">
      <alignment horizontal="left"/>
    </xf>
    <xf borderId="1" fillId="2" fontId="5" numFmtId="0" xfId="0" applyBorder="1" applyFont="1"/>
    <xf borderId="2" fillId="3" fontId="7" numFmtId="0" xfId="0" applyBorder="1" applyFill="1" applyFont="1"/>
    <xf borderId="3" fillId="3" fontId="8" numFmtId="0" xfId="0" applyBorder="1" applyFont="1"/>
    <xf borderId="4" fillId="3" fontId="8" numFmtId="0" xfId="0" applyBorder="1" applyFont="1"/>
    <xf borderId="2" fillId="3" fontId="9" numFmtId="0" xfId="0" applyBorder="1" applyFont="1"/>
    <xf borderId="5" fillId="3" fontId="9" numFmtId="165" xfId="0" applyBorder="1" applyFont="1" applyNumberFormat="1"/>
    <xf borderId="6" fillId="3" fontId="9" numFmtId="0" xfId="0" applyBorder="1" applyFont="1"/>
    <xf borderId="1" fillId="3" fontId="8" numFmtId="0" xfId="0" applyBorder="1" applyFont="1"/>
    <xf borderId="7" fillId="3" fontId="9" numFmtId="0" xfId="0" applyBorder="1" applyFont="1"/>
    <xf borderId="8" fillId="3" fontId="8" numFmtId="0" xfId="0" applyBorder="1" applyFont="1"/>
    <xf borderId="9" fillId="3" fontId="8" numFmtId="0" xfId="0" applyBorder="1" applyFont="1"/>
    <xf borderId="10" fillId="3" fontId="9" numFmtId="0" xfId="0" applyBorder="1" applyFont="1"/>
    <xf borderId="11" fillId="3" fontId="8" numFmtId="0" xfId="0" applyBorder="1" applyFont="1"/>
    <xf borderId="12" fillId="3" fontId="8" numFmtId="0" xfId="0" applyBorder="1" applyFont="1"/>
    <xf borderId="13" fillId="3" fontId="8" numFmtId="0" xfId="0" applyBorder="1" applyFont="1"/>
    <xf borderId="14" fillId="3" fontId="9" numFmtId="0" xfId="0" applyBorder="1" applyFont="1"/>
    <xf borderId="15" fillId="3" fontId="8" numFmtId="0" xfId="0" applyBorder="1" applyFont="1"/>
    <xf borderId="16" fillId="3" fontId="8" numFmtId="0" xfId="0" applyBorder="1" applyFont="1"/>
    <xf borderId="17" fillId="3" fontId="8" numFmtId="0" xfId="0" applyBorder="1" applyFont="1"/>
    <xf borderId="18" fillId="3" fontId="8" numFmtId="0" xfId="0" applyBorder="1" applyFont="1"/>
    <xf borderId="19" fillId="3" fontId="8" numFmtId="0" xfId="0" applyBorder="1" applyFont="1"/>
    <xf borderId="20" fillId="3" fontId="9" numFmtId="0" xfId="0" applyBorder="1" applyFont="1"/>
    <xf borderId="21" fillId="3" fontId="9" numFmtId="0" xfId="0" applyBorder="1" applyFont="1"/>
    <xf borderId="22" fillId="3" fontId="8" numFmtId="0" xfId="0" applyBorder="1" applyFont="1"/>
    <xf borderId="23" fillId="3" fontId="9" numFmtId="0" xfId="0" applyBorder="1" applyFont="1"/>
    <xf borderId="10" fillId="3" fontId="8" numFmtId="0" xfId="0" applyBorder="1" applyFont="1"/>
    <xf borderId="24" fillId="3" fontId="8" numFmtId="0" xfId="0" applyBorder="1" applyFont="1"/>
    <xf borderId="25" fillId="3" fontId="8" numFmtId="0" xfId="0" applyBorder="1" applyFont="1"/>
    <xf borderId="26" fillId="3" fontId="9" numFmtId="0" xfId="0" applyBorder="1" applyFont="1"/>
    <xf borderId="14" fillId="3" fontId="8" numFmtId="0" xfId="0" applyBorder="1" applyFont="1"/>
    <xf borderId="27" fillId="3" fontId="8" numFmtId="0" xfId="0" applyBorder="1" applyFont="1"/>
    <xf borderId="0" fillId="0" fontId="8" numFmtId="0" xfId="0" applyFont="1"/>
    <xf borderId="2" fillId="4" fontId="7" numFmtId="0" xfId="0" applyBorder="1" applyFill="1" applyFont="1"/>
    <xf borderId="3" fillId="4" fontId="8" numFmtId="0" xfId="0" applyBorder="1" applyFont="1"/>
    <xf borderId="4" fillId="4" fontId="8" numFmtId="0" xfId="0" applyBorder="1" applyFont="1"/>
    <xf borderId="2" fillId="4" fontId="9" numFmtId="0" xfId="0" applyBorder="1" applyFont="1"/>
    <xf borderId="28" fillId="4" fontId="9" numFmtId="165" xfId="0" applyBorder="1" applyFont="1" applyNumberFormat="1"/>
    <xf borderId="20" fillId="4" fontId="9" numFmtId="0" xfId="0" applyBorder="1" applyFont="1"/>
    <xf borderId="1" fillId="4" fontId="8" numFmtId="0" xfId="0" applyBorder="1" applyFont="1"/>
    <xf borderId="21" fillId="4" fontId="9" numFmtId="0" xfId="0" applyBorder="1" applyFont="1"/>
    <xf borderId="8" fillId="4" fontId="8" numFmtId="0" xfId="0" applyBorder="1" applyFont="1"/>
    <xf borderId="9" fillId="4" fontId="8" numFmtId="0" xfId="0" applyBorder="1" applyFont="1"/>
    <xf borderId="23" fillId="4" fontId="9" numFmtId="0" xfId="0" applyBorder="1" applyFont="1"/>
    <xf borderId="11" fillId="4" fontId="8" numFmtId="0" xfId="0" applyBorder="1" applyFont="1"/>
    <xf borderId="12" fillId="4" fontId="8" numFmtId="0" xfId="0" applyBorder="1" applyFont="1"/>
    <xf borderId="26" fillId="4" fontId="9" numFmtId="0" xfId="0" applyBorder="1" applyFont="1"/>
    <xf borderId="15" fillId="4" fontId="8" numFmtId="0" xfId="0" applyBorder="1" applyFont="1"/>
    <xf borderId="16" fillId="4" fontId="8" numFmtId="0" xfId="0" applyBorder="1" applyFont="1"/>
    <xf borderId="18" fillId="4" fontId="8" numFmtId="0" xfId="0" applyBorder="1" applyFont="1"/>
    <xf borderId="19" fillId="4" fontId="8" numFmtId="0" xfId="0" applyBorder="1" applyFont="1"/>
    <xf borderId="22" fillId="4" fontId="8" numFmtId="0" xfId="0" applyBorder="1" applyFont="1"/>
    <xf borderId="10" fillId="4" fontId="8" numFmtId="0" xfId="0" applyBorder="1" applyFont="1"/>
    <xf borderId="24" fillId="4" fontId="8" numFmtId="0" xfId="0" applyBorder="1" applyFont="1"/>
    <xf borderId="25" fillId="4" fontId="8" numFmtId="0" xfId="0" applyBorder="1" applyFont="1"/>
    <xf borderId="14" fillId="4" fontId="8" numFmtId="0" xfId="0" applyBorder="1" applyFont="1"/>
    <xf borderId="27" fillId="4" fontId="8" numFmtId="0" xfId="0" applyBorder="1" applyFont="1"/>
    <xf borderId="2" fillId="5" fontId="7" numFmtId="0" xfId="0" applyBorder="1" applyFill="1" applyFont="1"/>
    <xf borderId="3" fillId="5" fontId="8" numFmtId="0" xfId="0" applyBorder="1" applyFont="1"/>
    <xf borderId="4" fillId="5" fontId="8" numFmtId="0" xfId="0" applyBorder="1" applyFont="1"/>
    <xf borderId="2" fillId="5" fontId="9" numFmtId="0" xfId="0" applyBorder="1" applyFont="1"/>
    <xf borderId="28" fillId="5" fontId="9" numFmtId="165" xfId="0" applyBorder="1" applyFont="1" applyNumberFormat="1"/>
    <xf borderId="20" fillId="5" fontId="9" numFmtId="0" xfId="0" applyBorder="1" applyFont="1"/>
    <xf borderId="1" fillId="5" fontId="8" numFmtId="0" xfId="0" applyBorder="1" applyFont="1"/>
    <xf borderId="21" fillId="5" fontId="9" numFmtId="0" xfId="0" applyBorder="1" applyFont="1"/>
    <xf borderId="8" fillId="5" fontId="8" numFmtId="0" xfId="0" applyBorder="1" applyFont="1"/>
    <xf borderId="9" fillId="5" fontId="8" numFmtId="0" xfId="0" applyBorder="1" applyFont="1"/>
    <xf borderId="23" fillId="5" fontId="9" numFmtId="0" xfId="0" applyBorder="1" applyFont="1"/>
    <xf borderId="11" fillId="5" fontId="8" numFmtId="0" xfId="0" applyBorder="1" applyFont="1"/>
    <xf borderId="12" fillId="5" fontId="8" numFmtId="0" xfId="0" applyBorder="1" applyFont="1"/>
    <xf borderId="26" fillId="5" fontId="9" numFmtId="0" xfId="0" applyBorder="1" applyFont="1"/>
    <xf borderId="15" fillId="5" fontId="8" numFmtId="0" xfId="0" applyBorder="1" applyFont="1"/>
    <xf borderId="16" fillId="5" fontId="8" numFmtId="0" xfId="0" applyBorder="1" applyFont="1"/>
    <xf borderId="18" fillId="5" fontId="8" numFmtId="0" xfId="0" applyBorder="1" applyFont="1"/>
    <xf borderId="19" fillId="5" fontId="8" numFmtId="0" xfId="0" applyBorder="1" applyFont="1"/>
    <xf borderId="22" fillId="5" fontId="8" numFmtId="0" xfId="0" applyBorder="1" applyFont="1"/>
    <xf borderId="10" fillId="5" fontId="8" numFmtId="0" xfId="0" applyBorder="1" applyFont="1"/>
    <xf borderId="24" fillId="5" fontId="8" numFmtId="0" xfId="0" applyBorder="1" applyFont="1"/>
    <xf borderId="25" fillId="5" fontId="8" numFmtId="0" xfId="0" applyBorder="1" applyFont="1"/>
    <xf borderId="14" fillId="5" fontId="8" numFmtId="0" xfId="0" applyBorder="1" applyFont="1"/>
    <xf borderId="27" fillId="5" fontId="8" numFmtId="0" xfId="0" applyBorder="1" applyFont="1"/>
    <xf borderId="2" fillId="6" fontId="7" numFmtId="0" xfId="0" applyBorder="1" applyFill="1" applyFont="1"/>
    <xf borderId="3" fillId="6" fontId="8" numFmtId="0" xfId="0" applyBorder="1" applyFont="1"/>
    <xf borderId="4" fillId="6" fontId="8" numFmtId="0" xfId="0" applyBorder="1" applyFont="1"/>
    <xf borderId="2" fillId="6" fontId="9" numFmtId="0" xfId="0" applyBorder="1" applyFont="1"/>
    <xf borderId="28" fillId="6" fontId="9" numFmtId="165" xfId="0" applyBorder="1" applyFont="1" applyNumberFormat="1"/>
    <xf borderId="20" fillId="6" fontId="9" numFmtId="0" xfId="0" applyBorder="1" applyFont="1"/>
    <xf borderId="1" fillId="6" fontId="8" numFmtId="0" xfId="0" applyBorder="1" applyFont="1"/>
    <xf borderId="21" fillId="6" fontId="9" numFmtId="0" xfId="0" applyBorder="1" applyFont="1"/>
    <xf borderId="8" fillId="6" fontId="8" numFmtId="0" xfId="0" applyBorder="1" applyFont="1"/>
    <xf borderId="9" fillId="6" fontId="8" numFmtId="0" xfId="0" applyBorder="1" applyFont="1"/>
    <xf borderId="23" fillId="6" fontId="9" numFmtId="0" xfId="0" applyBorder="1" applyFont="1"/>
    <xf borderId="11" fillId="6" fontId="8" numFmtId="0" xfId="0" applyBorder="1" applyFont="1"/>
    <xf borderId="12" fillId="6" fontId="8" numFmtId="0" xfId="0" applyBorder="1" applyFont="1"/>
    <xf borderId="26" fillId="6" fontId="9" numFmtId="0" xfId="0" applyBorder="1" applyFont="1"/>
    <xf borderId="15" fillId="6" fontId="8" numFmtId="0" xfId="0" applyBorder="1" applyFont="1"/>
    <xf borderId="16" fillId="6" fontId="8" numFmtId="0" xfId="0" applyBorder="1" applyFont="1"/>
    <xf borderId="18" fillId="6" fontId="8" numFmtId="0" xfId="0" applyBorder="1" applyFont="1"/>
    <xf borderId="19" fillId="6" fontId="8" numFmtId="0" xfId="0" applyBorder="1" applyFont="1"/>
    <xf borderId="22" fillId="6" fontId="8" numFmtId="0" xfId="0" applyBorder="1" applyFont="1"/>
    <xf borderId="10" fillId="6" fontId="8" numFmtId="0" xfId="0" applyBorder="1" applyFont="1"/>
    <xf borderId="24" fillId="6" fontId="8" numFmtId="0" xfId="0" applyBorder="1" applyFont="1"/>
    <xf borderId="25" fillId="6" fontId="8" numFmtId="0" xfId="0" applyBorder="1" applyFont="1"/>
    <xf borderId="14" fillId="6" fontId="8" numFmtId="0" xfId="0" applyBorder="1" applyFont="1"/>
    <xf borderId="27" fillId="6" fontId="8" numFmtId="0" xfId="0" applyBorder="1" applyFont="1"/>
    <xf borderId="2" fillId="7" fontId="7" numFmtId="0" xfId="0" applyBorder="1" applyFill="1" applyFont="1"/>
    <xf borderId="29" fillId="7" fontId="8" numFmtId="0" xfId="0" applyBorder="1" applyFont="1"/>
    <xf borderId="4" fillId="7" fontId="8" numFmtId="0" xfId="0" applyBorder="1" applyFont="1"/>
    <xf borderId="3" fillId="7" fontId="8" numFmtId="0" xfId="0" applyBorder="1" applyFont="1"/>
    <xf borderId="30" fillId="7" fontId="7" numFmtId="0" xfId="0" applyBorder="1" applyFont="1"/>
    <xf borderId="30" fillId="7" fontId="9" numFmtId="0" xfId="0" applyBorder="1" applyFont="1"/>
    <xf borderId="31" fillId="7" fontId="9" numFmtId="165" xfId="0" applyBorder="1" applyFont="1" applyNumberFormat="1"/>
    <xf borderId="6" fillId="7" fontId="9" numFmtId="0" xfId="0" applyBorder="1" applyFont="1"/>
    <xf borderId="1" fillId="7" fontId="8" numFmtId="0" xfId="0" applyBorder="1" applyFont="1"/>
    <xf borderId="21" fillId="7" fontId="9" numFmtId="0" xfId="0" applyBorder="1" applyFont="1"/>
    <xf borderId="32" fillId="7" fontId="8" numFmtId="0" xfId="0" applyBorder="1" applyFont="1"/>
    <xf borderId="13" fillId="7" fontId="8" numFmtId="0" xfId="0" applyBorder="1" applyFont="1"/>
    <xf borderId="23" fillId="7" fontId="9" numFmtId="0" xfId="0" applyBorder="1" applyFont="1"/>
    <xf borderId="11" fillId="7" fontId="8" numFmtId="0" xfId="0" applyBorder="1" applyFont="1"/>
    <xf borderId="12" fillId="7" fontId="8" numFmtId="0" xfId="0" applyBorder="1" applyFont="1"/>
    <xf borderId="26" fillId="7" fontId="9" numFmtId="0" xfId="0" applyBorder="1" applyFont="1"/>
    <xf borderId="15" fillId="7" fontId="8" numFmtId="0" xfId="0" applyBorder="1" applyFont="1"/>
    <xf borderId="16" fillId="7" fontId="8" numFmtId="0" xfId="0" applyBorder="1" applyFont="1"/>
    <xf borderId="18" fillId="7" fontId="8" numFmtId="0" xfId="0" applyBorder="1" applyFont="1"/>
    <xf borderId="19" fillId="7" fontId="8" numFmtId="0" xfId="0" applyBorder="1" applyFont="1"/>
    <xf borderId="20" fillId="7" fontId="9" numFmtId="0" xfId="0" applyBorder="1" applyFont="1"/>
    <xf borderId="22" fillId="7" fontId="8" numFmtId="0" xfId="0" applyBorder="1" applyFont="1"/>
    <xf borderId="10" fillId="7" fontId="8" numFmtId="0" xfId="0" applyBorder="1" applyFont="1"/>
    <xf borderId="24" fillId="7" fontId="8" numFmtId="0" xfId="0" applyBorder="1" applyFont="1"/>
    <xf borderId="25" fillId="7" fontId="8" numFmtId="0" xfId="0" applyBorder="1" applyFont="1"/>
    <xf borderId="14" fillId="7" fontId="8" numFmtId="0" xfId="0" applyBorder="1" applyFont="1"/>
    <xf borderId="27" fillId="7" fontId="8" numFmtId="0" xfId="0" applyBorder="1" applyFont="1"/>
    <xf borderId="2" fillId="8" fontId="7" numFmtId="0" xfId="0" applyBorder="1" applyFill="1" applyFont="1"/>
    <xf borderId="29" fillId="8" fontId="8" numFmtId="0" xfId="0" applyBorder="1" applyFont="1"/>
    <xf borderId="4" fillId="8" fontId="8" numFmtId="0" xfId="0" applyBorder="1" applyFont="1"/>
    <xf borderId="3" fillId="8" fontId="8" numFmtId="0" xfId="0" applyBorder="1" applyFont="1"/>
    <xf borderId="30" fillId="8" fontId="7" numFmtId="0" xfId="0" applyBorder="1" applyFont="1"/>
    <xf borderId="30" fillId="8" fontId="9" numFmtId="0" xfId="0" applyBorder="1" applyFont="1"/>
    <xf borderId="31" fillId="8" fontId="9" numFmtId="165" xfId="0" applyBorder="1" applyFont="1" applyNumberFormat="1"/>
    <xf borderId="6" fillId="8" fontId="9" numFmtId="0" xfId="0" applyBorder="1" applyFont="1"/>
    <xf borderId="1" fillId="8" fontId="8" numFmtId="0" xfId="0" applyBorder="1" applyFont="1"/>
    <xf borderId="21" fillId="8" fontId="9" numFmtId="0" xfId="0" applyBorder="1" applyFont="1"/>
    <xf borderId="32" fillId="8" fontId="8" numFmtId="0" xfId="0" applyBorder="1" applyFont="1"/>
    <xf borderId="13" fillId="8" fontId="8" numFmtId="0" xfId="0" applyBorder="1" applyFont="1"/>
    <xf borderId="23" fillId="8" fontId="9" numFmtId="0" xfId="0" applyBorder="1" applyFont="1"/>
    <xf borderId="11" fillId="8" fontId="8" numFmtId="0" xfId="0" applyBorder="1" applyFont="1"/>
    <xf borderId="26" fillId="8" fontId="9" numFmtId="0" xfId="0" applyBorder="1" applyFont="1"/>
    <xf borderId="15" fillId="8" fontId="8" numFmtId="0" xfId="0" applyBorder="1" applyFont="1"/>
    <xf borderId="17" fillId="8" fontId="8" numFmtId="0" xfId="0" applyBorder="1" applyFont="1"/>
    <xf borderId="18" fillId="8" fontId="8" numFmtId="0" xfId="0" applyBorder="1" applyFont="1"/>
    <xf borderId="19" fillId="8" fontId="8" numFmtId="0" xfId="0" applyBorder="1" applyFont="1"/>
    <xf borderId="20" fillId="8" fontId="9" numFmtId="0" xfId="0" applyBorder="1" applyFont="1"/>
    <xf borderId="22" fillId="8" fontId="8" numFmtId="0" xfId="0" applyBorder="1" applyFont="1"/>
    <xf borderId="10" fillId="8" fontId="8" numFmtId="0" xfId="0" applyBorder="1" applyFont="1"/>
    <xf borderId="24" fillId="8" fontId="8" numFmtId="0" xfId="0" applyBorder="1" applyFont="1"/>
    <xf borderId="25" fillId="8" fontId="8" numFmtId="0" xfId="0" applyBorder="1" applyFont="1"/>
    <xf borderId="14" fillId="8" fontId="8" numFmtId="0" xfId="0" applyBorder="1" applyFont="1"/>
    <xf borderId="27" fillId="8" fontId="8" numFmtId="0" xfId="0" applyBorder="1" applyFont="1"/>
    <xf borderId="2" fillId="0" fontId="1" numFmtId="0" xfId="0" applyBorder="1" applyFont="1"/>
    <xf borderId="22" fillId="2" fontId="1" numFmtId="0" xfId="0" applyBorder="1" applyFont="1"/>
    <xf borderId="33" fillId="2" fontId="5" numFmtId="0" xfId="0" applyBorder="1" applyFont="1"/>
    <xf borderId="34" fillId="2" fontId="5" numFmtId="0" xfId="0" applyBorder="1" applyFont="1"/>
    <xf borderId="35" fillId="2" fontId="5" numFmtId="0" xfId="0" applyBorder="1" applyFont="1"/>
    <xf borderId="22" fillId="2" fontId="5" numFmtId="0" xfId="0" applyBorder="1" applyFont="1"/>
    <xf borderId="36" fillId="0" fontId="5" numFmtId="0" xfId="0" applyAlignment="1" applyBorder="1" applyFont="1">
      <alignment vertical="center"/>
    </xf>
    <xf borderId="3" fillId="9" fontId="1" numFmtId="0" xfId="0" applyBorder="1" applyFill="1" applyFont="1"/>
    <xf borderId="4" fillId="9" fontId="1" numFmtId="0" xfId="0" applyBorder="1" applyFont="1"/>
    <xf borderId="10" fillId="2" fontId="1" numFmtId="0" xfId="0" applyBorder="1" applyFont="1"/>
    <xf borderId="37" fillId="2" fontId="5" numFmtId="0" xfId="0" applyBorder="1" applyFont="1"/>
    <xf borderId="38" fillId="2" fontId="5" numFmtId="0" xfId="0" applyBorder="1" applyFont="1"/>
    <xf borderId="39" fillId="2" fontId="5" numFmtId="0" xfId="0" applyBorder="1" applyFont="1"/>
    <xf borderId="10" fillId="2" fontId="5" numFmtId="0" xfId="0" applyBorder="1" applyFont="1"/>
    <xf borderId="40" fillId="0" fontId="5" numFmtId="0" xfId="0" applyAlignment="1" applyBorder="1" applyFont="1">
      <alignment vertical="center"/>
    </xf>
    <xf borderId="25" fillId="9" fontId="5" numFmtId="0" xfId="0" applyBorder="1" applyFont="1"/>
    <xf borderId="27" fillId="9" fontId="5" numFmtId="0" xfId="0" applyBorder="1" applyFont="1"/>
    <xf borderId="14" fillId="2" fontId="1" numFmtId="0" xfId="0" applyBorder="1" applyFont="1"/>
    <xf borderId="41" fillId="2" fontId="5" numFmtId="0" xfId="0" applyBorder="1" applyFont="1"/>
    <xf borderId="42" fillId="2" fontId="5" numFmtId="0" xfId="0" applyBorder="1" applyFont="1"/>
    <xf borderId="43" fillId="2" fontId="5" numFmtId="0" xfId="0" applyBorder="1" applyFont="1"/>
    <xf borderId="14" fillId="2" fontId="5" numFmtId="0" xfId="0" applyBorder="1" applyFont="1"/>
    <xf borderId="2" fillId="2" fontId="1" numFmtId="0" xfId="0" applyAlignment="1" applyBorder="1" applyFont="1">
      <alignment vertical="center"/>
    </xf>
    <xf borderId="14" fillId="2" fontId="1" numFmtId="0" xfId="0" applyAlignment="1" applyBorder="1" applyFont="1">
      <alignment horizontal="left"/>
    </xf>
    <xf borderId="7" fillId="2" fontId="1" numFmtId="0" xfId="0" applyAlignment="1" applyBorder="1" applyFont="1">
      <alignment horizontal="left"/>
    </xf>
    <xf borderId="44" fillId="2" fontId="5" numFmtId="0" xfId="0" applyBorder="1" applyFont="1"/>
    <xf borderId="45" fillId="2" fontId="5" numFmtId="0" xfId="0" applyBorder="1" applyFont="1"/>
    <xf borderId="46" fillId="2" fontId="5" numFmtId="0" xfId="0" applyBorder="1" applyFont="1"/>
    <xf borderId="7" fillId="2" fontId="5" numFmtId="0" xfId="0" applyBorder="1" applyFont="1"/>
    <xf borderId="10" fillId="2" fontId="1" numFmtId="0" xfId="0" applyAlignment="1" applyBorder="1" applyFont="1">
      <alignment horizontal="left"/>
    </xf>
    <xf borderId="0" fillId="0" fontId="10" numFmtId="0" xfId="0" applyFont="1"/>
    <xf borderId="0" fillId="0" fontId="5" numFmtId="0" xfId="0" applyAlignment="1" applyFont="1">
      <alignment horizontal="center"/>
    </xf>
    <xf borderId="0" fillId="0" fontId="4" numFmtId="0" xfId="0" applyAlignment="1" applyFont="1">
      <alignment horizontal="left"/>
    </xf>
    <xf borderId="47" fillId="0" fontId="11" numFmtId="0" xfId="0" applyAlignment="1" applyBorder="1" applyFont="1">
      <alignment horizontal="center" readingOrder="0"/>
    </xf>
    <xf borderId="48" fillId="0" fontId="12" numFmtId="0" xfId="0" applyBorder="1" applyFont="1"/>
    <xf borderId="49" fillId="0" fontId="12" numFmtId="0" xfId="0" applyBorder="1" applyFont="1"/>
    <xf borderId="50" fillId="0" fontId="5" numFmtId="0" xfId="0" applyAlignment="1" applyBorder="1" applyFont="1">
      <alignment horizontal="center"/>
    </xf>
    <xf borderId="51" fillId="0" fontId="12" numFmtId="0" xfId="0" applyBorder="1" applyFont="1"/>
    <xf borderId="50" fillId="0" fontId="13" numFmtId="0" xfId="0" applyAlignment="1" applyBorder="1" applyFont="1">
      <alignment readingOrder="0"/>
    </xf>
    <xf borderId="0" fillId="0" fontId="13" numFmtId="0" xfId="0" applyAlignment="1" applyFont="1">
      <alignment readingOrder="0"/>
    </xf>
    <xf borderId="51" fillId="0" fontId="13" numFmtId="0" xfId="0" applyAlignment="1" applyBorder="1" applyFont="1">
      <alignment readingOrder="0"/>
    </xf>
    <xf borderId="52" fillId="0" fontId="13" numFmtId="0" xfId="0" applyAlignment="1" applyBorder="1" applyFont="1">
      <alignment readingOrder="0"/>
    </xf>
    <xf borderId="53" fillId="0" fontId="13" numFmtId="0" xfId="0" applyAlignment="1" applyBorder="1" applyFont="1">
      <alignment readingOrder="0"/>
    </xf>
    <xf borderId="54" fillId="0" fontId="13" numFmtId="0" xfId="0" applyAlignment="1" applyBorder="1" applyFont="1">
      <alignment readingOrder="0"/>
    </xf>
    <xf borderId="0" fillId="0" fontId="5" numFmtId="0" xfId="0" applyAlignment="1" applyFont="1">
      <alignment vertical="center"/>
    </xf>
    <xf borderId="1" fillId="10" fontId="5" numFmtId="0" xfId="0" applyBorder="1" applyFill="1" applyFont="1"/>
    <xf borderId="0" fillId="0" fontId="14" numFmtId="0" xfId="0" applyAlignment="1" applyFont="1">
      <alignment horizontal="left" readingOrder="1" vertical="center"/>
    </xf>
    <xf borderId="0" fillId="0" fontId="14" numFmtId="0" xfId="0" applyAlignment="1" applyFont="1">
      <alignment horizontal="center" readingOrder="1" vertical="center"/>
    </xf>
    <xf borderId="0" fillId="0" fontId="1" numFmtId="0" xfId="0" applyAlignment="1" applyFont="1">
      <alignment vertical="center"/>
    </xf>
    <xf borderId="1" fillId="10" fontId="1" numFmtId="0" xfId="0" applyBorder="1" applyFont="1"/>
    <xf borderId="0" fillId="0" fontId="5" numFmtId="0" xfId="0" applyAlignment="1" applyFont="1">
      <alignment horizontal="center" vertical="center"/>
    </xf>
    <xf borderId="1" fillId="10" fontId="5" numFmtId="166" xfId="0" applyBorder="1" applyFont="1" applyNumberFormat="1"/>
    <xf borderId="0" fillId="0" fontId="5" numFmtId="166" xfId="0" applyFont="1" applyNumberFormat="1"/>
    <xf borderId="53" fillId="0" fontId="5" numFmtId="0" xfId="0" applyBorder="1" applyFont="1"/>
    <xf borderId="55" fillId="10" fontId="5" numFmtId="166" xfId="0" applyBorder="1" applyFont="1" applyNumberFormat="1"/>
    <xf borderId="0" fillId="0" fontId="15" numFmtId="0" xfId="0" applyFont="1"/>
    <xf borderId="48" fillId="0" fontId="5" numFmtId="0" xfId="0" applyAlignment="1" applyBorder="1" applyFont="1">
      <alignment horizontal="center" vertical="center"/>
    </xf>
    <xf borderId="0" fillId="0" fontId="5" numFmtId="1" xfId="0" applyFont="1" applyNumberFormat="1"/>
    <xf borderId="53" fillId="0" fontId="12" numFmtId="0" xfId="0" applyBorder="1" applyFont="1"/>
    <xf borderId="56" fillId="0" fontId="5" numFmtId="0" xfId="0" applyAlignment="1" applyBorder="1" applyFont="1">
      <alignment horizontal="center" vertical="center"/>
    </xf>
    <xf borderId="0" fillId="0" fontId="5" numFmtId="2" xfId="0" applyFont="1" applyNumberFormat="1"/>
    <xf borderId="57" fillId="0" fontId="12" numFmtId="0" xfId="0" applyBorder="1" applyFont="1"/>
    <xf borderId="58" fillId="0" fontId="12" numFmtId="0" xfId="0" applyBorder="1" applyFont="1"/>
    <xf borderId="52" fillId="0" fontId="5" numFmtId="0" xfId="0" applyBorder="1" applyFont="1"/>
    <xf borderId="53" fillId="0" fontId="5" numFmtId="2" xfId="0" applyBorder="1" applyFont="1" applyNumberFormat="1"/>
    <xf borderId="50" fillId="0" fontId="10" numFmtId="0" xfId="0" applyBorder="1" applyFont="1"/>
    <xf borderId="1" fillId="11" fontId="5" numFmtId="0" xfId="0" applyBorder="1" applyFill="1" applyFont="1"/>
    <xf borderId="0" fillId="0" fontId="5" numFmtId="167" xfId="0" applyFont="1" applyNumberFormat="1"/>
    <xf borderId="48" fillId="0" fontId="5" numFmtId="0" xfId="0" applyBorder="1" applyFont="1"/>
    <xf borderId="1" fillId="10" fontId="16" numFmtId="166" xfId="0" applyBorder="1" applyFont="1" applyNumberFormat="1"/>
    <xf borderId="0" fillId="0" fontId="5" numFmtId="168" xfId="0" applyFont="1" applyNumberFormat="1"/>
    <xf borderId="0" fillId="0" fontId="5" numFmtId="169" xfId="0" applyFont="1" applyNumberFormat="1"/>
    <xf borderId="0" fillId="0" fontId="5" numFmtId="170" xfId="0" applyFont="1" applyNumberFormat="1"/>
    <xf borderId="59" fillId="0" fontId="5" numFmtId="0" xfId="0" applyBorder="1" applyFont="1"/>
    <xf borderId="60" fillId="0" fontId="5" numFmtId="0" xfId="0" applyBorder="1" applyFont="1"/>
    <xf borderId="60" fillId="0" fontId="4" numFmtId="0" xfId="0" applyBorder="1" applyFont="1"/>
    <xf borderId="61" fillId="0" fontId="4" numFmtId="0" xfId="0" applyBorder="1" applyFont="1"/>
    <xf borderId="29" fillId="12" fontId="5" numFmtId="0" xfId="0" applyBorder="1" applyFill="1" applyFont="1"/>
    <xf borderId="3" fillId="12" fontId="5" numFmtId="167" xfId="0" applyBorder="1" applyFont="1" applyNumberFormat="1"/>
    <xf borderId="3" fillId="12" fontId="5" numFmtId="0" xfId="0" applyBorder="1" applyFont="1"/>
    <xf borderId="4" fillId="12" fontId="5" numFmtId="0" xfId="0" applyBorder="1" applyFont="1"/>
    <xf borderId="18" fillId="12" fontId="5" numFmtId="0" xfId="0" applyBorder="1" applyFont="1"/>
    <xf borderId="1" fillId="12" fontId="5" numFmtId="167" xfId="0" applyBorder="1" applyFont="1" applyNumberFormat="1"/>
    <xf borderId="1" fillId="12" fontId="5" numFmtId="0" xfId="0" applyBorder="1" applyFont="1"/>
    <xf borderId="19" fillId="12" fontId="5" numFmtId="0" xfId="0" applyBorder="1" applyFont="1"/>
    <xf borderId="24" fillId="12" fontId="5" numFmtId="0" xfId="0" applyBorder="1" applyFont="1"/>
    <xf borderId="25" fillId="12" fontId="5" numFmtId="167" xfId="0" applyBorder="1" applyFont="1" applyNumberFormat="1"/>
    <xf borderId="25" fillId="12" fontId="5" numFmtId="0" xfId="0" applyBorder="1" applyFont="1"/>
    <xf borderId="27" fillId="12" fontId="5" numFmtId="0" xfId="0" applyBorder="1" applyFont="1"/>
    <xf borderId="1" fillId="12" fontId="17" numFmtId="167" xfId="0" applyBorder="1" applyFont="1" applyNumberFormat="1"/>
    <xf borderId="1" fillId="12" fontId="17" numFmtId="0" xfId="0" applyBorder="1" applyFont="1"/>
    <xf borderId="27" fillId="12" fontId="17" numFmtId="0" xfId="0" applyBorder="1" applyFont="1"/>
    <xf borderId="29" fillId="12" fontId="4" numFmtId="0" xfId="0" applyBorder="1" applyFont="1"/>
    <xf borderId="3" fillId="12" fontId="4" numFmtId="167" xfId="0" applyBorder="1" applyFont="1" applyNumberFormat="1"/>
    <xf borderId="3" fillId="12" fontId="4" numFmtId="0" xfId="0" applyBorder="1" applyFont="1"/>
    <xf borderId="4" fillId="12" fontId="4" numFmtId="0" xfId="0" applyBorder="1" applyFont="1"/>
    <xf borderId="18" fillId="12" fontId="4" numFmtId="0" xfId="0" applyBorder="1" applyFont="1"/>
    <xf borderId="1" fillId="12" fontId="4" numFmtId="167" xfId="0" applyBorder="1" applyFont="1" applyNumberFormat="1"/>
    <xf borderId="1" fillId="12" fontId="4" numFmtId="0" xfId="0" applyBorder="1" applyFont="1"/>
    <xf borderId="19" fillId="12" fontId="4" numFmtId="0" xfId="0" applyBorder="1" applyFont="1"/>
    <xf borderId="24" fillId="12" fontId="4" numFmtId="0" xfId="0" applyBorder="1" applyFont="1"/>
    <xf borderId="25" fillId="12" fontId="4" numFmtId="167" xfId="0" applyBorder="1" applyFont="1" applyNumberFormat="1"/>
    <xf borderId="25" fillId="12" fontId="4" numFmtId="0" xfId="0" applyBorder="1" applyFont="1"/>
    <xf borderId="27" fillId="12" fontId="4" numFmtId="0" xfId="0" applyBorder="1" applyFont="1"/>
    <xf borderId="29" fillId="13" fontId="5" numFmtId="0" xfId="0" applyBorder="1" applyFill="1" applyFont="1"/>
    <xf borderId="3" fillId="13" fontId="5" numFmtId="167" xfId="0" applyBorder="1" applyFont="1" applyNumberFormat="1"/>
    <xf borderId="3" fillId="13" fontId="5" numFmtId="0" xfId="0" applyBorder="1" applyFont="1"/>
    <xf borderId="4" fillId="13" fontId="5" numFmtId="0" xfId="0" applyBorder="1" applyFont="1"/>
    <xf borderId="18" fillId="13" fontId="5" numFmtId="0" xfId="0" applyBorder="1" applyFont="1"/>
    <xf borderId="1" fillId="13" fontId="5" numFmtId="167" xfId="0" applyBorder="1" applyFont="1" applyNumberFormat="1"/>
    <xf borderId="1" fillId="13" fontId="5" numFmtId="0" xfId="0" applyBorder="1" applyFont="1"/>
    <xf borderId="19" fillId="13" fontId="5" numFmtId="0" xfId="0" applyBorder="1" applyFont="1"/>
    <xf borderId="24" fillId="13" fontId="5" numFmtId="0" xfId="0" applyBorder="1" applyFont="1"/>
    <xf borderId="25" fillId="13" fontId="5" numFmtId="167" xfId="0" applyBorder="1" applyFont="1" applyNumberFormat="1"/>
    <xf borderId="25" fillId="13" fontId="5" numFmtId="0" xfId="0" applyBorder="1" applyFont="1"/>
    <xf borderId="27" fillId="13" fontId="5" numFmtId="0" xfId="0" applyBorder="1" applyFont="1"/>
    <xf borderId="34" fillId="0" fontId="5" numFmtId="0" xfId="0" applyBorder="1" applyFont="1"/>
    <xf borderId="38" fillId="0" fontId="5" numFmtId="0" xfId="0" applyBorder="1" applyFont="1"/>
    <xf borderId="42" fillId="0" fontId="5" numFmtId="0" xfId="0" applyBorder="1" applyFont="1"/>
    <xf borderId="58" fillId="0" fontId="5" numFmtId="0" xfId="0" applyBorder="1" applyFont="1"/>
    <xf borderId="0" fillId="0" fontId="3" numFmtId="0" xfId="0" applyAlignment="1" applyFont="1">
      <alignment horizontal="center"/>
    </xf>
    <xf borderId="0" fillId="0" fontId="11" numFmtId="0" xfId="0" applyAlignment="1" applyFont="1">
      <alignment horizontal="center" readingOrder="0"/>
    </xf>
    <xf borderId="50" fillId="0" fontId="4" numFmtId="0" xfId="0" applyAlignment="1" applyBorder="1" applyFont="1">
      <alignment horizontal="center"/>
    </xf>
    <xf borderId="0" fillId="0" fontId="4" numFmtId="165" xfId="0" applyFont="1" applyNumberFormat="1"/>
    <xf borderId="0" fillId="0" fontId="4" numFmtId="19" xfId="0" applyFont="1" applyNumberFormat="1"/>
    <xf borderId="0" fillId="0" fontId="18" numFmtId="0" xfId="0" applyAlignment="1" applyFont="1">
      <alignment horizontal="left" shrinkToFit="0" vertical="center" wrapText="1"/>
    </xf>
    <xf borderId="0" fillId="0" fontId="19" numFmtId="0" xfId="0" applyAlignment="1" applyFont="1">
      <alignment horizontal="left" shrinkToFit="0" vertical="center" wrapText="1"/>
    </xf>
    <xf borderId="38" fillId="14" fontId="4" numFmtId="0" xfId="0" applyAlignment="1" applyBorder="1" applyFill="1" applyFont="1">
      <alignment shrinkToFit="0" vertical="center" wrapText="1"/>
    </xf>
    <xf borderId="38" fillId="14" fontId="20" numFmtId="0" xfId="0" applyAlignment="1" applyBorder="1" applyFont="1">
      <alignment horizontal="center" shrinkToFit="0" vertical="center" wrapText="1"/>
    </xf>
    <xf borderId="38" fillId="15" fontId="19" numFmtId="0" xfId="0" applyAlignment="1" applyBorder="1" applyFill="1" applyFont="1">
      <alignment horizontal="center" shrinkToFit="0" vertical="center" wrapText="1"/>
    </xf>
    <xf borderId="38" fillId="15" fontId="19" numFmtId="13" xfId="0" applyAlignment="1" applyBorder="1" applyFont="1" applyNumberFormat="1">
      <alignment horizontal="center" shrinkToFit="0" vertical="center" wrapText="1"/>
    </xf>
    <xf borderId="0" fillId="0" fontId="21" numFmtId="0" xfId="0" applyAlignment="1" applyFont="1">
      <alignment horizontal="left" shrinkToFit="0" vertical="center" wrapText="1"/>
    </xf>
    <xf borderId="38" fillId="16" fontId="19" numFmtId="0" xfId="0" applyAlignment="1" applyBorder="1" applyFill="1" applyFont="1">
      <alignment horizontal="center" shrinkToFit="0" vertical="center" wrapText="1"/>
    </xf>
    <xf borderId="53" fillId="0" fontId="4" numFmtId="0" xfId="0" applyAlignment="1" applyBorder="1" applyFont="1">
      <alignment horizontal="center"/>
    </xf>
    <xf borderId="62" fillId="0" fontId="3" numFmtId="0" xfId="0" applyAlignment="1" applyBorder="1" applyFont="1">
      <alignment horizontal="center"/>
    </xf>
    <xf borderId="63" fillId="0" fontId="12" numFmtId="0" xfId="0" applyBorder="1" applyFont="1"/>
    <xf borderId="64" fillId="0" fontId="12" numFmtId="0" xfId="0" applyBorder="1" applyFont="1"/>
    <xf borderId="65" fillId="15" fontId="19" numFmtId="0" xfId="0" applyAlignment="1" applyBorder="1" applyFont="1">
      <alignment horizontal="center" shrinkToFit="0" vertical="center" wrapText="1"/>
    </xf>
    <xf borderId="66" fillId="0" fontId="3" numFmtId="0" xfId="0" applyBorder="1" applyFont="1"/>
    <xf borderId="58" fillId="0" fontId="3" numFmtId="0" xfId="0" applyBorder="1" applyFont="1"/>
    <xf borderId="67" fillId="0" fontId="3" numFmtId="0" xfId="0" applyBorder="1" applyFont="1"/>
    <xf borderId="65" fillId="17" fontId="19" numFmtId="0" xfId="0" applyAlignment="1" applyBorder="1" applyFill="1" applyFont="1">
      <alignment horizontal="center" shrinkToFit="0" vertical="center" wrapText="1"/>
    </xf>
    <xf borderId="65" fillId="18" fontId="19" numFmtId="0" xfId="0" applyAlignment="1" applyBorder="1" applyFill="1" applyFont="1">
      <alignment horizontal="center" shrinkToFit="0" vertical="center" wrapText="1"/>
    </xf>
    <xf borderId="65" fillId="19" fontId="19" numFmtId="0" xfId="0" applyAlignment="1" applyBorder="1" applyFill="1" applyFont="1">
      <alignment horizontal="center" shrinkToFit="0" vertical="center" wrapText="1"/>
    </xf>
    <xf borderId="11" fillId="0" fontId="19" numFmtId="0" xfId="0" applyAlignment="1" applyBorder="1" applyFont="1">
      <alignment horizontal="center" shrinkToFit="0" vertical="center" wrapText="1"/>
    </xf>
    <xf borderId="38" fillId="0" fontId="4" numFmtId="0" xfId="0" applyBorder="1" applyFont="1"/>
    <xf borderId="12" fillId="0" fontId="4" numFmtId="0" xfId="0" applyBorder="1" applyFont="1"/>
    <xf borderId="68" fillId="17" fontId="19" numFmtId="0" xfId="0" applyAlignment="1" applyBorder="1" applyFont="1">
      <alignment horizontal="center" shrinkToFit="0" vertical="center" wrapText="1"/>
    </xf>
    <xf borderId="68" fillId="18" fontId="19" numFmtId="0" xfId="0" applyAlignment="1" applyBorder="1" applyFont="1">
      <alignment horizontal="center" shrinkToFit="0" vertical="center" wrapText="1"/>
    </xf>
    <xf borderId="68" fillId="19" fontId="19" numFmtId="0" xfId="0" applyAlignment="1" applyBorder="1" applyFont="1">
      <alignment horizontal="center" shrinkToFit="0" vertical="center" wrapText="1"/>
    </xf>
    <xf borderId="45" fillId="17" fontId="19" numFmtId="0" xfId="0" applyAlignment="1" applyBorder="1" applyFont="1">
      <alignment horizontal="center" shrinkToFit="0" vertical="center" wrapText="1"/>
    </xf>
    <xf borderId="45" fillId="18" fontId="19" numFmtId="0" xfId="0" applyAlignment="1" applyBorder="1" applyFont="1">
      <alignment horizontal="center" shrinkToFit="0" vertical="center" wrapText="1"/>
    </xf>
    <xf borderId="45" fillId="19" fontId="19" numFmtId="0" xfId="0" applyAlignment="1" applyBorder="1" applyFont="1">
      <alignment horizontal="center" shrinkToFit="0" vertical="center" wrapText="1"/>
    </xf>
    <xf borderId="15" fillId="0" fontId="19" numFmtId="0" xfId="0" applyAlignment="1" applyBorder="1" applyFont="1">
      <alignment horizontal="center" shrinkToFit="0" vertical="center" wrapText="1"/>
    </xf>
    <xf borderId="42" fillId="0" fontId="4" numFmtId="0" xfId="0" applyBorder="1" applyFont="1"/>
    <xf borderId="56" fillId="14" fontId="20" numFmtId="0" xfId="0" applyAlignment="1" applyBorder="1" applyFont="1">
      <alignment horizontal="center" shrinkToFit="0" vertical="center" wrapText="1"/>
    </xf>
    <xf borderId="0" fillId="0" fontId="21" numFmtId="3" xfId="0" applyAlignment="1" applyFont="1" applyNumberFormat="1">
      <alignment horizontal="left" shrinkToFit="0" vertical="center" wrapText="1"/>
    </xf>
    <xf borderId="69" fillId="20" fontId="4" numFmtId="0" xfId="0" applyAlignment="1" applyBorder="1" applyFill="1" applyFont="1">
      <alignment horizontal="center"/>
    </xf>
    <xf borderId="70" fillId="0" fontId="12" numFmtId="0" xfId="0" applyBorder="1" applyFont="1"/>
    <xf borderId="71" fillId="0" fontId="12" numFmtId="0" xfId="0" applyBorder="1" applyFont="1"/>
    <xf borderId="72" fillId="0" fontId="19" numFmtId="0" xfId="0" applyAlignment="1" applyBorder="1" applyFont="1">
      <alignment horizontal="center" shrinkToFit="0" vertical="center" wrapText="1"/>
    </xf>
    <xf borderId="56" fillId="0" fontId="4" numFmtId="0" xfId="0" applyBorder="1" applyFont="1"/>
    <xf borderId="73" fillId="0" fontId="4" numFmtId="0" xfId="0" applyBorder="1" applyFont="1"/>
    <xf borderId="65" fillId="16" fontId="19" numFmtId="0" xfId="0" applyAlignment="1" applyBorder="1" applyFont="1">
      <alignment horizontal="center" shrinkToFit="0" vertical="center" wrapText="1"/>
    </xf>
    <xf borderId="68" fillId="21" fontId="19" numFmtId="0" xfId="0" applyAlignment="1" applyBorder="1" applyFill="1" applyFont="1">
      <alignment horizontal="center" shrinkToFit="0" vertical="center" wrapText="1"/>
    </xf>
    <xf borderId="68" fillId="16" fontId="19" numFmtId="0" xfId="0" applyAlignment="1" applyBorder="1" applyFont="1">
      <alignment horizontal="center" shrinkToFit="0" vertical="center" wrapText="1"/>
    </xf>
    <xf borderId="45" fillId="22" fontId="19" numFmtId="0" xfId="0" applyAlignment="1" applyBorder="1" applyFill="1" applyFont="1">
      <alignment horizontal="center" shrinkToFit="0" vertical="center" wrapText="1"/>
    </xf>
    <xf borderId="45" fillId="16" fontId="19" numFmtId="0" xfId="0" applyAlignment="1" applyBorder="1" applyFont="1">
      <alignment horizontal="center" shrinkToFit="0" vertical="center" wrapText="1"/>
    </xf>
    <xf borderId="63" fillId="0" fontId="3" numFmtId="0" xfId="0" applyAlignment="1" applyBorder="1" applyFont="1">
      <alignment horizontal="center"/>
    </xf>
    <xf borderId="64" fillId="0" fontId="3" numFmtId="0" xfId="0" applyAlignment="1" applyBorder="1" applyFont="1">
      <alignment horizontal="center"/>
    </xf>
    <xf borderId="74" fillId="0" fontId="3" numFmtId="0" xfId="0" applyBorder="1" applyFont="1"/>
    <xf borderId="57" fillId="0" fontId="3" numFmtId="0" xfId="0" applyBorder="1" applyFont="1"/>
    <xf borderId="75" fillId="0" fontId="3" numFmtId="0" xfId="0" applyBorder="1" applyFont="1"/>
    <xf borderId="8" fillId="0" fontId="19" numFmtId="0" xfId="0" applyAlignment="1" applyBorder="1" applyFont="1">
      <alignment horizontal="center" shrinkToFit="0" vertical="center" wrapText="1"/>
    </xf>
    <xf borderId="34" fillId="0" fontId="4" numFmtId="0" xfId="0" applyBorder="1" applyFont="1"/>
    <xf borderId="9" fillId="0" fontId="4" numFmtId="0" xfId="0" applyBorder="1" applyFont="1"/>
    <xf borderId="16" fillId="0" fontId="4" numFmtId="0" xfId="0" applyBorder="1" applyFont="1"/>
    <xf borderId="59" fillId="0" fontId="4" numFmtId="0" xfId="0" applyAlignment="1" applyBorder="1" applyFont="1">
      <alignment horizontal="center"/>
    </xf>
    <xf borderId="60" fillId="0" fontId="12" numFmtId="0" xfId="0" applyBorder="1" applyFont="1"/>
    <xf borderId="61" fillId="0" fontId="12" numFmtId="0" xfId="0" applyBorder="1" applyFont="1"/>
    <xf borderId="60" fillId="0" fontId="4" numFmtId="0" xfId="0" applyAlignment="1" applyBorder="1" applyFont="1">
      <alignment horizontal="center"/>
    </xf>
    <xf borderId="36" fillId="0" fontId="4" numFmtId="0" xfId="0" applyAlignment="1" applyBorder="1" applyFont="1">
      <alignment horizontal="center" vertical="center"/>
    </xf>
    <xf borderId="76" fillId="2" fontId="19" numFmtId="13" xfId="0" applyAlignment="1" applyBorder="1" applyFont="1" applyNumberFormat="1">
      <alignment horizontal="center" shrinkToFit="0" vertical="center" wrapText="1"/>
    </xf>
    <xf borderId="8" fillId="2" fontId="19" numFmtId="2" xfId="0" applyAlignment="1" applyBorder="1" applyFont="1" applyNumberFormat="1">
      <alignment horizontal="center" shrinkToFit="0" vertical="center" wrapText="1"/>
    </xf>
    <xf borderId="34" fillId="2" fontId="19" numFmtId="2" xfId="0" applyAlignment="1" applyBorder="1" applyFont="1" applyNumberFormat="1">
      <alignment horizontal="center" shrinkToFit="0" vertical="center" wrapText="1"/>
    </xf>
    <xf borderId="9" fillId="2" fontId="19" numFmtId="2" xfId="0" applyAlignment="1" applyBorder="1" applyFont="1" applyNumberFormat="1">
      <alignment horizontal="center" shrinkToFit="0" vertical="center" wrapText="1"/>
    </xf>
    <xf borderId="8" fillId="2" fontId="4" numFmtId="2" xfId="0" applyBorder="1" applyFont="1" applyNumberFormat="1"/>
    <xf borderId="34" fillId="2" fontId="4" numFmtId="2" xfId="0" applyBorder="1" applyFont="1" applyNumberFormat="1"/>
    <xf borderId="35" fillId="2" fontId="4" numFmtId="2" xfId="0" applyBorder="1" applyFont="1" applyNumberFormat="1"/>
    <xf borderId="9" fillId="2" fontId="4" numFmtId="2" xfId="0" applyBorder="1" applyFont="1" applyNumberFormat="1"/>
    <xf borderId="33" fillId="2" fontId="4" numFmtId="2" xfId="0" applyBorder="1" applyFont="1" applyNumberFormat="1"/>
    <xf borderId="22" fillId="2" fontId="4" numFmtId="2" xfId="0" applyAlignment="1" applyBorder="1" applyFont="1" applyNumberFormat="1">
      <alignment horizontal="center" vertical="center"/>
    </xf>
    <xf borderId="23" fillId="2" fontId="19" numFmtId="13" xfId="0" applyAlignment="1" applyBorder="1" applyFont="1" applyNumberFormat="1">
      <alignment horizontal="center" shrinkToFit="0" vertical="center" wrapText="1"/>
    </xf>
    <xf borderId="11" fillId="2" fontId="19" numFmtId="2" xfId="0" applyAlignment="1" applyBorder="1" applyFont="1" applyNumberFormat="1">
      <alignment horizontal="center" shrinkToFit="0" vertical="center" wrapText="1"/>
    </xf>
    <xf borderId="38" fillId="2" fontId="19" numFmtId="2" xfId="0" applyAlignment="1" applyBorder="1" applyFont="1" applyNumberFormat="1">
      <alignment horizontal="center" shrinkToFit="0" vertical="center" wrapText="1"/>
    </xf>
    <xf borderId="12" fillId="2" fontId="19" numFmtId="2" xfId="0" applyAlignment="1" applyBorder="1" applyFont="1" applyNumberFormat="1">
      <alignment horizontal="center" shrinkToFit="0" vertical="center" wrapText="1"/>
    </xf>
    <xf borderId="11" fillId="2" fontId="4" numFmtId="2" xfId="0" applyBorder="1" applyFont="1" applyNumberFormat="1"/>
    <xf borderId="38" fillId="2" fontId="4" numFmtId="2" xfId="0" applyBorder="1" applyFont="1" applyNumberFormat="1"/>
    <xf borderId="39" fillId="2" fontId="4" numFmtId="2" xfId="0" applyBorder="1" applyFont="1" applyNumberFormat="1"/>
    <xf borderId="12" fillId="2" fontId="4" numFmtId="2" xfId="0" applyBorder="1" applyFont="1" applyNumberFormat="1"/>
    <xf borderId="37" fillId="2" fontId="4" numFmtId="2" xfId="0" applyBorder="1" applyFont="1" applyNumberFormat="1"/>
    <xf borderId="10" fillId="2" fontId="4" numFmtId="2" xfId="0" applyAlignment="1" applyBorder="1" applyFont="1" applyNumberFormat="1">
      <alignment horizontal="center" vertical="center"/>
    </xf>
    <xf borderId="23" fillId="23" fontId="19" numFmtId="13" xfId="0" applyAlignment="1" applyBorder="1" applyFill="1" applyFont="1" applyNumberFormat="1">
      <alignment horizontal="center" shrinkToFit="0" vertical="center" wrapText="1"/>
    </xf>
    <xf borderId="11" fillId="23" fontId="19" numFmtId="2" xfId="0" applyAlignment="1" applyBorder="1" applyFont="1" applyNumberFormat="1">
      <alignment horizontal="center" shrinkToFit="0" vertical="center" wrapText="1"/>
    </xf>
    <xf borderId="38" fillId="23" fontId="19" numFmtId="2" xfId="0" applyAlignment="1" applyBorder="1" applyFont="1" applyNumberFormat="1">
      <alignment horizontal="center" shrinkToFit="0" vertical="center" wrapText="1"/>
    </xf>
    <xf borderId="12" fillId="23" fontId="19" numFmtId="2" xfId="0" applyAlignment="1" applyBorder="1" applyFont="1" applyNumberFormat="1">
      <alignment horizontal="center" shrinkToFit="0" vertical="center" wrapText="1"/>
    </xf>
    <xf borderId="11" fillId="23" fontId="4" numFmtId="2" xfId="0" applyBorder="1" applyFont="1" applyNumberFormat="1"/>
    <xf borderId="38" fillId="23" fontId="4" numFmtId="2" xfId="0" applyBorder="1" applyFont="1" applyNumberFormat="1"/>
    <xf borderId="39" fillId="23" fontId="4" numFmtId="2" xfId="0" applyBorder="1" applyFont="1" applyNumberFormat="1"/>
    <xf borderId="12" fillId="23" fontId="4" numFmtId="2" xfId="0" applyBorder="1" applyFont="1" applyNumberFormat="1"/>
    <xf borderId="37" fillId="23" fontId="4" numFmtId="2" xfId="0" applyBorder="1" applyFont="1" applyNumberFormat="1"/>
    <xf borderId="10" fillId="23" fontId="4" numFmtId="2" xfId="0" applyAlignment="1" applyBorder="1" applyFont="1" applyNumberFormat="1">
      <alignment horizontal="center" vertical="center"/>
    </xf>
    <xf borderId="26" fillId="23" fontId="19" numFmtId="13" xfId="0" applyAlignment="1" applyBorder="1" applyFont="1" applyNumberFormat="1">
      <alignment horizontal="center" shrinkToFit="0" vertical="center" wrapText="1"/>
    </xf>
    <xf borderId="15" fillId="23" fontId="19" numFmtId="2" xfId="0" applyAlignment="1" applyBorder="1" applyFont="1" applyNumberFormat="1">
      <alignment horizontal="center" shrinkToFit="0" vertical="center" wrapText="1"/>
    </xf>
    <xf borderId="42" fillId="23" fontId="19" numFmtId="2" xfId="0" applyAlignment="1" applyBorder="1" applyFont="1" applyNumberFormat="1">
      <alignment horizontal="center" shrinkToFit="0" vertical="center" wrapText="1"/>
    </xf>
    <xf borderId="16" fillId="23" fontId="19" numFmtId="2" xfId="0" applyAlignment="1" applyBorder="1" applyFont="1" applyNumberFormat="1">
      <alignment horizontal="center" shrinkToFit="0" vertical="center" wrapText="1"/>
    </xf>
    <xf borderId="15" fillId="23" fontId="4" numFmtId="2" xfId="0" applyBorder="1" applyFont="1" applyNumberFormat="1"/>
    <xf borderId="42" fillId="23" fontId="4" numFmtId="2" xfId="0" applyBorder="1" applyFont="1" applyNumberFormat="1"/>
    <xf borderId="43" fillId="23" fontId="4" numFmtId="2" xfId="0" applyBorder="1" applyFont="1" applyNumberFormat="1"/>
    <xf borderId="16" fillId="23" fontId="4" numFmtId="2" xfId="0" applyBorder="1" applyFont="1" applyNumberFormat="1"/>
    <xf borderId="41" fillId="23" fontId="4" numFmtId="2" xfId="0" applyBorder="1" applyFont="1" applyNumberFormat="1"/>
    <xf borderId="14" fillId="23" fontId="4" numFmtId="2" xfId="0" applyAlignment="1" applyBorder="1" applyFont="1" applyNumberFormat="1">
      <alignment horizontal="center" vertical="center"/>
    </xf>
    <xf borderId="0" fillId="0" fontId="4" numFmtId="2" xfId="0" applyFont="1" applyNumberFormat="1"/>
    <xf borderId="63" fillId="0" fontId="4" numFmtId="0" xfId="0" applyAlignment="1" applyBorder="1" applyFont="1">
      <alignment horizontal="center"/>
    </xf>
    <xf borderId="36" fillId="0" fontId="4" numFmtId="0" xfId="0" applyAlignment="1" applyBorder="1" applyFont="1">
      <alignment vertical="center"/>
    </xf>
    <xf borderId="44" fillId="2" fontId="4" numFmtId="2" xfId="0" applyBorder="1" applyFont="1" applyNumberFormat="1"/>
    <xf borderId="45" fillId="2" fontId="4" numFmtId="2" xfId="0" applyBorder="1" applyFont="1" applyNumberFormat="1"/>
    <xf borderId="46" fillId="2" fontId="4" numFmtId="2" xfId="0" applyBorder="1" applyFont="1" applyNumberFormat="1"/>
    <xf borderId="22" fillId="2" fontId="4" numFmtId="2" xfId="0" applyBorder="1" applyFont="1" applyNumberFormat="1"/>
    <xf borderId="10" fillId="2" fontId="4" numFmtId="2" xfId="0" applyBorder="1" applyFont="1" applyNumberFormat="1"/>
    <xf borderId="44" fillId="23" fontId="4" numFmtId="2" xfId="0" applyBorder="1" applyFont="1" applyNumberFormat="1"/>
    <xf borderId="45" fillId="23" fontId="4" numFmtId="2" xfId="0" applyBorder="1" applyFont="1" applyNumberFormat="1"/>
    <xf borderId="46" fillId="23" fontId="4" numFmtId="2" xfId="0" applyBorder="1" applyFont="1" applyNumberFormat="1"/>
    <xf borderId="10" fillId="23" fontId="4" numFmtId="2" xfId="0" applyBorder="1" applyFont="1" applyNumberFormat="1"/>
    <xf borderId="14" fillId="23" fontId="4" numFmtId="2" xfId="0" applyBorder="1" applyFont="1" applyNumberFormat="1"/>
    <xf borderId="36" fillId="0" fontId="4" numFmtId="0" xfId="0" applyBorder="1" applyFont="1"/>
    <xf borderId="77" fillId="23" fontId="4" numFmtId="2" xfId="0" applyBorder="1" applyFont="1" applyNumberFormat="1"/>
    <xf borderId="78" fillId="23" fontId="4" numFmtId="2" xfId="0" applyBorder="1" applyFont="1" applyNumberFormat="1"/>
    <xf borderId="79" fillId="23" fontId="4" numFmtId="2" xfId="0" applyBorder="1" applyFont="1" applyNumberFormat="1"/>
    <xf borderId="62" fillId="0" fontId="4" numFmtId="0" xfId="0" applyAlignment="1" applyBorder="1" applyFont="1">
      <alignment horizontal="center"/>
    </xf>
    <xf borderId="80" fillId="2" fontId="4" numFmtId="2" xfId="0" applyBorder="1" applyFont="1" applyNumberFormat="1"/>
    <xf borderId="32" fillId="2" fontId="4" numFmtId="2" xfId="0" applyBorder="1" applyFont="1" applyNumberFormat="1"/>
    <xf borderId="81" fillId="2" fontId="4" numFmtId="2" xfId="0" applyBorder="1" applyFont="1" applyNumberFormat="1"/>
    <xf borderId="32" fillId="23" fontId="4" numFmtId="2" xfId="0" applyBorder="1" applyFont="1" applyNumberFormat="1"/>
    <xf borderId="81" fillId="23" fontId="4" numFmtId="2" xfId="0" applyBorder="1" applyFont="1" applyNumberFormat="1"/>
    <xf borderId="82" fillId="23" fontId="4" numFmtId="2" xfId="0" applyBorder="1" applyFont="1" applyNumberFormat="1"/>
    <xf borderId="27" fillId="23" fontId="4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externalLink" Target="externalLinks/externalLink1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externalLink" Target="externalLinks/externalLink2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0</xdr:colOff>
      <xdr:row>24</xdr:row>
      <xdr:rowOff>0</xdr:rowOff>
    </xdr:from>
    <xdr:ext cx="3248025" cy="4048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0</xdr:colOff>
      <xdr:row>24</xdr:row>
      <xdr:rowOff>0</xdr:rowOff>
    </xdr:from>
    <xdr:ext cx="3162300" cy="40481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24</xdr:row>
      <xdr:rowOff>0</xdr:rowOff>
    </xdr:from>
    <xdr:ext cx="3267075" cy="40481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24</xdr:row>
      <xdr:rowOff>0</xdr:rowOff>
    </xdr:from>
    <xdr:ext cx="3238500" cy="4048125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Jose/01_Kanisicak/7%20-%20Jose/7%20-%20Results/Postn%20DTA%20mice/Exp%20for%20Nat%20Comm%20paper/Immunosupressed%20(Box%2012)/Fungal%20Burden/Fungal%20Burden%20DTA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/Jose/01_Kanisicak/7%20-%20Jose/7%20-%20Results/Postn%20DTA%20mice/Exp%20for%20Nat%20Comm%20paper/Immunocompetent%20(Box%2011)/Vascular%20permeability/Gain%2075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ample Setup"/>
      <sheetName val="Raw Data"/>
      <sheetName val="Amplification Data"/>
      <sheetName val="Multicomponent Data"/>
      <sheetName val="Results"/>
      <sheetName val="Reagent Information"/>
      <sheetName val="Analysi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late 1 - Sheet1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8" width="8.63"/>
    <col customWidth="1" min="9" max="9" width="12.0"/>
    <col customWidth="1" min="10" max="10" width="27.13"/>
    <col customWidth="1" min="11" max="11" width="10.63"/>
    <col customWidth="1" min="12" max="12" width="8.63"/>
    <col customWidth="1" min="13" max="13" width="12.13"/>
    <col customWidth="1" min="14" max="26" width="8.63"/>
  </cols>
  <sheetData>
    <row r="3">
      <c r="B3" s="1" t="s">
        <v>0</v>
      </c>
      <c r="I3" s="1" t="s">
        <v>1</v>
      </c>
    </row>
    <row r="4">
      <c r="C4" s="2" t="s">
        <v>2</v>
      </c>
      <c r="I4" s="3" t="s">
        <v>3</v>
      </c>
      <c r="J4" s="3" t="s">
        <v>4</v>
      </c>
      <c r="K4" s="3" t="s">
        <v>5</v>
      </c>
    </row>
    <row r="5">
      <c r="B5" s="4" t="s">
        <v>6</v>
      </c>
      <c r="C5" s="5">
        <v>1.043675</v>
      </c>
      <c r="D5" s="5">
        <v>0.643493</v>
      </c>
      <c r="E5" s="5">
        <v>0.889252</v>
      </c>
      <c r="F5" s="5" t="s">
        <v>7</v>
      </c>
      <c r="I5" s="1" t="s">
        <v>8</v>
      </c>
      <c r="J5" s="6">
        <v>0.15</v>
      </c>
      <c r="K5" s="7">
        <f t="shared" ref="K5:K13" si="1">J5/$L$10</f>
        <v>75</v>
      </c>
      <c r="L5" s="6"/>
    </row>
    <row r="6">
      <c r="B6" s="4" t="s">
        <v>9</v>
      </c>
      <c r="C6" s="5">
        <v>1.44808</v>
      </c>
      <c r="D6" s="5">
        <v>2.657247</v>
      </c>
      <c r="E6" s="5">
        <v>2.84806</v>
      </c>
      <c r="F6" s="5" t="s">
        <v>7</v>
      </c>
      <c r="I6" s="1" t="s">
        <v>10</v>
      </c>
      <c r="J6" s="6">
        <v>0.32</v>
      </c>
      <c r="K6" s="7">
        <f t="shared" si="1"/>
        <v>160</v>
      </c>
      <c r="L6" s="6"/>
    </row>
    <row r="7">
      <c r="B7" s="4" t="s">
        <v>11</v>
      </c>
      <c r="C7" s="5">
        <v>14.73509</v>
      </c>
      <c r="D7" s="5">
        <v>2.335197</v>
      </c>
      <c r="E7" s="5">
        <v>12.14801</v>
      </c>
      <c r="F7" s="5" t="s">
        <v>7</v>
      </c>
      <c r="I7" s="1" t="s">
        <v>12</v>
      </c>
      <c r="J7" s="6">
        <v>0.31</v>
      </c>
      <c r="K7" s="7">
        <f t="shared" si="1"/>
        <v>155</v>
      </c>
      <c r="L7" s="6"/>
    </row>
    <row r="8">
      <c r="B8" s="4" t="s">
        <v>13</v>
      </c>
      <c r="C8" s="5">
        <v>2.838166</v>
      </c>
      <c r="D8" s="5">
        <v>7.345389</v>
      </c>
      <c r="E8" s="5">
        <v>19.06447</v>
      </c>
      <c r="F8" s="5">
        <v>28.93139</v>
      </c>
      <c r="I8" s="8" t="s">
        <v>14</v>
      </c>
      <c r="J8" s="6">
        <v>0.12</v>
      </c>
      <c r="K8" s="7">
        <f t="shared" si="1"/>
        <v>60</v>
      </c>
      <c r="L8" s="6"/>
    </row>
    <row r="9">
      <c r="I9" s="8" t="s">
        <v>15</v>
      </c>
      <c r="J9" s="6">
        <v>0.068</v>
      </c>
      <c r="K9" s="7">
        <f t="shared" si="1"/>
        <v>34</v>
      </c>
      <c r="L9" s="6"/>
      <c r="M9" s="9" t="s">
        <v>16</v>
      </c>
      <c r="N9" s="10" t="s">
        <v>17</v>
      </c>
    </row>
    <row r="10">
      <c r="I10" s="11" t="s">
        <v>18</v>
      </c>
      <c r="J10" s="12">
        <v>0.0</v>
      </c>
      <c r="K10" s="7">
        <f t="shared" si="1"/>
        <v>0</v>
      </c>
      <c r="L10" s="7">
        <f>AVERAGE(J10:J13)</f>
        <v>0.002</v>
      </c>
      <c r="M10" s="5">
        <v>75.0</v>
      </c>
      <c r="N10" s="5">
        <v>0.0</v>
      </c>
    </row>
    <row r="11">
      <c r="I11" s="11" t="s">
        <v>19</v>
      </c>
      <c r="J11" s="12">
        <v>0.002</v>
      </c>
      <c r="K11" s="7">
        <f t="shared" si="1"/>
        <v>1</v>
      </c>
      <c r="L11" s="6"/>
      <c r="M11" s="5">
        <v>160.0</v>
      </c>
      <c r="N11" s="5">
        <v>1.0</v>
      </c>
    </row>
    <row r="12">
      <c r="I12" s="11" t="s">
        <v>20</v>
      </c>
      <c r="J12" s="12">
        <v>0.004</v>
      </c>
      <c r="K12" s="7">
        <f t="shared" si="1"/>
        <v>2</v>
      </c>
      <c r="L12" s="6"/>
      <c r="M12" s="5">
        <v>155.0</v>
      </c>
      <c r="N12" s="5">
        <v>2.0</v>
      </c>
    </row>
    <row r="13">
      <c r="I13" s="11" t="s">
        <v>21</v>
      </c>
      <c r="J13" s="12">
        <v>0.002</v>
      </c>
      <c r="K13" s="7">
        <f t="shared" si="1"/>
        <v>1</v>
      </c>
      <c r="L13" s="6"/>
      <c r="M13" s="5">
        <v>60.0</v>
      </c>
      <c r="N13" s="5">
        <v>1.0</v>
      </c>
    </row>
    <row r="14">
      <c r="L14" s="6"/>
      <c r="M14" s="5">
        <v>34.0</v>
      </c>
      <c r="N14" s="5"/>
    </row>
    <row r="15">
      <c r="L15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4:F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9.0"/>
    <col customWidth="1" min="3" max="3" width="13.38"/>
    <col customWidth="1" min="4" max="4" width="9.38"/>
    <col customWidth="1" min="5" max="6" width="8.63"/>
    <col customWidth="1" min="7" max="7" width="23.63"/>
    <col customWidth="1" min="8" max="8" width="8.63"/>
    <col customWidth="1" min="9" max="9" width="23.63"/>
    <col customWidth="1" min="10" max="10" width="8.63"/>
    <col customWidth="1" min="11" max="11" width="23.63"/>
    <col customWidth="1" min="12" max="26" width="8.63"/>
  </cols>
  <sheetData>
    <row r="2">
      <c r="B2" s="1" t="s">
        <v>22</v>
      </c>
    </row>
    <row r="3">
      <c r="B3" s="10" t="s">
        <v>23</v>
      </c>
      <c r="C3" s="10" t="s">
        <v>24</v>
      </c>
      <c r="D3" s="10" t="s">
        <v>25</v>
      </c>
    </row>
    <row r="4">
      <c r="B4" s="5">
        <v>70.38591</v>
      </c>
      <c r="C4" s="5">
        <v>21.68025</v>
      </c>
      <c r="D4" s="5">
        <v>7.933845</v>
      </c>
    </row>
    <row r="5">
      <c r="B5" s="5">
        <v>67.96311</v>
      </c>
      <c r="C5" s="5">
        <v>21.24703</v>
      </c>
      <c r="D5" s="5">
        <v>10.78986</v>
      </c>
      <c r="G5" s="13" t="s">
        <v>26</v>
      </c>
      <c r="H5" s="14"/>
      <c r="I5" s="14"/>
      <c r="J5" s="14"/>
      <c r="K5" s="13" t="s">
        <v>27</v>
      </c>
      <c r="L5" s="14"/>
      <c r="M5" s="15"/>
    </row>
    <row r="6">
      <c r="B6" s="5">
        <v>85.36564</v>
      </c>
      <c r="C6" s="5">
        <v>11.32413</v>
      </c>
      <c r="D6" s="5">
        <v>3.310237</v>
      </c>
      <c r="G6" s="16" t="s">
        <v>28</v>
      </c>
      <c r="H6" s="17" t="s">
        <v>29</v>
      </c>
      <c r="I6" s="18" t="s">
        <v>30</v>
      </c>
      <c r="J6" s="19"/>
      <c r="K6" s="16" t="s">
        <v>28</v>
      </c>
      <c r="L6" s="17" t="s">
        <v>29</v>
      </c>
      <c r="M6" s="18" t="s">
        <v>30</v>
      </c>
    </row>
    <row r="7">
      <c r="B7" s="5">
        <v>71.875</v>
      </c>
      <c r="C7" s="5">
        <v>21.42857</v>
      </c>
      <c r="D7" s="5">
        <v>6.696429</v>
      </c>
      <c r="G7" s="20" t="s">
        <v>23</v>
      </c>
      <c r="H7" s="21">
        <v>168.0</v>
      </c>
      <c r="I7" s="22">
        <v>75.0</v>
      </c>
      <c r="J7" s="19"/>
      <c r="K7" s="20" t="s">
        <v>23</v>
      </c>
      <c r="L7" s="21">
        <v>98.0</v>
      </c>
      <c r="M7" s="22">
        <v>65.77181208053692</v>
      </c>
    </row>
    <row r="8">
      <c r="B8" s="5">
        <v>85.74238</v>
      </c>
      <c r="C8" s="5">
        <v>11.90761</v>
      </c>
      <c r="D8" s="5">
        <v>2.350003</v>
      </c>
      <c r="G8" s="23" t="s">
        <v>24</v>
      </c>
      <c r="H8" s="24">
        <v>40.0</v>
      </c>
      <c r="I8" s="25">
        <v>17.857142857142858</v>
      </c>
      <c r="J8" s="19"/>
      <c r="K8" s="23" t="s">
        <v>24</v>
      </c>
      <c r="L8" s="24">
        <v>38.0</v>
      </c>
      <c r="M8" s="26">
        <v>25.503355704697988</v>
      </c>
    </row>
    <row r="9">
      <c r="B9" s="5">
        <v>80.62758</v>
      </c>
      <c r="C9" s="5">
        <v>16.15641</v>
      </c>
      <c r="D9" s="5">
        <v>3.216009</v>
      </c>
      <c r="G9" s="23" t="s">
        <v>31</v>
      </c>
      <c r="H9" s="24">
        <v>16.0</v>
      </c>
      <c r="I9" s="25">
        <v>7.142857142857143</v>
      </c>
      <c r="J9" s="19"/>
      <c r="K9" s="23" t="s">
        <v>31</v>
      </c>
      <c r="L9" s="24">
        <v>13.0</v>
      </c>
      <c r="M9" s="26">
        <v>8.724832214765101</v>
      </c>
    </row>
    <row r="10">
      <c r="G10" s="27" t="s">
        <v>32</v>
      </c>
      <c r="H10" s="28">
        <v>224.0</v>
      </c>
      <c r="I10" s="29">
        <v>100.0</v>
      </c>
      <c r="J10" s="19"/>
      <c r="K10" s="27" t="s">
        <v>32</v>
      </c>
      <c r="L10" s="28">
        <v>149.0</v>
      </c>
      <c r="M10" s="30">
        <v>100.0</v>
      </c>
    </row>
    <row r="11">
      <c r="G11" s="31"/>
      <c r="H11" s="19"/>
      <c r="I11" s="19"/>
      <c r="J11" s="19"/>
      <c r="K11" s="19"/>
      <c r="L11" s="19"/>
      <c r="M11" s="32"/>
    </row>
    <row r="12">
      <c r="G12" s="31"/>
      <c r="H12" s="19"/>
      <c r="I12" s="19"/>
      <c r="J12" s="19"/>
      <c r="K12" s="19"/>
      <c r="L12" s="19"/>
      <c r="M12" s="32"/>
    </row>
    <row r="13">
      <c r="C13" s="5"/>
      <c r="G13" s="31"/>
      <c r="H13" s="19"/>
      <c r="I13" s="13" t="s">
        <v>33</v>
      </c>
      <c r="J13" s="19"/>
      <c r="K13" s="19"/>
      <c r="L13" s="19"/>
      <c r="M13" s="32"/>
    </row>
    <row r="14">
      <c r="C14" s="5"/>
      <c r="G14" s="31"/>
      <c r="H14" s="19"/>
      <c r="I14" s="16" t="s">
        <v>28</v>
      </c>
      <c r="J14" s="33" t="s">
        <v>30</v>
      </c>
      <c r="K14" s="19"/>
      <c r="L14" s="19"/>
      <c r="M14" s="32"/>
    </row>
    <row r="15">
      <c r="G15" s="31"/>
      <c r="H15" s="19"/>
      <c r="I15" s="34" t="s">
        <v>23</v>
      </c>
      <c r="J15" s="35">
        <v>70.38590604026845</v>
      </c>
      <c r="K15" s="19"/>
      <c r="L15" s="19"/>
      <c r="M15" s="32"/>
    </row>
    <row r="16">
      <c r="G16" s="31"/>
      <c r="H16" s="19"/>
      <c r="I16" s="36" t="s">
        <v>24</v>
      </c>
      <c r="J16" s="37">
        <v>21.68024928092042</v>
      </c>
      <c r="K16" s="19"/>
      <c r="L16" s="19"/>
      <c r="M16" s="32"/>
    </row>
    <row r="17">
      <c r="G17" s="31"/>
      <c r="H17" s="19"/>
      <c r="I17" s="36" t="s">
        <v>31</v>
      </c>
      <c r="J17" s="37">
        <v>7.933844678811122</v>
      </c>
      <c r="K17" s="19"/>
      <c r="L17" s="19"/>
      <c r="M17" s="32"/>
    </row>
    <row r="18">
      <c r="G18" s="38"/>
      <c r="H18" s="39"/>
      <c r="I18" s="40" t="s">
        <v>32</v>
      </c>
      <c r="J18" s="41">
        <v>100.0</v>
      </c>
      <c r="K18" s="39"/>
      <c r="L18" s="39"/>
      <c r="M18" s="42"/>
    </row>
    <row r="19">
      <c r="G19" s="43"/>
      <c r="H19" s="43"/>
      <c r="I19" s="43"/>
      <c r="J19" s="43"/>
      <c r="K19" s="43"/>
      <c r="L19" s="43"/>
      <c r="M19" s="43"/>
    </row>
    <row r="20">
      <c r="G20" s="43"/>
      <c r="H20" s="43"/>
      <c r="I20" s="43"/>
      <c r="J20" s="43"/>
      <c r="K20" s="43"/>
      <c r="L20" s="43"/>
      <c r="M20" s="43"/>
    </row>
    <row r="21" ht="15.75" customHeight="1">
      <c r="G21" s="44" t="s">
        <v>26</v>
      </c>
      <c r="H21" s="45"/>
      <c r="I21" s="45"/>
      <c r="J21" s="45"/>
      <c r="K21" s="44" t="s">
        <v>27</v>
      </c>
      <c r="L21" s="45"/>
      <c r="M21" s="46"/>
    </row>
    <row r="22" ht="15.75" customHeight="1">
      <c r="G22" s="47" t="s">
        <v>34</v>
      </c>
      <c r="H22" s="48" t="s">
        <v>29</v>
      </c>
      <c r="I22" s="49" t="s">
        <v>30</v>
      </c>
      <c r="J22" s="50"/>
      <c r="K22" s="47" t="s">
        <v>34</v>
      </c>
      <c r="L22" s="48" t="s">
        <v>29</v>
      </c>
      <c r="M22" s="49" t="s">
        <v>30</v>
      </c>
    </row>
    <row r="23" ht="15.75" customHeight="1">
      <c r="G23" s="51" t="s">
        <v>23</v>
      </c>
      <c r="H23" s="52">
        <v>425.0</v>
      </c>
      <c r="I23" s="53">
        <v>65.38461538461539</v>
      </c>
      <c r="J23" s="50"/>
      <c r="K23" s="51" t="s">
        <v>23</v>
      </c>
      <c r="L23" s="52">
        <v>534.0</v>
      </c>
      <c r="M23" s="53">
        <v>70.54161162483487</v>
      </c>
    </row>
    <row r="24" ht="15.75" customHeight="1">
      <c r="G24" s="54" t="s">
        <v>24</v>
      </c>
      <c r="H24" s="55">
        <v>156.0</v>
      </c>
      <c r="I24" s="56">
        <v>24.0</v>
      </c>
      <c r="J24" s="50"/>
      <c r="K24" s="54" t="s">
        <v>24</v>
      </c>
      <c r="L24" s="55">
        <v>140.0</v>
      </c>
      <c r="M24" s="56">
        <v>18.494055482166445</v>
      </c>
    </row>
    <row r="25" ht="15.75" customHeight="1">
      <c r="G25" s="54" t="s">
        <v>31</v>
      </c>
      <c r="H25" s="55">
        <v>69.0</v>
      </c>
      <c r="I25" s="56">
        <v>10.615384615384615</v>
      </c>
      <c r="J25" s="50"/>
      <c r="K25" s="54" t="s">
        <v>31</v>
      </c>
      <c r="L25" s="55">
        <v>83.0</v>
      </c>
      <c r="M25" s="56">
        <v>10.964332892998678</v>
      </c>
    </row>
    <row r="26" ht="15.75" customHeight="1">
      <c r="G26" s="57" t="s">
        <v>32</v>
      </c>
      <c r="H26" s="58">
        <v>650.0</v>
      </c>
      <c r="I26" s="59">
        <v>100.0</v>
      </c>
      <c r="J26" s="50"/>
      <c r="K26" s="57" t="s">
        <v>32</v>
      </c>
      <c r="L26" s="58">
        <v>757.0</v>
      </c>
      <c r="M26" s="59">
        <v>100.0</v>
      </c>
    </row>
    <row r="27" ht="15.75" customHeight="1">
      <c r="G27" s="60"/>
      <c r="H27" s="50"/>
      <c r="I27" s="50"/>
      <c r="J27" s="50"/>
      <c r="K27" s="50"/>
      <c r="L27" s="50"/>
      <c r="M27" s="61"/>
    </row>
    <row r="28" ht="15.75" customHeight="1">
      <c r="G28" s="60"/>
      <c r="H28" s="50"/>
      <c r="I28" s="50"/>
      <c r="J28" s="50"/>
      <c r="K28" s="50"/>
      <c r="L28" s="50"/>
      <c r="M28" s="61"/>
    </row>
    <row r="29" ht="15.75" customHeight="1">
      <c r="G29" s="60"/>
      <c r="H29" s="50"/>
      <c r="I29" s="44" t="s">
        <v>33</v>
      </c>
      <c r="J29" s="50"/>
      <c r="K29" s="50"/>
      <c r="L29" s="50"/>
      <c r="M29" s="61"/>
    </row>
    <row r="30" ht="15.75" customHeight="1">
      <c r="G30" s="60"/>
      <c r="H30" s="50"/>
      <c r="I30" s="47" t="s">
        <v>34</v>
      </c>
      <c r="J30" s="49" t="s">
        <v>30</v>
      </c>
      <c r="K30" s="50"/>
      <c r="L30" s="50"/>
      <c r="M30" s="61"/>
    </row>
    <row r="31" ht="15.75" customHeight="1">
      <c r="G31" s="60"/>
      <c r="H31" s="50"/>
      <c r="I31" s="51" t="s">
        <v>23</v>
      </c>
      <c r="J31" s="62">
        <v>67.96311350472513</v>
      </c>
      <c r="K31" s="50"/>
      <c r="L31" s="50"/>
      <c r="M31" s="61"/>
    </row>
    <row r="32" ht="15.75" customHeight="1">
      <c r="G32" s="60"/>
      <c r="H32" s="50"/>
      <c r="I32" s="54" t="s">
        <v>24</v>
      </c>
      <c r="J32" s="63">
        <v>21.247027741083222</v>
      </c>
      <c r="K32" s="50"/>
      <c r="L32" s="50"/>
      <c r="M32" s="61"/>
    </row>
    <row r="33" ht="15.75" customHeight="1">
      <c r="G33" s="60"/>
      <c r="H33" s="50"/>
      <c r="I33" s="54" t="s">
        <v>31</v>
      </c>
      <c r="J33" s="63">
        <v>10.789858754191647</v>
      </c>
      <c r="K33" s="50"/>
      <c r="L33" s="50"/>
      <c r="M33" s="61"/>
    </row>
    <row r="34" ht="15.75" customHeight="1">
      <c r="G34" s="64"/>
      <c r="H34" s="65"/>
      <c r="I34" s="57" t="s">
        <v>32</v>
      </c>
      <c r="J34" s="66">
        <v>100.0</v>
      </c>
      <c r="K34" s="65"/>
      <c r="L34" s="65"/>
      <c r="M34" s="67"/>
    </row>
    <row r="35" ht="15.75" customHeight="1">
      <c r="G35" s="43"/>
      <c r="H35" s="43"/>
      <c r="I35" s="43"/>
      <c r="J35" s="43"/>
      <c r="K35" s="43"/>
      <c r="L35" s="43"/>
      <c r="M35" s="43"/>
    </row>
    <row r="36" ht="15.75" customHeight="1">
      <c r="G36" s="43"/>
      <c r="H36" s="43"/>
      <c r="I36" s="43"/>
      <c r="J36" s="43"/>
      <c r="K36" s="43"/>
      <c r="L36" s="43"/>
      <c r="M36" s="43"/>
    </row>
    <row r="37" ht="15.75" customHeight="1">
      <c r="G37" s="68" t="s">
        <v>26</v>
      </c>
      <c r="H37" s="69"/>
      <c r="I37" s="69"/>
      <c r="J37" s="69"/>
      <c r="K37" s="68" t="s">
        <v>27</v>
      </c>
      <c r="L37" s="69"/>
      <c r="M37" s="70"/>
    </row>
    <row r="38" ht="15.75" customHeight="1">
      <c r="G38" s="71" t="s">
        <v>35</v>
      </c>
      <c r="H38" s="72" t="s">
        <v>29</v>
      </c>
      <c r="I38" s="73" t="s">
        <v>30</v>
      </c>
      <c r="J38" s="74"/>
      <c r="K38" s="71" t="s">
        <v>35</v>
      </c>
      <c r="L38" s="72" t="s">
        <v>29</v>
      </c>
      <c r="M38" s="73" t="s">
        <v>30</v>
      </c>
    </row>
    <row r="39" ht="15.75" customHeight="1">
      <c r="G39" s="75" t="s">
        <v>23</v>
      </c>
      <c r="H39" s="76">
        <v>729.0</v>
      </c>
      <c r="I39" s="77">
        <v>84.47276940903824</v>
      </c>
      <c r="J39" s="74"/>
      <c r="K39" s="75" t="s">
        <v>23</v>
      </c>
      <c r="L39" s="76">
        <v>634.0</v>
      </c>
      <c r="M39" s="77">
        <v>86.25850340136054</v>
      </c>
    </row>
    <row r="40" ht="15.75" customHeight="1">
      <c r="G40" s="78" t="s">
        <v>24</v>
      </c>
      <c r="H40" s="79">
        <v>98.0</v>
      </c>
      <c r="I40" s="80">
        <v>11.355735805330243</v>
      </c>
      <c r="J40" s="74"/>
      <c r="K40" s="78" t="s">
        <v>24</v>
      </c>
      <c r="L40" s="79">
        <v>83.0</v>
      </c>
      <c r="M40" s="80">
        <v>11.29251700680272</v>
      </c>
    </row>
    <row r="41" ht="15.75" customHeight="1">
      <c r="G41" s="78" t="s">
        <v>31</v>
      </c>
      <c r="H41" s="79">
        <v>36.0</v>
      </c>
      <c r="I41" s="80">
        <v>4.171494785631518</v>
      </c>
      <c r="J41" s="74"/>
      <c r="K41" s="78" t="s">
        <v>31</v>
      </c>
      <c r="L41" s="79">
        <v>18.0</v>
      </c>
      <c r="M41" s="80">
        <v>2.4489795918367347</v>
      </c>
    </row>
    <row r="42" ht="15.75" customHeight="1">
      <c r="G42" s="81" t="s">
        <v>32</v>
      </c>
      <c r="H42" s="82">
        <v>863.0</v>
      </c>
      <c r="I42" s="83">
        <v>100.0</v>
      </c>
      <c r="J42" s="74"/>
      <c r="K42" s="81" t="s">
        <v>32</v>
      </c>
      <c r="L42" s="82">
        <v>735.0</v>
      </c>
      <c r="M42" s="83">
        <v>100.0</v>
      </c>
    </row>
    <row r="43" ht="15.75" customHeight="1">
      <c r="G43" s="84"/>
      <c r="H43" s="74"/>
      <c r="I43" s="74"/>
      <c r="J43" s="74"/>
      <c r="K43" s="74"/>
      <c r="L43" s="74"/>
      <c r="M43" s="85"/>
    </row>
    <row r="44" ht="15.75" customHeight="1">
      <c r="G44" s="84"/>
      <c r="H44" s="74"/>
      <c r="I44" s="74"/>
      <c r="J44" s="74"/>
      <c r="K44" s="74"/>
      <c r="L44" s="74"/>
      <c r="M44" s="85"/>
    </row>
    <row r="45" ht="15.75" customHeight="1">
      <c r="G45" s="84"/>
      <c r="H45" s="74"/>
      <c r="I45" s="68" t="s">
        <v>33</v>
      </c>
      <c r="J45" s="74"/>
      <c r="K45" s="74"/>
      <c r="L45" s="74"/>
      <c r="M45" s="85"/>
    </row>
    <row r="46" ht="15.75" customHeight="1">
      <c r="G46" s="84"/>
      <c r="H46" s="74"/>
      <c r="I46" s="71" t="s">
        <v>35</v>
      </c>
      <c r="J46" s="73" t="s">
        <v>30</v>
      </c>
      <c r="K46" s="74"/>
      <c r="L46" s="74"/>
      <c r="M46" s="85"/>
    </row>
    <row r="47" ht="15.75" customHeight="1">
      <c r="G47" s="84"/>
      <c r="H47" s="74"/>
      <c r="I47" s="75" t="s">
        <v>23</v>
      </c>
      <c r="J47" s="86">
        <v>85.36563640519938</v>
      </c>
      <c r="K47" s="74"/>
      <c r="L47" s="74"/>
      <c r="M47" s="85"/>
    </row>
    <row r="48" ht="15.75" customHeight="1">
      <c r="G48" s="84"/>
      <c r="H48" s="74"/>
      <c r="I48" s="78" t="s">
        <v>24</v>
      </c>
      <c r="J48" s="87">
        <v>11.324126406066481</v>
      </c>
      <c r="K48" s="74"/>
      <c r="L48" s="74"/>
      <c r="M48" s="85"/>
    </row>
    <row r="49" ht="15.75" customHeight="1">
      <c r="G49" s="84"/>
      <c r="H49" s="74"/>
      <c r="I49" s="78" t="s">
        <v>31</v>
      </c>
      <c r="J49" s="87">
        <v>3.3102371887341264</v>
      </c>
      <c r="K49" s="74"/>
      <c r="L49" s="74"/>
      <c r="M49" s="85"/>
    </row>
    <row r="50" ht="15.75" customHeight="1">
      <c r="G50" s="88"/>
      <c r="H50" s="89"/>
      <c r="I50" s="81" t="s">
        <v>32</v>
      </c>
      <c r="J50" s="90">
        <v>100.0</v>
      </c>
      <c r="K50" s="89"/>
      <c r="L50" s="89"/>
      <c r="M50" s="91"/>
    </row>
    <row r="51" ht="15.75" customHeight="1">
      <c r="G51" s="43"/>
      <c r="H51" s="43"/>
      <c r="I51" s="43"/>
      <c r="J51" s="43"/>
      <c r="K51" s="43"/>
      <c r="L51" s="43"/>
      <c r="M51" s="43"/>
    </row>
    <row r="52" ht="15.75" customHeight="1">
      <c r="G52" s="43"/>
      <c r="H52" s="43"/>
      <c r="I52" s="43"/>
      <c r="J52" s="43"/>
      <c r="K52" s="43"/>
      <c r="L52" s="43"/>
      <c r="M52" s="43"/>
    </row>
    <row r="53" ht="15.75" customHeight="1">
      <c r="G53" s="92" t="s">
        <v>26</v>
      </c>
      <c r="H53" s="93"/>
      <c r="I53" s="93"/>
      <c r="J53" s="93"/>
      <c r="K53" s="92" t="s">
        <v>27</v>
      </c>
      <c r="L53" s="93"/>
      <c r="M53" s="94"/>
    </row>
    <row r="54" ht="15.75" customHeight="1">
      <c r="G54" s="95" t="s">
        <v>36</v>
      </c>
      <c r="H54" s="96" t="s">
        <v>29</v>
      </c>
      <c r="I54" s="97" t="s">
        <v>30</v>
      </c>
      <c r="J54" s="98"/>
      <c r="K54" s="95"/>
      <c r="L54" s="96" t="s">
        <v>29</v>
      </c>
      <c r="M54" s="97" t="s">
        <v>30</v>
      </c>
    </row>
    <row r="55" ht="15.75" customHeight="1">
      <c r="G55" s="99" t="s">
        <v>23</v>
      </c>
      <c r="H55" s="100">
        <v>161.0</v>
      </c>
      <c r="I55" s="101">
        <v>71.875</v>
      </c>
      <c r="J55" s="98"/>
      <c r="K55" s="99" t="s">
        <v>23</v>
      </c>
      <c r="L55" s="100"/>
      <c r="M55" s="101" t="s">
        <v>37</v>
      </c>
    </row>
    <row r="56" ht="15.75" customHeight="1">
      <c r="G56" s="102" t="s">
        <v>24</v>
      </c>
      <c r="H56" s="103">
        <v>48.0</v>
      </c>
      <c r="I56" s="104">
        <v>21.428571428571427</v>
      </c>
      <c r="J56" s="98"/>
      <c r="K56" s="102" t="s">
        <v>24</v>
      </c>
      <c r="L56" s="103"/>
      <c r="M56" s="104" t="s">
        <v>37</v>
      </c>
    </row>
    <row r="57" ht="15.75" customHeight="1">
      <c r="G57" s="102" t="s">
        <v>31</v>
      </c>
      <c r="H57" s="103">
        <v>15.0</v>
      </c>
      <c r="I57" s="104">
        <v>6.696428571428571</v>
      </c>
      <c r="J57" s="98"/>
      <c r="K57" s="102" t="s">
        <v>31</v>
      </c>
      <c r="L57" s="103"/>
      <c r="M57" s="104" t="s">
        <v>37</v>
      </c>
    </row>
    <row r="58" ht="15.75" customHeight="1">
      <c r="G58" s="105" t="s">
        <v>32</v>
      </c>
      <c r="H58" s="106">
        <v>224.0</v>
      </c>
      <c r="I58" s="107">
        <v>100.0</v>
      </c>
      <c r="J58" s="98"/>
      <c r="K58" s="105" t="s">
        <v>32</v>
      </c>
      <c r="L58" s="106">
        <v>0.0</v>
      </c>
      <c r="M58" s="107">
        <v>0.0</v>
      </c>
    </row>
    <row r="59" ht="15.75" customHeight="1">
      <c r="G59" s="108"/>
      <c r="H59" s="98"/>
      <c r="I59" s="98"/>
      <c r="J59" s="98"/>
      <c r="K59" s="98"/>
      <c r="L59" s="98"/>
      <c r="M59" s="109"/>
    </row>
    <row r="60" ht="15.75" customHeight="1">
      <c r="G60" s="108"/>
      <c r="H60" s="98"/>
      <c r="I60" s="98"/>
      <c r="J60" s="98"/>
      <c r="K60" s="98"/>
      <c r="L60" s="98"/>
      <c r="M60" s="109"/>
    </row>
    <row r="61" ht="15.75" customHeight="1">
      <c r="G61" s="108"/>
      <c r="H61" s="98"/>
      <c r="I61" s="92" t="s">
        <v>33</v>
      </c>
      <c r="J61" s="98"/>
      <c r="K61" s="98"/>
      <c r="L61" s="98"/>
      <c r="M61" s="109"/>
    </row>
    <row r="62" ht="15.75" customHeight="1">
      <c r="G62" s="108"/>
      <c r="H62" s="98"/>
      <c r="I62" s="95" t="s">
        <v>36</v>
      </c>
      <c r="J62" s="97" t="s">
        <v>30</v>
      </c>
      <c r="K62" s="98"/>
      <c r="L62" s="98"/>
      <c r="M62" s="109"/>
    </row>
    <row r="63" ht="15.75" customHeight="1">
      <c r="G63" s="108"/>
      <c r="H63" s="98"/>
      <c r="I63" s="99" t="s">
        <v>23</v>
      </c>
      <c r="J63" s="110">
        <v>71.875</v>
      </c>
      <c r="K63" s="98"/>
      <c r="L63" s="98"/>
      <c r="M63" s="109"/>
    </row>
    <row r="64" ht="15.75" customHeight="1">
      <c r="G64" s="108"/>
      <c r="H64" s="98"/>
      <c r="I64" s="102" t="s">
        <v>24</v>
      </c>
      <c r="J64" s="111">
        <v>21.428571428571427</v>
      </c>
      <c r="K64" s="98"/>
      <c r="L64" s="98"/>
      <c r="M64" s="109"/>
    </row>
    <row r="65" ht="15.75" customHeight="1">
      <c r="G65" s="108"/>
      <c r="H65" s="98"/>
      <c r="I65" s="102" t="s">
        <v>31</v>
      </c>
      <c r="J65" s="111">
        <v>6.696428571428571</v>
      </c>
      <c r="K65" s="98"/>
      <c r="L65" s="98"/>
      <c r="M65" s="109"/>
    </row>
    <row r="66" ht="15.75" customHeight="1">
      <c r="G66" s="112"/>
      <c r="H66" s="113"/>
      <c r="I66" s="105" t="s">
        <v>32</v>
      </c>
      <c r="J66" s="114">
        <v>100.0</v>
      </c>
      <c r="K66" s="113"/>
      <c r="L66" s="113"/>
      <c r="M66" s="115"/>
    </row>
    <row r="67" ht="15.75" customHeight="1">
      <c r="G67" s="43"/>
      <c r="H67" s="43"/>
      <c r="I67" s="43"/>
      <c r="J67" s="43"/>
      <c r="K67" s="43"/>
      <c r="L67" s="43"/>
      <c r="M67" s="43"/>
    </row>
    <row r="68" ht="15.75" customHeight="1">
      <c r="G68" s="43"/>
      <c r="H68" s="43"/>
      <c r="I68" s="43"/>
      <c r="J68" s="43"/>
      <c r="K68" s="43"/>
      <c r="L68" s="43"/>
      <c r="M68" s="43"/>
    </row>
    <row r="69" ht="15.75" customHeight="1">
      <c r="G69" s="116" t="s">
        <v>26</v>
      </c>
      <c r="H69" s="117"/>
      <c r="I69" s="118"/>
      <c r="J69" s="119"/>
      <c r="K69" s="120" t="s">
        <v>27</v>
      </c>
      <c r="L69" s="117"/>
      <c r="M69" s="118"/>
    </row>
    <row r="70" ht="15.75" customHeight="1">
      <c r="G70" s="121" t="s">
        <v>38</v>
      </c>
      <c r="H70" s="122" t="s">
        <v>29</v>
      </c>
      <c r="I70" s="123" t="s">
        <v>30</v>
      </c>
      <c r="J70" s="124"/>
      <c r="K70" s="121" t="s">
        <v>38</v>
      </c>
      <c r="L70" s="122" t="s">
        <v>29</v>
      </c>
      <c r="M70" s="123" t="s">
        <v>30</v>
      </c>
    </row>
    <row r="71" ht="15.75" customHeight="1">
      <c r="G71" s="125" t="s">
        <v>23</v>
      </c>
      <c r="H71" s="126">
        <v>1110.0</v>
      </c>
      <c r="I71" s="127">
        <v>84.34650455927051</v>
      </c>
      <c r="J71" s="124"/>
      <c r="K71" s="125" t="s">
        <v>23</v>
      </c>
      <c r="L71" s="126">
        <v>813.0</v>
      </c>
      <c r="M71" s="127">
        <v>87.13826366559485</v>
      </c>
    </row>
    <row r="72" ht="15.75" customHeight="1">
      <c r="G72" s="128" t="s">
        <v>24</v>
      </c>
      <c r="H72" s="129">
        <v>178.0</v>
      </c>
      <c r="I72" s="130">
        <v>13.525835866261398</v>
      </c>
      <c r="J72" s="124"/>
      <c r="K72" s="128" t="s">
        <v>24</v>
      </c>
      <c r="L72" s="129">
        <v>96.0</v>
      </c>
      <c r="M72" s="130">
        <v>10.289389067524116</v>
      </c>
    </row>
    <row r="73" ht="15.75" customHeight="1">
      <c r="G73" s="128" t="s">
        <v>31</v>
      </c>
      <c r="H73" s="129">
        <v>28.0</v>
      </c>
      <c r="I73" s="130">
        <v>2.127659574468085</v>
      </c>
      <c r="J73" s="124"/>
      <c r="K73" s="128" t="s">
        <v>31</v>
      </c>
      <c r="L73" s="129">
        <v>24.0</v>
      </c>
      <c r="M73" s="130">
        <v>2.572347266881029</v>
      </c>
    </row>
    <row r="74" ht="15.75" customHeight="1">
      <c r="G74" s="131" t="s">
        <v>32</v>
      </c>
      <c r="H74" s="132">
        <v>1316.0</v>
      </c>
      <c r="I74" s="133">
        <v>100.0</v>
      </c>
      <c r="J74" s="124"/>
      <c r="K74" s="131" t="s">
        <v>32</v>
      </c>
      <c r="L74" s="132">
        <v>933.0</v>
      </c>
      <c r="M74" s="133">
        <v>100.0</v>
      </c>
    </row>
    <row r="75" ht="15.75" customHeight="1">
      <c r="G75" s="134"/>
      <c r="H75" s="124"/>
      <c r="I75" s="124"/>
      <c r="J75" s="124"/>
      <c r="K75" s="124"/>
      <c r="L75" s="124"/>
      <c r="M75" s="135"/>
    </row>
    <row r="76" ht="15.75" customHeight="1">
      <c r="G76" s="134"/>
      <c r="H76" s="124"/>
      <c r="I76" s="124"/>
      <c r="J76" s="124"/>
      <c r="K76" s="124"/>
      <c r="L76" s="124"/>
      <c r="M76" s="135"/>
    </row>
    <row r="77" ht="15.75" customHeight="1">
      <c r="G77" s="134"/>
      <c r="H77" s="124"/>
      <c r="I77" s="116" t="s">
        <v>33</v>
      </c>
      <c r="J77" s="124"/>
      <c r="K77" s="124"/>
      <c r="L77" s="124"/>
      <c r="M77" s="135"/>
    </row>
    <row r="78" ht="15.75" customHeight="1">
      <c r="G78" s="134"/>
      <c r="H78" s="124"/>
      <c r="I78" s="121" t="s">
        <v>38</v>
      </c>
      <c r="J78" s="136" t="s">
        <v>30</v>
      </c>
      <c r="K78" s="124"/>
      <c r="L78" s="124"/>
      <c r="M78" s="135"/>
    </row>
    <row r="79" ht="15.75" customHeight="1">
      <c r="G79" s="134"/>
      <c r="H79" s="124"/>
      <c r="I79" s="125" t="s">
        <v>23</v>
      </c>
      <c r="J79" s="137">
        <v>85.74238411243269</v>
      </c>
      <c r="K79" s="124"/>
      <c r="L79" s="124"/>
      <c r="M79" s="135"/>
    </row>
    <row r="80" ht="15.75" customHeight="1">
      <c r="G80" s="134"/>
      <c r="H80" s="124"/>
      <c r="I80" s="128" t="s">
        <v>24</v>
      </c>
      <c r="J80" s="138">
        <v>11.907612466892758</v>
      </c>
      <c r="K80" s="124"/>
      <c r="L80" s="124"/>
      <c r="M80" s="135"/>
    </row>
    <row r="81" ht="15.75" customHeight="1">
      <c r="G81" s="134"/>
      <c r="H81" s="124"/>
      <c r="I81" s="128" t="s">
        <v>31</v>
      </c>
      <c r="J81" s="138">
        <v>2.350003420674557</v>
      </c>
      <c r="K81" s="124"/>
      <c r="L81" s="124"/>
      <c r="M81" s="135"/>
    </row>
    <row r="82" ht="15.75" customHeight="1">
      <c r="G82" s="139"/>
      <c r="H82" s="140"/>
      <c r="I82" s="131" t="s">
        <v>32</v>
      </c>
      <c r="J82" s="141">
        <v>100.0</v>
      </c>
      <c r="K82" s="140"/>
      <c r="L82" s="140"/>
      <c r="M82" s="142"/>
    </row>
    <row r="83" ht="15.75" customHeight="1">
      <c r="G83" s="43"/>
      <c r="H83" s="43"/>
      <c r="I83" s="43"/>
      <c r="J83" s="43"/>
      <c r="K83" s="43"/>
      <c r="L83" s="43"/>
      <c r="M83" s="43"/>
    </row>
    <row r="84" ht="15.75" customHeight="1">
      <c r="G84" s="43"/>
      <c r="H84" s="43"/>
      <c r="I84" s="43"/>
      <c r="J84" s="43"/>
      <c r="K84" s="43"/>
      <c r="L84" s="43"/>
      <c r="M84" s="43"/>
    </row>
    <row r="85" ht="15.75" customHeight="1">
      <c r="G85" s="143" t="s">
        <v>26</v>
      </c>
      <c r="H85" s="144"/>
      <c r="I85" s="145"/>
      <c r="J85" s="146"/>
      <c r="K85" s="147" t="s">
        <v>27</v>
      </c>
      <c r="L85" s="144"/>
      <c r="M85" s="145"/>
    </row>
    <row r="86" ht="15.75" customHeight="1">
      <c r="G86" s="148" t="s">
        <v>39</v>
      </c>
      <c r="H86" s="149" t="s">
        <v>29</v>
      </c>
      <c r="I86" s="150" t="s">
        <v>30</v>
      </c>
      <c r="J86" s="151"/>
      <c r="K86" s="148" t="s">
        <v>39</v>
      </c>
      <c r="L86" s="149" t="s">
        <v>29</v>
      </c>
      <c r="M86" s="150" t="s">
        <v>30</v>
      </c>
    </row>
    <row r="87" ht="15.75" customHeight="1">
      <c r="G87" s="152" t="s">
        <v>23</v>
      </c>
      <c r="H87" s="153">
        <v>239.0</v>
      </c>
      <c r="I87" s="154">
        <v>82.13058419243987</v>
      </c>
      <c r="J87" s="151"/>
      <c r="K87" s="152" t="s">
        <v>23</v>
      </c>
      <c r="L87" s="153">
        <v>235.0</v>
      </c>
      <c r="M87" s="154">
        <v>79.12457912457913</v>
      </c>
    </row>
    <row r="88" ht="15.75" customHeight="1">
      <c r="G88" s="155" t="s">
        <v>24</v>
      </c>
      <c r="H88" s="156">
        <v>47.0</v>
      </c>
      <c r="I88" s="154">
        <v>16.151202749140893</v>
      </c>
      <c r="J88" s="151"/>
      <c r="K88" s="155" t="s">
        <v>24</v>
      </c>
      <c r="L88" s="156">
        <v>48.0</v>
      </c>
      <c r="M88" s="154">
        <v>16.161616161616163</v>
      </c>
    </row>
    <row r="89" ht="15.75" customHeight="1">
      <c r="G89" s="155" t="s">
        <v>31</v>
      </c>
      <c r="H89" s="156">
        <v>5.0</v>
      </c>
      <c r="I89" s="154">
        <v>1.7182130584192439</v>
      </c>
      <c r="J89" s="151"/>
      <c r="K89" s="155" t="s">
        <v>31</v>
      </c>
      <c r="L89" s="156">
        <v>14.0</v>
      </c>
      <c r="M89" s="154">
        <v>4.713804713804714</v>
      </c>
    </row>
    <row r="90" ht="15.75" customHeight="1">
      <c r="G90" s="157" t="s">
        <v>32</v>
      </c>
      <c r="H90" s="158">
        <v>291.0</v>
      </c>
      <c r="I90" s="159">
        <v>100.0</v>
      </c>
      <c r="J90" s="151"/>
      <c r="K90" s="157" t="s">
        <v>32</v>
      </c>
      <c r="L90" s="158">
        <v>297.0</v>
      </c>
      <c r="M90" s="159">
        <v>100.0</v>
      </c>
    </row>
    <row r="91" ht="15.75" customHeight="1">
      <c r="G91" s="160"/>
      <c r="H91" s="151"/>
      <c r="I91" s="151"/>
      <c r="J91" s="151"/>
      <c r="K91" s="151"/>
      <c r="L91" s="151"/>
      <c r="M91" s="161"/>
    </row>
    <row r="92" ht="15.75" customHeight="1">
      <c r="G92" s="160"/>
      <c r="H92" s="151"/>
      <c r="I92" s="151"/>
      <c r="J92" s="151"/>
      <c r="K92" s="151"/>
      <c r="L92" s="151"/>
      <c r="M92" s="161"/>
    </row>
    <row r="93" ht="15.75" customHeight="1">
      <c r="G93" s="160"/>
      <c r="H93" s="151"/>
      <c r="I93" s="143" t="s">
        <v>33</v>
      </c>
      <c r="J93" s="151"/>
      <c r="K93" s="151"/>
      <c r="L93" s="151"/>
      <c r="M93" s="161"/>
    </row>
    <row r="94" ht="15.75" customHeight="1">
      <c r="G94" s="160"/>
      <c r="H94" s="151"/>
      <c r="I94" s="148" t="s">
        <v>39</v>
      </c>
      <c r="J94" s="162" t="s">
        <v>30</v>
      </c>
      <c r="K94" s="151"/>
      <c r="L94" s="151"/>
      <c r="M94" s="161"/>
    </row>
    <row r="95" ht="15.75" customHeight="1">
      <c r="G95" s="160"/>
      <c r="H95" s="151"/>
      <c r="I95" s="152" t="s">
        <v>23</v>
      </c>
      <c r="J95" s="163">
        <v>80.6275816585095</v>
      </c>
      <c r="K95" s="151"/>
      <c r="L95" s="151"/>
      <c r="M95" s="161"/>
    </row>
    <row r="96" ht="15.75" customHeight="1">
      <c r="G96" s="160"/>
      <c r="H96" s="151"/>
      <c r="I96" s="155" t="s">
        <v>24</v>
      </c>
      <c r="J96" s="164">
        <v>16.15640945537853</v>
      </c>
      <c r="K96" s="151"/>
      <c r="L96" s="151"/>
      <c r="M96" s="161"/>
    </row>
    <row r="97" ht="15.75" customHeight="1">
      <c r="G97" s="160"/>
      <c r="H97" s="151"/>
      <c r="I97" s="155" t="s">
        <v>31</v>
      </c>
      <c r="J97" s="164">
        <v>3.216008886111979</v>
      </c>
      <c r="K97" s="151"/>
      <c r="L97" s="151"/>
      <c r="M97" s="161"/>
    </row>
    <row r="98" ht="15.75" customHeight="1">
      <c r="G98" s="165"/>
      <c r="H98" s="166"/>
      <c r="I98" s="157" t="s">
        <v>32</v>
      </c>
      <c r="J98" s="167">
        <v>100.0</v>
      </c>
      <c r="K98" s="166"/>
      <c r="L98" s="166"/>
      <c r="M98" s="168"/>
    </row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0" width="8.63"/>
    <col customWidth="1" min="11" max="11" width="12.13"/>
    <col customWidth="1" min="12" max="12" width="27.13"/>
    <col customWidth="1" min="13" max="13" width="28.25"/>
    <col customWidth="1" min="14" max="14" width="18.25"/>
    <col customWidth="1" min="15" max="15" width="28.0"/>
    <col customWidth="1" min="16" max="16" width="18.0"/>
    <col customWidth="1" min="17" max="17" width="10.88"/>
    <col customWidth="1" min="18" max="18" width="26.0"/>
    <col customWidth="1" min="19" max="19" width="8.63"/>
    <col customWidth="1" min="20" max="20" width="10.88"/>
    <col customWidth="1" min="21" max="26" width="8.63"/>
  </cols>
  <sheetData>
    <row r="3">
      <c r="D3" s="1" t="s">
        <v>40</v>
      </c>
    </row>
    <row r="4">
      <c r="E4" s="10" t="s">
        <v>41</v>
      </c>
      <c r="F4" s="10" t="s">
        <v>42</v>
      </c>
      <c r="G4" s="10" t="s">
        <v>43</v>
      </c>
      <c r="H4" s="10" t="s">
        <v>44</v>
      </c>
      <c r="I4" s="10" t="s">
        <v>45</v>
      </c>
    </row>
    <row r="5">
      <c r="E5" s="5">
        <v>55.025</v>
      </c>
      <c r="F5" s="5">
        <v>0.72</v>
      </c>
      <c r="G5" s="5">
        <v>0.68</v>
      </c>
      <c r="H5" s="5">
        <v>0.6</v>
      </c>
      <c r="I5" s="5">
        <v>0.0</v>
      </c>
    </row>
    <row r="6">
      <c r="E6" s="5">
        <v>41.2</v>
      </c>
      <c r="F6" s="5">
        <v>0.0</v>
      </c>
      <c r="G6" s="5">
        <v>0.0</v>
      </c>
      <c r="H6" s="5">
        <v>3.7</v>
      </c>
      <c r="I6" s="5">
        <v>0.0</v>
      </c>
      <c r="K6" s="1" t="s">
        <v>3</v>
      </c>
      <c r="L6" s="1" t="s">
        <v>4</v>
      </c>
      <c r="M6" s="1" t="s">
        <v>46</v>
      </c>
      <c r="N6" s="1" t="s">
        <v>47</v>
      </c>
      <c r="O6" s="1" t="s">
        <v>48</v>
      </c>
      <c r="P6" s="1" t="s">
        <v>49</v>
      </c>
      <c r="Q6" s="1" t="s">
        <v>50</v>
      </c>
      <c r="R6" s="169" t="s">
        <v>51</v>
      </c>
    </row>
    <row r="7">
      <c r="E7" s="5">
        <v>67.4</v>
      </c>
      <c r="F7" s="5">
        <v>0.0</v>
      </c>
      <c r="G7" s="5">
        <v>0.0</v>
      </c>
      <c r="H7" s="5">
        <v>4.3</v>
      </c>
      <c r="I7" s="5">
        <v>0.0</v>
      </c>
      <c r="K7" s="170" t="s">
        <v>52</v>
      </c>
      <c r="L7" s="171">
        <v>0.44</v>
      </c>
      <c r="M7" s="172">
        <v>13.7</v>
      </c>
      <c r="N7" s="172">
        <v>58.8</v>
      </c>
      <c r="O7" s="172">
        <v>0.00367</v>
      </c>
      <c r="P7" s="173">
        <v>0.0</v>
      </c>
      <c r="Q7" s="174" t="s">
        <v>53</v>
      </c>
      <c r="R7" s="175"/>
      <c r="S7" s="176" t="s">
        <v>54</v>
      </c>
      <c r="T7" s="177" t="s">
        <v>55</v>
      </c>
    </row>
    <row r="8">
      <c r="K8" s="178" t="s">
        <v>56</v>
      </c>
      <c r="L8" s="179">
        <v>0.49</v>
      </c>
      <c r="M8" s="180">
        <v>10.3</v>
      </c>
      <c r="N8" s="180">
        <v>58.8</v>
      </c>
      <c r="O8" s="180">
        <v>3.07</v>
      </c>
      <c r="P8" s="181">
        <v>0.68</v>
      </c>
      <c r="Q8" s="182" t="s">
        <v>57</v>
      </c>
      <c r="R8" s="183"/>
      <c r="S8" s="184" t="s">
        <v>58</v>
      </c>
      <c r="T8" s="185" t="s">
        <v>59</v>
      </c>
    </row>
    <row r="9">
      <c r="K9" s="178" t="s">
        <v>60</v>
      </c>
      <c r="L9" s="179">
        <v>0.56</v>
      </c>
      <c r="M9" s="180">
        <v>12.8</v>
      </c>
      <c r="N9" s="180">
        <v>56.5</v>
      </c>
      <c r="O9" s="180">
        <v>59.8</v>
      </c>
      <c r="P9" s="181">
        <v>0.6</v>
      </c>
      <c r="Q9" s="182" t="s">
        <v>61</v>
      </c>
      <c r="R9" s="183"/>
    </row>
    <row r="10">
      <c r="K10" s="186" t="s">
        <v>62</v>
      </c>
      <c r="L10" s="187">
        <v>0.43</v>
      </c>
      <c r="M10" s="188">
        <v>10.9</v>
      </c>
      <c r="N10" s="188">
        <v>46.0</v>
      </c>
      <c r="O10" s="188">
        <v>10.7</v>
      </c>
      <c r="P10" s="189">
        <v>0.72</v>
      </c>
      <c r="Q10" s="190" t="s">
        <v>63</v>
      </c>
      <c r="R10" s="191">
        <f>AVERAGE(N7:N10)</f>
        <v>55.025</v>
      </c>
    </row>
    <row r="11">
      <c r="K11" s="170" t="s">
        <v>64</v>
      </c>
      <c r="L11" s="171">
        <v>0.078</v>
      </c>
      <c r="M11" s="172">
        <v>14.2</v>
      </c>
      <c r="N11" s="172">
        <v>50.0</v>
      </c>
      <c r="O11" s="172">
        <v>0.018</v>
      </c>
      <c r="P11" s="173">
        <v>0.0</v>
      </c>
      <c r="Q11" s="174" t="s">
        <v>65</v>
      </c>
      <c r="R11" s="183"/>
    </row>
    <row r="12">
      <c r="K12" s="178" t="s">
        <v>66</v>
      </c>
      <c r="L12" s="179">
        <v>0.072</v>
      </c>
      <c r="M12" s="180">
        <v>9.41</v>
      </c>
      <c r="N12" s="180">
        <v>28.6</v>
      </c>
      <c r="O12" s="180">
        <v>2.91</v>
      </c>
      <c r="P12" s="181">
        <v>0.0</v>
      </c>
      <c r="Q12" s="182" t="s">
        <v>67</v>
      </c>
      <c r="R12" s="183"/>
    </row>
    <row r="13">
      <c r="K13" s="178" t="s">
        <v>68</v>
      </c>
      <c r="L13" s="179">
        <v>0.093</v>
      </c>
      <c r="M13" s="180">
        <v>11.0</v>
      </c>
      <c r="N13" s="180">
        <v>33.3</v>
      </c>
      <c r="O13" s="180">
        <v>69.6</v>
      </c>
      <c r="P13" s="181">
        <v>3.7</v>
      </c>
      <c r="Q13" s="182" t="s">
        <v>69</v>
      </c>
      <c r="R13" s="183"/>
    </row>
    <row r="14">
      <c r="K14" s="192" t="s">
        <v>70</v>
      </c>
      <c r="L14" s="187">
        <v>0.056</v>
      </c>
      <c r="M14" s="188">
        <v>9.39</v>
      </c>
      <c r="N14" s="188">
        <v>52.9</v>
      </c>
      <c r="O14" s="188">
        <v>13.8</v>
      </c>
      <c r="P14" s="189">
        <v>0.0</v>
      </c>
      <c r="Q14" s="190" t="s">
        <v>71</v>
      </c>
      <c r="R14" s="191">
        <f>AVERAGE(N11:N14)</f>
        <v>41.2</v>
      </c>
    </row>
    <row r="15">
      <c r="K15" s="193" t="s">
        <v>72</v>
      </c>
      <c r="L15" s="194">
        <v>0.032</v>
      </c>
      <c r="M15" s="195">
        <v>13.7</v>
      </c>
      <c r="N15" s="195">
        <v>66.7</v>
      </c>
      <c r="O15" s="195">
        <v>0.23</v>
      </c>
      <c r="P15" s="196">
        <v>0.0</v>
      </c>
      <c r="Q15" s="197" t="s">
        <v>73</v>
      </c>
      <c r="R15" s="183"/>
    </row>
    <row r="16">
      <c r="K16" s="198" t="s">
        <v>74</v>
      </c>
      <c r="L16" s="179">
        <v>0.018</v>
      </c>
      <c r="M16" s="180">
        <v>9.13</v>
      </c>
      <c r="N16" s="180">
        <v>80.0</v>
      </c>
      <c r="O16" s="180">
        <v>5.04</v>
      </c>
      <c r="P16" s="181">
        <v>0.0</v>
      </c>
      <c r="Q16" s="182" t="s">
        <v>75</v>
      </c>
      <c r="R16" s="183"/>
    </row>
    <row r="17">
      <c r="K17" s="198" t="s">
        <v>76</v>
      </c>
      <c r="L17" s="179">
        <v>0.049</v>
      </c>
      <c r="M17" s="180">
        <v>9.58</v>
      </c>
      <c r="N17" s="180">
        <v>42.9</v>
      </c>
      <c r="O17" s="180">
        <v>75.08</v>
      </c>
      <c r="P17" s="181">
        <v>14.3</v>
      </c>
      <c r="Q17" s="182" t="s">
        <v>77</v>
      </c>
      <c r="R17" s="183"/>
    </row>
    <row r="18">
      <c r="K18" s="192" t="s">
        <v>78</v>
      </c>
      <c r="L18" s="187">
        <v>0.035</v>
      </c>
      <c r="M18" s="188">
        <v>8.51</v>
      </c>
      <c r="N18" s="188">
        <v>80.0</v>
      </c>
      <c r="O18" s="188">
        <v>6.64</v>
      </c>
      <c r="P18" s="189">
        <v>0.0</v>
      </c>
      <c r="Q18" s="190" t="s">
        <v>79</v>
      </c>
      <c r="R18" s="191">
        <f>AVERAGE(N15:N18)</f>
        <v>67.4</v>
      </c>
    </row>
    <row r="21" ht="15.75" customHeight="1"/>
    <row r="22" ht="15.75" customHeight="1"/>
    <row r="23" ht="15.75" customHeight="1">
      <c r="L23" s="199" t="s">
        <v>80</v>
      </c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63"/>
  </cols>
  <sheetData>
    <row r="4">
      <c r="C4" s="1" t="s">
        <v>81</v>
      </c>
    </row>
    <row r="5">
      <c r="E5" s="200" t="s">
        <v>82</v>
      </c>
      <c r="I5" s="200" t="s">
        <v>83</v>
      </c>
    </row>
    <row r="6">
      <c r="D6" s="201" t="s">
        <v>84</v>
      </c>
      <c r="E6" s="5">
        <v>1.555852699</v>
      </c>
      <c r="F6" s="5">
        <v>1.054367475</v>
      </c>
      <c r="G6" s="5">
        <v>0.316225556</v>
      </c>
      <c r="H6" s="5">
        <v>1.07355427</v>
      </c>
      <c r="I6" s="5">
        <v>59.44190975</v>
      </c>
      <c r="J6" s="5">
        <v>52.09087547</v>
      </c>
      <c r="K6" s="5">
        <v>57.00395644</v>
      </c>
      <c r="L6" s="5">
        <v>61.0126644</v>
      </c>
      <c r="O6" s="202" t="s">
        <v>85</v>
      </c>
      <c r="P6" s="203"/>
      <c r="Q6" s="203"/>
      <c r="R6" s="204"/>
    </row>
    <row r="7">
      <c r="D7" s="201" t="s">
        <v>86</v>
      </c>
      <c r="E7" s="5">
        <v>0.003046987</v>
      </c>
      <c r="F7" s="5">
        <v>0.006945806</v>
      </c>
      <c r="G7" s="5">
        <v>0.008430768</v>
      </c>
      <c r="H7" s="5">
        <v>0.0</v>
      </c>
      <c r="I7" s="5">
        <v>4.262674241</v>
      </c>
      <c r="J7" s="5">
        <v>15.0706856</v>
      </c>
      <c r="K7" s="5">
        <v>18.72861222</v>
      </c>
      <c r="L7" s="5">
        <v>12.29455129</v>
      </c>
      <c r="O7" s="205" t="s">
        <v>82</v>
      </c>
      <c r="Q7" s="200" t="s">
        <v>87</v>
      </c>
      <c r="R7" s="206"/>
    </row>
    <row r="8">
      <c r="D8" s="201" t="s">
        <v>88</v>
      </c>
      <c r="E8" s="5">
        <v>0.013570761</v>
      </c>
      <c r="F8" s="5">
        <v>0.00824945</v>
      </c>
      <c r="G8" s="5">
        <v>0.031291004</v>
      </c>
      <c r="H8" s="5">
        <v>0.006697405</v>
      </c>
      <c r="I8" s="5">
        <v>20.81333744</v>
      </c>
      <c r="J8" s="5">
        <v>3.428608327</v>
      </c>
      <c r="K8" s="5">
        <v>3.740627639</v>
      </c>
      <c r="L8" s="5">
        <v>20.02191032</v>
      </c>
      <c r="O8" s="207" t="s">
        <v>89</v>
      </c>
      <c r="P8" s="208" t="s">
        <v>90</v>
      </c>
      <c r="Q8" s="208" t="s">
        <v>89</v>
      </c>
      <c r="R8" s="209" t="s">
        <v>90</v>
      </c>
    </row>
    <row r="9">
      <c r="D9" s="201" t="s">
        <v>91</v>
      </c>
      <c r="E9" s="5">
        <v>0.032469884</v>
      </c>
      <c r="F9" s="5">
        <v>0.011102584</v>
      </c>
      <c r="G9" s="5">
        <v>0.014037743</v>
      </c>
      <c r="H9" s="5">
        <v>0.051077927</v>
      </c>
      <c r="I9" s="5">
        <v>23.29463127</v>
      </c>
      <c r="J9" s="5">
        <v>9.771526183</v>
      </c>
      <c r="K9" s="5">
        <v>8.635311179</v>
      </c>
      <c r="L9" s="5">
        <v>27.97598917</v>
      </c>
      <c r="N9" s="208"/>
      <c r="O9" s="210">
        <v>2.0</v>
      </c>
      <c r="P9" s="211">
        <v>2.0</v>
      </c>
      <c r="Q9" s="211">
        <v>2.0</v>
      </c>
      <c r="R9" s="212">
        <v>2.0</v>
      </c>
    </row>
    <row r="10">
      <c r="D10" s="201" t="s">
        <v>92</v>
      </c>
      <c r="E10" s="5">
        <v>0.018334964</v>
      </c>
      <c r="F10" s="5">
        <v>0.0</v>
      </c>
      <c r="G10" s="5">
        <v>0.002113807</v>
      </c>
      <c r="H10" s="5">
        <v>0.0</v>
      </c>
      <c r="I10" s="5">
        <v>1.406866962</v>
      </c>
      <c r="J10" s="5">
        <v>2.388513547</v>
      </c>
      <c r="K10" s="5">
        <v>2.434786303</v>
      </c>
      <c r="L10" s="5">
        <v>3.829929847</v>
      </c>
      <c r="N10" s="208"/>
      <c r="O10" s="208"/>
      <c r="P10" s="208"/>
      <c r="Q10" s="208"/>
      <c r="R10" s="208"/>
    </row>
    <row r="11">
      <c r="D11" s="201" t="s">
        <v>93</v>
      </c>
      <c r="E11" s="5">
        <v>0.001190104</v>
      </c>
      <c r="F11" s="5">
        <v>0.005425839</v>
      </c>
      <c r="G11" s="5">
        <v>0.001646461</v>
      </c>
      <c r="H11" s="5">
        <v>0.00176201</v>
      </c>
      <c r="I11" s="5">
        <v>0.780018186</v>
      </c>
      <c r="J11" s="5">
        <v>1.334855158</v>
      </c>
      <c r="K11" s="5">
        <v>1.515470546</v>
      </c>
      <c r="L11" s="5">
        <v>1.633150912</v>
      </c>
      <c r="N11" s="208"/>
      <c r="O11" s="208"/>
      <c r="P11" s="208"/>
      <c r="Q11" s="208"/>
      <c r="R11" s="208"/>
    </row>
    <row r="12">
      <c r="D12" s="201" t="s">
        <v>94</v>
      </c>
      <c r="E12" s="5">
        <v>0.057371322</v>
      </c>
      <c r="F12" s="5">
        <v>0.034875115</v>
      </c>
      <c r="G12" s="5">
        <v>0.025134124</v>
      </c>
      <c r="H12" s="5">
        <v>0.015572555</v>
      </c>
      <c r="I12" s="5">
        <v>2.298816695</v>
      </c>
      <c r="J12" s="5">
        <v>6.865976273</v>
      </c>
      <c r="K12" s="5">
        <v>16.97920058</v>
      </c>
      <c r="L12" s="5">
        <v>8.261479751</v>
      </c>
    </row>
    <row r="13">
      <c r="D13" s="201" t="s">
        <v>95</v>
      </c>
      <c r="E13" s="5">
        <v>3.992461092</v>
      </c>
      <c r="F13" s="5">
        <v>2.377279169</v>
      </c>
      <c r="G13" s="5">
        <v>1.830369597</v>
      </c>
      <c r="H13" s="5">
        <v>1.633315126</v>
      </c>
      <c r="I13" s="5">
        <v>23.98643737</v>
      </c>
      <c r="J13" s="5">
        <v>8.110748792</v>
      </c>
      <c r="K13" s="5">
        <v>7.290257829</v>
      </c>
      <c r="L13" s="5">
        <v>39.37173212</v>
      </c>
    </row>
    <row r="14">
      <c r="D14" s="201" t="s">
        <v>96</v>
      </c>
      <c r="E14" s="5">
        <v>1.722547558</v>
      </c>
      <c r="F14" s="5">
        <v>1.803790965</v>
      </c>
      <c r="G14" s="5">
        <v>1.81320947</v>
      </c>
      <c r="H14" s="5">
        <v>1.097364416</v>
      </c>
      <c r="I14" s="5">
        <v>13.55082729</v>
      </c>
      <c r="J14" s="5">
        <v>5.649239514</v>
      </c>
      <c r="K14" s="5">
        <v>9.328140281</v>
      </c>
      <c r="L14" s="5">
        <v>25.9184709</v>
      </c>
    </row>
    <row r="15">
      <c r="D15" s="201" t="s">
        <v>97</v>
      </c>
      <c r="E15" s="5">
        <v>0.736693751</v>
      </c>
      <c r="F15" s="5">
        <v>0.902646108</v>
      </c>
      <c r="G15" s="5">
        <v>0.977383633</v>
      </c>
      <c r="H15" s="5">
        <v>0.592223191</v>
      </c>
      <c r="I15" s="5">
        <v>100.9136065</v>
      </c>
      <c r="J15" s="5">
        <v>38.19839307</v>
      </c>
      <c r="K15" s="5">
        <v>65.16496038</v>
      </c>
      <c r="L15" s="5">
        <v>110.9283622</v>
      </c>
    </row>
    <row r="16">
      <c r="D16" s="201" t="s">
        <v>98</v>
      </c>
      <c r="E16" s="5">
        <v>1.744736165</v>
      </c>
      <c r="F16" s="5">
        <v>2.02858281</v>
      </c>
      <c r="G16" s="5">
        <v>1.043754431</v>
      </c>
      <c r="H16" s="5">
        <v>1.00267867</v>
      </c>
      <c r="I16" s="5">
        <v>12.41254723</v>
      </c>
      <c r="J16" s="5">
        <v>4.415396351</v>
      </c>
      <c r="K16" s="5">
        <v>3.190892242</v>
      </c>
      <c r="L16" s="5">
        <v>13.64049071</v>
      </c>
    </row>
    <row r="17">
      <c r="D17" s="201" t="s">
        <v>99</v>
      </c>
      <c r="E17" s="5">
        <v>24.2973836</v>
      </c>
      <c r="F17" s="5">
        <v>19.77041355</v>
      </c>
      <c r="G17" s="5">
        <v>19.13517509</v>
      </c>
      <c r="H17" s="5">
        <v>14.00680019</v>
      </c>
      <c r="I17" s="5">
        <v>163.0400821</v>
      </c>
      <c r="J17" s="5">
        <v>115.9506411</v>
      </c>
      <c r="K17" s="5">
        <v>110.4252908</v>
      </c>
      <c r="L17" s="5">
        <v>135.542767</v>
      </c>
    </row>
    <row r="18">
      <c r="D18" s="201" t="s">
        <v>100</v>
      </c>
      <c r="E18" s="5">
        <v>31.20643223</v>
      </c>
      <c r="F18" s="5">
        <v>32.37483242</v>
      </c>
      <c r="G18" s="5">
        <v>28.49600617</v>
      </c>
      <c r="H18" s="5">
        <v>19.13891047</v>
      </c>
      <c r="I18" s="5">
        <v>171.6272533</v>
      </c>
      <c r="J18" s="5">
        <v>70.18545045</v>
      </c>
      <c r="K18" s="5">
        <v>82.84111712</v>
      </c>
      <c r="L18" s="5">
        <v>145.9983597</v>
      </c>
    </row>
    <row r="19">
      <c r="D19" s="201" t="s">
        <v>101</v>
      </c>
      <c r="E19" s="5">
        <v>3.579471768</v>
      </c>
      <c r="F19" s="5">
        <v>3.366861374</v>
      </c>
      <c r="G19" s="5">
        <v>2.741097443</v>
      </c>
      <c r="H19" s="5">
        <v>2.053483033</v>
      </c>
      <c r="I19" s="5">
        <v>17.71407244</v>
      </c>
      <c r="J19" s="5">
        <v>11.02875134</v>
      </c>
      <c r="K19" s="5">
        <v>8.142193322</v>
      </c>
      <c r="L19" s="5">
        <v>12.88921873</v>
      </c>
    </row>
    <row r="20">
      <c r="D20" s="201" t="s">
        <v>102</v>
      </c>
      <c r="E20" s="5">
        <v>0.184061682</v>
      </c>
      <c r="F20" s="5">
        <v>0.192307795</v>
      </c>
      <c r="G20" s="5">
        <v>0.074270565</v>
      </c>
      <c r="H20" s="5">
        <v>0.102192316</v>
      </c>
      <c r="I20" s="5">
        <v>54.97949601</v>
      </c>
      <c r="J20" s="5">
        <v>11.68424223</v>
      </c>
      <c r="K20" s="5">
        <v>15.74168779</v>
      </c>
      <c r="L20" s="5">
        <v>33.62743258</v>
      </c>
    </row>
    <row r="21" ht="15.75" customHeight="1">
      <c r="D21" s="201" t="s">
        <v>103</v>
      </c>
      <c r="E21" s="5">
        <v>0.722596416</v>
      </c>
      <c r="F21" s="5">
        <v>0.473305645</v>
      </c>
      <c r="G21" s="5">
        <v>0.300938193</v>
      </c>
      <c r="H21" s="5">
        <v>0.217009169</v>
      </c>
      <c r="I21" s="5">
        <v>18.43204115</v>
      </c>
      <c r="J21" s="5">
        <v>18.90127893</v>
      </c>
      <c r="K21" s="5">
        <v>27.7544128</v>
      </c>
      <c r="L21" s="5">
        <v>24.95733819</v>
      </c>
    </row>
    <row r="22" ht="15.75" customHeight="1">
      <c r="D22" s="201" t="s">
        <v>104</v>
      </c>
      <c r="E22" s="5">
        <v>7.473246902</v>
      </c>
      <c r="F22" s="5">
        <v>6.54813577</v>
      </c>
      <c r="G22" s="5">
        <v>2.677819472</v>
      </c>
      <c r="H22" s="5">
        <v>2.425745332</v>
      </c>
      <c r="I22" s="5">
        <v>37.82017121</v>
      </c>
      <c r="J22" s="5">
        <v>35.15370774</v>
      </c>
      <c r="K22" s="5">
        <v>36.35290172</v>
      </c>
      <c r="L22" s="5">
        <v>27.8687997</v>
      </c>
    </row>
    <row r="23" ht="15.75" customHeight="1">
      <c r="D23" s="201" t="s">
        <v>105</v>
      </c>
      <c r="E23" s="5">
        <v>0.025970347</v>
      </c>
      <c r="F23" s="5">
        <v>0.086828287</v>
      </c>
      <c r="G23" s="5">
        <v>0.038923009</v>
      </c>
      <c r="H23" s="5">
        <v>0.073696681</v>
      </c>
      <c r="I23" s="5">
        <v>0.629072812</v>
      </c>
      <c r="J23" s="5">
        <v>1.355918575</v>
      </c>
      <c r="K23" s="5">
        <v>1.047045249</v>
      </c>
      <c r="L23" s="5">
        <v>2.298459849</v>
      </c>
    </row>
    <row r="24" ht="15.75" customHeight="1">
      <c r="D24" s="201"/>
      <c r="E24" s="5"/>
      <c r="F24" s="5"/>
      <c r="G24" s="5"/>
      <c r="H24" s="5"/>
      <c r="I24" s="5"/>
      <c r="J24" s="5"/>
      <c r="K24" s="5"/>
      <c r="L24" s="5"/>
    </row>
    <row r="25" ht="15.75" customHeight="1">
      <c r="D25" s="201" t="s">
        <v>106</v>
      </c>
      <c r="E25" s="5">
        <v>0.083539111</v>
      </c>
      <c r="F25" s="5">
        <v>0.035509287</v>
      </c>
      <c r="G25" s="5">
        <v>0.012165579</v>
      </c>
      <c r="H25" s="5">
        <v>0.019064071</v>
      </c>
      <c r="I25" s="5">
        <v>1.874049681</v>
      </c>
      <c r="J25" s="5">
        <v>2.022828386</v>
      </c>
      <c r="K25" s="5">
        <v>0.945465502</v>
      </c>
      <c r="L25" s="5">
        <v>0.81711455</v>
      </c>
    </row>
    <row r="26" ht="15.75" customHeight="1">
      <c r="D26" s="201" t="s">
        <v>107</v>
      </c>
      <c r="E26" s="5">
        <v>0.055677983</v>
      </c>
      <c r="F26" s="5">
        <v>0.055183306</v>
      </c>
      <c r="G26" s="5">
        <v>0.01172169</v>
      </c>
      <c r="H26" s="5">
        <v>0.008064209</v>
      </c>
      <c r="I26" s="5">
        <v>1.880575997</v>
      </c>
      <c r="J26" s="5">
        <v>1.045026635</v>
      </c>
      <c r="K26" s="5">
        <v>0.439627883</v>
      </c>
      <c r="L26" s="5">
        <v>0.488391101</v>
      </c>
    </row>
    <row r="27" ht="15.75" customHeight="1">
      <c r="D27" s="201" t="s">
        <v>108</v>
      </c>
      <c r="E27" s="5">
        <v>0.023164082</v>
      </c>
      <c r="F27" s="5">
        <v>0.023761818</v>
      </c>
      <c r="G27" s="5">
        <v>0.0090131</v>
      </c>
      <c r="H27" s="5">
        <v>0.018219549</v>
      </c>
      <c r="I27" s="5">
        <v>0.597297232</v>
      </c>
      <c r="J27" s="5">
        <v>0.512152565</v>
      </c>
      <c r="K27" s="5">
        <v>0.150685742</v>
      </c>
      <c r="L27" s="5">
        <v>0.359593504</v>
      </c>
    </row>
    <row r="28" ht="15.75" customHeight="1">
      <c r="D28" s="201"/>
      <c r="E28" s="5"/>
      <c r="F28" s="5"/>
      <c r="G28" s="5"/>
      <c r="H28" s="5"/>
      <c r="I28" s="5"/>
      <c r="J28" s="5"/>
      <c r="K28" s="5"/>
      <c r="L28" s="5"/>
    </row>
    <row r="29" ht="15.75" customHeight="1">
      <c r="D29" s="201" t="s">
        <v>109</v>
      </c>
      <c r="E29" s="5">
        <v>11.46458416</v>
      </c>
      <c r="F29" s="5">
        <v>12.84688445</v>
      </c>
      <c r="G29" s="5">
        <v>9.416974691</v>
      </c>
      <c r="H29" s="5">
        <v>7.465029487</v>
      </c>
      <c r="I29" s="5">
        <v>3.715840859</v>
      </c>
      <c r="J29" s="5">
        <v>2.928738626</v>
      </c>
      <c r="K29" s="5">
        <v>3.166093421</v>
      </c>
      <c r="L29" s="5">
        <v>3.473578523</v>
      </c>
    </row>
    <row r="30" ht="15.75" customHeight="1">
      <c r="D30" s="201" t="s">
        <v>110</v>
      </c>
      <c r="E30" s="5">
        <v>15.88606158</v>
      </c>
      <c r="F30" s="5">
        <v>9.444285772</v>
      </c>
      <c r="G30" s="5">
        <v>13.20524599</v>
      </c>
      <c r="H30" s="5">
        <v>9.935813644</v>
      </c>
      <c r="I30" s="5">
        <v>1.480734373</v>
      </c>
      <c r="J30" s="5">
        <v>0.505655459</v>
      </c>
      <c r="K30" s="5">
        <v>1.075624248</v>
      </c>
      <c r="L30" s="5">
        <v>1.856139309</v>
      </c>
    </row>
    <row r="31" ht="15.75" customHeight="1">
      <c r="D31" s="201" t="s">
        <v>111</v>
      </c>
      <c r="E31" s="5">
        <v>13.6252626</v>
      </c>
      <c r="F31" s="5">
        <v>9.713403869</v>
      </c>
      <c r="G31" s="5">
        <v>8.853506589</v>
      </c>
      <c r="H31" s="5">
        <v>7.847238066</v>
      </c>
      <c r="I31" s="5">
        <v>0.407889191</v>
      </c>
      <c r="J31" s="5">
        <v>0.249922155</v>
      </c>
      <c r="K31" s="5">
        <v>0.595461828</v>
      </c>
      <c r="L31" s="5">
        <v>0.693169976</v>
      </c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E5:H5"/>
    <mergeCell ref="I5:L5"/>
    <mergeCell ref="O6:R6"/>
    <mergeCell ref="O7:P7"/>
    <mergeCell ref="Q7:R7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63"/>
    <col customWidth="1" min="3" max="4" width="9.88"/>
    <col customWidth="1" min="5" max="5" width="8.63"/>
    <col customWidth="1" min="6" max="6" width="9.88"/>
    <col customWidth="1" min="7" max="7" width="11.25"/>
    <col customWidth="1" min="8" max="8" width="9.0"/>
    <col customWidth="1" min="9" max="10" width="8.63"/>
    <col customWidth="1" min="11" max="13" width="10.38"/>
    <col customWidth="1" min="14" max="14" width="13.38"/>
    <col customWidth="1" min="15" max="17" width="11.38"/>
    <col customWidth="1" min="18" max="18" width="11.88"/>
    <col customWidth="1" min="19" max="19" width="11.25"/>
    <col customWidth="1" min="20" max="20" width="14.88"/>
    <col customWidth="1" min="21" max="22" width="11.38"/>
    <col customWidth="1" min="23" max="23" width="15.25"/>
    <col customWidth="1" min="24" max="24" width="11.38"/>
    <col customWidth="1" min="25" max="38" width="8.63"/>
    <col customWidth="1" min="39" max="39" width="15.0"/>
    <col customWidth="1" min="40" max="40" width="12.38"/>
    <col customWidth="1" min="41" max="56" width="8.63"/>
    <col customWidth="1" min="57" max="57" width="13.88"/>
    <col customWidth="1" min="58" max="58" width="9.0"/>
    <col customWidth="1" min="59" max="62" width="8.63"/>
    <col customWidth="1" min="63" max="63" width="11.25"/>
    <col customWidth="1" min="64" max="64" width="9.0"/>
    <col customWidth="1" min="65" max="65" width="8.63"/>
    <col customWidth="1" min="66" max="66" width="11.25"/>
    <col customWidth="1" min="67" max="68" width="8.63"/>
    <col customWidth="1" min="69" max="69" width="11.25"/>
    <col customWidth="1" min="70" max="71" width="8.63"/>
    <col customWidth="1" min="72" max="72" width="11.25"/>
    <col customWidth="1" min="73" max="74" width="8.63"/>
    <col customWidth="1" min="75" max="75" width="11.25"/>
    <col customWidth="1" min="76" max="77" width="8.63"/>
    <col customWidth="1" min="78" max="78" width="11.25"/>
    <col customWidth="1" min="79" max="80" width="8.63"/>
    <col customWidth="1" min="81" max="81" width="11.25"/>
    <col customWidth="1" min="82" max="82" width="8.63"/>
  </cols>
  <sheetData>
    <row r="1">
      <c r="B1" s="1" t="s">
        <v>112</v>
      </c>
      <c r="F1" s="1" t="s">
        <v>113</v>
      </c>
      <c r="J1" s="1" t="s">
        <v>114</v>
      </c>
      <c r="K1" s="213" t="s">
        <v>115</v>
      </c>
      <c r="W1" s="214"/>
      <c r="Z1" s="1" t="s">
        <v>116</v>
      </c>
      <c r="BC1" s="1" t="s">
        <v>117</v>
      </c>
      <c r="BE1" s="215"/>
      <c r="BF1" s="215"/>
      <c r="BH1" s="6"/>
      <c r="BI1" s="6"/>
      <c r="BK1" s="6"/>
      <c r="BL1" s="6"/>
    </row>
    <row r="2">
      <c r="C2" s="10" t="s">
        <v>118</v>
      </c>
      <c r="D2" s="10" t="s">
        <v>119</v>
      </c>
      <c r="G2" s="10" t="s">
        <v>120</v>
      </c>
      <c r="H2" s="10" t="s">
        <v>121</v>
      </c>
      <c r="K2" s="200" t="s">
        <v>122</v>
      </c>
      <c r="Q2" s="200" t="s">
        <v>123</v>
      </c>
      <c r="W2" s="214" t="s">
        <v>124</v>
      </c>
      <c r="AA2" s="199" t="s">
        <v>125</v>
      </c>
      <c r="AB2" s="199" t="s">
        <v>126</v>
      </c>
      <c r="BE2" s="216" t="s">
        <v>44</v>
      </c>
      <c r="BH2" s="200" t="s">
        <v>127</v>
      </c>
      <c r="BK2" s="200" t="s">
        <v>128</v>
      </c>
      <c r="BN2" s="200" t="s">
        <v>129</v>
      </c>
      <c r="BQ2" s="200" t="s">
        <v>130</v>
      </c>
      <c r="BT2" s="200" t="s">
        <v>131</v>
      </c>
      <c r="BW2" s="200" t="s">
        <v>132</v>
      </c>
      <c r="BZ2" s="200" t="s">
        <v>133</v>
      </c>
      <c r="CC2" s="200" t="s">
        <v>134</v>
      </c>
    </row>
    <row r="3">
      <c r="C3" s="5">
        <v>0.0</v>
      </c>
      <c r="D3" s="5">
        <v>1.0</v>
      </c>
      <c r="G3" s="5">
        <v>18.18</v>
      </c>
      <c r="H3" s="5">
        <v>76.47</v>
      </c>
      <c r="K3" s="217" t="s">
        <v>135</v>
      </c>
      <c r="L3" s="1" t="s">
        <v>136</v>
      </c>
      <c r="M3" s="1" t="s">
        <v>137</v>
      </c>
      <c r="N3" s="1" t="s">
        <v>138</v>
      </c>
      <c r="O3" s="1" t="s">
        <v>139</v>
      </c>
      <c r="P3" s="1" t="s">
        <v>140</v>
      </c>
      <c r="Q3" s="217" t="s">
        <v>135</v>
      </c>
      <c r="R3" s="1" t="s">
        <v>136</v>
      </c>
      <c r="S3" s="1" t="s">
        <v>137</v>
      </c>
      <c r="T3" s="1" t="s">
        <v>138</v>
      </c>
      <c r="U3" s="1" t="s">
        <v>139</v>
      </c>
      <c r="V3" s="1" t="s">
        <v>140</v>
      </c>
      <c r="W3" s="218" t="s">
        <v>141</v>
      </c>
      <c r="X3" s="1" t="s">
        <v>33</v>
      </c>
      <c r="AA3" s="199" t="s">
        <v>142</v>
      </c>
      <c r="AB3" s="199" t="s">
        <v>143</v>
      </c>
      <c r="BE3" s="10" t="s">
        <v>144</v>
      </c>
      <c r="BF3" s="10" t="s">
        <v>145</v>
      </c>
      <c r="BH3" s="10" t="s">
        <v>146</v>
      </c>
      <c r="BI3" s="10" t="s">
        <v>147</v>
      </c>
      <c r="BK3" s="10" t="s">
        <v>148</v>
      </c>
      <c r="BL3" s="10" t="s">
        <v>149</v>
      </c>
      <c r="BN3" s="10" t="s">
        <v>150</v>
      </c>
      <c r="BO3" s="10" t="s">
        <v>151</v>
      </c>
      <c r="BQ3" s="10" t="s">
        <v>152</v>
      </c>
      <c r="BR3" s="10" t="s">
        <v>153</v>
      </c>
      <c r="BT3" s="10" t="s">
        <v>154</v>
      </c>
      <c r="BU3" s="10" t="s">
        <v>155</v>
      </c>
      <c r="BW3" s="10" t="s">
        <v>156</v>
      </c>
      <c r="BX3" s="10" t="s">
        <v>157</v>
      </c>
      <c r="BZ3" s="10" t="s">
        <v>158</v>
      </c>
      <c r="CA3" s="10" t="s">
        <v>159</v>
      </c>
      <c r="CC3" s="10" t="s">
        <v>160</v>
      </c>
      <c r="CD3" s="10" t="s">
        <v>161</v>
      </c>
    </row>
    <row r="4">
      <c r="C4" s="5">
        <v>2.0</v>
      </c>
      <c r="D4" s="5">
        <v>2.0</v>
      </c>
      <c r="G4" s="5">
        <v>11.11</v>
      </c>
      <c r="H4" s="5">
        <v>74.51</v>
      </c>
      <c r="K4" s="219" t="s">
        <v>162</v>
      </c>
      <c r="L4" s="199">
        <v>1.0</v>
      </c>
      <c r="M4" s="199">
        <v>761159.003</v>
      </c>
      <c r="N4" s="199">
        <v>62.791</v>
      </c>
      <c r="O4" s="199">
        <v>0.0</v>
      </c>
      <c r="P4" s="199">
        <v>165.0</v>
      </c>
      <c r="Q4" s="219" t="s">
        <v>162</v>
      </c>
      <c r="R4" s="199">
        <v>1.0</v>
      </c>
      <c r="S4" s="199">
        <v>274844.808</v>
      </c>
      <c r="T4" s="199">
        <v>22.673</v>
      </c>
      <c r="U4" s="199">
        <v>0.0</v>
      </c>
      <c r="V4" s="199">
        <v>225.0</v>
      </c>
      <c r="W4" s="220">
        <f t="shared" ref="W4:W89" si="1">S4/M4*100</f>
        <v>36.10872458</v>
      </c>
      <c r="X4" s="221">
        <f>AVERAGE(W4:W7)</f>
        <v>23.29903418</v>
      </c>
      <c r="Y4" s="1"/>
      <c r="AA4" s="199" t="s">
        <v>163</v>
      </c>
      <c r="AB4" s="199" t="s">
        <v>164</v>
      </c>
      <c r="BE4" s="5">
        <v>2.06</v>
      </c>
      <c r="BF4" s="5">
        <v>8.12</v>
      </c>
      <c r="BH4" s="5">
        <v>6.38</v>
      </c>
      <c r="BI4" s="5">
        <v>40.5</v>
      </c>
      <c r="BK4" s="5">
        <v>15.0</v>
      </c>
      <c r="BL4" s="5">
        <v>75.0</v>
      </c>
      <c r="BN4" s="5">
        <v>0.75</v>
      </c>
      <c r="BO4" s="5">
        <v>2.57</v>
      </c>
      <c r="BQ4" s="5">
        <v>0.14</v>
      </c>
      <c r="BR4" s="5">
        <v>0.27</v>
      </c>
      <c r="BT4" s="5">
        <v>10.4</v>
      </c>
      <c r="BU4" s="5">
        <v>4.23</v>
      </c>
      <c r="BW4" s="5">
        <v>0.3</v>
      </c>
      <c r="BX4" s="5">
        <v>1.65</v>
      </c>
      <c r="BZ4" s="5">
        <v>6.13</v>
      </c>
      <c r="CA4" s="5">
        <v>0.82</v>
      </c>
      <c r="CC4" s="5">
        <v>4.89</v>
      </c>
      <c r="CD4" s="5">
        <v>1.84</v>
      </c>
    </row>
    <row r="5">
      <c r="C5" s="5">
        <v>3.0</v>
      </c>
      <c r="D5" s="5">
        <v>1.0</v>
      </c>
      <c r="G5" s="5">
        <v>23.53</v>
      </c>
      <c r="H5" s="5">
        <v>49.02</v>
      </c>
      <c r="L5" s="199">
        <v>2.0</v>
      </c>
      <c r="M5" s="199">
        <v>552298.066</v>
      </c>
      <c r="N5" s="199">
        <v>45.561</v>
      </c>
      <c r="O5" s="199">
        <v>0.0</v>
      </c>
      <c r="P5" s="199">
        <v>165.0</v>
      </c>
      <c r="R5" s="199">
        <v>2.0</v>
      </c>
      <c r="S5" s="199">
        <v>94785.872</v>
      </c>
      <c r="T5" s="199">
        <v>7.819</v>
      </c>
      <c r="U5" s="199">
        <v>0.0</v>
      </c>
      <c r="V5" s="199">
        <v>225.0</v>
      </c>
      <c r="W5" s="220">
        <f t="shared" si="1"/>
        <v>17.16208653</v>
      </c>
      <c r="AA5" s="199" t="s">
        <v>165</v>
      </c>
      <c r="AB5" s="199" t="s">
        <v>166</v>
      </c>
      <c r="AM5" s="10" t="s">
        <v>167</v>
      </c>
      <c r="AN5" s="10" t="s">
        <v>168</v>
      </c>
      <c r="BE5" s="5">
        <v>3.67</v>
      </c>
      <c r="BF5" s="5">
        <v>20.9</v>
      </c>
      <c r="BH5" s="5">
        <v>25.1</v>
      </c>
      <c r="BI5" s="5">
        <v>53.6</v>
      </c>
      <c r="BK5" s="5">
        <v>47.1</v>
      </c>
      <c r="BL5" s="5">
        <v>76.1</v>
      </c>
      <c r="BN5" s="5">
        <v>1.27</v>
      </c>
      <c r="BO5" s="5">
        <v>4.44</v>
      </c>
      <c r="BQ5" s="5">
        <v>0.011</v>
      </c>
      <c r="BR5" s="5">
        <v>0.29</v>
      </c>
      <c r="BT5" s="5">
        <v>3.71</v>
      </c>
      <c r="BU5" s="5">
        <v>6.64</v>
      </c>
      <c r="BW5" s="5">
        <v>0.69</v>
      </c>
      <c r="BX5" s="5">
        <v>6.39</v>
      </c>
      <c r="BZ5" s="5">
        <v>2.46</v>
      </c>
      <c r="CA5" s="5">
        <v>1.67</v>
      </c>
      <c r="CC5" s="5">
        <v>4.25</v>
      </c>
      <c r="CD5" s="5">
        <v>7.32</v>
      </c>
    </row>
    <row r="6">
      <c r="C6" s="5">
        <v>1.0</v>
      </c>
      <c r="D6" s="5">
        <v>2.0</v>
      </c>
      <c r="G6" s="5">
        <v>13.33</v>
      </c>
      <c r="H6" s="5">
        <v>16.67</v>
      </c>
      <c r="L6" s="199">
        <v>3.0</v>
      </c>
      <c r="M6" s="199">
        <v>429028.495</v>
      </c>
      <c r="N6" s="199">
        <v>35.392</v>
      </c>
      <c r="O6" s="199">
        <v>0.0</v>
      </c>
      <c r="P6" s="199">
        <v>165.0</v>
      </c>
      <c r="R6" s="199">
        <v>3.0</v>
      </c>
      <c r="S6" s="199">
        <v>101384.259</v>
      </c>
      <c r="T6" s="199">
        <v>8.364</v>
      </c>
      <c r="U6" s="199">
        <v>0.0</v>
      </c>
      <c r="V6" s="199">
        <v>225.0</v>
      </c>
      <c r="W6" s="220">
        <f t="shared" si="1"/>
        <v>23.63112478</v>
      </c>
      <c r="AA6" s="199" t="s">
        <v>169</v>
      </c>
      <c r="AB6" s="199" t="s">
        <v>170</v>
      </c>
      <c r="AM6" s="5">
        <v>3.67854E-5</v>
      </c>
      <c r="AN6" s="5">
        <v>8.80675E-5</v>
      </c>
      <c r="BE6" s="5">
        <v>3.72</v>
      </c>
      <c r="BF6" s="5">
        <v>28.0</v>
      </c>
      <c r="BH6" s="5">
        <v>15.0</v>
      </c>
      <c r="BI6" s="5">
        <v>64.7</v>
      </c>
      <c r="BK6" s="5">
        <v>25.9</v>
      </c>
      <c r="BL6" s="5">
        <v>81.6</v>
      </c>
      <c r="BN6" s="5">
        <v>0.99</v>
      </c>
      <c r="BO6" s="5">
        <v>3.98</v>
      </c>
      <c r="BQ6" s="5">
        <v>0.078</v>
      </c>
      <c r="BR6" s="5">
        <v>0.27</v>
      </c>
      <c r="BT6" s="5">
        <v>7.19</v>
      </c>
      <c r="BU6" s="5">
        <v>10.8</v>
      </c>
      <c r="BW6" s="5">
        <v>0.49</v>
      </c>
      <c r="BX6" s="5">
        <v>11.6</v>
      </c>
      <c r="BZ6" s="5">
        <v>3.84</v>
      </c>
      <c r="CA6" s="5">
        <v>3.36</v>
      </c>
      <c r="CC6" s="5">
        <v>3.72</v>
      </c>
      <c r="CD6" s="5">
        <v>14.4</v>
      </c>
    </row>
    <row r="7">
      <c r="C7" s="5">
        <v>0.0</v>
      </c>
      <c r="D7" s="5">
        <v>3.0</v>
      </c>
      <c r="G7" s="5">
        <v>3.57</v>
      </c>
      <c r="H7" s="5">
        <v>33.93</v>
      </c>
      <c r="L7" s="222">
        <v>4.0</v>
      </c>
      <c r="M7" s="222">
        <v>476242.627</v>
      </c>
      <c r="N7" s="222">
        <v>39.287</v>
      </c>
      <c r="O7" s="222">
        <v>0.0</v>
      </c>
      <c r="P7" s="222">
        <v>165.0</v>
      </c>
      <c r="R7" s="222">
        <v>4.0</v>
      </c>
      <c r="S7" s="222">
        <v>77599.93</v>
      </c>
      <c r="T7" s="222">
        <v>6.402</v>
      </c>
      <c r="U7" s="222">
        <v>0.0</v>
      </c>
      <c r="V7" s="222">
        <v>225.0</v>
      </c>
      <c r="W7" s="223">
        <f t="shared" si="1"/>
        <v>16.29420081</v>
      </c>
      <c r="X7" s="222"/>
      <c r="AA7" s="199" t="s">
        <v>171</v>
      </c>
      <c r="AB7" s="199" t="s">
        <v>166</v>
      </c>
      <c r="AM7" s="5">
        <v>6.61828E-5</v>
      </c>
      <c r="AN7" s="5">
        <v>1.08465E-4</v>
      </c>
      <c r="BE7" s="5">
        <v>6.67</v>
      </c>
      <c r="BF7" s="5">
        <v>24.9</v>
      </c>
      <c r="BH7" s="5">
        <v>30.1</v>
      </c>
      <c r="BI7" s="5">
        <v>53.8</v>
      </c>
      <c r="BK7" s="5">
        <v>45.7</v>
      </c>
      <c r="BL7" s="5">
        <v>78.4</v>
      </c>
      <c r="BN7" s="5">
        <v>0.76</v>
      </c>
      <c r="BO7" s="5">
        <v>3.89</v>
      </c>
      <c r="BQ7" s="224" t="s">
        <v>172</v>
      </c>
      <c r="BR7" s="5">
        <v>0.25</v>
      </c>
      <c r="BT7" s="5">
        <v>8.93</v>
      </c>
      <c r="BU7" s="5">
        <v>9.51</v>
      </c>
      <c r="BW7" s="5">
        <v>1.18</v>
      </c>
      <c r="BX7" s="5">
        <v>9.31</v>
      </c>
      <c r="BZ7" s="5">
        <v>2.47</v>
      </c>
      <c r="CA7" s="5">
        <v>2.33</v>
      </c>
      <c r="CC7" s="5">
        <v>5.02</v>
      </c>
      <c r="CD7" s="5">
        <v>10.2</v>
      </c>
    </row>
    <row r="8">
      <c r="C8" s="5">
        <v>0.0</v>
      </c>
      <c r="D8" s="5">
        <v>3.0</v>
      </c>
      <c r="G8" s="5">
        <v>25.76</v>
      </c>
      <c r="H8" s="5">
        <v>64.52</v>
      </c>
      <c r="K8" s="225" t="s">
        <v>173</v>
      </c>
      <c r="L8" s="199">
        <v>1.0</v>
      </c>
      <c r="M8" s="199">
        <v>498574.177</v>
      </c>
      <c r="N8" s="199">
        <v>41.129</v>
      </c>
      <c r="O8" s="199">
        <v>0.0</v>
      </c>
      <c r="P8" s="199">
        <v>165.0</v>
      </c>
      <c r="Q8" s="225" t="s">
        <v>173</v>
      </c>
      <c r="R8" s="199">
        <v>1.0</v>
      </c>
      <c r="S8" s="199">
        <v>89031.406</v>
      </c>
      <c r="T8" s="199">
        <v>7.345</v>
      </c>
      <c r="U8" s="199">
        <v>0.0</v>
      </c>
      <c r="V8" s="199">
        <v>225.0</v>
      </c>
      <c r="W8" s="220">
        <f t="shared" si="1"/>
        <v>17.85720362</v>
      </c>
      <c r="X8" s="221">
        <f>AVERAGE(W8:W12)</f>
        <v>21.17398324</v>
      </c>
      <c r="AA8" s="199" t="s">
        <v>174</v>
      </c>
      <c r="AB8" s="199" t="s">
        <v>170</v>
      </c>
      <c r="AM8" s="224" t="s">
        <v>175</v>
      </c>
      <c r="AN8" s="5">
        <v>8.68548E-5</v>
      </c>
      <c r="BE8" s="5">
        <v>10.8</v>
      </c>
      <c r="BF8" s="5">
        <v>25.5</v>
      </c>
      <c r="BH8" s="5">
        <v>39.0</v>
      </c>
      <c r="BI8" s="5">
        <v>60.4</v>
      </c>
      <c r="BK8" s="5">
        <v>54.3</v>
      </c>
      <c r="BL8" s="5">
        <v>78.5</v>
      </c>
      <c r="BN8" s="5">
        <v>1.49</v>
      </c>
      <c r="BO8" s="5">
        <v>4.22</v>
      </c>
      <c r="BQ8" s="5">
        <v>0.042</v>
      </c>
      <c r="BR8" s="5">
        <v>0.34</v>
      </c>
      <c r="BT8" s="5">
        <v>7.28</v>
      </c>
      <c r="BU8" s="5">
        <v>7.56</v>
      </c>
      <c r="BW8" s="5">
        <v>2.26</v>
      </c>
      <c r="BX8" s="5">
        <v>8.45</v>
      </c>
      <c r="BZ8" s="5">
        <v>1.7</v>
      </c>
      <c r="CA8" s="5">
        <v>2.73</v>
      </c>
      <c r="CC8" s="5">
        <v>6.11</v>
      </c>
      <c r="CD8" s="5">
        <v>9.26</v>
      </c>
    </row>
    <row r="9">
      <c r="C9" s="5">
        <v>2.0</v>
      </c>
      <c r="D9" s="5">
        <v>2.0</v>
      </c>
      <c r="G9" s="5">
        <v>50.0</v>
      </c>
      <c r="H9" s="5">
        <v>58.62</v>
      </c>
      <c r="L9" s="199">
        <v>2.0</v>
      </c>
      <c r="M9" s="199">
        <v>613103.573</v>
      </c>
      <c r="N9" s="199">
        <v>50.577</v>
      </c>
      <c r="O9" s="199">
        <v>0.0</v>
      </c>
      <c r="P9" s="199">
        <v>165.0</v>
      </c>
      <c r="R9" s="199">
        <v>2.0</v>
      </c>
      <c r="S9" s="199">
        <v>186044.999</v>
      </c>
      <c r="T9" s="199">
        <v>15.348</v>
      </c>
      <c r="U9" s="199">
        <v>0.0</v>
      </c>
      <c r="V9" s="199">
        <v>225.0</v>
      </c>
      <c r="W9" s="220">
        <f t="shared" si="1"/>
        <v>30.34479119</v>
      </c>
      <c r="AA9" s="199" t="s">
        <v>176</v>
      </c>
      <c r="AB9" s="199" t="s">
        <v>166</v>
      </c>
      <c r="AM9" s="5">
        <v>8.32711E-5</v>
      </c>
      <c r="AN9" s="5">
        <v>1.15197E-4</v>
      </c>
      <c r="BE9" s="5"/>
      <c r="BF9" s="5">
        <v>12.7</v>
      </c>
      <c r="BH9" s="5"/>
      <c r="BI9" s="5">
        <v>57.4</v>
      </c>
      <c r="BK9" s="5"/>
      <c r="BL9" s="5">
        <v>72.7</v>
      </c>
      <c r="BN9" s="5"/>
      <c r="BO9" s="5">
        <v>2.45</v>
      </c>
      <c r="BQ9" s="5"/>
      <c r="BR9" s="5">
        <v>0.37</v>
      </c>
      <c r="BT9" s="5"/>
      <c r="BU9" s="5">
        <v>9.51</v>
      </c>
      <c r="BW9" s="5"/>
      <c r="BX9" s="5">
        <v>2.01</v>
      </c>
      <c r="BZ9" s="5"/>
      <c r="CA9" s="5">
        <v>1.7</v>
      </c>
      <c r="CC9" s="5"/>
      <c r="CD9" s="5">
        <v>1.89</v>
      </c>
    </row>
    <row r="10">
      <c r="C10" s="5">
        <v>0.0</v>
      </c>
      <c r="D10" s="5">
        <v>3.0</v>
      </c>
      <c r="G10" s="5">
        <v>21.62</v>
      </c>
      <c r="H10" s="5">
        <v>61.9</v>
      </c>
      <c r="L10" s="199">
        <v>3.0</v>
      </c>
      <c r="M10" s="199">
        <v>581085.037</v>
      </c>
      <c r="N10" s="199">
        <v>47.936</v>
      </c>
      <c r="O10" s="226">
        <v>0.0</v>
      </c>
      <c r="P10" s="199">
        <v>165.0</v>
      </c>
      <c r="R10" s="199">
        <v>3.0</v>
      </c>
      <c r="S10" s="199">
        <v>133994.31</v>
      </c>
      <c r="T10" s="199">
        <v>11.054</v>
      </c>
      <c r="U10" s="199">
        <v>0.0</v>
      </c>
      <c r="V10" s="199">
        <v>225.0</v>
      </c>
      <c r="W10" s="220">
        <f t="shared" si="1"/>
        <v>23.05932892</v>
      </c>
      <c r="AA10" s="199" t="s">
        <v>177</v>
      </c>
      <c r="AB10" s="199" t="s">
        <v>170</v>
      </c>
      <c r="AM10" s="5">
        <v>1.71711E-4</v>
      </c>
      <c r="AN10" s="5">
        <v>6.36598E-5</v>
      </c>
      <c r="BE10" s="5"/>
      <c r="BF10" s="5">
        <v>16.7</v>
      </c>
      <c r="BH10" s="5"/>
      <c r="BI10" s="5">
        <v>59.7</v>
      </c>
      <c r="BK10" s="5"/>
      <c r="BL10" s="5">
        <v>71.9</v>
      </c>
      <c r="BN10" s="5"/>
      <c r="BO10" s="5">
        <v>3.33</v>
      </c>
      <c r="BQ10" s="5"/>
      <c r="BR10" s="5">
        <v>0.21</v>
      </c>
      <c r="BT10" s="5"/>
      <c r="BU10" s="5">
        <v>7.41</v>
      </c>
      <c r="BW10" s="5"/>
      <c r="BX10" s="5">
        <v>2.87</v>
      </c>
      <c r="BZ10" s="5"/>
      <c r="CA10" s="5">
        <v>1.46</v>
      </c>
      <c r="CC10" s="5"/>
      <c r="CD10" s="5">
        <v>2.02</v>
      </c>
    </row>
    <row r="11">
      <c r="C11" s="5">
        <v>0.0</v>
      </c>
      <c r="D11" s="5"/>
      <c r="G11" s="5">
        <v>12.5</v>
      </c>
      <c r="H11" s="5"/>
      <c r="L11" s="199">
        <v>4.0</v>
      </c>
      <c r="M11" s="199">
        <v>432656.201</v>
      </c>
      <c r="N11" s="199">
        <v>35.691</v>
      </c>
      <c r="O11" s="199">
        <v>0.0</v>
      </c>
      <c r="P11" s="199">
        <v>165.0</v>
      </c>
      <c r="R11" s="199">
        <v>4.0</v>
      </c>
      <c r="S11" s="199">
        <v>71361.462</v>
      </c>
      <c r="T11" s="199">
        <v>5.887</v>
      </c>
      <c r="U11" s="199">
        <v>0.0</v>
      </c>
      <c r="V11" s="199">
        <v>225.0</v>
      </c>
      <c r="W11" s="220">
        <f t="shared" si="1"/>
        <v>16.49380312</v>
      </c>
      <c r="AA11" s="199" t="s">
        <v>178</v>
      </c>
      <c r="AB11" s="199" t="s">
        <v>166</v>
      </c>
      <c r="AM11" s="5">
        <v>6.11485E-5</v>
      </c>
      <c r="AN11" s="5">
        <v>6.36203E-5</v>
      </c>
      <c r="BE11" s="5"/>
      <c r="BF11" s="5">
        <v>18.9</v>
      </c>
      <c r="BH11" s="5"/>
      <c r="BI11" s="5">
        <v>62.7</v>
      </c>
      <c r="BK11" s="5"/>
      <c r="BL11" s="5">
        <v>73.3</v>
      </c>
      <c r="BN11" s="5"/>
      <c r="BO11" s="5">
        <v>2.57</v>
      </c>
      <c r="BQ11" s="5"/>
      <c r="BR11" s="5">
        <v>0.22</v>
      </c>
      <c r="BT11" s="5"/>
      <c r="BU11" s="5">
        <v>7.74</v>
      </c>
      <c r="BW11" s="5"/>
      <c r="BX11" s="5">
        <v>2.72</v>
      </c>
      <c r="BZ11" s="5"/>
      <c r="CA11" s="5">
        <v>1.77</v>
      </c>
      <c r="CC11" s="5"/>
      <c r="CD11" s="5">
        <v>3.28</v>
      </c>
    </row>
    <row r="12">
      <c r="C12" s="5">
        <v>0.0</v>
      </c>
      <c r="D12" s="5"/>
      <c r="G12" s="5">
        <v>14.81</v>
      </c>
      <c r="H12" s="5"/>
      <c r="K12" s="227"/>
      <c r="L12" s="222">
        <v>5.0</v>
      </c>
      <c r="M12" s="222">
        <v>515480.353</v>
      </c>
      <c r="N12" s="222">
        <v>42.524</v>
      </c>
      <c r="O12" s="222">
        <v>0.0</v>
      </c>
      <c r="P12" s="222">
        <v>165.0</v>
      </c>
      <c r="Q12" s="227"/>
      <c r="R12" s="222">
        <v>5.0</v>
      </c>
      <c r="S12" s="222">
        <v>93378.18</v>
      </c>
      <c r="T12" s="222">
        <v>7.703</v>
      </c>
      <c r="U12" s="222">
        <v>0.0</v>
      </c>
      <c r="V12" s="222">
        <v>225.0</v>
      </c>
      <c r="W12" s="223">
        <f t="shared" si="1"/>
        <v>18.11478933</v>
      </c>
      <c r="X12" s="222"/>
      <c r="AA12" s="199" t="s">
        <v>179</v>
      </c>
      <c r="AB12" s="199" t="s">
        <v>170</v>
      </c>
      <c r="AM12" s="5"/>
      <c r="AN12" s="5">
        <v>1.46602E-4</v>
      </c>
    </row>
    <row r="13">
      <c r="K13" s="228" t="s">
        <v>180</v>
      </c>
      <c r="L13" s="199">
        <v>1.0</v>
      </c>
      <c r="M13" s="199">
        <v>616806.423</v>
      </c>
      <c r="N13" s="229">
        <v>50.883</v>
      </c>
      <c r="O13" s="199">
        <v>0.0</v>
      </c>
      <c r="P13" s="199">
        <v>165.0</v>
      </c>
      <c r="Q13" s="228" t="s">
        <v>180</v>
      </c>
      <c r="R13" s="199">
        <v>1.0</v>
      </c>
      <c r="S13" s="199">
        <v>141916.768</v>
      </c>
      <c r="T13" s="229">
        <v>11.707</v>
      </c>
      <c r="U13" s="199">
        <v>0.0</v>
      </c>
      <c r="V13" s="199">
        <v>225.0</v>
      </c>
      <c r="W13" s="220">
        <f t="shared" si="1"/>
        <v>23.00831553</v>
      </c>
      <c r="X13" s="221">
        <f>AVERAGE(W13:W16)</f>
        <v>21.82892853</v>
      </c>
      <c r="AA13" s="199" t="s">
        <v>181</v>
      </c>
      <c r="AB13" s="199" t="s">
        <v>166</v>
      </c>
      <c r="AM13" s="5"/>
      <c r="AN13" s="5">
        <v>6.22804E-5</v>
      </c>
    </row>
    <row r="14">
      <c r="K14" s="230"/>
      <c r="L14" s="199">
        <v>2.0</v>
      </c>
      <c r="M14" s="229">
        <v>662841.378</v>
      </c>
      <c r="N14" s="229">
        <v>54.68</v>
      </c>
      <c r="O14" s="229">
        <v>0.0</v>
      </c>
      <c r="P14" s="229">
        <v>165.0</v>
      </c>
      <c r="Q14" s="230"/>
      <c r="R14" s="199">
        <v>2.0</v>
      </c>
      <c r="S14" s="229">
        <v>92144.282</v>
      </c>
      <c r="T14" s="229">
        <v>7.601</v>
      </c>
      <c r="U14" s="229">
        <v>0.0</v>
      </c>
      <c r="V14" s="199">
        <v>225.0</v>
      </c>
      <c r="W14" s="220">
        <f t="shared" si="1"/>
        <v>13.90140765</v>
      </c>
      <c r="AA14" s="199" t="s">
        <v>182</v>
      </c>
      <c r="AB14" s="199" t="s">
        <v>170</v>
      </c>
      <c r="BT14" s="5"/>
      <c r="BU14" s="5"/>
    </row>
    <row r="15">
      <c r="K15" s="230"/>
      <c r="L15" s="199">
        <v>3.0</v>
      </c>
      <c r="M15" s="229">
        <v>535294.011</v>
      </c>
      <c r="N15" s="229">
        <v>44.158</v>
      </c>
      <c r="O15" s="229">
        <v>0.0</v>
      </c>
      <c r="P15" s="229">
        <v>165.0</v>
      </c>
      <c r="Q15" s="230"/>
      <c r="R15" s="199">
        <v>3.0</v>
      </c>
      <c r="S15" s="229">
        <v>96395.488</v>
      </c>
      <c r="T15" s="229">
        <v>7.952</v>
      </c>
      <c r="U15" s="229">
        <v>0.0</v>
      </c>
      <c r="V15" s="199">
        <v>226.0</v>
      </c>
      <c r="W15" s="220">
        <f t="shared" si="1"/>
        <v>18.0079519</v>
      </c>
      <c r="AA15" s="199" t="s">
        <v>183</v>
      </c>
      <c r="AB15" s="199" t="s">
        <v>166</v>
      </c>
    </row>
    <row r="16">
      <c r="B16" s="202" t="s">
        <v>85</v>
      </c>
      <c r="C16" s="203"/>
      <c r="D16" s="203"/>
      <c r="E16" s="203"/>
      <c r="F16" s="204"/>
      <c r="K16" s="231"/>
      <c r="L16" s="232">
        <v>4.0</v>
      </c>
      <c r="M16" s="229">
        <v>727036.058</v>
      </c>
      <c r="N16" s="229">
        <v>59.976</v>
      </c>
      <c r="O16" s="229">
        <v>0.0</v>
      </c>
      <c r="P16" s="229">
        <v>165.0</v>
      </c>
      <c r="Q16" s="231"/>
      <c r="R16" s="232">
        <v>4.0</v>
      </c>
      <c r="S16" s="233">
        <v>235545.426</v>
      </c>
      <c r="T16" s="233">
        <v>19.431</v>
      </c>
      <c r="U16" s="233">
        <v>0.0</v>
      </c>
      <c r="V16" s="222">
        <v>225.0</v>
      </c>
      <c r="W16" s="223">
        <f t="shared" si="1"/>
        <v>32.39803905</v>
      </c>
      <c r="X16" s="222"/>
      <c r="AA16" s="199" t="s">
        <v>184</v>
      </c>
      <c r="AB16" s="199" t="s">
        <v>170</v>
      </c>
    </row>
    <row r="17">
      <c r="B17" s="234"/>
      <c r="C17" s="10" t="s">
        <v>185</v>
      </c>
      <c r="E17" s="10" t="s">
        <v>186</v>
      </c>
      <c r="F17" s="206"/>
      <c r="K17" s="228" t="s">
        <v>187</v>
      </c>
      <c r="L17" s="199">
        <v>1.0</v>
      </c>
      <c r="M17" s="229">
        <v>426079.009</v>
      </c>
      <c r="N17" s="229">
        <v>35.149</v>
      </c>
      <c r="O17" s="229">
        <v>0.0</v>
      </c>
      <c r="P17" s="229">
        <v>165.0</v>
      </c>
      <c r="Q17" s="228" t="s">
        <v>187</v>
      </c>
      <c r="R17" s="199">
        <v>1.0</v>
      </c>
      <c r="S17" s="229">
        <v>46148.633</v>
      </c>
      <c r="T17" s="229">
        <v>3.807</v>
      </c>
      <c r="U17" s="229">
        <v>0.0</v>
      </c>
      <c r="V17" s="199">
        <v>225.0</v>
      </c>
      <c r="W17" s="220">
        <f t="shared" si="1"/>
        <v>10.83100365</v>
      </c>
      <c r="X17" s="221">
        <f>AVERAGE(W17:W20)</f>
        <v>14.36806539</v>
      </c>
      <c r="AA17" s="199" t="s">
        <v>188</v>
      </c>
      <c r="AB17" s="199" t="s">
        <v>166</v>
      </c>
    </row>
    <row r="18">
      <c r="B18" s="234"/>
      <c r="C18" s="208" t="s">
        <v>89</v>
      </c>
      <c r="D18" s="208" t="s">
        <v>90</v>
      </c>
      <c r="E18" s="208" t="s">
        <v>89</v>
      </c>
      <c r="F18" s="209" t="s">
        <v>90</v>
      </c>
      <c r="K18" s="230"/>
      <c r="L18" s="199">
        <v>2.0</v>
      </c>
      <c r="M18" s="229">
        <v>422956.884</v>
      </c>
      <c r="N18" s="229">
        <v>34.891</v>
      </c>
      <c r="O18" s="229">
        <v>0.0</v>
      </c>
      <c r="P18" s="229">
        <v>165.0</v>
      </c>
      <c r="Q18" s="230"/>
      <c r="R18" s="199">
        <v>2.0</v>
      </c>
      <c r="S18" s="229">
        <v>69297.13</v>
      </c>
      <c r="T18" s="229">
        <v>5.717</v>
      </c>
      <c r="U18" s="229">
        <v>0.0</v>
      </c>
      <c r="V18" s="199">
        <v>225.0</v>
      </c>
      <c r="W18" s="220">
        <f t="shared" si="1"/>
        <v>16.38397024</v>
      </c>
      <c r="AA18" s="199" t="s">
        <v>189</v>
      </c>
      <c r="AB18" s="199" t="s">
        <v>170</v>
      </c>
    </row>
    <row r="19">
      <c r="B19" s="207" t="s">
        <v>190</v>
      </c>
      <c r="C19" s="208">
        <v>12.0</v>
      </c>
      <c r="D19" s="208">
        <v>12.0</v>
      </c>
      <c r="E19" s="208">
        <v>10.0</v>
      </c>
      <c r="F19" s="209">
        <v>10.0</v>
      </c>
      <c r="K19" s="230"/>
      <c r="L19" s="199">
        <v>3.0</v>
      </c>
      <c r="M19" s="229">
        <v>409437.185</v>
      </c>
      <c r="N19" s="229">
        <v>33.776</v>
      </c>
      <c r="O19" s="229">
        <v>0.0</v>
      </c>
      <c r="P19" s="229">
        <v>165.0</v>
      </c>
      <c r="Q19" s="230"/>
      <c r="R19" s="199">
        <v>3.0</v>
      </c>
      <c r="S19" s="229">
        <v>67260.543</v>
      </c>
      <c r="T19" s="229">
        <v>5.549</v>
      </c>
      <c r="U19" s="229">
        <v>0.0</v>
      </c>
      <c r="V19" s="199">
        <v>225.0</v>
      </c>
      <c r="W19" s="220">
        <f t="shared" si="1"/>
        <v>16.42756092</v>
      </c>
      <c r="AA19" s="199" t="s">
        <v>191</v>
      </c>
      <c r="AB19" s="199" t="s">
        <v>166</v>
      </c>
    </row>
    <row r="20">
      <c r="B20" s="207" t="s">
        <v>192</v>
      </c>
      <c r="C20" s="208">
        <v>5.0</v>
      </c>
      <c r="D20" s="208">
        <v>5.0</v>
      </c>
      <c r="E20" s="208">
        <v>4.0</v>
      </c>
      <c r="F20" s="209">
        <v>4.0</v>
      </c>
      <c r="K20" s="231"/>
      <c r="L20" s="232">
        <v>4.0</v>
      </c>
      <c r="M20" s="229">
        <v>325385.301</v>
      </c>
      <c r="N20" s="229">
        <v>26.842</v>
      </c>
      <c r="O20" s="229">
        <v>0.0</v>
      </c>
      <c r="P20" s="229">
        <v>165.0</v>
      </c>
      <c r="Q20" s="231"/>
      <c r="R20" s="232">
        <v>4.0</v>
      </c>
      <c r="S20" s="229">
        <v>44999.898</v>
      </c>
      <c r="T20" s="229">
        <v>3.712</v>
      </c>
      <c r="U20" s="229">
        <v>0.0</v>
      </c>
      <c r="V20" s="199">
        <v>225.0</v>
      </c>
      <c r="W20" s="223">
        <f t="shared" si="1"/>
        <v>13.82972675</v>
      </c>
      <c r="X20" s="222"/>
      <c r="AA20" s="199" t="s">
        <v>193</v>
      </c>
      <c r="AB20" s="199" t="s">
        <v>170</v>
      </c>
    </row>
    <row r="21" ht="15.75" customHeight="1">
      <c r="B21" s="210" t="s">
        <v>194</v>
      </c>
      <c r="C21" s="211">
        <v>2.0</v>
      </c>
      <c r="D21" s="211">
        <v>3.0</v>
      </c>
      <c r="E21" s="211">
        <v>4.0</v>
      </c>
      <c r="F21" s="212">
        <v>4.0</v>
      </c>
      <c r="K21" s="228" t="s">
        <v>195</v>
      </c>
      <c r="L21" s="199">
        <v>1.0</v>
      </c>
      <c r="M21" s="229">
        <v>325385.301</v>
      </c>
      <c r="N21" s="229">
        <v>26.842</v>
      </c>
      <c r="O21" s="229">
        <v>0.0</v>
      </c>
      <c r="P21" s="229">
        <v>165.0</v>
      </c>
      <c r="Q21" s="228" t="s">
        <v>195</v>
      </c>
      <c r="R21" s="199">
        <v>1.0</v>
      </c>
      <c r="S21" s="229">
        <v>44999.898</v>
      </c>
      <c r="T21" s="229">
        <v>3.712</v>
      </c>
      <c r="U21" s="229">
        <v>0.0</v>
      </c>
      <c r="V21" s="199">
        <v>225.0</v>
      </c>
      <c r="W21" s="220">
        <f t="shared" si="1"/>
        <v>13.82972675</v>
      </c>
      <c r="X21" s="221">
        <f>AVERAGE(W21:W24)</f>
        <v>14.29363879</v>
      </c>
      <c r="AA21" s="199" t="s">
        <v>196</v>
      </c>
      <c r="AB21" s="199" t="s">
        <v>143</v>
      </c>
    </row>
    <row r="22" ht="15.75" customHeight="1">
      <c r="C22" s="208"/>
      <c r="E22" s="208"/>
      <c r="K22" s="230"/>
      <c r="L22" s="199">
        <v>2.0</v>
      </c>
      <c r="M22" s="229">
        <v>469916.299</v>
      </c>
      <c r="N22" s="229">
        <v>38.765</v>
      </c>
      <c r="O22" s="229">
        <v>0.0</v>
      </c>
      <c r="P22" s="229">
        <v>165.0</v>
      </c>
      <c r="Q22" s="230"/>
      <c r="R22" s="199">
        <v>2.0</v>
      </c>
      <c r="S22" s="199">
        <v>103409.285</v>
      </c>
      <c r="T22" s="199">
        <v>8.531</v>
      </c>
      <c r="U22" s="199">
        <v>0.0</v>
      </c>
      <c r="V22" s="199">
        <v>225.0</v>
      </c>
      <c r="W22" s="220">
        <f t="shared" si="1"/>
        <v>22.0058945</v>
      </c>
      <c r="AA22" s="199" t="s">
        <v>197</v>
      </c>
      <c r="AB22" s="199" t="s">
        <v>164</v>
      </c>
    </row>
    <row r="23" ht="15.75" customHeight="1">
      <c r="K23" s="230"/>
      <c r="L23" s="199">
        <v>3.0</v>
      </c>
      <c r="M23" s="229">
        <v>424495.596</v>
      </c>
      <c r="N23" s="229">
        <v>35.018</v>
      </c>
      <c r="O23" s="229">
        <v>0.0</v>
      </c>
      <c r="P23" s="229">
        <v>165.0</v>
      </c>
      <c r="Q23" s="230"/>
      <c r="R23" s="199">
        <v>3.0</v>
      </c>
      <c r="S23" s="199">
        <v>53768.204</v>
      </c>
      <c r="T23" s="199">
        <v>4.436</v>
      </c>
      <c r="U23" s="199">
        <v>0.0</v>
      </c>
      <c r="V23" s="199">
        <v>225.0</v>
      </c>
      <c r="W23" s="220">
        <f t="shared" si="1"/>
        <v>12.66637499</v>
      </c>
      <c r="AA23" s="199" t="s">
        <v>198</v>
      </c>
      <c r="AB23" s="199" t="s">
        <v>143</v>
      </c>
    </row>
    <row r="24" ht="15.75" customHeight="1">
      <c r="K24" s="231"/>
      <c r="L24" s="232">
        <v>4.0</v>
      </c>
      <c r="M24" s="229">
        <v>453661.754</v>
      </c>
      <c r="N24" s="229">
        <v>37.424</v>
      </c>
      <c r="O24" s="229">
        <v>0.0</v>
      </c>
      <c r="P24" s="229">
        <v>165.0</v>
      </c>
      <c r="Q24" s="231"/>
      <c r="R24" s="232">
        <v>4.0</v>
      </c>
      <c r="S24" s="229">
        <v>39344.083</v>
      </c>
      <c r="T24" s="229">
        <v>3.246</v>
      </c>
      <c r="U24" s="229">
        <v>0.0</v>
      </c>
      <c r="V24" s="199">
        <v>225.0</v>
      </c>
      <c r="W24" s="223">
        <f t="shared" si="1"/>
        <v>8.672558939</v>
      </c>
      <c r="X24" s="222"/>
      <c r="AA24" s="199" t="s">
        <v>199</v>
      </c>
      <c r="AB24" s="199" t="s">
        <v>164</v>
      </c>
    </row>
    <row r="25" ht="15.75" customHeight="1">
      <c r="K25" s="228" t="s">
        <v>200</v>
      </c>
      <c r="L25" s="199">
        <v>1.0</v>
      </c>
      <c r="M25" s="199">
        <v>692084.992</v>
      </c>
      <c r="N25" s="199">
        <v>57.093</v>
      </c>
      <c r="O25" s="199">
        <v>0.0</v>
      </c>
      <c r="P25" s="199">
        <v>165.0</v>
      </c>
      <c r="Q25" s="228" t="s">
        <v>200</v>
      </c>
      <c r="R25" s="199">
        <v>1.0</v>
      </c>
      <c r="S25" s="199">
        <v>247990.378</v>
      </c>
      <c r="T25" s="199">
        <v>20.458</v>
      </c>
      <c r="U25" s="199">
        <v>0.0</v>
      </c>
      <c r="V25" s="199">
        <v>225.0</v>
      </c>
      <c r="W25" s="220">
        <f t="shared" si="1"/>
        <v>35.83235887</v>
      </c>
      <c r="X25" s="221">
        <f>AVERAGE(W25:W28)</f>
        <v>30.72148094</v>
      </c>
      <c r="AA25" s="199" t="s">
        <v>201</v>
      </c>
      <c r="AB25" s="199" t="s">
        <v>202</v>
      </c>
    </row>
    <row r="26" ht="15.75" customHeight="1">
      <c r="K26" s="230"/>
      <c r="L26" s="199">
        <v>2.0</v>
      </c>
      <c r="M26" s="199">
        <v>708849.357</v>
      </c>
      <c r="N26" s="199">
        <v>58.476</v>
      </c>
      <c r="O26" s="199">
        <v>0.0</v>
      </c>
      <c r="P26" s="199">
        <v>165.0</v>
      </c>
      <c r="Q26" s="230"/>
      <c r="R26" s="199">
        <v>2.0</v>
      </c>
      <c r="S26" s="199">
        <v>185624.965</v>
      </c>
      <c r="T26" s="199">
        <v>15.313</v>
      </c>
      <c r="U26" s="199">
        <v>0.0</v>
      </c>
      <c r="V26" s="199">
        <v>225.0</v>
      </c>
      <c r="W26" s="220">
        <f t="shared" si="1"/>
        <v>26.18680022</v>
      </c>
      <c r="AA26" s="199" t="s">
        <v>203</v>
      </c>
      <c r="AB26" s="199" t="s">
        <v>204</v>
      </c>
    </row>
    <row r="27" ht="15.75" customHeight="1">
      <c r="K27" s="230"/>
      <c r="L27" s="199">
        <v>3.0</v>
      </c>
      <c r="M27" s="199">
        <v>642314.432</v>
      </c>
      <c r="N27" s="199">
        <v>52.987</v>
      </c>
      <c r="O27" s="199">
        <v>0.0</v>
      </c>
      <c r="P27" s="199">
        <v>165.0</v>
      </c>
      <c r="Q27" s="230"/>
      <c r="R27" s="199">
        <v>3.0</v>
      </c>
      <c r="S27" s="199">
        <v>160095.762</v>
      </c>
      <c r="T27" s="199">
        <v>13.207</v>
      </c>
      <c r="U27" s="199">
        <v>0.0</v>
      </c>
      <c r="V27" s="199">
        <v>225.0</v>
      </c>
      <c r="W27" s="220">
        <f t="shared" si="1"/>
        <v>24.92482716</v>
      </c>
      <c r="AA27" s="199" t="s">
        <v>205</v>
      </c>
    </row>
    <row r="28" ht="15.75" customHeight="1">
      <c r="K28" s="231"/>
      <c r="L28" s="232">
        <v>4.0</v>
      </c>
      <c r="M28" s="199">
        <v>567849.343</v>
      </c>
      <c r="N28" s="199">
        <v>46.844</v>
      </c>
      <c r="O28" s="199">
        <v>0.0</v>
      </c>
      <c r="P28" s="199">
        <v>165.0</v>
      </c>
      <c r="Q28" s="231"/>
      <c r="R28" s="232">
        <v>4.0</v>
      </c>
      <c r="S28" s="199">
        <v>204096.056</v>
      </c>
      <c r="T28" s="199">
        <v>16.837</v>
      </c>
      <c r="U28" s="199">
        <v>0.0</v>
      </c>
      <c r="V28" s="199">
        <v>225.0</v>
      </c>
      <c r="W28" s="223">
        <f t="shared" si="1"/>
        <v>35.94193751</v>
      </c>
      <c r="X28" s="222"/>
      <c r="AA28" s="199" t="s">
        <v>206</v>
      </c>
    </row>
    <row r="29" ht="15.75" customHeight="1">
      <c r="K29" s="225">
        <v>1376.0</v>
      </c>
      <c r="L29" s="199">
        <v>1.0</v>
      </c>
      <c r="M29" s="199">
        <v>585304.645</v>
      </c>
      <c r="N29" s="199">
        <v>48.284</v>
      </c>
      <c r="O29" s="199">
        <v>0.0</v>
      </c>
      <c r="P29" s="199">
        <v>165.0</v>
      </c>
      <c r="Q29" s="225">
        <v>1376.0</v>
      </c>
      <c r="R29" s="199">
        <v>1.0</v>
      </c>
      <c r="S29" s="199">
        <v>100801.221</v>
      </c>
      <c r="T29" s="199">
        <v>8.315</v>
      </c>
      <c r="U29" s="199">
        <v>0.0</v>
      </c>
      <c r="V29" s="199">
        <v>225.0</v>
      </c>
      <c r="W29" s="220">
        <f t="shared" si="1"/>
        <v>17.2220094</v>
      </c>
      <c r="X29" s="221">
        <f>AVERAGE(W29:W34)</f>
        <v>14.18522746</v>
      </c>
      <c r="AA29" s="199" t="s">
        <v>207</v>
      </c>
      <c r="AB29" s="199" t="s">
        <v>208</v>
      </c>
    </row>
    <row r="30" ht="15.75" customHeight="1">
      <c r="L30" s="199">
        <v>2.0</v>
      </c>
      <c r="M30" s="199">
        <v>800178.233</v>
      </c>
      <c r="N30" s="199">
        <v>66.01</v>
      </c>
      <c r="O30" s="199">
        <v>0.0</v>
      </c>
      <c r="P30" s="199">
        <v>165.0</v>
      </c>
      <c r="R30" s="199">
        <v>2.0</v>
      </c>
      <c r="S30" s="199">
        <v>36663.187</v>
      </c>
      <c r="T30" s="199">
        <v>3.024</v>
      </c>
      <c r="U30" s="199">
        <v>0.0</v>
      </c>
      <c r="V30" s="235">
        <v>225.0</v>
      </c>
      <c r="W30" s="220">
        <f t="shared" si="1"/>
        <v>4.581877573</v>
      </c>
      <c r="AA30" s="199" t="s">
        <v>209</v>
      </c>
      <c r="AB30" s="199" t="s">
        <v>210</v>
      </c>
    </row>
    <row r="31" ht="15.75" customHeight="1">
      <c r="L31" s="199">
        <v>3.0</v>
      </c>
      <c r="M31" s="199">
        <v>644202.273</v>
      </c>
      <c r="N31" s="199">
        <v>53.143</v>
      </c>
      <c r="O31" s="199">
        <v>0.0</v>
      </c>
      <c r="P31" s="199">
        <v>165.0</v>
      </c>
      <c r="R31" s="199">
        <v>3.0</v>
      </c>
      <c r="S31" s="199">
        <v>71350.287</v>
      </c>
      <c r="T31" s="199">
        <v>5.886</v>
      </c>
      <c r="U31" s="199">
        <v>0.0</v>
      </c>
      <c r="V31" s="199">
        <v>225.0</v>
      </c>
      <c r="W31" s="220">
        <f t="shared" si="1"/>
        <v>11.07575834</v>
      </c>
      <c r="AA31" s="199" t="s">
        <v>211</v>
      </c>
      <c r="AB31" s="199" t="s">
        <v>212</v>
      </c>
    </row>
    <row r="32" ht="15.75" customHeight="1">
      <c r="L32" s="199">
        <v>4.0</v>
      </c>
      <c r="M32" s="199">
        <v>661360.854</v>
      </c>
      <c r="N32" s="199">
        <v>54.558</v>
      </c>
      <c r="O32" s="199">
        <v>0.0</v>
      </c>
      <c r="P32" s="199">
        <v>165.0</v>
      </c>
      <c r="R32" s="199">
        <v>4.0</v>
      </c>
      <c r="S32" s="199">
        <v>36663.187</v>
      </c>
      <c r="T32" s="199">
        <v>3.024</v>
      </c>
      <c r="U32" s="199">
        <v>0.0</v>
      </c>
      <c r="V32" s="199">
        <v>225.0</v>
      </c>
      <c r="W32" s="220">
        <f t="shared" si="1"/>
        <v>5.543597989</v>
      </c>
      <c r="AA32" s="199" t="s">
        <v>213</v>
      </c>
      <c r="AB32" s="199" t="s">
        <v>214</v>
      </c>
    </row>
    <row r="33" ht="15.75" customHeight="1">
      <c r="L33" s="199">
        <v>5.0</v>
      </c>
      <c r="M33" s="199">
        <v>841872.58</v>
      </c>
      <c r="N33" s="199">
        <v>69.449</v>
      </c>
      <c r="O33" s="199">
        <v>0.0</v>
      </c>
      <c r="P33" s="199">
        <v>165.0</v>
      </c>
      <c r="R33" s="199">
        <v>5.0</v>
      </c>
      <c r="S33" s="199">
        <v>209719.502</v>
      </c>
      <c r="T33" s="199">
        <v>17.301</v>
      </c>
      <c r="U33" s="199">
        <v>0.0</v>
      </c>
      <c r="V33" s="199">
        <v>225.0</v>
      </c>
      <c r="W33" s="220">
        <f t="shared" si="1"/>
        <v>24.91107407</v>
      </c>
      <c r="AA33" s="199" t="s">
        <v>215</v>
      </c>
      <c r="AB33" s="199" t="s">
        <v>216</v>
      </c>
    </row>
    <row r="34" ht="15.75" customHeight="1">
      <c r="K34" s="227"/>
      <c r="L34" s="222">
        <v>6.0</v>
      </c>
      <c r="M34" s="199">
        <v>730900.756</v>
      </c>
      <c r="N34" s="199">
        <v>60.295</v>
      </c>
      <c r="O34" s="199">
        <v>0.0</v>
      </c>
      <c r="P34" s="199">
        <v>165.0</v>
      </c>
      <c r="Q34" s="227"/>
      <c r="R34" s="222">
        <v>6.0</v>
      </c>
      <c r="S34" s="199">
        <v>159168.604</v>
      </c>
      <c r="T34" s="199">
        <v>13.13</v>
      </c>
      <c r="U34" s="199">
        <v>0.0</v>
      </c>
      <c r="V34" s="199">
        <v>225.0</v>
      </c>
      <c r="W34" s="223">
        <f t="shared" si="1"/>
        <v>21.77704739</v>
      </c>
      <c r="X34" s="222"/>
      <c r="AA34" s="199" t="s">
        <v>217</v>
      </c>
      <c r="AB34" s="199" t="s">
        <v>218</v>
      </c>
    </row>
    <row r="35" ht="15.75" customHeight="1">
      <c r="K35" s="219">
        <v>1377.0</v>
      </c>
      <c r="L35" s="199">
        <v>1.0</v>
      </c>
      <c r="M35" s="199">
        <v>609428.083</v>
      </c>
      <c r="N35" s="199">
        <v>50.274</v>
      </c>
      <c r="O35" s="199">
        <v>0.0</v>
      </c>
      <c r="P35" s="199">
        <v>165.0</v>
      </c>
      <c r="Q35" s="219">
        <v>1377.0</v>
      </c>
      <c r="R35" s="199">
        <v>1.0</v>
      </c>
      <c r="S35" s="199">
        <v>80404.91</v>
      </c>
      <c r="T35" s="199">
        <v>6.633</v>
      </c>
      <c r="U35" s="199">
        <v>0.0</v>
      </c>
      <c r="V35" s="199">
        <v>225.0</v>
      </c>
      <c r="W35" s="220">
        <f t="shared" si="1"/>
        <v>13.1935026</v>
      </c>
      <c r="X35" s="221">
        <f>AVERAGE(W35:W39)</f>
        <v>10.82504508</v>
      </c>
      <c r="AA35" s="199" t="s">
        <v>219</v>
      </c>
      <c r="AB35" s="199" t="s">
        <v>220</v>
      </c>
    </row>
    <row r="36" ht="15.75" customHeight="1">
      <c r="L36" s="199">
        <v>2.0</v>
      </c>
      <c r="M36" s="199">
        <v>605711.36</v>
      </c>
      <c r="N36" s="199">
        <v>49.967</v>
      </c>
      <c r="O36" s="199">
        <v>0.0</v>
      </c>
      <c r="P36" s="199">
        <v>165.0</v>
      </c>
      <c r="R36" s="199">
        <v>2.0</v>
      </c>
      <c r="S36" s="199">
        <v>64115.298</v>
      </c>
      <c r="T36" s="199">
        <v>5.289</v>
      </c>
      <c r="U36" s="199">
        <v>0.0</v>
      </c>
      <c r="V36" s="199">
        <v>225.0</v>
      </c>
      <c r="W36" s="220">
        <f t="shared" si="1"/>
        <v>10.58512391</v>
      </c>
      <c r="AA36" s="199" t="s">
        <v>221</v>
      </c>
      <c r="AB36" s="199" t="s">
        <v>222</v>
      </c>
    </row>
    <row r="37" ht="15.75" customHeight="1">
      <c r="L37" s="199">
        <v>3.0</v>
      </c>
      <c r="M37" s="199">
        <v>586987.864</v>
      </c>
      <c r="N37" s="199">
        <v>48.423</v>
      </c>
      <c r="O37" s="199">
        <v>0.0</v>
      </c>
      <c r="P37" s="199">
        <v>165.0</v>
      </c>
      <c r="R37" s="199">
        <v>3.0</v>
      </c>
      <c r="S37" s="199">
        <v>47796.014</v>
      </c>
      <c r="T37" s="199">
        <v>3.943</v>
      </c>
      <c r="U37" s="199">
        <v>0.0</v>
      </c>
      <c r="V37" s="199">
        <v>225.0</v>
      </c>
      <c r="W37" s="220">
        <f t="shared" si="1"/>
        <v>8.14258981</v>
      </c>
      <c r="AA37" s="199" t="s">
        <v>223</v>
      </c>
      <c r="AB37" s="199" t="s">
        <v>224</v>
      </c>
    </row>
    <row r="38" ht="15.75" customHeight="1">
      <c r="L38" s="199">
        <v>4.0</v>
      </c>
      <c r="M38" s="199">
        <v>622675.724</v>
      </c>
      <c r="N38" s="199">
        <v>51.367</v>
      </c>
      <c r="O38" s="199">
        <v>0.0</v>
      </c>
      <c r="P38" s="199">
        <v>165.0</v>
      </c>
      <c r="R38" s="199">
        <v>4.0</v>
      </c>
      <c r="S38" s="199">
        <v>52977.846</v>
      </c>
      <c r="T38" s="199">
        <v>4.37</v>
      </c>
      <c r="U38" s="199">
        <v>0.0</v>
      </c>
      <c r="V38" s="199">
        <v>225.0</v>
      </c>
      <c r="W38" s="220">
        <f t="shared" si="1"/>
        <v>8.50809562</v>
      </c>
      <c r="AA38" s="199" t="s">
        <v>225</v>
      </c>
      <c r="AB38" s="199" t="s">
        <v>224</v>
      </c>
    </row>
    <row r="39" ht="15.75" customHeight="1">
      <c r="L39" s="222">
        <v>5.0</v>
      </c>
      <c r="M39" s="222">
        <v>650755.959</v>
      </c>
      <c r="N39" s="222">
        <v>53.683</v>
      </c>
      <c r="O39" s="222">
        <v>0.0</v>
      </c>
      <c r="P39" s="222">
        <v>165.0</v>
      </c>
      <c r="R39" s="222">
        <v>5.0</v>
      </c>
      <c r="S39" s="222">
        <v>89126.973</v>
      </c>
      <c r="T39" s="222">
        <v>7.352</v>
      </c>
      <c r="U39" s="222">
        <v>0.0</v>
      </c>
      <c r="V39" s="222">
        <v>225.0</v>
      </c>
      <c r="W39" s="223">
        <f t="shared" si="1"/>
        <v>13.69591346</v>
      </c>
      <c r="X39" s="222"/>
      <c r="AA39" s="199" t="s">
        <v>226</v>
      </c>
      <c r="AB39" s="199" t="s">
        <v>227</v>
      </c>
    </row>
    <row r="40" ht="15.75" customHeight="1">
      <c r="K40" s="219">
        <v>1400.0</v>
      </c>
      <c r="L40" s="199">
        <v>1.0</v>
      </c>
      <c r="M40" s="199">
        <v>525234.775</v>
      </c>
      <c r="N40" s="199">
        <v>43.329</v>
      </c>
      <c r="O40" s="199">
        <v>0.0</v>
      </c>
      <c r="P40" s="199">
        <v>165.0</v>
      </c>
      <c r="Q40" s="219">
        <v>1400.0</v>
      </c>
      <c r="R40" s="199">
        <v>1.0</v>
      </c>
      <c r="S40" s="199">
        <v>61941.911</v>
      </c>
      <c r="T40" s="199">
        <v>5.11</v>
      </c>
      <c r="U40" s="199">
        <v>0.0</v>
      </c>
      <c r="V40" s="199">
        <v>225.0</v>
      </c>
      <c r="W40" s="220">
        <f t="shared" si="1"/>
        <v>11.79318544</v>
      </c>
      <c r="X40" s="221">
        <f>AVERAGE(W40:W43)</f>
        <v>8.158427153</v>
      </c>
      <c r="AA40" s="199" t="s">
        <v>228</v>
      </c>
      <c r="AB40" s="199" t="s">
        <v>229</v>
      </c>
    </row>
    <row r="41" ht="15.75" customHeight="1">
      <c r="L41" s="199">
        <v>2.0</v>
      </c>
      <c r="M41" s="199">
        <v>408533.149</v>
      </c>
      <c r="N41" s="199">
        <v>33.701</v>
      </c>
      <c r="O41" s="199">
        <v>0.0</v>
      </c>
      <c r="P41" s="199">
        <v>165.0</v>
      </c>
      <c r="R41" s="199">
        <v>2.0</v>
      </c>
      <c r="S41" s="199">
        <v>32282.502</v>
      </c>
      <c r="T41" s="199">
        <v>2.663</v>
      </c>
      <c r="U41" s="199">
        <v>0.0</v>
      </c>
      <c r="V41" s="199">
        <v>225.0</v>
      </c>
      <c r="W41" s="220">
        <f t="shared" si="1"/>
        <v>7.902052032</v>
      </c>
      <c r="AA41" s="199" t="s">
        <v>230</v>
      </c>
      <c r="AB41" s="199" t="s">
        <v>231</v>
      </c>
    </row>
    <row r="42" ht="15.75" customHeight="1">
      <c r="L42" s="199">
        <v>3.0</v>
      </c>
      <c r="M42" s="199">
        <v>468609.184</v>
      </c>
      <c r="N42" s="199">
        <v>38.657</v>
      </c>
      <c r="O42" s="199">
        <v>0.0</v>
      </c>
      <c r="P42" s="199">
        <v>165.0</v>
      </c>
      <c r="R42" s="199">
        <v>3.0</v>
      </c>
      <c r="S42" s="199">
        <v>19634.469</v>
      </c>
      <c r="T42" s="199">
        <v>1.62</v>
      </c>
      <c r="U42" s="199">
        <v>0.0</v>
      </c>
      <c r="V42" s="199">
        <v>225.0</v>
      </c>
      <c r="W42" s="220">
        <f t="shared" si="1"/>
        <v>4.189945411</v>
      </c>
      <c r="AA42" s="199" t="s">
        <v>232</v>
      </c>
    </row>
    <row r="43" ht="15.75" customHeight="1">
      <c r="L43" s="222">
        <v>4.0</v>
      </c>
      <c r="M43" s="222">
        <v>566545.696</v>
      </c>
      <c r="N43" s="222">
        <v>46.736</v>
      </c>
      <c r="O43" s="222">
        <v>0.0</v>
      </c>
      <c r="P43" s="222">
        <v>165.0</v>
      </c>
      <c r="R43" s="222">
        <v>4.0</v>
      </c>
      <c r="S43" s="222">
        <v>49564.396</v>
      </c>
      <c r="T43" s="222">
        <v>4.089</v>
      </c>
      <c r="U43" s="222">
        <v>0.0</v>
      </c>
      <c r="V43" s="222">
        <v>225.0</v>
      </c>
      <c r="W43" s="223">
        <f t="shared" si="1"/>
        <v>8.748525732</v>
      </c>
      <c r="X43" s="222"/>
    </row>
    <row r="44" ht="15.75" customHeight="1">
      <c r="K44" s="219">
        <v>1406.0</v>
      </c>
      <c r="L44" s="199">
        <v>1.0</v>
      </c>
      <c r="M44" s="199">
        <v>408902.316</v>
      </c>
      <c r="N44" s="199">
        <v>33.732</v>
      </c>
      <c r="O44" s="199">
        <v>0.0</v>
      </c>
      <c r="P44" s="199">
        <v>165.0</v>
      </c>
      <c r="Q44" s="219">
        <v>1406.0</v>
      </c>
      <c r="R44" s="199">
        <v>1.0</v>
      </c>
      <c r="S44" s="199">
        <v>46242.274</v>
      </c>
      <c r="T44" s="199">
        <v>3.815</v>
      </c>
      <c r="U44" s="199">
        <v>0.0</v>
      </c>
      <c r="V44" s="199">
        <v>225.0</v>
      </c>
      <c r="W44" s="220">
        <f t="shared" si="1"/>
        <v>11.30888043</v>
      </c>
      <c r="X44" s="221">
        <f>AVERAGE(W44:W48)</f>
        <v>7.987949464</v>
      </c>
      <c r="Z44" s="6"/>
      <c r="AA44" s="199" t="s">
        <v>233</v>
      </c>
      <c r="AB44" s="199" t="s">
        <v>234</v>
      </c>
      <c r="AC44" s="199" t="s">
        <v>235</v>
      </c>
      <c r="AD44" s="199" t="s">
        <v>236</v>
      </c>
      <c r="AE44" s="199" t="s">
        <v>237</v>
      </c>
      <c r="AF44" s="199" t="s">
        <v>238</v>
      </c>
      <c r="AG44" s="199" t="s">
        <v>239</v>
      </c>
      <c r="AH44" s="199" t="s">
        <v>240</v>
      </c>
      <c r="AI44" s="199" t="s">
        <v>241</v>
      </c>
      <c r="AJ44" s="199" t="s">
        <v>242</v>
      </c>
      <c r="AK44" s="199" t="s">
        <v>243</v>
      </c>
      <c r="AL44" s="199" t="s">
        <v>244</v>
      </c>
      <c r="AM44" s="199" t="s">
        <v>245</v>
      </c>
      <c r="AN44" s="199" t="s">
        <v>246</v>
      </c>
      <c r="AO44" s="199" t="s">
        <v>247</v>
      </c>
      <c r="AP44" s="199" t="s">
        <v>248</v>
      </c>
      <c r="AQ44" s="199" t="s">
        <v>249</v>
      </c>
      <c r="AR44" s="199" t="s">
        <v>250</v>
      </c>
      <c r="AS44" s="199" t="s">
        <v>251</v>
      </c>
      <c r="AT44" s="199" t="s">
        <v>252</v>
      </c>
      <c r="AU44" s="199" t="s">
        <v>253</v>
      </c>
      <c r="AV44" s="199" t="s">
        <v>254</v>
      </c>
      <c r="AW44" s="199" t="s">
        <v>255</v>
      </c>
      <c r="AX44" s="199" t="s">
        <v>256</v>
      </c>
      <c r="AY44" s="199" t="s">
        <v>257</v>
      </c>
      <c r="AZ44" s="199" t="s">
        <v>258</v>
      </c>
      <c r="BA44" s="199" t="s">
        <v>259</v>
      </c>
      <c r="BB44" s="199" t="s">
        <v>260</v>
      </c>
    </row>
    <row r="45" ht="15.75" customHeight="1">
      <c r="L45" s="199">
        <v>2.0</v>
      </c>
      <c r="M45" s="199">
        <v>324700.145</v>
      </c>
      <c r="N45" s="199">
        <v>26.786</v>
      </c>
      <c r="O45" s="199">
        <v>0.0</v>
      </c>
      <c r="P45" s="199">
        <v>165.0</v>
      </c>
      <c r="R45" s="199">
        <v>2.0</v>
      </c>
      <c r="S45" s="199">
        <v>25632.092</v>
      </c>
      <c r="T45" s="199">
        <v>2.114</v>
      </c>
      <c r="U45" s="199">
        <v>0.0</v>
      </c>
      <c r="V45" s="199">
        <v>225.0</v>
      </c>
      <c r="W45" s="220">
        <f t="shared" si="1"/>
        <v>7.89408086</v>
      </c>
      <c r="Z45" s="6"/>
      <c r="AA45" s="199">
        <v>1.0</v>
      </c>
      <c r="AB45" s="199" t="s">
        <v>261</v>
      </c>
      <c r="AC45" s="199" t="b">
        <v>0</v>
      </c>
      <c r="AD45" s="199" t="s">
        <v>262</v>
      </c>
      <c r="AE45" s="199" t="s">
        <v>263</v>
      </c>
      <c r="AF45" s="199" t="s">
        <v>264</v>
      </c>
      <c r="AG45" s="199" t="s">
        <v>265</v>
      </c>
      <c r="AH45" s="199" t="s">
        <v>266</v>
      </c>
      <c r="AI45" s="236">
        <v>44.09151840209961</v>
      </c>
      <c r="AJ45" s="236">
        <v>44.40591812133789</v>
      </c>
      <c r="AK45" s="236">
        <v>0.30372175574302673</v>
      </c>
      <c r="AL45" s="199" t="s">
        <v>224</v>
      </c>
      <c r="AM45" s="199" t="s">
        <v>224</v>
      </c>
      <c r="AN45" s="199" t="s">
        <v>224</v>
      </c>
      <c r="AO45" s="199" t="s">
        <v>224</v>
      </c>
      <c r="AP45" s="199" t="s">
        <v>224</v>
      </c>
      <c r="AQ45" s="199" t="s">
        <v>224</v>
      </c>
      <c r="AR45" s="199" t="s">
        <v>224</v>
      </c>
      <c r="AS45" s="199" t="b">
        <v>1</v>
      </c>
      <c r="AT45" s="236">
        <v>0.056495024812377656</v>
      </c>
      <c r="AU45" s="199" t="b">
        <v>1</v>
      </c>
      <c r="AV45" s="199">
        <v>3.0</v>
      </c>
      <c r="AW45" s="199">
        <v>40.0</v>
      </c>
      <c r="AX45" s="199" t="s">
        <v>267</v>
      </c>
      <c r="AY45" s="199" t="s">
        <v>224</v>
      </c>
      <c r="AZ45" s="236">
        <v>0.0</v>
      </c>
      <c r="BA45" s="199" t="s">
        <v>268</v>
      </c>
      <c r="BB45" s="199" t="s">
        <v>269</v>
      </c>
    </row>
    <row r="46" ht="15.75" customHeight="1">
      <c r="L46" s="199">
        <v>3.0</v>
      </c>
      <c r="M46" s="199">
        <v>326493.574</v>
      </c>
      <c r="N46" s="199">
        <v>26.934</v>
      </c>
      <c r="O46" s="199">
        <v>0.0</v>
      </c>
      <c r="P46" s="199">
        <v>165.0</v>
      </c>
      <c r="R46" s="199">
        <v>3.0</v>
      </c>
      <c r="S46" s="199">
        <v>30841.67</v>
      </c>
      <c r="T46" s="199">
        <v>2.544</v>
      </c>
      <c r="U46" s="199">
        <v>0.0</v>
      </c>
      <c r="V46" s="199">
        <v>225.0</v>
      </c>
      <c r="W46" s="220">
        <f t="shared" si="1"/>
        <v>9.446332932</v>
      </c>
      <c r="Z46" s="6"/>
      <c r="AA46" s="199">
        <v>2.0</v>
      </c>
      <c r="AB46" s="199" t="s">
        <v>270</v>
      </c>
      <c r="AC46" s="199" t="b">
        <v>0</v>
      </c>
      <c r="AD46" s="199" t="s">
        <v>262</v>
      </c>
      <c r="AE46" s="199" t="s">
        <v>263</v>
      </c>
      <c r="AF46" s="199" t="s">
        <v>264</v>
      </c>
      <c r="AG46" s="199" t="s">
        <v>265</v>
      </c>
      <c r="AH46" s="199" t="s">
        <v>266</v>
      </c>
      <c r="AI46" s="236">
        <v>44.42854309082031</v>
      </c>
      <c r="AJ46" s="236">
        <v>44.40591812133789</v>
      </c>
      <c r="AK46" s="236">
        <v>0.30372175574302673</v>
      </c>
      <c r="AL46" s="199" t="s">
        <v>224</v>
      </c>
      <c r="AM46" s="199" t="s">
        <v>224</v>
      </c>
      <c r="AN46" s="199" t="s">
        <v>224</v>
      </c>
      <c r="AO46" s="199" t="s">
        <v>224</v>
      </c>
      <c r="AP46" s="199" t="s">
        <v>224</v>
      </c>
      <c r="AQ46" s="199" t="s">
        <v>224</v>
      </c>
      <c r="AR46" s="199" t="s">
        <v>224</v>
      </c>
      <c r="AS46" s="199" t="b">
        <v>1</v>
      </c>
      <c r="AT46" s="236">
        <v>0.056495024812377656</v>
      </c>
      <c r="AU46" s="199" t="b">
        <v>1</v>
      </c>
      <c r="AV46" s="199">
        <v>3.0</v>
      </c>
      <c r="AW46" s="199">
        <v>40.0</v>
      </c>
      <c r="AX46" s="199" t="s">
        <v>267</v>
      </c>
      <c r="AY46" s="199" t="s">
        <v>224</v>
      </c>
      <c r="AZ46" s="236">
        <v>0.0</v>
      </c>
      <c r="BA46" s="199" t="s">
        <v>268</v>
      </c>
      <c r="BB46" s="199" t="s">
        <v>269</v>
      </c>
    </row>
    <row r="47" ht="15.75" customHeight="1">
      <c r="L47" s="199">
        <v>4.0</v>
      </c>
      <c r="M47" s="199">
        <v>434282.773</v>
      </c>
      <c r="N47" s="199">
        <v>35.826</v>
      </c>
      <c r="O47" s="199">
        <v>0.0</v>
      </c>
      <c r="P47" s="199">
        <v>165.0</v>
      </c>
      <c r="R47" s="199">
        <v>4.0</v>
      </c>
      <c r="S47" s="199">
        <v>24119.97</v>
      </c>
      <c r="T47" s="199">
        <v>1.99</v>
      </c>
      <c r="U47" s="199">
        <v>0.0</v>
      </c>
      <c r="V47" s="199">
        <v>225.0</v>
      </c>
      <c r="W47" s="220">
        <f t="shared" si="1"/>
        <v>5.553978076</v>
      </c>
      <c r="Z47" s="6"/>
      <c r="AA47" s="199">
        <v>3.0</v>
      </c>
      <c r="AB47" s="199" t="s">
        <v>271</v>
      </c>
      <c r="AC47" s="199" t="b">
        <v>0</v>
      </c>
      <c r="AD47" s="199" t="s">
        <v>262</v>
      </c>
      <c r="AE47" s="199" t="s">
        <v>263</v>
      </c>
      <c r="AF47" s="199" t="s">
        <v>264</v>
      </c>
      <c r="AG47" s="199" t="s">
        <v>265</v>
      </c>
      <c r="AH47" s="199" t="s">
        <v>266</v>
      </c>
      <c r="AI47" s="236">
        <v>44.697696685791016</v>
      </c>
      <c r="AJ47" s="236">
        <v>44.40591812133789</v>
      </c>
      <c r="AK47" s="236">
        <v>0.30372175574302673</v>
      </c>
      <c r="AL47" s="199" t="s">
        <v>224</v>
      </c>
      <c r="AM47" s="199" t="s">
        <v>224</v>
      </c>
      <c r="AN47" s="199" t="s">
        <v>224</v>
      </c>
      <c r="AO47" s="199" t="s">
        <v>224</v>
      </c>
      <c r="AP47" s="199" t="s">
        <v>224</v>
      </c>
      <c r="AQ47" s="199" t="s">
        <v>224</v>
      </c>
      <c r="AR47" s="199" t="s">
        <v>224</v>
      </c>
      <c r="AS47" s="199" t="b">
        <v>1</v>
      </c>
      <c r="AT47" s="236">
        <v>0.056495024812377656</v>
      </c>
      <c r="AU47" s="199" t="b">
        <v>1</v>
      </c>
      <c r="AV47" s="199">
        <v>3.0</v>
      </c>
      <c r="AW47" s="199">
        <v>40.0</v>
      </c>
      <c r="AX47" s="199" t="s">
        <v>267</v>
      </c>
      <c r="AY47" s="199" t="s">
        <v>224</v>
      </c>
      <c r="AZ47" s="236">
        <v>0.0</v>
      </c>
      <c r="BA47" s="199" t="s">
        <v>268</v>
      </c>
      <c r="BB47" s="199" t="s">
        <v>269</v>
      </c>
    </row>
    <row r="48" ht="15.75" customHeight="1">
      <c r="L48" s="199">
        <v>5.0</v>
      </c>
      <c r="M48" s="222">
        <v>352840.881</v>
      </c>
      <c r="N48" s="222">
        <v>29.107</v>
      </c>
      <c r="O48" s="222">
        <v>0.0</v>
      </c>
      <c r="P48" s="222">
        <v>165.0</v>
      </c>
      <c r="R48" s="222">
        <v>5.0</v>
      </c>
      <c r="S48" s="222">
        <v>20240.629</v>
      </c>
      <c r="T48" s="222">
        <v>1.67</v>
      </c>
      <c r="U48" s="222">
        <v>0.0</v>
      </c>
      <c r="V48" s="222">
        <v>225.0</v>
      </c>
      <c r="W48" s="223">
        <f t="shared" si="1"/>
        <v>5.73647502</v>
      </c>
      <c r="X48" s="222"/>
      <c r="Z48" s="6"/>
      <c r="AA48" s="199">
        <v>4.0</v>
      </c>
      <c r="AB48" s="199" t="s">
        <v>272</v>
      </c>
      <c r="AC48" s="199" t="b">
        <v>0</v>
      </c>
      <c r="AD48" s="199" t="s">
        <v>273</v>
      </c>
      <c r="AE48" s="199" t="s">
        <v>263</v>
      </c>
      <c r="AF48" s="199" t="s">
        <v>264</v>
      </c>
      <c r="AG48" s="199" t="s">
        <v>265</v>
      </c>
      <c r="AH48" s="199" t="s">
        <v>266</v>
      </c>
      <c r="AI48" s="236">
        <v>35.25624465942383</v>
      </c>
      <c r="AJ48" s="236">
        <v>34.50608444213867</v>
      </c>
      <c r="AK48" s="236">
        <v>0.999121904373169</v>
      </c>
      <c r="AL48" s="199" t="s">
        <v>224</v>
      </c>
      <c r="AM48" s="199" t="s">
        <v>224</v>
      </c>
      <c r="AN48" s="199" t="s">
        <v>224</v>
      </c>
      <c r="AO48" s="199" t="s">
        <v>224</v>
      </c>
      <c r="AP48" s="199" t="s">
        <v>224</v>
      </c>
      <c r="AQ48" s="199" t="s">
        <v>224</v>
      </c>
      <c r="AR48" s="199" t="s">
        <v>224</v>
      </c>
      <c r="AS48" s="199" t="b">
        <v>1</v>
      </c>
      <c r="AT48" s="236">
        <v>0.056495024812377656</v>
      </c>
      <c r="AU48" s="199" t="b">
        <v>1</v>
      </c>
      <c r="AV48" s="199">
        <v>3.0</v>
      </c>
      <c r="AW48" s="199">
        <v>31.0</v>
      </c>
      <c r="AX48" s="199" t="s">
        <v>274</v>
      </c>
      <c r="AY48" s="199" t="s">
        <v>224</v>
      </c>
      <c r="AZ48" s="236">
        <v>0.9515619966152781</v>
      </c>
      <c r="BA48" s="199" t="s">
        <v>269</v>
      </c>
      <c r="BB48" s="199" t="s">
        <v>268</v>
      </c>
    </row>
    <row r="49" ht="15.75" customHeight="1">
      <c r="K49" s="219" t="s">
        <v>275</v>
      </c>
      <c r="L49" s="237">
        <v>1.0</v>
      </c>
      <c r="M49" s="199">
        <v>444022.167</v>
      </c>
      <c r="N49" s="199">
        <v>36.629</v>
      </c>
      <c r="O49" s="199">
        <v>0.0</v>
      </c>
      <c r="P49" s="199">
        <v>165.0</v>
      </c>
      <c r="Q49" s="219" t="s">
        <v>275</v>
      </c>
      <c r="R49" s="237">
        <v>1.0</v>
      </c>
      <c r="S49" s="199">
        <v>70465.133</v>
      </c>
      <c r="T49" s="199">
        <v>5.813</v>
      </c>
      <c r="U49" s="199">
        <v>0.0</v>
      </c>
      <c r="V49" s="199">
        <v>225.0</v>
      </c>
      <c r="W49" s="220">
        <f t="shared" si="1"/>
        <v>15.86973314</v>
      </c>
      <c r="X49" s="221">
        <f>AVERAGE(W49:W54)</f>
        <v>20.15391846</v>
      </c>
      <c r="Z49" s="6"/>
      <c r="AA49" s="199">
        <v>5.0</v>
      </c>
      <c r="AB49" s="199" t="s">
        <v>276</v>
      </c>
      <c r="AC49" s="199" t="b">
        <v>0</v>
      </c>
      <c r="AD49" s="199" t="s">
        <v>273</v>
      </c>
      <c r="AE49" s="199" t="s">
        <v>263</v>
      </c>
      <c r="AF49" s="199" t="s">
        <v>264</v>
      </c>
      <c r="AG49" s="199" t="s">
        <v>265</v>
      </c>
      <c r="AH49" s="199" t="s">
        <v>266</v>
      </c>
      <c r="AI49" s="236">
        <v>34.89007568359375</v>
      </c>
      <c r="AJ49" s="236">
        <v>34.50608444213867</v>
      </c>
      <c r="AK49" s="236">
        <v>0.999121904373169</v>
      </c>
      <c r="AL49" s="199" t="s">
        <v>224</v>
      </c>
      <c r="AM49" s="199" t="s">
        <v>224</v>
      </c>
      <c r="AN49" s="199" t="s">
        <v>224</v>
      </c>
      <c r="AO49" s="199" t="s">
        <v>224</v>
      </c>
      <c r="AP49" s="199" t="s">
        <v>224</v>
      </c>
      <c r="AQ49" s="199" t="s">
        <v>224</v>
      </c>
      <c r="AR49" s="199" t="s">
        <v>224</v>
      </c>
      <c r="AS49" s="199" t="b">
        <v>1</v>
      </c>
      <c r="AT49" s="236">
        <v>0.056495024812377656</v>
      </c>
      <c r="AU49" s="199" t="b">
        <v>1</v>
      </c>
      <c r="AV49" s="199">
        <v>3.0</v>
      </c>
      <c r="AW49" s="199">
        <v>31.0</v>
      </c>
      <c r="AX49" s="199" t="s">
        <v>274</v>
      </c>
      <c r="AY49" s="199" t="s">
        <v>224</v>
      </c>
      <c r="AZ49" s="236">
        <v>0.957195827612291</v>
      </c>
      <c r="BA49" s="199" t="s">
        <v>269</v>
      </c>
      <c r="BB49" s="199" t="s">
        <v>268</v>
      </c>
    </row>
    <row r="50" ht="15.75" customHeight="1">
      <c r="L50" s="199">
        <v>2.0</v>
      </c>
      <c r="M50" s="199">
        <v>397517.468</v>
      </c>
      <c r="N50" s="199">
        <v>32.793</v>
      </c>
      <c r="O50" s="199">
        <v>0.0</v>
      </c>
      <c r="P50" s="199">
        <v>165.0</v>
      </c>
      <c r="R50" s="199">
        <v>2.0</v>
      </c>
      <c r="S50" s="199">
        <v>65140.72</v>
      </c>
      <c r="T50" s="199">
        <v>5.374</v>
      </c>
      <c r="U50" s="199">
        <v>0.0</v>
      </c>
      <c r="V50" s="199">
        <v>225.0</v>
      </c>
      <c r="W50" s="220">
        <f t="shared" si="1"/>
        <v>16.3868824</v>
      </c>
      <c r="Z50" s="6"/>
      <c r="AA50" s="199">
        <v>6.0</v>
      </c>
      <c r="AB50" s="199" t="s">
        <v>277</v>
      </c>
      <c r="AC50" s="199" t="b">
        <v>0</v>
      </c>
      <c r="AD50" s="199" t="s">
        <v>273</v>
      </c>
      <c r="AE50" s="199" t="s">
        <v>263</v>
      </c>
      <c r="AF50" s="199" t="s">
        <v>264</v>
      </c>
      <c r="AG50" s="199" t="s">
        <v>265</v>
      </c>
      <c r="AH50" s="199" t="s">
        <v>266</v>
      </c>
      <c r="AI50" s="236">
        <v>33.37193298339844</v>
      </c>
      <c r="AJ50" s="236">
        <v>34.50608444213867</v>
      </c>
      <c r="AK50" s="236">
        <v>0.999121904373169</v>
      </c>
      <c r="AL50" s="199" t="s">
        <v>224</v>
      </c>
      <c r="AM50" s="199" t="s">
        <v>224</v>
      </c>
      <c r="AN50" s="199" t="s">
        <v>224</v>
      </c>
      <c r="AO50" s="199" t="s">
        <v>224</v>
      </c>
      <c r="AP50" s="199" t="s">
        <v>224</v>
      </c>
      <c r="AQ50" s="199" t="s">
        <v>224</v>
      </c>
      <c r="AR50" s="199" t="s">
        <v>224</v>
      </c>
      <c r="AS50" s="199" t="b">
        <v>1</v>
      </c>
      <c r="AT50" s="236">
        <v>0.056495024812377656</v>
      </c>
      <c r="AU50" s="199" t="b">
        <v>1</v>
      </c>
      <c r="AV50" s="199">
        <v>3.0</v>
      </c>
      <c r="AW50" s="199">
        <v>29.0</v>
      </c>
      <c r="AX50" s="199" t="s">
        <v>274</v>
      </c>
      <c r="AY50" s="199" t="s">
        <v>224</v>
      </c>
      <c r="AZ50" s="236">
        <v>0.9705957542445898</v>
      </c>
      <c r="BA50" s="199" t="s">
        <v>269</v>
      </c>
      <c r="BB50" s="199" t="s">
        <v>268</v>
      </c>
    </row>
    <row r="51" ht="15.75" customHeight="1">
      <c r="L51" s="199">
        <v>3.0</v>
      </c>
      <c r="M51" s="199">
        <v>462558.768</v>
      </c>
      <c r="N51" s="199">
        <v>38.158</v>
      </c>
      <c r="O51" s="199">
        <v>0.0</v>
      </c>
      <c r="P51" s="199">
        <v>165.0</v>
      </c>
      <c r="R51" s="199">
        <v>3.0</v>
      </c>
      <c r="S51" s="199">
        <v>100235.909</v>
      </c>
      <c r="T51" s="199">
        <v>8.269</v>
      </c>
      <c r="U51" s="199">
        <v>0.0</v>
      </c>
      <c r="V51" s="199">
        <v>225.0</v>
      </c>
      <c r="W51" s="220">
        <f t="shared" si="1"/>
        <v>21.66987547</v>
      </c>
      <c r="Z51" s="6"/>
      <c r="AA51" s="199">
        <v>7.0</v>
      </c>
      <c r="AB51" s="199" t="s">
        <v>278</v>
      </c>
      <c r="AC51" s="199" t="b">
        <v>0</v>
      </c>
      <c r="AD51" s="199" t="s">
        <v>279</v>
      </c>
      <c r="AE51" s="199" t="s">
        <v>263</v>
      </c>
      <c r="AF51" s="199" t="s">
        <v>264</v>
      </c>
      <c r="AG51" s="199" t="s">
        <v>265</v>
      </c>
      <c r="AH51" s="199" t="s">
        <v>266</v>
      </c>
      <c r="AI51" s="236">
        <v>30.570619583129883</v>
      </c>
      <c r="AJ51" s="236">
        <v>30.076459884643555</v>
      </c>
      <c r="AK51" s="236">
        <v>1.0402438640594482</v>
      </c>
      <c r="AL51" s="199" t="s">
        <v>224</v>
      </c>
      <c r="AM51" s="199" t="s">
        <v>224</v>
      </c>
      <c r="AN51" s="199" t="s">
        <v>224</v>
      </c>
      <c r="AO51" s="199" t="s">
        <v>224</v>
      </c>
      <c r="AP51" s="199" t="s">
        <v>224</v>
      </c>
      <c r="AQ51" s="199" t="s">
        <v>224</v>
      </c>
      <c r="AR51" s="199" t="s">
        <v>224</v>
      </c>
      <c r="AS51" s="199" t="b">
        <v>1</v>
      </c>
      <c r="AT51" s="236">
        <v>0.056495024812377656</v>
      </c>
      <c r="AU51" s="199" t="b">
        <v>1</v>
      </c>
      <c r="AV51" s="199">
        <v>3.0</v>
      </c>
      <c r="AW51" s="199">
        <v>27.0</v>
      </c>
      <c r="AX51" s="199" t="s">
        <v>274</v>
      </c>
      <c r="AY51" s="199" t="s">
        <v>224</v>
      </c>
      <c r="AZ51" s="236">
        <v>0.9446654432798756</v>
      </c>
      <c r="BA51" s="199" t="s">
        <v>269</v>
      </c>
      <c r="BB51" s="199" t="s">
        <v>268</v>
      </c>
    </row>
    <row r="52" ht="15.75" customHeight="1">
      <c r="L52" s="199">
        <v>4.0</v>
      </c>
      <c r="M52" s="199">
        <v>474412.589</v>
      </c>
      <c r="N52" s="199">
        <v>39.136</v>
      </c>
      <c r="O52" s="199">
        <v>0.0</v>
      </c>
      <c r="P52" s="199">
        <v>165.0</v>
      </c>
      <c r="R52" s="199">
        <v>4.0</v>
      </c>
      <c r="S52" s="199">
        <v>78226.513</v>
      </c>
      <c r="T52" s="199">
        <v>6.453</v>
      </c>
      <c r="U52" s="199">
        <v>0.0</v>
      </c>
      <c r="V52" s="199">
        <v>225.0</v>
      </c>
      <c r="W52" s="220">
        <f t="shared" si="1"/>
        <v>16.48913094</v>
      </c>
      <c r="Z52" s="6"/>
      <c r="AA52" s="199">
        <v>8.0</v>
      </c>
      <c r="AB52" s="199" t="s">
        <v>280</v>
      </c>
      <c r="AC52" s="199" t="b">
        <v>0</v>
      </c>
      <c r="AD52" s="199" t="s">
        <v>279</v>
      </c>
      <c r="AE52" s="199" t="s">
        <v>263</v>
      </c>
      <c r="AF52" s="199" t="s">
        <v>264</v>
      </c>
      <c r="AG52" s="199" t="s">
        <v>265</v>
      </c>
      <c r="AH52" s="199" t="s">
        <v>266</v>
      </c>
      <c r="AI52" s="236">
        <v>28.881244659423828</v>
      </c>
      <c r="AJ52" s="236">
        <v>30.076459884643555</v>
      </c>
      <c r="AK52" s="236">
        <v>1.0402438640594482</v>
      </c>
      <c r="AL52" s="199" t="s">
        <v>224</v>
      </c>
      <c r="AM52" s="199" t="s">
        <v>224</v>
      </c>
      <c r="AN52" s="199" t="s">
        <v>224</v>
      </c>
      <c r="AO52" s="199" t="s">
        <v>224</v>
      </c>
      <c r="AP52" s="199" t="s">
        <v>224</v>
      </c>
      <c r="AQ52" s="199" t="s">
        <v>224</v>
      </c>
      <c r="AR52" s="199" t="s">
        <v>224</v>
      </c>
      <c r="AS52" s="199" t="b">
        <v>1</v>
      </c>
      <c r="AT52" s="236">
        <v>0.056495024812377656</v>
      </c>
      <c r="AU52" s="199" t="b">
        <v>1</v>
      </c>
      <c r="AV52" s="199">
        <v>3.0</v>
      </c>
      <c r="AW52" s="199">
        <v>25.0</v>
      </c>
      <c r="AX52" s="199" t="s">
        <v>274</v>
      </c>
      <c r="AY52" s="199" t="s">
        <v>224</v>
      </c>
      <c r="AZ52" s="236">
        <v>0.8611860545401686</v>
      </c>
      <c r="BA52" s="199" t="s">
        <v>269</v>
      </c>
      <c r="BB52" s="199" t="s">
        <v>268</v>
      </c>
    </row>
    <row r="53" ht="15.75" customHeight="1">
      <c r="L53" s="199">
        <v>5.0</v>
      </c>
      <c r="M53" s="199">
        <v>615823.99</v>
      </c>
      <c r="N53" s="199">
        <v>50.916</v>
      </c>
      <c r="O53" s="199">
        <v>0.0</v>
      </c>
      <c r="P53" s="199">
        <v>165.0</v>
      </c>
      <c r="R53" s="199">
        <v>5.0</v>
      </c>
      <c r="S53" s="199">
        <v>185708.022</v>
      </c>
      <c r="T53" s="199">
        <v>15.354</v>
      </c>
      <c r="U53" s="199">
        <v>0.0</v>
      </c>
      <c r="V53" s="199">
        <v>225.0</v>
      </c>
      <c r="W53" s="220">
        <f t="shared" si="1"/>
        <v>30.15602266</v>
      </c>
      <c r="Z53" s="6"/>
      <c r="AA53" s="199">
        <v>9.0</v>
      </c>
      <c r="AB53" s="199" t="s">
        <v>281</v>
      </c>
      <c r="AC53" s="199" t="b">
        <v>0</v>
      </c>
      <c r="AD53" s="199" t="s">
        <v>279</v>
      </c>
      <c r="AE53" s="199" t="s">
        <v>263</v>
      </c>
      <c r="AF53" s="199" t="s">
        <v>264</v>
      </c>
      <c r="AG53" s="199" t="s">
        <v>265</v>
      </c>
      <c r="AH53" s="199" t="s">
        <v>266</v>
      </c>
      <c r="AI53" s="236">
        <v>30.777517318725586</v>
      </c>
      <c r="AJ53" s="236">
        <v>30.076459884643555</v>
      </c>
      <c r="AK53" s="236">
        <v>1.0402438640594482</v>
      </c>
      <c r="AL53" s="199" t="s">
        <v>224</v>
      </c>
      <c r="AM53" s="199" t="s">
        <v>224</v>
      </c>
      <c r="AN53" s="199" t="s">
        <v>224</v>
      </c>
      <c r="AO53" s="199" t="s">
        <v>224</v>
      </c>
      <c r="AP53" s="199" t="s">
        <v>224</v>
      </c>
      <c r="AQ53" s="199" t="s">
        <v>224</v>
      </c>
      <c r="AR53" s="199" t="s">
        <v>224</v>
      </c>
      <c r="AS53" s="199" t="b">
        <v>1</v>
      </c>
      <c r="AT53" s="236">
        <v>0.056495024812377656</v>
      </c>
      <c r="AU53" s="199" t="b">
        <v>1</v>
      </c>
      <c r="AV53" s="199">
        <v>3.0</v>
      </c>
      <c r="AW53" s="199">
        <v>27.0</v>
      </c>
      <c r="AX53" s="199" t="s">
        <v>274</v>
      </c>
      <c r="AY53" s="199" t="s">
        <v>224</v>
      </c>
      <c r="AZ53" s="236">
        <v>0.9209397260155584</v>
      </c>
      <c r="BA53" s="199" t="s">
        <v>269</v>
      </c>
      <c r="BB53" s="199" t="s">
        <v>268</v>
      </c>
    </row>
    <row r="54" ht="15.75" customHeight="1">
      <c r="L54" s="222">
        <v>6.0</v>
      </c>
      <c r="M54" s="222">
        <v>516802.858</v>
      </c>
      <c r="N54" s="222">
        <v>42.729</v>
      </c>
      <c r="O54" s="222">
        <v>0.0</v>
      </c>
      <c r="P54" s="222">
        <v>165.0</v>
      </c>
      <c r="R54" s="222">
        <v>6.0</v>
      </c>
      <c r="S54" s="222">
        <v>105179.026</v>
      </c>
      <c r="T54" s="222">
        <v>8.696</v>
      </c>
      <c r="U54" s="222">
        <v>0.0</v>
      </c>
      <c r="V54" s="222">
        <v>225.0</v>
      </c>
      <c r="W54" s="223">
        <f t="shared" si="1"/>
        <v>20.35186617</v>
      </c>
      <c r="X54" s="222"/>
      <c r="Z54" s="6"/>
      <c r="AA54" s="199">
        <v>10.0</v>
      </c>
      <c r="AB54" s="199" t="s">
        <v>282</v>
      </c>
      <c r="AC54" s="199" t="b">
        <v>0</v>
      </c>
      <c r="AD54" s="199" t="s">
        <v>283</v>
      </c>
      <c r="AE54" s="199" t="s">
        <v>263</v>
      </c>
      <c r="AF54" s="199" t="s">
        <v>264</v>
      </c>
      <c r="AG54" s="199" t="s">
        <v>265</v>
      </c>
      <c r="AH54" s="199" t="s">
        <v>266</v>
      </c>
      <c r="AI54" s="236">
        <v>40.406654357910156</v>
      </c>
      <c r="AJ54" s="236">
        <v>39.57240676879883</v>
      </c>
      <c r="AK54" s="236">
        <v>1.1022424697875977</v>
      </c>
      <c r="AL54" s="199" t="s">
        <v>224</v>
      </c>
      <c r="AM54" s="199" t="s">
        <v>224</v>
      </c>
      <c r="AN54" s="199" t="s">
        <v>224</v>
      </c>
      <c r="AO54" s="199" t="s">
        <v>224</v>
      </c>
      <c r="AP54" s="199" t="s">
        <v>224</v>
      </c>
      <c r="AQ54" s="199" t="s">
        <v>224</v>
      </c>
      <c r="AR54" s="199" t="s">
        <v>224</v>
      </c>
      <c r="AS54" s="199" t="b">
        <v>1</v>
      </c>
      <c r="AT54" s="236">
        <v>0.056495024812377656</v>
      </c>
      <c r="AU54" s="199" t="b">
        <v>1</v>
      </c>
      <c r="AV54" s="199">
        <v>3.0</v>
      </c>
      <c r="AW54" s="199">
        <v>36.0</v>
      </c>
      <c r="AX54" s="199" t="s">
        <v>274</v>
      </c>
      <c r="AY54" s="199" t="s">
        <v>224</v>
      </c>
      <c r="AZ54" s="236">
        <v>0.8871823730713188</v>
      </c>
      <c r="BA54" s="199" t="s">
        <v>269</v>
      </c>
      <c r="BB54" s="199" t="s">
        <v>268</v>
      </c>
    </row>
    <row r="55" ht="15.75" customHeight="1">
      <c r="K55" s="219" t="s">
        <v>284</v>
      </c>
      <c r="L55" s="237">
        <v>1.0</v>
      </c>
      <c r="M55" s="199">
        <v>583308.188</v>
      </c>
      <c r="N55" s="199">
        <v>48.228</v>
      </c>
      <c r="O55" s="199">
        <v>0.0</v>
      </c>
      <c r="P55" s="199">
        <v>165.0</v>
      </c>
      <c r="Q55" s="219" t="s">
        <v>284</v>
      </c>
      <c r="R55" s="237">
        <v>1.0</v>
      </c>
      <c r="S55" s="199">
        <v>53475.556</v>
      </c>
      <c r="T55" s="199">
        <v>4.421</v>
      </c>
      <c r="U55" s="199">
        <v>0.0</v>
      </c>
      <c r="V55" s="199">
        <v>225.0</v>
      </c>
      <c r="W55" s="220">
        <f t="shared" si="1"/>
        <v>9.167633354</v>
      </c>
      <c r="X55" s="221">
        <f>AVERAGE(W55:W58)</f>
        <v>10.06522394</v>
      </c>
      <c r="Z55" s="6"/>
      <c r="AA55" s="199">
        <v>11.0</v>
      </c>
      <c r="AB55" s="199" t="s">
        <v>285</v>
      </c>
      <c r="AC55" s="199" t="b">
        <v>0</v>
      </c>
      <c r="AD55" s="199" t="s">
        <v>283</v>
      </c>
      <c r="AE55" s="199" t="s">
        <v>263</v>
      </c>
      <c r="AF55" s="199" t="s">
        <v>264</v>
      </c>
      <c r="AG55" s="199" t="s">
        <v>265</v>
      </c>
      <c r="AH55" s="199" t="s">
        <v>266</v>
      </c>
      <c r="AI55" s="236">
        <v>39.98772048950195</v>
      </c>
      <c r="AJ55" s="236">
        <v>39.57240676879883</v>
      </c>
      <c r="AK55" s="236">
        <v>1.1022424697875977</v>
      </c>
      <c r="AL55" s="199" t="s">
        <v>224</v>
      </c>
      <c r="AM55" s="199" t="s">
        <v>224</v>
      </c>
      <c r="AN55" s="199" t="s">
        <v>224</v>
      </c>
      <c r="AO55" s="199" t="s">
        <v>224</v>
      </c>
      <c r="AP55" s="199" t="s">
        <v>224</v>
      </c>
      <c r="AQ55" s="199" t="s">
        <v>224</v>
      </c>
      <c r="AR55" s="199" t="s">
        <v>224</v>
      </c>
      <c r="AS55" s="199" t="b">
        <v>1</v>
      </c>
      <c r="AT55" s="236">
        <v>0.056495024812377656</v>
      </c>
      <c r="AU55" s="199" t="b">
        <v>1</v>
      </c>
      <c r="AV55" s="199">
        <v>3.0</v>
      </c>
      <c r="AW55" s="199">
        <v>36.0</v>
      </c>
      <c r="AX55" s="199" t="s">
        <v>274</v>
      </c>
      <c r="AY55" s="199" t="s">
        <v>224</v>
      </c>
      <c r="AZ55" s="236">
        <v>0.899395616263732</v>
      </c>
      <c r="BA55" s="199" t="s">
        <v>269</v>
      </c>
      <c r="BB55" s="199" t="s">
        <v>268</v>
      </c>
    </row>
    <row r="56" ht="15.75" customHeight="1">
      <c r="L56" s="199">
        <v>2.0</v>
      </c>
      <c r="M56" s="6">
        <v>767849.687</v>
      </c>
      <c r="N56" s="199">
        <v>63.486</v>
      </c>
      <c r="O56" s="199">
        <v>0.0</v>
      </c>
      <c r="P56" s="199">
        <v>165.0</v>
      </c>
      <c r="R56" s="199">
        <v>2.0</v>
      </c>
      <c r="S56" s="199">
        <v>115677.359</v>
      </c>
      <c r="T56" s="199">
        <v>9.564</v>
      </c>
      <c r="U56" s="199">
        <v>0.0</v>
      </c>
      <c r="V56" s="199">
        <v>225.0</v>
      </c>
      <c r="W56" s="220">
        <f t="shared" si="1"/>
        <v>15.06510466</v>
      </c>
      <c r="Z56" s="6"/>
      <c r="AA56" s="199">
        <v>12.0</v>
      </c>
      <c r="AB56" s="199" t="s">
        <v>286</v>
      </c>
      <c r="AC56" s="199" t="b">
        <v>0</v>
      </c>
      <c r="AD56" s="199" t="s">
        <v>283</v>
      </c>
      <c r="AE56" s="199" t="s">
        <v>263</v>
      </c>
      <c r="AF56" s="199" t="s">
        <v>264</v>
      </c>
      <c r="AG56" s="199" t="s">
        <v>265</v>
      </c>
      <c r="AH56" s="199" t="s">
        <v>266</v>
      </c>
      <c r="AI56" s="236">
        <v>38.322837829589844</v>
      </c>
      <c r="AJ56" s="236">
        <v>39.57240676879883</v>
      </c>
      <c r="AK56" s="236">
        <v>1.1022424697875977</v>
      </c>
      <c r="AL56" s="199" t="s">
        <v>224</v>
      </c>
      <c r="AM56" s="199" t="s">
        <v>224</v>
      </c>
      <c r="AN56" s="199" t="s">
        <v>224</v>
      </c>
      <c r="AO56" s="199" t="s">
        <v>224</v>
      </c>
      <c r="AP56" s="199" t="s">
        <v>224</v>
      </c>
      <c r="AQ56" s="199" t="s">
        <v>224</v>
      </c>
      <c r="AR56" s="199" t="s">
        <v>224</v>
      </c>
      <c r="AS56" s="199" t="b">
        <v>1</v>
      </c>
      <c r="AT56" s="236">
        <v>0.056495024812377656</v>
      </c>
      <c r="AU56" s="199" t="b">
        <v>1</v>
      </c>
      <c r="AV56" s="199">
        <v>3.0</v>
      </c>
      <c r="AW56" s="199">
        <v>33.0</v>
      </c>
      <c r="AX56" s="199" t="s">
        <v>274</v>
      </c>
      <c r="AY56" s="199" t="s">
        <v>224</v>
      </c>
      <c r="AZ56" s="236">
        <v>0.9231163870890864</v>
      </c>
      <c r="BA56" s="199" t="s">
        <v>269</v>
      </c>
      <c r="BB56" s="199" t="s">
        <v>268</v>
      </c>
    </row>
    <row r="57" ht="15.75" customHeight="1">
      <c r="L57" s="199">
        <v>3.0</v>
      </c>
      <c r="M57" s="6">
        <v>466931.069</v>
      </c>
      <c r="N57" s="199">
        <v>38.606</v>
      </c>
      <c r="O57" s="199">
        <v>0.0</v>
      </c>
      <c r="P57" s="199">
        <v>165.0</v>
      </c>
      <c r="R57" s="199">
        <v>3.0</v>
      </c>
      <c r="S57" s="199">
        <v>27221.843</v>
      </c>
      <c r="T57" s="199">
        <v>2.251</v>
      </c>
      <c r="U57" s="199">
        <v>0.0</v>
      </c>
      <c r="V57" s="199">
        <v>225.0</v>
      </c>
      <c r="W57" s="220">
        <f t="shared" si="1"/>
        <v>5.82994896</v>
      </c>
      <c r="Z57" s="6"/>
      <c r="AA57" s="199">
        <v>13.0</v>
      </c>
      <c r="AB57" s="199" t="s">
        <v>287</v>
      </c>
      <c r="AC57" s="199" t="b">
        <v>0</v>
      </c>
      <c r="AD57" s="199" t="s">
        <v>288</v>
      </c>
      <c r="AE57" s="199" t="s">
        <v>263</v>
      </c>
      <c r="AF57" s="199" t="s">
        <v>264</v>
      </c>
      <c r="AG57" s="199" t="s">
        <v>265</v>
      </c>
      <c r="AH57" s="199" t="s">
        <v>266</v>
      </c>
      <c r="AI57" s="236">
        <v>32.83718490600586</v>
      </c>
      <c r="AJ57" s="236">
        <v>32.22593688964844</v>
      </c>
      <c r="AK57" s="236">
        <v>0.5877116322517395</v>
      </c>
      <c r="AL57" s="199" t="s">
        <v>224</v>
      </c>
      <c r="AM57" s="199" t="s">
        <v>224</v>
      </c>
      <c r="AN57" s="199" t="s">
        <v>224</v>
      </c>
      <c r="AO57" s="199" t="s">
        <v>224</v>
      </c>
      <c r="AP57" s="199" t="s">
        <v>224</v>
      </c>
      <c r="AQ57" s="199" t="s">
        <v>224</v>
      </c>
      <c r="AR57" s="199" t="s">
        <v>224</v>
      </c>
      <c r="AS57" s="199" t="b">
        <v>1</v>
      </c>
      <c r="AT57" s="236">
        <v>0.056495024812377656</v>
      </c>
      <c r="AU57" s="199" t="b">
        <v>1</v>
      </c>
      <c r="AV57" s="199">
        <v>3.0</v>
      </c>
      <c r="AW57" s="199">
        <v>28.0</v>
      </c>
      <c r="AX57" s="199" t="s">
        <v>274</v>
      </c>
      <c r="AY57" s="199" t="s">
        <v>224</v>
      </c>
      <c r="AZ57" s="236">
        <v>0.9872619071644605</v>
      </c>
      <c r="BA57" s="199" t="s">
        <v>269</v>
      </c>
      <c r="BB57" s="199" t="s">
        <v>268</v>
      </c>
    </row>
    <row r="58" ht="15.75" customHeight="1">
      <c r="L58" s="222">
        <v>4.0</v>
      </c>
      <c r="M58" s="222">
        <v>510921.792</v>
      </c>
      <c r="N58" s="222">
        <v>42.243</v>
      </c>
      <c r="O58" s="222">
        <v>0.0</v>
      </c>
      <c r="P58" s="222">
        <v>165.0</v>
      </c>
      <c r="R58" s="199">
        <v>4.0</v>
      </c>
      <c r="S58" s="6">
        <v>52104.871</v>
      </c>
      <c r="T58" s="6">
        <v>4.308</v>
      </c>
      <c r="U58" s="6">
        <v>0.0</v>
      </c>
      <c r="V58" s="6">
        <v>225.0</v>
      </c>
      <c r="W58" s="223">
        <f t="shared" si="1"/>
        <v>10.19820877</v>
      </c>
      <c r="X58" s="222"/>
      <c r="Z58" s="6"/>
      <c r="AA58" s="199">
        <v>14.0</v>
      </c>
      <c r="AB58" s="199" t="s">
        <v>289</v>
      </c>
      <c r="AC58" s="199" t="b">
        <v>0</v>
      </c>
      <c r="AD58" s="199" t="s">
        <v>288</v>
      </c>
      <c r="AE58" s="199" t="s">
        <v>263</v>
      </c>
      <c r="AF58" s="199" t="s">
        <v>264</v>
      </c>
      <c r="AG58" s="199" t="s">
        <v>265</v>
      </c>
      <c r="AH58" s="199" t="s">
        <v>266</v>
      </c>
      <c r="AI58" s="236">
        <v>32.175636291503906</v>
      </c>
      <c r="AJ58" s="236">
        <v>32.22593688964844</v>
      </c>
      <c r="AK58" s="236">
        <v>0.5877116322517395</v>
      </c>
      <c r="AL58" s="199" t="s">
        <v>224</v>
      </c>
      <c r="AM58" s="199" t="s">
        <v>224</v>
      </c>
      <c r="AN58" s="199" t="s">
        <v>224</v>
      </c>
      <c r="AO58" s="199" t="s">
        <v>224</v>
      </c>
      <c r="AP58" s="199" t="s">
        <v>224</v>
      </c>
      <c r="AQ58" s="199" t="s">
        <v>224</v>
      </c>
      <c r="AR58" s="199" t="s">
        <v>224</v>
      </c>
      <c r="AS58" s="199" t="b">
        <v>1</v>
      </c>
      <c r="AT58" s="236">
        <v>0.056495024812377656</v>
      </c>
      <c r="AU58" s="199" t="b">
        <v>1</v>
      </c>
      <c r="AV58" s="199">
        <v>3.0</v>
      </c>
      <c r="AW58" s="199">
        <v>28.0</v>
      </c>
      <c r="AX58" s="199" t="s">
        <v>274</v>
      </c>
      <c r="AY58" s="199" t="s">
        <v>224</v>
      </c>
      <c r="AZ58" s="236">
        <v>0.9659838796553171</v>
      </c>
      <c r="BA58" s="199" t="s">
        <v>269</v>
      </c>
      <c r="BB58" s="199" t="s">
        <v>268</v>
      </c>
    </row>
    <row r="59" ht="15.75" customHeight="1">
      <c r="K59" s="219" t="s">
        <v>290</v>
      </c>
      <c r="L59" s="237">
        <v>1.0</v>
      </c>
      <c r="M59" s="199">
        <v>407030.402</v>
      </c>
      <c r="N59" s="199">
        <v>33.653</v>
      </c>
      <c r="O59" s="199">
        <v>0.0</v>
      </c>
      <c r="P59" s="199">
        <v>165.0</v>
      </c>
      <c r="Q59" s="219" t="s">
        <v>290</v>
      </c>
      <c r="R59" s="237">
        <v>1.0</v>
      </c>
      <c r="S59" s="237">
        <v>41440.826</v>
      </c>
      <c r="T59" s="237">
        <v>3.426</v>
      </c>
      <c r="U59" s="237">
        <v>0.0</v>
      </c>
      <c r="V59" s="237">
        <v>225.0</v>
      </c>
      <c r="W59" s="220">
        <f t="shared" si="1"/>
        <v>10.18126061</v>
      </c>
      <c r="X59" s="221">
        <f>AVERAGE(W59:W63)</f>
        <v>10.68230179</v>
      </c>
      <c r="Z59" s="6"/>
      <c r="AA59" s="199">
        <v>15.0</v>
      </c>
      <c r="AB59" s="199" t="s">
        <v>291</v>
      </c>
      <c r="AC59" s="199" t="b">
        <v>0</v>
      </c>
      <c r="AD59" s="199" t="s">
        <v>288</v>
      </c>
      <c r="AE59" s="199" t="s">
        <v>263</v>
      </c>
      <c r="AF59" s="199" t="s">
        <v>264</v>
      </c>
      <c r="AG59" s="199" t="s">
        <v>265</v>
      </c>
      <c r="AH59" s="199" t="s">
        <v>266</v>
      </c>
      <c r="AI59" s="236">
        <v>31.664995193481445</v>
      </c>
      <c r="AJ59" s="236">
        <v>32.22593688964844</v>
      </c>
      <c r="AK59" s="236">
        <v>0.5877116322517395</v>
      </c>
      <c r="AL59" s="199" t="s">
        <v>224</v>
      </c>
      <c r="AM59" s="199" t="s">
        <v>224</v>
      </c>
      <c r="AN59" s="199" t="s">
        <v>224</v>
      </c>
      <c r="AO59" s="199" t="s">
        <v>224</v>
      </c>
      <c r="AP59" s="199" t="s">
        <v>224</v>
      </c>
      <c r="AQ59" s="199" t="s">
        <v>224</v>
      </c>
      <c r="AR59" s="199" t="s">
        <v>224</v>
      </c>
      <c r="AS59" s="199" t="b">
        <v>1</v>
      </c>
      <c r="AT59" s="236">
        <v>0.056495024812377656</v>
      </c>
      <c r="AU59" s="199" t="b">
        <v>1</v>
      </c>
      <c r="AV59" s="199">
        <v>3.0</v>
      </c>
      <c r="AW59" s="199">
        <v>28.0</v>
      </c>
      <c r="AX59" s="199" t="s">
        <v>274</v>
      </c>
      <c r="AY59" s="199" t="s">
        <v>224</v>
      </c>
      <c r="AZ59" s="236">
        <v>0.9539636120387185</v>
      </c>
      <c r="BA59" s="199" t="s">
        <v>269</v>
      </c>
      <c r="BB59" s="199" t="s">
        <v>268</v>
      </c>
    </row>
    <row r="60" ht="15.75" customHeight="1">
      <c r="L60" s="199">
        <v>2.0</v>
      </c>
      <c r="M60" s="199">
        <v>439501.604</v>
      </c>
      <c r="N60" s="199">
        <v>36.338</v>
      </c>
      <c r="O60" s="199">
        <v>0.0</v>
      </c>
      <c r="P60" s="199">
        <v>165.0</v>
      </c>
      <c r="R60" s="199">
        <v>2.0</v>
      </c>
      <c r="S60" s="199">
        <v>55492.943</v>
      </c>
      <c r="T60" s="199">
        <v>4.588</v>
      </c>
      <c r="U60" s="199">
        <v>0.0</v>
      </c>
      <c r="V60" s="199">
        <v>225.0</v>
      </c>
      <c r="W60" s="220">
        <f t="shared" si="1"/>
        <v>12.62633458</v>
      </c>
      <c r="Z60" s="6"/>
      <c r="AA60" s="199">
        <v>16.0</v>
      </c>
      <c r="AB60" s="199" t="s">
        <v>292</v>
      </c>
      <c r="AC60" s="199" t="b">
        <v>0</v>
      </c>
      <c r="AD60" s="199" t="s">
        <v>293</v>
      </c>
      <c r="AE60" s="199" t="s">
        <v>263</v>
      </c>
      <c r="AF60" s="199" t="s">
        <v>264</v>
      </c>
      <c r="AG60" s="199" t="s">
        <v>265</v>
      </c>
      <c r="AH60" s="199" t="s">
        <v>266</v>
      </c>
      <c r="AI60" s="236">
        <v>32.38524627685547</v>
      </c>
      <c r="AJ60" s="236">
        <v>32.044124603271484</v>
      </c>
      <c r="AK60" s="236">
        <v>0.6474810838699341</v>
      </c>
      <c r="AL60" s="199" t="s">
        <v>224</v>
      </c>
      <c r="AM60" s="199" t="s">
        <v>224</v>
      </c>
      <c r="AN60" s="199" t="s">
        <v>224</v>
      </c>
      <c r="AO60" s="199" t="s">
        <v>224</v>
      </c>
      <c r="AP60" s="199" t="s">
        <v>224</v>
      </c>
      <c r="AQ60" s="199" t="s">
        <v>224</v>
      </c>
      <c r="AR60" s="199" t="s">
        <v>224</v>
      </c>
      <c r="AS60" s="199" t="b">
        <v>1</v>
      </c>
      <c r="AT60" s="236">
        <v>0.056495024812377656</v>
      </c>
      <c r="AU60" s="199" t="b">
        <v>1</v>
      </c>
      <c r="AV60" s="199">
        <v>3.0</v>
      </c>
      <c r="AW60" s="199">
        <v>28.0</v>
      </c>
      <c r="AX60" s="199" t="s">
        <v>274</v>
      </c>
      <c r="AY60" s="199" t="s">
        <v>224</v>
      </c>
      <c r="AZ60" s="236">
        <v>0.9697134893757979</v>
      </c>
      <c r="BA60" s="199" t="s">
        <v>269</v>
      </c>
      <c r="BB60" s="199" t="s">
        <v>268</v>
      </c>
    </row>
    <row r="61" ht="15.75" customHeight="1">
      <c r="L61" s="199">
        <v>3.0</v>
      </c>
      <c r="M61" s="199">
        <v>367723.461</v>
      </c>
      <c r="N61" s="199">
        <v>30.403</v>
      </c>
      <c r="O61" s="199">
        <v>0.0</v>
      </c>
      <c r="P61" s="199">
        <v>165.0</v>
      </c>
      <c r="R61" s="199">
        <v>3.0</v>
      </c>
      <c r="S61" s="199">
        <v>16750.04</v>
      </c>
      <c r="T61" s="199">
        <v>1.385</v>
      </c>
      <c r="U61" s="199">
        <v>0.0</v>
      </c>
      <c r="V61" s="199">
        <v>225.0</v>
      </c>
      <c r="W61" s="238">
        <f t="shared" si="1"/>
        <v>4.555064274</v>
      </c>
      <c r="Z61" s="6"/>
      <c r="AA61" s="199">
        <v>17.0</v>
      </c>
      <c r="AB61" s="199" t="s">
        <v>294</v>
      </c>
      <c r="AC61" s="199" t="b">
        <v>0</v>
      </c>
      <c r="AD61" s="199" t="s">
        <v>293</v>
      </c>
      <c r="AE61" s="199" t="s">
        <v>263</v>
      </c>
      <c r="AF61" s="199" t="s">
        <v>264</v>
      </c>
      <c r="AG61" s="199" t="s">
        <v>265</v>
      </c>
      <c r="AH61" s="199" t="s">
        <v>266</v>
      </c>
      <c r="AI61" s="236">
        <v>32.44972610473633</v>
      </c>
      <c r="AJ61" s="236">
        <v>32.044124603271484</v>
      </c>
      <c r="AK61" s="236">
        <v>0.6474810838699341</v>
      </c>
      <c r="AL61" s="199" t="s">
        <v>224</v>
      </c>
      <c r="AM61" s="199" t="s">
        <v>224</v>
      </c>
      <c r="AN61" s="199" t="s">
        <v>224</v>
      </c>
      <c r="AO61" s="199" t="s">
        <v>224</v>
      </c>
      <c r="AP61" s="199" t="s">
        <v>224</v>
      </c>
      <c r="AQ61" s="199" t="s">
        <v>224</v>
      </c>
      <c r="AR61" s="199" t="s">
        <v>224</v>
      </c>
      <c r="AS61" s="199" t="b">
        <v>1</v>
      </c>
      <c r="AT61" s="236">
        <v>0.056495024812377656</v>
      </c>
      <c r="AU61" s="199" t="b">
        <v>1</v>
      </c>
      <c r="AV61" s="199">
        <v>3.0</v>
      </c>
      <c r="AW61" s="199">
        <v>28.0</v>
      </c>
      <c r="AX61" s="199" t="s">
        <v>274</v>
      </c>
      <c r="AY61" s="199" t="s">
        <v>224</v>
      </c>
      <c r="AZ61" s="236">
        <v>0.9653736843397319</v>
      </c>
      <c r="BA61" s="199" t="s">
        <v>269</v>
      </c>
      <c r="BB61" s="199" t="s">
        <v>268</v>
      </c>
    </row>
    <row r="62" ht="15.75" customHeight="1">
      <c r="L62" s="199">
        <v>4.0</v>
      </c>
      <c r="M62" s="199">
        <v>398982.001</v>
      </c>
      <c r="N62" s="199">
        <v>32.988</v>
      </c>
      <c r="O62" s="199">
        <v>0.0</v>
      </c>
      <c r="P62" s="199">
        <v>165.0</v>
      </c>
      <c r="R62" s="199">
        <v>4.0</v>
      </c>
      <c r="S62" s="199">
        <v>43300.959</v>
      </c>
      <c r="T62" s="199">
        <v>3.58</v>
      </c>
      <c r="U62" s="199">
        <v>0.0</v>
      </c>
      <c r="V62" s="199">
        <v>225.0</v>
      </c>
      <c r="W62" s="220">
        <f t="shared" si="1"/>
        <v>10.85286025</v>
      </c>
      <c r="Z62" s="6"/>
      <c r="AA62" s="199">
        <v>18.0</v>
      </c>
      <c r="AB62" s="199" t="s">
        <v>295</v>
      </c>
      <c r="AC62" s="199" t="b">
        <v>0</v>
      </c>
      <c r="AD62" s="199" t="s">
        <v>293</v>
      </c>
      <c r="AE62" s="199" t="s">
        <v>263</v>
      </c>
      <c r="AF62" s="199" t="s">
        <v>264</v>
      </c>
      <c r="AG62" s="199" t="s">
        <v>265</v>
      </c>
      <c r="AH62" s="199" t="s">
        <v>266</v>
      </c>
      <c r="AI62" s="236">
        <v>31.297407150268555</v>
      </c>
      <c r="AJ62" s="236">
        <v>32.044124603271484</v>
      </c>
      <c r="AK62" s="236">
        <v>0.6474810838699341</v>
      </c>
      <c r="AL62" s="199" t="s">
        <v>224</v>
      </c>
      <c r="AM62" s="199" t="s">
        <v>224</v>
      </c>
      <c r="AN62" s="199" t="s">
        <v>224</v>
      </c>
      <c r="AO62" s="199" t="s">
        <v>224</v>
      </c>
      <c r="AP62" s="199" t="s">
        <v>224</v>
      </c>
      <c r="AQ62" s="199" t="s">
        <v>224</v>
      </c>
      <c r="AR62" s="199" t="s">
        <v>224</v>
      </c>
      <c r="AS62" s="199" t="b">
        <v>1</v>
      </c>
      <c r="AT62" s="236">
        <v>0.056495024812377656</v>
      </c>
      <c r="AU62" s="199" t="b">
        <v>1</v>
      </c>
      <c r="AV62" s="199">
        <v>3.0</v>
      </c>
      <c r="AW62" s="199">
        <v>27.0</v>
      </c>
      <c r="AX62" s="199" t="s">
        <v>274</v>
      </c>
      <c r="AY62" s="199" t="s">
        <v>224</v>
      </c>
      <c r="AZ62" s="236">
        <v>0.9494194326683375</v>
      </c>
      <c r="BA62" s="199" t="s">
        <v>269</v>
      </c>
      <c r="BB62" s="199" t="s">
        <v>268</v>
      </c>
    </row>
    <row r="63" ht="15.75" customHeight="1">
      <c r="L63" s="222">
        <v>5.0</v>
      </c>
      <c r="M63" s="222">
        <v>437286.208</v>
      </c>
      <c r="N63" s="222">
        <v>36.155</v>
      </c>
      <c r="O63" s="222">
        <v>0.0</v>
      </c>
      <c r="P63" s="222">
        <v>165.0</v>
      </c>
      <c r="R63" s="222">
        <v>5.0</v>
      </c>
      <c r="S63" s="222">
        <v>66449.965</v>
      </c>
      <c r="T63" s="222">
        <v>5.494</v>
      </c>
      <c r="U63" s="222">
        <v>0.0</v>
      </c>
      <c r="V63" s="222">
        <v>225.0</v>
      </c>
      <c r="W63" s="223">
        <f t="shared" si="1"/>
        <v>15.19598921</v>
      </c>
      <c r="X63" s="222"/>
      <c r="Z63" s="6"/>
      <c r="AA63" s="199">
        <v>19.0</v>
      </c>
      <c r="AB63" s="199" t="s">
        <v>296</v>
      </c>
      <c r="AC63" s="199" t="b">
        <v>0</v>
      </c>
      <c r="AD63" s="199" t="s">
        <v>297</v>
      </c>
      <c r="AE63" s="199" t="s">
        <v>263</v>
      </c>
      <c r="AF63" s="199" t="s">
        <v>264</v>
      </c>
      <c r="AG63" s="199" t="s">
        <v>265</v>
      </c>
      <c r="AH63" s="199" t="s">
        <v>266</v>
      </c>
      <c r="AI63" s="236">
        <v>32.602134704589844</v>
      </c>
      <c r="AJ63" s="236">
        <v>32.15447235107422</v>
      </c>
      <c r="AK63" s="236">
        <v>0.669685423374176</v>
      </c>
      <c r="AL63" s="199" t="s">
        <v>224</v>
      </c>
      <c r="AM63" s="199" t="s">
        <v>224</v>
      </c>
      <c r="AN63" s="199" t="s">
        <v>224</v>
      </c>
      <c r="AO63" s="199" t="s">
        <v>224</v>
      </c>
      <c r="AP63" s="199" t="s">
        <v>224</v>
      </c>
      <c r="AQ63" s="199" t="s">
        <v>224</v>
      </c>
      <c r="AR63" s="199" t="s">
        <v>224</v>
      </c>
      <c r="AS63" s="199" t="b">
        <v>1</v>
      </c>
      <c r="AT63" s="236">
        <v>0.056495024812377656</v>
      </c>
      <c r="AU63" s="199" t="b">
        <v>1</v>
      </c>
      <c r="AV63" s="199">
        <v>3.0</v>
      </c>
      <c r="AW63" s="199">
        <v>28.0</v>
      </c>
      <c r="AX63" s="199" t="s">
        <v>274</v>
      </c>
      <c r="AY63" s="199" t="s">
        <v>224</v>
      </c>
      <c r="AZ63" s="236">
        <v>0.9571110648856931</v>
      </c>
      <c r="BA63" s="199" t="s">
        <v>269</v>
      </c>
      <c r="BB63" s="199" t="s">
        <v>268</v>
      </c>
    </row>
    <row r="64" ht="15.75" customHeight="1">
      <c r="K64" s="219" t="s">
        <v>298</v>
      </c>
      <c r="L64" s="237">
        <v>1.0</v>
      </c>
      <c r="M64" s="199">
        <v>823615.998</v>
      </c>
      <c r="N64" s="199">
        <v>68.097</v>
      </c>
      <c r="O64" s="199">
        <v>0.0</v>
      </c>
      <c r="P64" s="199">
        <v>165.0</v>
      </c>
      <c r="Q64" s="219" t="s">
        <v>298</v>
      </c>
      <c r="R64" s="237">
        <v>1.0</v>
      </c>
      <c r="S64" s="199">
        <v>177444.695</v>
      </c>
      <c r="T64" s="199">
        <v>14.671</v>
      </c>
      <c r="U64" s="199">
        <v>0.0</v>
      </c>
      <c r="V64" s="199">
        <v>225.0</v>
      </c>
      <c r="W64" s="220">
        <f t="shared" si="1"/>
        <v>21.54459061</v>
      </c>
      <c r="X64" s="221">
        <f>AVERAGE(W64:W67)</f>
        <v>16.30231516</v>
      </c>
      <c r="Z64" s="6"/>
      <c r="AA64" s="199">
        <v>20.0</v>
      </c>
      <c r="AB64" s="199" t="s">
        <v>299</v>
      </c>
      <c r="AC64" s="199" t="b">
        <v>0</v>
      </c>
      <c r="AD64" s="199" t="s">
        <v>297</v>
      </c>
      <c r="AE64" s="199" t="s">
        <v>263</v>
      </c>
      <c r="AF64" s="199" t="s">
        <v>264</v>
      </c>
      <c r="AG64" s="199" t="s">
        <v>265</v>
      </c>
      <c r="AH64" s="199" t="s">
        <v>266</v>
      </c>
      <c r="AI64" s="236">
        <v>32.4766960144043</v>
      </c>
      <c r="AJ64" s="236">
        <v>32.15447235107422</v>
      </c>
      <c r="AK64" s="236">
        <v>0.669685423374176</v>
      </c>
      <c r="AL64" s="199" t="s">
        <v>224</v>
      </c>
      <c r="AM64" s="199" t="s">
        <v>224</v>
      </c>
      <c r="AN64" s="199" t="s">
        <v>224</v>
      </c>
      <c r="AO64" s="199" t="s">
        <v>224</v>
      </c>
      <c r="AP64" s="199" t="s">
        <v>224</v>
      </c>
      <c r="AQ64" s="199" t="s">
        <v>224</v>
      </c>
      <c r="AR64" s="199" t="s">
        <v>224</v>
      </c>
      <c r="AS64" s="199" t="b">
        <v>1</v>
      </c>
      <c r="AT64" s="236">
        <v>0.056495024812377656</v>
      </c>
      <c r="AU64" s="199" t="b">
        <v>1</v>
      </c>
      <c r="AV64" s="199">
        <v>3.0</v>
      </c>
      <c r="AW64" s="199">
        <v>28.0</v>
      </c>
      <c r="AX64" s="199" t="s">
        <v>274</v>
      </c>
      <c r="AY64" s="199" t="s">
        <v>224</v>
      </c>
      <c r="AZ64" s="236">
        <v>0.9410685631494008</v>
      </c>
      <c r="BA64" s="199" t="s">
        <v>269</v>
      </c>
      <c r="BB64" s="199" t="s">
        <v>268</v>
      </c>
    </row>
    <row r="65" ht="15.75" customHeight="1">
      <c r="L65" s="199">
        <v>2.0</v>
      </c>
      <c r="M65" s="199">
        <v>706191.544</v>
      </c>
      <c r="N65" s="199">
        <v>58.388</v>
      </c>
      <c r="O65" s="199">
        <v>0.0</v>
      </c>
      <c r="P65" s="199">
        <v>165.0</v>
      </c>
      <c r="R65" s="199">
        <v>2.0</v>
      </c>
      <c r="S65" s="199">
        <v>109851.275</v>
      </c>
      <c r="T65" s="199">
        <v>9.083</v>
      </c>
      <c r="U65" s="199">
        <v>0.0</v>
      </c>
      <c r="V65" s="199">
        <v>225.0</v>
      </c>
      <c r="W65" s="220">
        <f t="shared" si="1"/>
        <v>15.55545035</v>
      </c>
      <c r="Z65" s="6"/>
      <c r="AA65" s="199">
        <v>21.0</v>
      </c>
      <c r="AB65" s="199" t="s">
        <v>300</v>
      </c>
      <c r="AC65" s="199" t="b">
        <v>0</v>
      </c>
      <c r="AD65" s="199" t="s">
        <v>297</v>
      </c>
      <c r="AE65" s="199" t="s">
        <v>263</v>
      </c>
      <c r="AF65" s="199" t="s">
        <v>264</v>
      </c>
      <c r="AG65" s="199" t="s">
        <v>265</v>
      </c>
      <c r="AH65" s="199" t="s">
        <v>266</v>
      </c>
      <c r="AI65" s="236">
        <v>31.384584426879883</v>
      </c>
      <c r="AJ65" s="236">
        <v>32.15447235107422</v>
      </c>
      <c r="AK65" s="236">
        <v>0.669685423374176</v>
      </c>
      <c r="AL65" s="199" t="s">
        <v>224</v>
      </c>
      <c r="AM65" s="199" t="s">
        <v>224</v>
      </c>
      <c r="AN65" s="199" t="s">
        <v>224</v>
      </c>
      <c r="AO65" s="199" t="s">
        <v>224</v>
      </c>
      <c r="AP65" s="199" t="s">
        <v>224</v>
      </c>
      <c r="AQ65" s="199" t="s">
        <v>224</v>
      </c>
      <c r="AR65" s="199" t="s">
        <v>224</v>
      </c>
      <c r="AS65" s="199" t="b">
        <v>1</v>
      </c>
      <c r="AT65" s="236">
        <v>0.056495024812377656</v>
      </c>
      <c r="AU65" s="199" t="b">
        <v>1</v>
      </c>
      <c r="AV65" s="199">
        <v>3.0</v>
      </c>
      <c r="AW65" s="199">
        <v>27.0</v>
      </c>
      <c r="AX65" s="199" t="s">
        <v>274</v>
      </c>
      <c r="AY65" s="199" t="s">
        <v>224</v>
      </c>
      <c r="AZ65" s="236">
        <v>0.9614974729177769</v>
      </c>
      <c r="BA65" s="199" t="s">
        <v>269</v>
      </c>
      <c r="BB65" s="199" t="s">
        <v>268</v>
      </c>
    </row>
    <row r="66" ht="15.75" customHeight="1">
      <c r="L66" s="199">
        <v>3.0</v>
      </c>
      <c r="M66" s="199">
        <v>649801.215</v>
      </c>
      <c r="N66" s="199">
        <v>53.726</v>
      </c>
      <c r="O66" s="199">
        <v>0.0</v>
      </c>
      <c r="P66" s="199">
        <v>165.0</v>
      </c>
      <c r="R66" s="199">
        <v>3.0</v>
      </c>
      <c r="S66" s="199">
        <v>69524.683</v>
      </c>
      <c r="T66" s="199">
        <v>5.748</v>
      </c>
      <c r="U66" s="199">
        <v>0.0</v>
      </c>
      <c r="V66" s="199">
        <v>225.0</v>
      </c>
      <c r="W66" s="220">
        <f t="shared" si="1"/>
        <v>10.69937719</v>
      </c>
      <c r="Z66" s="6"/>
      <c r="AA66" s="199">
        <v>22.0</v>
      </c>
      <c r="AB66" s="199" t="s">
        <v>301</v>
      </c>
      <c r="AC66" s="199" t="b">
        <v>0</v>
      </c>
      <c r="AD66" s="199" t="s">
        <v>302</v>
      </c>
      <c r="AE66" s="199" t="s">
        <v>263</v>
      </c>
      <c r="AF66" s="199" t="s">
        <v>264</v>
      </c>
      <c r="AG66" s="199" t="s">
        <v>265</v>
      </c>
      <c r="AH66" s="199" t="s">
        <v>266</v>
      </c>
      <c r="AI66" s="236">
        <v>30.84865379333496</v>
      </c>
      <c r="AJ66" s="236">
        <v>30.902130126953125</v>
      </c>
      <c r="AK66" s="236">
        <v>0.054566770792007446</v>
      </c>
      <c r="AL66" s="199" t="s">
        <v>224</v>
      </c>
      <c r="AM66" s="199" t="s">
        <v>224</v>
      </c>
      <c r="AN66" s="199" t="s">
        <v>224</v>
      </c>
      <c r="AO66" s="199" t="s">
        <v>224</v>
      </c>
      <c r="AP66" s="199" t="s">
        <v>224</v>
      </c>
      <c r="AQ66" s="199" t="s">
        <v>224</v>
      </c>
      <c r="AR66" s="199" t="s">
        <v>224</v>
      </c>
      <c r="AS66" s="199" t="b">
        <v>1</v>
      </c>
      <c r="AT66" s="236">
        <v>0.056495024812377656</v>
      </c>
      <c r="AU66" s="199" t="b">
        <v>1</v>
      </c>
      <c r="AV66" s="199">
        <v>3.0</v>
      </c>
      <c r="AW66" s="199">
        <v>27.0</v>
      </c>
      <c r="AX66" s="199" t="s">
        <v>274</v>
      </c>
      <c r="AY66" s="199" t="s">
        <v>224</v>
      </c>
      <c r="AZ66" s="236">
        <v>0.9650201199127417</v>
      </c>
      <c r="BA66" s="199" t="s">
        <v>269</v>
      </c>
      <c r="BB66" s="199" t="s">
        <v>269</v>
      </c>
    </row>
    <row r="67" ht="15.75" customHeight="1">
      <c r="L67" s="222">
        <v>4.0</v>
      </c>
      <c r="M67" s="222">
        <v>995256.908</v>
      </c>
      <c r="N67" s="222">
        <v>82.288</v>
      </c>
      <c r="O67" s="222">
        <v>0.0</v>
      </c>
      <c r="P67" s="222">
        <v>165.0</v>
      </c>
      <c r="R67" s="222">
        <v>4.0</v>
      </c>
      <c r="S67" s="222">
        <v>173272.66</v>
      </c>
      <c r="T67" s="222">
        <v>14.326</v>
      </c>
      <c r="U67" s="222">
        <v>0.0</v>
      </c>
      <c r="V67" s="222">
        <v>225.0</v>
      </c>
      <c r="W67" s="223">
        <f t="shared" si="1"/>
        <v>17.40984248</v>
      </c>
      <c r="X67" s="222"/>
      <c r="Z67" s="6"/>
      <c r="AA67" s="199">
        <v>23.0</v>
      </c>
      <c r="AB67" s="199" t="s">
        <v>303</v>
      </c>
      <c r="AC67" s="199" t="b">
        <v>0</v>
      </c>
      <c r="AD67" s="199" t="s">
        <v>302</v>
      </c>
      <c r="AE67" s="199" t="s">
        <v>263</v>
      </c>
      <c r="AF67" s="199" t="s">
        <v>264</v>
      </c>
      <c r="AG67" s="199" t="s">
        <v>265</v>
      </c>
      <c r="AH67" s="199" t="s">
        <v>266</v>
      </c>
      <c r="AI67" s="236">
        <v>30.957725524902344</v>
      </c>
      <c r="AJ67" s="236">
        <v>30.902130126953125</v>
      </c>
      <c r="AK67" s="236">
        <v>0.054566770792007446</v>
      </c>
      <c r="AL67" s="199" t="s">
        <v>224</v>
      </c>
      <c r="AM67" s="199" t="s">
        <v>224</v>
      </c>
      <c r="AN67" s="199" t="s">
        <v>224</v>
      </c>
      <c r="AO67" s="199" t="s">
        <v>224</v>
      </c>
      <c r="AP67" s="199" t="s">
        <v>224</v>
      </c>
      <c r="AQ67" s="199" t="s">
        <v>224</v>
      </c>
      <c r="AR67" s="199" t="s">
        <v>224</v>
      </c>
      <c r="AS67" s="199" t="b">
        <v>1</v>
      </c>
      <c r="AT67" s="236">
        <v>0.056495024812377656</v>
      </c>
      <c r="AU67" s="199" t="b">
        <v>1</v>
      </c>
      <c r="AV67" s="199">
        <v>3.0</v>
      </c>
      <c r="AW67" s="199">
        <v>27.0</v>
      </c>
      <c r="AX67" s="199" t="s">
        <v>274</v>
      </c>
      <c r="AY67" s="199" t="s">
        <v>224</v>
      </c>
      <c r="AZ67" s="236">
        <v>0.9735302945218736</v>
      </c>
      <c r="BA67" s="199" t="s">
        <v>269</v>
      </c>
      <c r="BB67" s="199" t="s">
        <v>269</v>
      </c>
    </row>
    <row r="68" ht="15.75" customHeight="1">
      <c r="K68" s="219" t="s">
        <v>304</v>
      </c>
      <c r="L68" s="237">
        <v>1.0</v>
      </c>
      <c r="M68" s="199">
        <v>854305.501</v>
      </c>
      <c r="N68" s="199">
        <v>70.634</v>
      </c>
      <c r="O68" s="199">
        <v>0.0</v>
      </c>
      <c r="P68" s="199">
        <v>165.0</v>
      </c>
      <c r="Q68" s="219" t="s">
        <v>304</v>
      </c>
      <c r="R68" s="237">
        <v>1.0</v>
      </c>
      <c r="S68" s="199">
        <v>225598.225</v>
      </c>
      <c r="T68" s="199">
        <v>18.652</v>
      </c>
      <c r="U68" s="199">
        <v>0.0</v>
      </c>
      <c r="V68" s="199">
        <v>225.0</v>
      </c>
      <c r="W68" s="220">
        <f t="shared" si="1"/>
        <v>26.40720734</v>
      </c>
      <c r="X68" s="221">
        <f>AVERAGE(W68:W73)</f>
        <v>27.77908799</v>
      </c>
      <c r="Z68" s="6"/>
      <c r="AA68" s="199">
        <v>24.0</v>
      </c>
      <c r="AB68" s="199" t="s">
        <v>305</v>
      </c>
      <c r="AC68" s="199" t="b">
        <v>0</v>
      </c>
      <c r="AD68" s="199" t="s">
        <v>302</v>
      </c>
      <c r="AE68" s="199" t="s">
        <v>263</v>
      </c>
      <c r="AF68" s="199" t="s">
        <v>264</v>
      </c>
      <c r="AG68" s="199" t="s">
        <v>265</v>
      </c>
      <c r="AH68" s="199" t="s">
        <v>266</v>
      </c>
      <c r="AI68" s="236">
        <v>30.900009155273438</v>
      </c>
      <c r="AJ68" s="236">
        <v>30.902130126953125</v>
      </c>
      <c r="AK68" s="236">
        <v>0.054566770792007446</v>
      </c>
      <c r="AL68" s="199" t="s">
        <v>224</v>
      </c>
      <c r="AM68" s="199" t="s">
        <v>224</v>
      </c>
      <c r="AN68" s="199" t="s">
        <v>224</v>
      </c>
      <c r="AO68" s="199" t="s">
        <v>224</v>
      </c>
      <c r="AP68" s="199" t="s">
        <v>224</v>
      </c>
      <c r="AQ68" s="199" t="s">
        <v>224</v>
      </c>
      <c r="AR68" s="199" t="s">
        <v>224</v>
      </c>
      <c r="AS68" s="199" t="b">
        <v>1</v>
      </c>
      <c r="AT68" s="236">
        <v>0.056495024812377656</v>
      </c>
      <c r="AU68" s="199" t="b">
        <v>1</v>
      </c>
      <c r="AV68" s="199">
        <v>3.0</v>
      </c>
      <c r="AW68" s="199">
        <v>27.0</v>
      </c>
      <c r="AX68" s="199" t="s">
        <v>274</v>
      </c>
      <c r="AY68" s="199" t="s">
        <v>224</v>
      </c>
      <c r="AZ68" s="236">
        <v>0.9800285174254445</v>
      </c>
      <c r="BA68" s="199" t="s">
        <v>269</v>
      </c>
      <c r="BB68" s="199" t="s">
        <v>269</v>
      </c>
    </row>
    <row r="69" ht="15.75" customHeight="1">
      <c r="L69" s="199">
        <v>2.0</v>
      </c>
      <c r="M69" s="199">
        <v>920496.324</v>
      </c>
      <c r="N69" s="199">
        <v>76.107</v>
      </c>
      <c r="O69" s="199">
        <v>0.0</v>
      </c>
      <c r="P69" s="199">
        <v>165.0</v>
      </c>
      <c r="R69" s="199">
        <v>2.0</v>
      </c>
      <c r="S69" s="199">
        <v>195594.641</v>
      </c>
      <c r="T69" s="199">
        <v>16.172</v>
      </c>
      <c r="U69" s="199">
        <v>0.0</v>
      </c>
      <c r="V69" s="199">
        <v>225.0</v>
      </c>
      <c r="W69" s="220">
        <f t="shared" si="1"/>
        <v>21.24882369</v>
      </c>
      <c r="Z69" s="6"/>
      <c r="AA69" s="199">
        <v>25.0</v>
      </c>
      <c r="AB69" s="199" t="s">
        <v>306</v>
      </c>
      <c r="AC69" s="199" t="b">
        <v>0</v>
      </c>
      <c r="AD69" s="199" t="s">
        <v>307</v>
      </c>
      <c r="AE69" s="199" t="s">
        <v>263</v>
      </c>
      <c r="AF69" s="199" t="s">
        <v>264</v>
      </c>
      <c r="AG69" s="199" t="s">
        <v>265</v>
      </c>
      <c r="AH69" s="199" t="s">
        <v>266</v>
      </c>
      <c r="AI69" s="236">
        <v>33.429161071777344</v>
      </c>
      <c r="AJ69" s="236">
        <v>31.49064826965332</v>
      </c>
      <c r="AK69" s="236">
        <v>1.894879937171936</v>
      </c>
      <c r="AL69" s="199" t="s">
        <v>224</v>
      </c>
      <c r="AM69" s="199" t="s">
        <v>224</v>
      </c>
      <c r="AN69" s="199" t="s">
        <v>224</v>
      </c>
      <c r="AO69" s="199" t="s">
        <v>224</v>
      </c>
      <c r="AP69" s="199" t="s">
        <v>224</v>
      </c>
      <c r="AQ69" s="199" t="s">
        <v>224</v>
      </c>
      <c r="AR69" s="199" t="s">
        <v>224</v>
      </c>
      <c r="AS69" s="199" t="b">
        <v>1</v>
      </c>
      <c r="AT69" s="236">
        <v>0.056495024812377656</v>
      </c>
      <c r="AU69" s="199" t="b">
        <v>1</v>
      </c>
      <c r="AV69" s="199">
        <v>3.0</v>
      </c>
      <c r="AW69" s="199">
        <v>29.0</v>
      </c>
      <c r="AX69" s="199" t="s">
        <v>274</v>
      </c>
      <c r="AY69" s="199" t="s">
        <v>224</v>
      </c>
      <c r="AZ69" s="236">
        <v>0.879808267608188</v>
      </c>
      <c r="BA69" s="199" t="s">
        <v>269</v>
      </c>
      <c r="BB69" s="199" t="s">
        <v>268</v>
      </c>
    </row>
    <row r="70" ht="15.75" customHeight="1">
      <c r="L70" s="199">
        <v>3.0</v>
      </c>
      <c r="M70" s="199">
        <v>916371.581</v>
      </c>
      <c r="N70" s="199">
        <v>75.766</v>
      </c>
      <c r="O70" s="199">
        <v>0.0</v>
      </c>
      <c r="P70" s="199">
        <v>165.0</v>
      </c>
      <c r="R70" s="199">
        <v>3.0</v>
      </c>
      <c r="S70" s="199">
        <v>202038.975</v>
      </c>
      <c r="T70" s="199">
        <v>16.705</v>
      </c>
      <c r="U70" s="199">
        <v>0.0</v>
      </c>
      <c r="V70" s="199">
        <v>225.0</v>
      </c>
      <c r="W70" s="220">
        <f t="shared" si="1"/>
        <v>22.04771287</v>
      </c>
      <c r="Z70" s="222"/>
      <c r="AA70" s="199">
        <v>26.0</v>
      </c>
      <c r="AB70" s="199" t="s">
        <v>308</v>
      </c>
      <c r="AC70" s="199" t="b">
        <v>0</v>
      </c>
      <c r="AD70" s="199" t="s">
        <v>307</v>
      </c>
      <c r="AE70" s="199" t="s">
        <v>263</v>
      </c>
      <c r="AF70" s="199" t="s">
        <v>264</v>
      </c>
      <c r="AG70" s="199" t="s">
        <v>265</v>
      </c>
      <c r="AH70" s="199" t="s">
        <v>266</v>
      </c>
      <c r="AI70" s="236">
        <v>31.4001407623291</v>
      </c>
      <c r="AJ70" s="236">
        <v>31.49064826965332</v>
      </c>
      <c r="AK70" s="236">
        <v>1.894879937171936</v>
      </c>
      <c r="AL70" s="199" t="s">
        <v>224</v>
      </c>
      <c r="AM70" s="199" t="s">
        <v>224</v>
      </c>
      <c r="AN70" s="199" t="s">
        <v>224</v>
      </c>
      <c r="AO70" s="199" t="s">
        <v>224</v>
      </c>
      <c r="AP70" s="199" t="s">
        <v>224</v>
      </c>
      <c r="AQ70" s="199" t="s">
        <v>224</v>
      </c>
      <c r="AR70" s="199" t="s">
        <v>224</v>
      </c>
      <c r="AS70" s="199" t="b">
        <v>1</v>
      </c>
      <c r="AT70" s="236">
        <v>0.056495024812377656</v>
      </c>
      <c r="AU70" s="199" t="b">
        <v>1</v>
      </c>
      <c r="AV70" s="199">
        <v>3.0</v>
      </c>
      <c r="AW70" s="199">
        <v>27.0</v>
      </c>
      <c r="AX70" s="199" t="s">
        <v>274</v>
      </c>
      <c r="AY70" s="199" t="s">
        <v>224</v>
      </c>
      <c r="AZ70" s="236">
        <v>0.9773656201059409</v>
      </c>
      <c r="BA70" s="199" t="s">
        <v>269</v>
      </c>
      <c r="BB70" s="199" t="s">
        <v>268</v>
      </c>
    </row>
    <row r="71" ht="15.75" customHeight="1">
      <c r="L71" s="199">
        <v>4.0</v>
      </c>
      <c r="M71" s="199">
        <v>781974.471</v>
      </c>
      <c r="N71" s="199">
        <v>64.654</v>
      </c>
      <c r="O71" s="199">
        <v>0.0</v>
      </c>
      <c r="P71" s="199">
        <v>165.0</v>
      </c>
      <c r="R71" s="199">
        <v>4.0</v>
      </c>
      <c r="S71" s="199">
        <v>223202.506</v>
      </c>
      <c r="T71" s="199">
        <v>18.454</v>
      </c>
      <c r="U71" s="199">
        <v>0.0</v>
      </c>
      <c r="V71" s="199">
        <v>225.0</v>
      </c>
      <c r="W71" s="220">
        <f t="shared" si="1"/>
        <v>28.54345177</v>
      </c>
      <c r="AA71" s="199">
        <v>27.0</v>
      </c>
      <c r="AB71" s="199" t="s">
        <v>309</v>
      </c>
      <c r="AC71" s="199" t="b">
        <v>0</v>
      </c>
      <c r="AD71" s="199" t="s">
        <v>307</v>
      </c>
      <c r="AE71" s="199" t="s">
        <v>263</v>
      </c>
      <c r="AF71" s="199" t="s">
        <v>264</v>
      </c>
      <c r="AG71" s="199" t="s">
        <v>265</v>
      </c>
      <c r="AH71" s="199" t="s">
        <v>266</v>
      </c>
      <c r="AI71" s="236">
        <v>29.64264488220215</v>
      </c>
      <c r="AJ71" s="236">
        <v>31.49064826965332</v>
      </c>
      <c r="AK71" s="236">
        <v>1.894879937171936</v>
      </c>
      <c r="AL71" s="199" t="s">
        <v>224</v>
      </c>
      <c r="AM71" s="199" t="s">
        <v>224</v>
      </c>
      <c r="AN71" s="199" t="s">
        <v>224</v>
      </c>
      <c r="AO71" s="199" t="s">
        <v>224</v>
      </c>
      <c r="AP71" s="199" t="s">
        <v>224</v>
      </c>
      <c r="AQ71" s="199" t="s">
        <v>224</v>
      </c>
      <c r="AR71" s="199" t="s">
        <v>224</v>
      </c>
      <c r="AS71" s="199" t="b">
        <v>1</v>
      </c>
      <c r="AT71" s="236">
        <v>0.056495024812377656</v>
      </c>
      <c r="AU71" s="199" t="b">
        <v>1</v>
      </c>
      <c r="AV71" s="199">
        <v>3.0</v>
      </c>
      <c r="AW71" s="199">
        <v>25.0</v>
      </c>
      <c r="AX71" s="199" t="s">
        <v>274</v>
      </c>
      <c r="AY71" s="199" t="s">
        <v>224</v>
      </c>
      <c r="AZ71" s="236">
        <v>0.9879600128417912</v>
      </c>
      <c r="BA71" s="199" t="s">
        <v>269</v>
      </c>
      <c r="BB71" s="199" t="s">
        <v>268</v>
      </c>
    </row>
    <row r="72" ht="15.75" customHeight="1">
      <c r="L72" s="199">
        <v>5.0</v>
      </c>
      <c r="M72" s="199">
        <v>641283.36</v>
      </c>
      <c r="N72" s="199">
        <v>53.021</v>
      </c>
      <c r="O72" s="199">
        <v>0.0</v>
      </c>
      <c r="P72" s="199">
        <v>165.0</v>
      </c>
      <c r="R72" s="199">
        <v>5.0</v>
      </c>
      <c r="S72" s="199">
        <v>197503.603</v>
      </c>
      <c r="T72" s="199">
        <v>16.33</v>
      </c>
      <c r="U72" s="199">
        <v>0.0</v>
      </c>
      <c r="V72" s="199">
        <v>225.0</v>
      </c>
      <c r="W72" s="220">
        <f t="shared" si="1"/>
        <v>30.79817992</v>
      </c>
      <c r="AA72" s="199">
        <v>28.0</v>
      </c>
      <c r="AB72" s="199" t="s">
        <v>310</v>
      </c>
      <c r="AC72" s="199" t="b">
        <v>0</v>
      </c>
      <c r="AD72" s="199" t="s">
        <v>311</v>
      </c>
      <c r="AE72" s="199" t="s">
        <v>263</v>
      </c>
      <c r="AF72" s="199" t="s">
        <v>264</v>
      </c>
      <c r="AG72" s="199" t="s">
        <v>265</v>
      </c>
      <c r="AH72" s="199" t="s">
        <v>266</v>
      </c>
      <c r="AI72" s="236">
        <v>32.80669021606445</v>
      </c>
      <c r="AJ72" s="236">
        <v>31.935449600219727</v>
      </c>
      <c r="AK72" s="236">
        <v>0.9485121965408325</v>
      </c>
      <c r="AL72" s="199" t="s">
        <v>224</v>
      </c>
      <c r="AM72" s="199" t="s">
        <v>224</v>
      </c>
      <c r="AN72" s="199" t="s">
        <v>224</v>
      </c>
      <c r="AO72" s="199" t="s">
        <v>224</v>
      </c>
      <c r="AP72" s="199" t="s">
        <v>224</v>
      </c>
      <c r="AQ72" s="199" t="s">
        <v>224</v>
      </c>
      <c r="AR72" s="199" t="s">
        <v>224</v>
      </c>
      <c r="AS72" s="199" t="b">
        <v>1</v>
      </c>
      <c r="AT72" s="236">
        <v>0.056495024812377656</v>
      </c>
      <c r="AU72" s="199" t="b">
        <v>1</v>
      </c>
      <c r="AV72" s="199">
        <v>3.0</v>
      </c>
      <c r="AW72" s="199">
        <v>28.0</v>
      </c>
      <c r="AX72" s="199" t="s">
        <v>274</v>
      </c>
      <c r="AY72" s="199" t="s">
        <v>224</v>
      </c>
      <c r="AZ72" s="236">
        <v>0.98155249977339</v>
      </c>
      <c r="BA72" s="199" t="s">
        <v>269</v>
      </c>
      <c r="BB72" s="199" t="s">
        <v>268</v>
      </c>
    </row>
    <row r="73" ht="15.75" customHeight="1">
      <c r="L73" s="222">
        <v>6.0</v>
      </c>
      <c r="M73" s="222">
        <v>825553.412</v>
      </c>
      <c r="N73" s="222">
        <v>68.257</v>
      </c>
      <c r="O73" s="222">
        <v>0.0</v>
      </c>
      <c r="P73" s="222">
        <v>165.0</v>
      </c>
      <c r="R73" s="222">
        <v>6.0</v>
      </c>
      <c r="S73" s="222">
        <v>310648.751</v>
      </c>
      <c r="T73" s="222">
        <v>25.684</v>
      </c>
      <c r="U73" s="222">
        <v>0.0</v>
      </c>
      <c r="V73" s="222">
        <v>225.0</v>
      </c>
      <c r="W73" s="223">
        <f t="shared" si="1"/>
        <v>37.62915233</v>
      </c>
      <c r="X73" s="222"/>
      <c r="AA73" s="199">
        <v>29.0</v>
      </c>
      <c r="AB73" s="199" t="s">
        <v>312</v>
      </c>
      <c r="AC73" s="199" t="b">
        <v>0</v>
      </c>
      <c r="AD73" s="199" t="s">
        <v>311</v>
      </c>
      <c r="AE73" s="199" t="s">
        <v>263</v>
      </c>
      <c r="AF73" s="199" t="s">
        <v>264</v>
      </c>
      <c r="AG73" s="199" t="s">
        <v>265</v>
      </c>
      <c r="AH73" s="199" t="s">
        <v>266</v>
      </c>
      <c r="AI73" s="236">
        <v>32.074623107910156</v>
      </c>
      <c r="AJ73" s="236">
        <v>31.935449600219727</v>
      </c>
      <c r="AK73" s="236">
        <v>0.9485121965408325</v>
      </c>
      <c r="AL73" s="199" t="s">
        <v>224</v>
      </c>
      <c r="AM73" s="199" t="s">
        <v>224</v>
      </c>
      <c r="AN73" s="199" t="s">
        <v>224</v>
      </c>
      <c r="AO73" s="199" t="s">
        <v>224</v>
      </c>
      <c r="AP73" s="199" t="s">
        <v>224</v>
      </c>
      <c r="AQ73" s="199" t="s">
        <v>224</v>
      </c>
      <c r="AR73" s="199" t="s">
        <v>224</v>
      </c>
      <c r="AS73" s="199" t="b">
        <v>1</v>
      </c>
      <c r="AT73" s="236">
        <v>0.056495024812377656</v>
      </c>
      <c r="AU73" s="199" t="b">
        <v>1</v>
      </c>
      <c r="AV73" s="199">
        <v>3.0</v>
      </c>
      <c r="AW73" s="199">
        <v>28.0</v>
      </c>
      <c r="AX73" s="199" t="s">
        <v>274</v>
      </c>
      <c r="AY73" s="199" t="s">
        <v>224</v>
      </c>
      <c r="AZ73" s="236">
        <v>0.9561574344831205</v>
      </c>
      <c r="BA73" s="199" t="s">
        <v>269</v>
      </c>
      <c r="BB73" s="199" t="s">
        <v>268</v>
      </c>
    </row>
    <row r="74" ht="15.75" customHeight="1">
      <c r="K74" s="219" t="s">
        <v>313</v>
      </c>
      <c r="L74" s="237">
        <v>1.0</v>
      </c>
      <c r="M74" s="199">
        <v>555920.248</v>
      </c>
      <c r="N74" s="199">
        <v>45.964</v>
      </c>
      <c r="O74" s="199">
        <v>0.0</v>
      </c>
      <c r="P74" s="199">
        <v>165.0</v>
      </c>
      <c r="Q74" s="219" t="s">
        <v>313</v>
      </c>
      <c r="R74" s="237">
        <v>1.0</v>
      </c>
      <c r="S74" s="199">
        <v>71344.445</v>
      </c>
      <c r="T74" s="199">
        <v>5.899</v>
      </c>
      <c r="U74" s="199">
        <v>0.0</v>
      </c>
      <c r="V74" s="199">
        <v>225.0</v>
      </c>
      <c r="W74" s="220">
        <f t="shared" si="1"/>
        <v>12.83357555</v>
      </c>
      <c r="X74" s="221">
        <f>AVERAGE(W74:W78)</f>
        <v>25.04829756</v>
      </c>
      <c r="AA74" s="199">
        <v>30.0</v>
      </c>
      <c r="AB74" s="199" t="s">
        <v>314</v>
      </c>
      <c r="AC74" s="199" t="b">
        <v>0</v>
      </c>
      <c r="AD74" s="199" t="s">
        <v>311</v>
      </c>
      <c r="AE74" s="199" t="s">
        <v>263</v>
      </c>
      <c r="AF74" s="199" t="s">
        <v>264</v>
      </c>
      <c r="AG74" s="199" t="s">
        <v>265</v>
      </c>
      <c r="AH74" s="199" t="s">
        <v>266</v>
      </c>
      <c r="AI74" s="236">
        <v>30.9250431060791</v>
      </c>
      <c r="AJ74" s="236">
        <v>31.935449600219727</v>
      </c>
      <c r="AK74" s="236">
        <v>0.9485121965408325</v>
      </c>
      <c r="AL74" s="199" t="s">
        <v>224</v>
      </c>
      <c r="AM74" s="199" t="s">
        <v>224</v>
      </c>
      <c r="AN74" s="199" t="s">
        <v>224</v>
      </c>
      <c r="AO74" s="199" t="s">
        <v>224</v>
      </c>
      <c r="AP74" s="199" t="s">
        <v>224</v>
      </c>
      <c r="AQ74" s="199" t="s">
        <v>224</v>
      </c>
      <c r="AR74" s="199" t="s">
        <v>224</v>
      </c>
      <c r="AS74" s="199" t="b">
        <v>1</v>
      </c>
      <c r="AT74" s="236">
        <v>0.056495024812377656</v>
      </c>
      <c r="AU74" s="199" t="b">
        <v>1</v>
      </c>
      <c r="AV74" s="199">
        <v>3.0</v>
      </c>
      <c r="AW74" s="199">
        <v>27.0</v>
      </c>
      <c r="AX74" s="199" t="s">
        <v>274</v>
      </c>
      <c r="AY74" s="199" t="s">
        <v>224</v>
      </c>
      <c r="AZ74" s="236">
        <v>0.9475138413318885</v>
      </c>
      <c r="BA74" s="199" t="s">
        <v>269</v>
      </c>
      <c r="BB74" s="199" t="s">
        <v>268</v>
      </c>
    </row>
    <row r="75" ht="15.75" customHeight="1">
      <c r="L75" s="199">
        <v>2.0</v>
      </c>
      <c r="M75" s="199">
        <v>1010630.881</v>
      </c>
      <c r="N75" s="199">
        <v>83.559</v>
      </c>
      <c r="O75" s="199">
        <v>0.0</v>
      </c>
      <c r="P75" s="199">
        <v>165.0</v>
      </c>
      <c r="R75" s="199">
        <v>2.0</v>
      </c>
      <c r="S75" s="199">
        <v>363368.797</v>
      </c>
      <c r="T75" s="199">
        <v>30.043</v>
      </c>
      <c r="U75" s="199">
        <v>0.0</v>
      </c>
      <c r="V75" s="199">
        <v>225.0</v>
      </c>
      <c r="W75" s="220">
        <f t="shared" si="1"/>
        <v>35.95465009</v>
      </c>
      <c r="Z75" s="222"/>
      <c r="AA75" s="199">
        <v>31.0</v>
      </c>
      <c r="AB75" s="199" t="s">
        <v>315</v>
      </c>
      <c r="AC75" s="199" t="b">
        <v>0</v>
      </c>
      <c r="AD75" s="199" t="s">
        <v>316</v>
      </c>
      <c r="AE75" s="199" t="s">
        <v>263</v>
      </c>
      <c r="AF75" s="199" t="s">
        <v>264</v>
      </c>
      <c r="AG75" s="199" t="s">
        <v>265</v>
      </c>
      <c r="AH75" s="199" t="s">
        <v>266</v>
      </c>
      <c r="AI75" s="236">
        <v>31.66370391845703</v>
      </c>
      <c r="AJ75" s="236">
        <v>31.027414321899414</v>
      </c>
      <c r="AK75" s="236">
        <v>0.7798524498939514</v>
      </c>
      <c r="AL75" s="199" t="s">
        <v>224</v>
      </c>
      <c r="AM75" s="199" t="s">
        <v>224</v>
      </c>
      <c r="AN75" s="199" t="s">
        <v>224</v>
      </c>
      <c r="AO75" s="199" t="s">
        <v>224</v>
      </c>
      <c r="AP75" s="199" t="s">
        <v>224</v>
      </c>
      <c r="AQ75" s="199" t="s">
        <v>224</v>
      </c>
      <c r="AR75" s="199" t="s">
        <v>224</v>
      </c>
      <c r="AS75" s="199" t="b">
        <v>1</v>
      </c>
      <c r="AT75" s="236">
        <v>0.056495024812377656</v>
      </c>
      <c r="AU75" s="199" t="b">
        <v>1</v>
      </c>
      <c r="AV75" s="199">
        <v>3.0</v>
      </c>
      <c r="AW75" s="199">
        <v>28.0</v>
      </c>
      <c r="AX75" s="199" t="s">
        <v>274</v>
      </c>
      <c r="AY75" s="199" t="s">
        <v>224</v>
      </c>
      <c r="AZ75" s="236">
        <v>0.9749525037475611</v>
      </c>
      <c r="BA75" s="199" t="s">
        <v>269</v>
      </c>
      <c r="BB75" s="199" t="s">
        <v>268</v>
      </c>
    </row>
    <row r="76" ht="15.75" customHeight="1">
      <c r="L76" s="199">
        <v>3.0</v>
      </c>
      <c r="M76" s="199">
        <v>888544.945</v>
      </c>
      <c r="N76" s="199">
        <v>73.465</v>
      </c>
      <c r="O76" s="199">
        <v>0.0</v>
      </c>
      <c r="P76" s="199">
        <v>165.0</v>
      </c>
      <c r="R76" s="199">
        <v>3.0</v>
      </c>
      <c r="S76" s="199">
        <v>235770.515</v>
      </c>
      <c r="T76" s="199">
        <v>19.494</v>
      </c>
      <c r="U76" s="199">
        <v>0.0</v>
      </c>
      <c r="V76" s="199">
        <v>225.0</v>
      </c>
      <c r="W76" s="220">
        <f t="shared" si="1"/>
        <v>26.53445009</v>
      </c>
      <c r="AA76" s="199">
        <v>32.0</v>
      </c>
      <c r="AB76" s="199" t="s">
        <v>317</v>
      </c>
      <c r="AC76" s="199" t="b">
        <v>0</v>
      </c>
      <c r="AD76" s="199" t="s">
        <v>316</v>
      </c>
      <c r="AE76" s="199" t="s">
        <v>263</v>
      </c>
      <c r="AF76" s="199" t="s">
        <v>264</v>
      </c>
      <c r="AG76" s="199" t="s">
        <v>265</v>
      </c>
      <c r="AH76" s="199" t="s">
        <v>266</v>
      </c>
      <c r="AI76" s="236">
        <v>31.2611026763916</v>
      </c>
      <c r="AJ76" s="236">
        <v>31.027414321899414</v>
      </c>
      <c r="AK76" s="236">
        <v>0.7798524498939514</v>
      </c>
      <c r="AL76" s="199" t="s">
        <v>224</v>
      </c>
      <c r="AM76" s="199" t="s">
        <v>224</v>
      </c>
      <c r="AN76" s="199" t="s">
        <v>224</v>
      </c>
      <c r="AO76" s="199" t="s">
        <v>224</v>
      </c>
      <c r="AP76" s="199" t="s">
        <v>224</v>
      </c>
      <c r="AQ76" s="199" t="s">
        <v>224</v>
      </c>
      <c r="AR76" s="199" t="s">
        <v>224</v>
      </c>
      <c r="AS76" s="199" t="b">
        <v>1</v>
      </c>
      <c r="AT76" s="236">
        <v>0.056495024812377656</v>
      </c>
      <c r="AU76" s="199" t="b">
        <v>1</v>
      </c>
      <c r="AV76" s="199">
        <v>3.0</v>
      </c>
      <c r="AW76" s="199">
        <v>27.0</v>
      </c>
      <c r="AX76" s="199" t="s">
        <v>274</v>
      </c>
      <c r="AY76" s="199" t="s">
        <v>224</v>
      </c>
      <c r="AZ76" s="236">
        <v>0.9546999776380667</v>
      </c>
      <c r="BA76" s="199" t="s">
        <v>269</v>
      </c>
      <c r="BB76" s="199" t="s">
        <v>268</v>
      </c>
    </row>
    <row r="77" ht="15.75" customHeight="1">
      <c r="L77" s="199">
        <v>4.0</v>
      </c>
      <c r="M77" s="199">
        <v>695179.157</v>
      </c>
      <c r="N77" s="199">
        <v>57.477</v>
      </c>
      <c r="O77" s="199">
        <v>0.0</v>
      </c>
      <c r="P77" s="199">
        <v>165.0</v>
      </c>
      <c r="R77" s="199">
        <v>4.0</v>
      </c>
      <c r="S77" s="199">
        <v>120187.739</v>
      </c>
      <c r="T77" s="199">
        <v>9.937</v>
      </c>
      <c r="U77" s="199">
        <v>0.0</v>
      </c>
      <c r="V77" s="199">
        <v>225.0</v>
      </c>
      <c r="W77" s="220">
        <f t="shared" si="1"/>
        <v>17.28874317</v>
      </c>
      <c r="AA77" s="199">
        <v>33.0</v>
      </c>
      <c r="AB77" s="199" t="s">
        <v>318</v>
      </c>
      <c r="AC77" s="199" t="b">
        <v>0</v>
      </c>
      <c r="AD77" s="199" t="s">
        <v>316</v>
      </c>
      <c r="AE77" s="199" t="s">
        <v>263</v>
      </c>
      <c r="AF77" s="199" t="s">
        <v>264</v>
      </c>
      <c r="AG77" s="199" t="s">
        <v>265</v>
      </c>
      <c r="AH77" s="199" t="s">
        <v>266</v>
      </c>
      <c r="AI77" s="236">
        <v>30.157434463500977</v>
      </c>
      <c r="AJ77" s="236">
        <v>31.027414321899414</v>
      </c>
      <c r="AK77" s="236">
        <v>0.7798524498939514</v>
      </c>
      <c r="AL77" s="199" t="s">
        <v>224</v>
      </c>
      <c r="AM77" s="199" t="s">
        <v>224</v>
      </c>
      <c r="AN77" s="199" t="s">
        <v>224</v>
      </c>
      <c r="AO77" s="199" t="s">
        <v>224</v>
      </c>
      <c r="AP77" s="199" t="s">
        <v>224</v>
      </c>
      <c r="AQ77" s="199" t="s">
        <v>224</v>
      </c>
      <c r="AR77" s="199" t="s">
        <v>224</v>
      </c>
      <c r="AS77" s="199" t="b">
        <v>1</v>
      </c>
      <c r="AT77" s="236">
        <v>0.056495024812377656</v>
      </c>
      <c r="AU77" s="199" t="b">
        <v>1</v>
      </c>
      <c r="AV77" s="199">
        <v>3.0</v>
      </c>
      <c r="AW77" s="199">
        <v>26.0</v>
      </c>
      <c r="AX77" s="199" t="s">
        <v>274</v>
      </c>
      <c r="AY77" s="199" t="s">
        <v>224</v>
      </c>
      <c r="AZ77" s="236">
        <v>0.9524011074391422</v>
      </c>
      <c r="BA77" s="199" t="s">
        <v>269</v>
      </c>
      <c r="BB77" s="199" t="s">
        <v>268</v>
      </c>
    </row>
    <row r="78" ht="15.75" customHeight="1">
      <c r="L78" s="222">
        <v>5.0</v>
      </c>
      <c r="M78" s="222">
        <v>849865.481</v>
      </c>
      <c r="N78" s="222">
        <v>70.267</v>
      </c>
      <c r="O78" s="222">
        <v>0.0</v>
      </c>
      <c r="P78" s="222">
        <v>165.0</v>
      </c>
      <c r="R78" s="222">
        <v>5.0</v>
      </c>
      <c r="S78" s="222">
        <v>277311.692</v>
      </c>
      <c r="T78" s="222">
        <v>22.928</v>
      </c>
      <c r="U78" s="222">
        <v>0.0</v>
      </c>
      <c r="V78" s="222">
        <v>225.0</v>
      </c>
      <c r="W78" s="223">
        <f t="shared" si="1"/>
        <v>32.6300689</v>
      </c>
      <c r="X78" s="222"/>
      <c r="AA78" s="199">
        <v>34.0</v>
      </c>
      <c r="AB78" s="199" t="s">
        <v>319</v>
      </c>
      <c r="AC78" s="199" t="b">
        <v>0</v>
      </c>
      <c r="AD78" s="199" t="s">
        <v>320</v>
      </c>
      <c r="AE78" s="199" t="s">
        <v>263</v>
      </c>
      <c r="AF78" s="199" t="s">
        <v>264</v>
      </c>
      <c r="AG78" s="199" t="s">
        <v>265</v>
      </c>
      <c r="AH78" s="199" t="s">
        <v>266</v>
      </c>
      <c r="AI78" s="236">
        <v>32.578956604003906</v>
      </c>
      <c r="AJ78" s="236">
        <v>31.970596313476562</v>
      </c>
      <c r="AK78" s="236">
        <v>0.7534737586975098</v>
      </c>
      <c r="AL78" s="199" t="s">
        <v>224</v>
      </c>
      <c r="AM78" s="199" t="s">
        <v>224</v>
      </c>
      <c r="AN78" s="199" t="s">
        <v>224</v>
      </c>
      <c r="AO78" s="199" t="s">
        <v>224</v>
      </c>
      <c r="AP78" s="199" t="s">
        <v>224</v>
      </c>
      <c r="AQ78" s="199" t="s">
        <v>224</v>
      </c>
      <c r="AR78" s="199" t="s">
        <v>224</v>
      </c>
      <c r="AS78" s="199" t="b">
        <v>1</v>
      </c>
      <c r="AT78" s="236">
        <v>0.056495024812377656</v>
      </c>
      <c r="AU78" s="199" t="b">
        <v>1</v>
      </c>
      <c r="AV78" s="199">
        <v>3.0</v>
      </c>
      <c r="AW78" s="199">
        <v>28.0</v>
      </c>
      <c r="AX78" s="199" t="s">
        <v>274</v>
      </c>
      <c r="AY78" s="199" t="s">
        <v>224</v>
      </c>
      <c r="AZ78" s="236">
        <v>0.9670233425788787</v>
      </c>
      <c r="BA78" s="199" t="s">
        <v>269</v>
      </c>
      <c r="BB78" s="199" t="s">
        <v>268</v>
      </c>
    </row>
    <row r="79" ht="15.75" customHeight="1">
      <c r="K79" s="219" t="s">
        <v>321</v>
      </c>
      <c r="L79" s="237">
        <v>1.0</v>
      </c>
      <c r="M79" s="199">
        <v>670271.906</v>
      </c>
      <c r="N79" s="199">
        <v>55.418</v>
      </c>
      <c r="O79" s="199">
        <v>0.0</v>
      </c>
      <c r="P79" s="199">
        <v>165.0</v>
      </c>
      <c r="Q79" s="219" t="s">
        <v>321</v>
      </c>
      <c r="R79" s="237">
        <v>1.0</v>
      </c>
      <c r="S79" s="199">
        <v>129706.407</v>
      </c>
      <c r="T79" s="199">
        <v>10.724</v>
      </c>
      <c r="U79" s="199">
        <v>0.0</v>
      </c>
      <c r="V79" s="199">
        <v>225.0</v>
      </c>
      <c r="W79" s="220">
        <f t="shared" si="1"/>
        <v>19.35131188</v>
      </c>
      <c r="X79" s="221">
        <f>AVERAGE(W79:W84)</f>
        <v>25.1510737</v>
      </c>
      <c r="AA79" s="199">
        <v>35.0</v>
      </c>
      <c r="AB79" s="199" t="s">
        <v>322</v>
      </c>
      <c r="AC79" s="199" t="b">
        <v>0</v>
      </c>
      <c r="AD79" s="199" t="s">
        <v>320</v>
      </c>
      <c r="AE79" s="199" t="s">
        <v>263</v>
      </c>
      <c r="AF79" s="199" t="s">
        <v>264</v>
      </c>
      <c r="AG79" s="199" t="s">
        <v>265</v>
      </c>
      <c r="AH79" s="199" t="s">
        <v>266</v>
      </c>
      <c r="AI79" s="236">
        <v>32.2050666809082</v>
      </c>
      <c r="AJ79" s="236">
        <v>31.970596313476562</v>
      </c>
      <c r="AK79" s="236">
        <v>0.7534737586975098</v>
      </c>
      <c r="AL79" s="199" t="s">
        <v>224</v>
      </c>
      <c r="AM79" s="199" t="s">
        <v>224</v>
      </c>
      <c r="AN79" s="199" t="s">
        <v>224</v>
      </c>
      <c r="AO79" s="199" t="s">
        <v>224</v>
      </c>
      <c r="AP79" s="199" t="s">
        <v>224</v>
      </c>
      <c r="AQ79" s="199" t="s">
        <v>224</v>
      </c>
      <c r="AR79" s="199" t="s">
        <v>224</v>
      </c>
      <c r="AS79" s="199" t="b">
        <v>1</v>
      </c>
      <c r="AT79" s="236">
        <v>0.056495024812377656</v>
      </c>
      <c r="AU79" s="199" t="b">
        <v>1</v>
      </c>
      <c r="AV79" s="199">
        <v>3.0</v>
      </c>
      <c r="AW79" s="199">
        <v>28.0</v>
      </c>
      <c r="AX79" s="199" t="s">
        <v>274</v>
      </c>
      <c r="AY79" s="199" t="s">
        <v>224</v>
      </c>
      <c r="AZ79" s="236">
        <v>0.9663539002669637</v>
      </c>
      <c r="BA79" s="199" t="s">
        <v>269</v>
      </c>
      <c r="BB79" s="199" t="s">
        <v>268</v>
      </c>
    </row>
    <row r="80" ht="15.75" customHeight="1">
      <c r="L80" s="199">
        <v>2.0</v>
      </c>
      <c r="M80" s="199">
        <v>775797.353</v>
      </c>
      <c r="N80" s="199">
        <v>64.143</v>
      </c>
      <c r="O80" s="199">
        <v>0.0</v>
      </c>
      <c r="P80" s="199">
        <v>165.0</v>
      </c>
      <c r="R80" s="199">
        <v>2.0</v>
      </c>
      <c r="S80" s="199">
        <v>196137.917</v>
      </c>
      <c r="T80" s="199">
        <v>16.217</v>
      </c>
      <c r="U80" s="199">
        <v>0.0</v>
      </c>
      <c r="V80" s="199">
        <v>225.0</v>
      </c>
      <c r="W80" s="220">
        <f t="shared" si="1"/>
        <v>25.28210701</v>
      </c>
      <c r="AA80" s="199">
        <v>36.0</v>
      </c>
      <c r="AB80" s="199" t="s">
        <v>323</v>
      </c>
      <c r="AC80" s="199" t="b">
        <v>0</v>
      </c>
      <c r="AD80" s="199" t="s">
        <v>320</v>
      </c>
      <c r="AE80" s="199" t="s">
        <v>263</v>
      </c>
      <c r="AF80" s="199" t="s">
        <v>264</v>
      </c>
      <c r="AG80" s="199" t="s">
        <v>265</v>
      </c>
      <c r="AH80" s="199" t="s">
        <v>266</v>
      </c>
      <c r="AI80" s="236">
        <v>31.127763748168945</v>
      </c>
      <c r="AJ80" s="236">
        <v>31.970596313476562</v>
      </c>
      <c r="AK80" s="236">
        <v>0.7534737586975098</v>
      </c>
      <c r="AL80" s="199" t="s">
        <v>224</v>
      </c>
      <c r="AM80" s="199" t="s">
        <v>224</v>
      </c>
      <c r="AN80" s="199" t="s">
        <v>224</v>
      </c>
      <c r="AO80" s="199" t="s">
        <v>224</v>
      </c>
      <c r="AP80" s="199" t="s">
        <v>224</v>
      </c>
      <c r="AQ80" s="199" t="s">
        <v>224</v>
      </c>
      <c r="AR80" s="199" t="s">
        <v>224</v>
      </c>
      <c r="AS80" s="199" t="b">
        <v>1</v>
      </c>
      <c r="AT80" s="236">
        <v>0.056495024812377656</v>
      </c>
      <c r="AU80" s="199" t="b">
        <v>1</v>
      </c>
      <c r="AV80" s="199">
        <v>3.0</v>
      </c>
      <c r="AW80" s="199">
        <v>27.0</v>
      </c>
      <c r="AX80" s="199" t="s">
        <v>274</v>
      </c>
      <c r="AY80" s="199" t="s">
        <v>224</v>
      </c>
      <c r="AZ80" s="236">
        <v>0.9694445540077642</v>
      </c>
      <c r="BA80" s="199" t="s">
        <v>269</v>
      </c>
      <c r="BB80" s="199" t="s">
        <v>268</v>
      </c>
    </row>
    <row r="81" ht="15.75" customHeight="1">
      <c r="L81" s="199">
        <v>3.0</v>
      </c>
      <c r="M81" s="199">
        <v>690328.124</v>
      </c>
      <c r="N81" s="199">
        <v>57.076</v>
      </c>
      <c r="O81" s="199">
        <v>0.0</v>
      </c>
      <c r="P81" s="199">
        <v>165.0</v>
      </c>
      <c r="R81" s="199">
        <v>3.0</v>
      </c>
      <c r="S81" s="199">
        <v>213776.499</v>
      </c>
      <c r="T81" s="199">
        <v>17.675</v>
      </c>
      <c r="U81" s="199">
        <v>0.0</v>
      </c>
      <c r="V81" s="199">
        <v>225.0</v>
      </c>
      <c r="W81" s="220">
        <f t="shared" si="1"/>
        <v>30.96737502</v>
      </c>
      <c r="Z81" s="222"/>
      <c r="AA81" s="199">
        <v>37.0</v>
      </c>
      <c r="AB81" s="199" t="s">
        <v>324</v>
      </c>
      <c r="AC81" s="199" t="b">
        <v>0</v>
      </c>
      <c r="AD81" s="199" t="s">
        <v>325</v>
      </c>
      <c r="AE81" s="199" t="s">
        <v>263</v>
      </c>
      <c r="AF81" s="199" t="s">
        <v>264</v>
      </c>
      <c r="AG81" s="199" t="s">
        <v>265</v>
      </c>
      <c r="AH81" s="199" t="s">
        <v>266</v>
      </c>
      <c r="AI81" s="236">
        <v>31.41185760498047</v>
      </c>
      <c r="AJ81" s="236">
        <v>31.390846252441406</v>
      </c>
      <c r="AK81" s="236">
        <v>0.057478971779346466</v>
      </c>
      <c r="AL81" s="199" t="s">
        <v>224</v>
      </c>
      <c r="AM81" s="199" t="s">
        <v>224</v>
      </c>
      <c r="AN81" s="199" t="s">
        <v>224</v>
      </c>
      <c r="AO81" s="199" t="s">
        <v>224</v>
      </c>
      <c r="AP81" s="199" t="s">
        <v>224</v>
      </c>
      <c r="AQ81" s="199" t="s">
        <v>224</v>
      </c>
      <c r="AR81" s="199" t="s">
        <v>224</v>
      </c>
      <c r="AS81" s="199" t="b">
        <v>1</v>
      </c>
      <c r="AT81" s="236">
        <v>0.056495024812377656</v>
      </c>
      <c r="AU81" s="199" t="b">
        <v>1</v>
      </c>
      <c r="AV81" s="199">
        <v>3.0</v>
      </c>
      <c r="AW81" s="199">
        <v>27.0</v>
      </c>
      <c r="AX81" s="199" t="s">
        <v>274</v>
      </c>
      <c r="AY81" s="199" t="s">
        <v>224</v>
      </c>
      <c r="AZ81" s="236">
        <v>0.9738067406562548</v>
      </c>
      <c r="BA81" s="199" t="s">
        <v>269</v>
      </c>
      <c r="BB81" s="199" t="s">
        <v>269</v>
      </c>
    </row>
    <row r="82" ht="15.75" customHeight="1">
      <c r="L82" s="199">
        <v>4.0</v>
      </c>
      <c r="M82" s="199">
        <v>453909.369</v>
      </c>
      <c r="N82" s="199">
        <v>37.529</v>
      </c>
      <c r="O82" s="199">
        <v>0.0</v>
      </c>
      <c r="P82" s="199">
        <v>165.0</v>
      </c>
      <c r="R82" s="199">
        <v>4.0</v>
      </c>
      <c r="S82" s="199">
        <v>89779.678</v>
      </c>
      <c r="T82" s="199">
        <v>7.423</v>
      </c>
      <c r="U82" s="199">
        <v>0.0</v>
      </c>
      <c r="V82" s="199">
        <v>225.0</v>
      </c>
      <c r="W82" s="220">
        <f t="shared" si="1"/>
        <v>19.77920795</v>
      </c>
      <c r="AA82" s="199">
        <v>38.0</v>
      </c>
      <c r="AB82" s="199" t="s">
        <v>326</v>
      </c>
      <c r="AC82" s="199" t="b">
        <v>0</v>
      </c>
      <c r="AD82" s="199" t="s">
        <v>325</v>
      </c>
      <c r="AE82" s="199" t="s">
        <v>263</v>
      </c>
      <c r="AF82" s="199" t="s">
        <v>264</v>
      </c>
      <c r="AG82" s="199" t="s">
        <v>265</v>
      </c>
      <c r="AH82" s="199" t="s">
        <v>266</v>
      </c>
      <c r="AI82" s="236">
        <v>31.43486213684082</v>
      </c>
      <c r="AJ82" s="236">
        <v>31.390846252441406</v>
      </c>
      <c r="AK82" s="236">
        <v>0.057478971779346466</v>
      </c>
      <c r="AL82" s="199" t="s">
        <v>224</v>
      </c>
      <c r="AM82" s="199" t="s">
        <v>224</v>
      </c>
      <c r="AN82" s="199" t="s">
        <v>224</v>
      </c>
      <c r="AO82" s="199" t="s">
        <v>224</v>
      </c>
      <c r="AP82" s="199" t="s">
        <v>224</v>
      </c>
      <c r="AQ82" s="199" t="s">
        <v>224</v>
      </c>
      <c r="AR82" s="199" t="s">
        <v>224</v>
      </c>
      <c r="AS82" s="199" t="b">
        <v>1</v>
      </c>
      <c r="AT82" s="236">
        <v>0.056495024812377656</v>
      </c>
      <c r="AU82" s="199" t="b">
        <v>1</v>
      </c>
      <c r="AV82" s="199">
        <v>3.0</v>
      </c>
      <c r="AW82" s="199">
        <v>27.0</v>
      </c>
      <c r="AX82" s="199" t="s">
        <v>274</v>
      </c>
      <c r="AY82" s="199" t="s">
        <v>224</v>
      </c>
      <c r="AZ82" s="236">
        <v>0.975373127611722</v>
      </c>
      <c r="BA82" s="199" t="s">
        <v>269</v>
      </c>
      <c r="BB82" s="199" t="s">
        <v>269</v>
      </c>
    </row>
    <row r="83" ht="15.75" customHeight="1">
      <c r="L83" s="222">
        <v>5.0</v>
      </c>
      <c r="M83" s="199">
        <v>850976.64</v>
      </c>
      <c r="N83" s="199">
        <v>70.359</v>
      </c>
      <c r="O83" s="199">
        <v>0.0</v>
      </c>
      <c r="P83" s="199">
        <v>165.0</v>
      </c>
      <c r="R83" s="222">
        <v>5.0</v>
      </c>
      <c r="S83" s="199">
        <v>376590.044</v>
      </c>
      <c r="T83" s="199">
        <v>31.136</v>
      </c>
      <c r="U83" s="199">
        <v>0.0</v>
      </c>
      <c r="V83" s="199">
        <v>225.0</v>
      </c>
      <c r="W83" s="220">
        <f t="shared" si="1"/>
        <v>44.25386389</v>
      </c>
      <c r="AA83" s="199">
        <v>39.0</v>
      </c>
      <c r="AB83" s="199" t="s">
        <v>327</v>
      </c>
      <c r="AC83" s="199" t="b">
        <v>0</v>
      </c>
      <c r="AD83" s="199" t="s">
        <v>325</v>
      </c>
      <c r="AE83" s="199" t="s">
        <v>263</v>
      </c>
      <c r="AF83" s="199" t="s">
        <v>264</v>
      </c>
      <c r="AG83" s="199" t="s">
        <v>265</v>
      </c>
      <c r="AH83" s="199" t="s">
        <v>266</v>
      </c>
      <c r="AI83" s="236">
        <v>31.325817108154297</v>
      </c>
      <c r="AJ83" s="236">
        <v>31.390846252441406</v>
      </c>
      <c r="AK83" s="236">
        <v>0.057478971779346466</v>
      </c>
      <c r="AL83" s="199" t="s">
        <v>224</v>
      </c>
      <c r="AM83" s="199" t="s">
        <v>224</v>
      </c>
      <c r="AN83" s="199" t="s">
        <v>224</v>
      </c>
      <c r="AO83" s="199" t="s">
        <v>224</v>
      </c>
      <c r="AP83" s="199" t="s">
        <v>224</v>
      </c>
      <c r="AQ83" s="199" t="s">
        <v>224</v>
      </c>
      <c r="AR83" s="199" t="s">
        <v>224</v>
      </c>
      <c r="AS83" s="199" t="b">
        <v>1</v>
      </c>
      <c r="AT83" s="236">
        <v>0.056495024812377656</v>
      </c>
      <c r="AU83" s="199" t="b">
        <v>1</v>
      </c>
      <c r="AV83" s="199">
        <v>3.0</v>
      </c>
      <c r="AW83" s="199">
        <v>27.0</v>
      </c>
      <c r="AX83" s="199" t="s">
        <v>274</v>
      </c>
      <c r="AY83" s="199" t="s">
        <v>224</v>
      </c>
      <c r="AZ83" s="236">
        <v>0.9621380096709664</v>
      </c>
      <c r="BA83" s="199" t="s">
        <v>269</v>
      </c>
      <c r="BB83" s="199" t="s">
        <v>269</v>
      </c>
    </row>
    <row r="84" ht="15.75" customHeight="1">
      <c r="L84" s="222">
        <v>6.0</v>
      </c>
      <c r="M84" s="222">
        <v>448726.91</v>
      </c>
      <c r="N84" s="222">
        <v>37.101</v>
      </c>
      <c r="O84" s="222">
        <v>0.0</v>
      </c>
      <c r="P84" s="222">
        <v>165.0</v>
      </c>
      <c r="R84" s="222">
        <v>6.0</v>
      </c>
      <c r="S84" s="222">
        <v>50583.084</v>
      </c>
      <c r="T84" s="222">
        <v>4.182</v>
      </c>
      <c r="U84" s="222">
        <v>0.0</v>
      </c>
      <c r="V84" s="222">
        <v>225.0</v>
      </c>
      <c r="W84" s="223">
        <f t="shared" si="1"/>
        <v>11.27257645</v>
      </c>
      <c r="X84" s="222"/>
      <c r="AA84" s="199">
        <v>40.0</v>
      </c>
      <c r="AB84" s="199" t="s">
        <v>328</v>
      </c>
      <c r="AC84" s="199" t="b">
        <v>0</v>
      </c>
      <c r="AD84" s="199" t="s">
        <v>329</v>
      </c>
      <c r="AE84" s="199" t="s">
        <v>263</v>
      </c>
      <c r="AF84" s="199" t="s">
        <v>264</v>
      </c>
      <c r="AG84" s="199" t="s">
        <v>265</v>
      </c>
      <c r="AH84" s="199" t="s">
        <v>266</v>
      </c>
      <c r="AI84" s="236">
        <v>31.05488395690918</v>
      </c>
      <c r="AJ84" s="236">
        <v>31.0001163482666</v>
      </c>
      <c r="AK84" s="236">
        <v>0.059828344732522964</v>
      </c>
      <c r="AL84" s="199" t="s">
        <v>224</v>
      </c>
      <c r="AM84" s="199" t="s">
        <v>224</v>
      </c>
      <c r="AN84" s="199" t="s">
        <v>224</v>
      </c>
      <c r="AO84" s="199" t="s">
        <v>224</v>
      </c>
      <c r="AP84" s="199" t="s">
        <v>224</v>
      </c>
      <c r="AQ84" s="199" t="s">
        <v>224</v>
      </c>
      <c r="AR84" s="199" t="s">
        <v>224</v>
      </c>
      <c r="AS84" s="199" t="b">
        <v>1</v>
      </c>
      <c r="AT84" s="236">
        <v>0.056495024812377656</v>
      </c>
      <c r="AU84" s="199" t="b">
        <v>1</v>
      </c>
      <c r="AV84" s="199">
        <v>3.0</v>
      </c>
      <c r="AW84" s="199">
        <v>27.0</v>
      </c>
      <c r="AX84" s="199" t="s">
        <v>274</v>
      </c>
      <c r="AY84" s="199" t="s">
        <v>224</v>
      </c>
      <c r="AZ84" s="236">
        <v>0.9675904581852138</v>
      </c>
      <c r="BA84" s="199" t="s">
        <v>269</v>
      </c>
      <c r="BB84" s="199" t="s">
        <v>269</v>
      </c>
    </row>
    <row r="85" ht="15.75" customHeight="1">
      <c r="K85" s="219" t="s">
        <v>330</v>
      </c>
      <c r="L85" s="199">
        <v>1.0</v>
      </c>
      <c r="M85" s="199">
        <v>855398.205</v>
      </c>
      <c r="N85" s="199">
        <v>70.724</v>
      </c>
      <c r="O85" s="199">
        <v>0.0</v>
      </c>
      <c r="P85" s="199">
        <v>165.0</v>
      </c>
      <c r="Q85" s="219" t="s">
        <v>330</v>
      </c>
      <c r="R85" s="199">
        <v>1.0</v>
      </c>
      <c r="S85" s="199">
        <v>244184.561</v>
      </c>
      <c r="T85" s="199">
        <v>20.189</v>
      </c>
      <c r="U85" s="199">
        <v>0.0</v>
      </c>
      <c r="V85" s="199">
        <v>225.0</v>
      </c>
      <c r="W85" s="220">
        <f t="shared" si="1"/>
        <v>28.54630271</v>
      </c>
      <c r="X85" s="221">
        <f>AVERAGE(W85:W89)</f>
        <v>32.49608562</v>
      </c>
      <c r="AA85" s="199">
        <v>41.0</v>
      </c>
      <c r="AB85" s="199" t="s">
        <v>331</v>
      </c>
      <c r="AC85" s="199" t="b">
        <v>0</v>
      </c>
      <c r="AD85" s="199" t="s">
        <v>329</v>
      </c>
      <c r="AE85" s="199" t="s">
        <v>263</v>
      </c>
      <c r="AF85" s="199" t="s">
        <v>264</v>
      </c>
      <c r="AG85" s="199" t="s">
        <v>265</v>
      </c>
      <c r="AH85" s="199" t="s">
        <v>266</v>
      </c>
      <c r="AI85" s="236">
        <v>31.009199142456055</v>
      </c>
      <c r="AJ85" s="236">
        <v>31.0001163482666</v>
      </c>
      <c r="AK85" s="236">
        <v>0.059828344732522964</v>
      </c>
      <c r="AL85" s="199" t="s">
        <v>224</v>
      </c>
      <c r="AM85" s="199" t="s">
        <v>224</v>
      </c>
      <c r="AN85" s="199" t="s">
        <v>224</v>
      </c>
      <c r="AO85" s="199" t="s">
        <v>224</v>
      </c>
      <c r="AP85" s="199" t="s">
        <v>224</v>
      </c>
      <c r="AQ85" s="199" t="s">
        <v>224</v>
      </c>
      <c r="AR85" s="199" t="s">
        <v>224</v>
      </c>
      <c r="AS85" s="199" t="b">
        <v>1</v>
      </c>
      <c r="AT85" s="236">
        <v>0.056495024812377656</v>
      </c>
      <c r="AU85" s="199" t="b">
        <v>1</v>
      </c>
      <c r="AV85" s="199">
        <v>3.0</v>
      </c>
      <c r="AW85" s="199">
        <v>27.0</v>
      </c>
      <c r="AX85" s="199" t="s">
        <v>274</v>
      </c>
      <c r="AY85" s="199" t="s">
        <v>224</v>
      </c>
      <c r="AZ85" s="236">
        <v>0.9562945913919564</v>
      </c>
      <c r="BA85" s="199" t="s">
        <v>269</v>
      </c>
      <c r="BB85" s="199" t="s">
        <v>269</v>
      </c>
    </row>
    <row r="86" ht="15.75" customHeight="1">
      <c r="L86" s="199">
        <v>2.0</v>
      </c>
      <c r="M86" s="199">
        <v>903753.205</v>
      </c>
      <c r="N86" s="199">
        <v>74.722</v>
      </c>
      <c r="O86" s="199">
        <v>0.0</v>
      </c>
      <c r="P86" s="199">
        <v>165.0</v>
      </c>
      <c r="R86" s="199">
        <v>2.0</v>
      </c>
      <c r="S86" s="199">
        <v>271586.727</v>
      </c>
      <c r="T86" s="199">
        <v>22.455</v>
      </c>
      <c r="U86" s="199">
        <v>0.0</v>
      </c>
      <c r="V86" s="199">
        <v>225.0</v>
      </c>
      <c r="W86" s="220">
        <f t="shared" si="1"/>
        <v>30.05098355</v>
      </c>
      <c r="Z86" s="222"/>
      <c r="AA86" s="199">
        <v>42.0</v>
      </c>
      <c r="AB86" s="199" t="s">
        <v>332</v>
      </c>
      <c r="AC86" s="199" t="b">
        <v>0</v>
      </c>
      <c r="AD86" s="199" t="s">
        <v>329</v>
      </c>
      <c r="AE86" s="199" t="s">
        <v>263</v>
      </c>
      <c r="AF86" s="199" t="s">
        <v>264</v>
      </c>
      <c r="AG86" s="199" t="s">
        <v>265</v>
      </c>
      <c r="AH86" s="199" t="s">
        <v>266</v>
      </c>
      <c r="AI86" s="236">
        <v>30.93626594543457</v>
      </c>
      <c r="AJ86" s="236">
        <v>31.0001163482666</v>
      </c>
      <c r="AK86" s="236">
        <v>0.059828344732522964</v>
      </c>
      <c r="AL86" s="199" t="s">
        <v>224</v>
      </c>
      <c r="AM86" s="199" t="s">
        <v>224</v>
      </c>
      <c r="AN86" s="199" t="s">
        <v>224</v>
      </c>
      <c r="AO86" s="199" t="s">
        <v>224</v>
      </c>
      <c r="AP86" s="199" t="s">
        <v>224</v>
      </c>
      <c r="AQ86" s="199" t="s">
        <v>224</v>
      </c>
      <c r="AR86" s="199" t="s">
        <v>224</v>
      </c>
      <c r="AS86" s="199" t="b">
        <v>1</v>
      </c>
      <c r="AT86" s="236">
        <v>0.056495024812377656</v>
      </c>
      <c r="AU86" s="199" t="b">
        <v>1</v>
      </c>
      <c r="AV86" s="199">
        <v>3.0</v>
      </c>
      <c r="AW86" s="199">
        <v>27.0</v>
      </c>
      <c r="AX86" s="199" t="s">
        <v>274</v>
      </c>
      <c r="AY86" s="199" t="s">
        <v>224</v>
      </c>
      <c r="AZ86" s="236">
        <v>0.9564945845957261</v>
      </c>
      <c r="BA86" s="199" t="s">
        <v>269</v>
      </c>
      <c r="BB86" s="199" t="s">
        <v>269</v>
      </c>
    </row>
    <row r="87" ht="15.75" customHeight="1">
      <c r="L87" s="199">
        <v>3.0</v>
      </c>
      <c r="M87" s="199">
        <v>1020338.33</v>
      </c>
      <c r="N87" s="199">
        <v>84.362</v>
      </c>
      <c r="O87" s="199">
        <v>0.0</v>
      </c>
      <c r="P87" s="199">
        <v>165.0</v>
      </c>
      <c r="R87" s="199">
        <v>3.0</v>
      </c>
      <c r="S87" s="199">
        <v>343696.295</v>
      </c>
      <c r="T87" s="199">
        <v>28.417</v>
      </c>
      <c r="U87" s="199">
        <v>0.0</v>
      </c>
      <c r="V87" s="199">
        <v>225.0</v>
      </c>
      <c r="W87" s="220">
        <f t="shared" si="1"/>
        <v>33.68454217</v>
      </c>
      <c r="AA87" s="199">
        <v>43.0</v>
      </c>
      <c r="AB87" s="199" t="s">
        <v>333</v>
      </c>
      <c r="AC87" s="199" t="b">
        <v>0</v>
      </c>
      <c r="AD87" s="199" t="s">
        <v>334</v>
      </c>
      <c r="AE87" s="199" t="s">
        <v>263</v>
      </c>
      <c r="AF87" s="199" t="s">
        <v>264</v>
      </c>
      <c r="AG87" s="199" t="s">
        <v>265</v>
      </c>
      <c r="AH87" s="199" t="s">
        <v>266</v>
      </c>
      <c r="AI87" s="236">
        <v>31.315542221069336</v>
      </c>
      <c r="AJ87" s="236">
        <v>30.8630313873291</v>
      </c>
      <c r="AK87" s="236">
        <v>0.5958079099655151</v>
      </c>
      <c r="AL87" s="199" t="s">
        <v>224</v>
      </c>
      <c r="AM87" s="199" t="s">
        <v>224</v>
      </c>
      <c r="AN87" s="199" t="s">
        <v>224</v>
      </c>
      <c r="AO87" s="199" t="s">
        <v>224</v>
      </c>
      <c r="AP87" s="199" t="s">
        <v>224</v>
      </c>
      <c r="AQ87" s="199" t="s">
        <v>224</v>
      </c>
      <c r="AR87" s="199" t="s">
        <v>224</v>
      </c>
      <c r="AS87" s="199" t="b">
        <v>1</v>
      </c>
      <c r="AT87" s="236">
        <v>0.056495024812377656</v>
      </c>
      <c r="AU87" s="199" t="b">
        <v>1</v>
      </c>
      <c r="AV87" s="199">
        <v>3.0</v>
      </c>
      <c r="AW87" s="199">
        <v>27.0</v>
      </c>
      <c r="AX87" s="199" t="s">
        <v>274</v>
      </c>
      <c r="AY87" s="199" t="s">
        <v>224</v>
      </c>
      <c r="AZ87" s="236">
        <v>0.9621541436160113</v>
      </c>
      <c r="BA87" s="199" t="s">
        <v>269</v>
      </c>
      <c r="BB87" s="199" t="s">
        <v>268</v>
      </c>
    </row>
    <row r="88" ht="15.75" customHeight="1">
      <c r="L88" s="199">
        <v>4.0</v>
      </c>
      <c r="M88" s="199">
        <v>876474.073</v>
      </c>
      <c r="N88" s="199">
        <v>72.467</v>
      </c>
      <c r="O88" s="199">
        <v>0.0</v>
      </c>
      <c r="P88" s="199">
        <v>165.0</v>
      </c>
      <c r="R88" s="199">
        <v>4.0</v>
      </c>
      <c r="S88" s="199">
        <v>329967.913</v>
      </c>
      <c r="T88" s="199">
        <v>27.282</v>
      </c>
      <c r="U88" s="199">
        <v>0.0</v>
      </c>
      <c r="V88" s="199">
        <v>225.0</v>
      </c>
      <c r="W88" s="220">
        <f t="shared" si="1"/>
        <v>37.6471961</v>
      </c>
      <c r="AA88" s="199">
        <v>44.0</v>
      </c>
      <c r="AB88" s="199" t="s">
        <v>335</v>
      </c>
      <c r="AC88" s="199" t="b">
        <v>0</v>
      </c>
      <c r="AD88" s="199" t="s">
        <v>334</v>
      </c>
      <c r="AE88" s="199" t="s">
        <v>263</v>
      </c>
      <c r="AF88" s="199" t="s">
        <v>264</v>
      </c>
      <c r="AG88" s="199" t="s">
        <v>265</v>
      </c>
      <c r="AH88" s="199" t="s">
        <v>266</v>
      </c>
      <c r="AI88" s="236">
        <v>31.085567474365234</v>
      </c>
      <c r="AJ88" s="236">
        <v>30.8630313873291</v>
      </c>
      <c r="AK88" s="236">
        <v>0.5958079099655151</v>
      </c>
      <c r="AL88" s="199" t="s">
        <v>224</v>
      </c>
      <c r="AM88" s="199" t="s">
        <v>224</v>
      </c>
      <c r="AN88" s="199" t="s">
        <v>224</v>
      </c>
      <c r="AO88" s="199" t="s">
        <v>224</v>
      </c>
      <c r="AP88" s="199" t="s">
        <v>224</v>
      </c>
      <c r="AQ88" s="199" t="s">
        <v>224</v>
      </c>
      <c r="AR88" s="199" t="s">
        <v>224</v>
      </c>
      <c r="AS88" s="199" t="b">
        <v>1</v>
      </c>
      <c r="AT88" s="236">
        <v>0.056495024812377656</v>
      </c>
      <c r="AU88" s="199" t="b">
        <v>1</v>
      </c>
      <c r="AV88" s="199">
        <v>3.0</v>
      </c>
      <c r="AW88" s="199">
        <v>27.0</v>
      </c>
      <c r="AX88" s="199" t="s">
        <v>274</v>
      </c>
      <c r="AY88" s="199" t="s">
        <v>224</v>
      </c>
      <c r="AZ88" s="236">
        <v>0.9544305301946504</v>
      </c>
      <c r="BA88" s="199" t="s">
        <v>269</v>
      </c>
      <c r="BB88" s="199" t="s">
        <v>268</v>
      </c>
    </row>
    <row r="89" ht="15.75" customHeight="1">
      <c r="L89" s="222">
        <v>5.0</v>
      </c>
      <c r="M89" s="222">
        <v>904634.442</v>
      </c>
      <c r="N89" s="222">
        <v>74.795</v>
      </c>
      <c r="O89" s="222">
        <v>0.0</v>
      </c>
      <c r="P89" s="222">
        <v>165.0</v>
      </c>
      <c r="R89" s="222">
        <v>5.0</v>
      </c>
      <c r="S89" s="222">
        <v>294471.208</v>
      </c>
      <c r="T89" s="222">
        <v>24.347</v>
      </c>
      <c r="U89" s="222">
        <v>0.0</v>
      </c>
      <c r="V89" s="222">
        <v>225.0</v>
      </c>
      <c r="W89" s="223">
        <f t="shared" si="1"/>
        <v>32.55140356</v>
      </c>
      <c r="X89" s="222"/>
      <c r="AA89" s="199">
        <v>45.0</v>
      </c>
      <c r="AB89" s="199" t="s">
        <v>336</v>
      </c>
      <c r="AC89" s="199" t="b">
        <v>0</v>
      </c>
      <c r="AD89" s="199" t="s">
        <v>334</v>
      </c>
      <c r="AE89" s="199" t="s">
        <v>263</v>
      </c>
      <c r="AF89" s="199" t="s">
        <v>264</v>
      </c>
      <c r="AG89" s="199" t="s">
        <v>265</v>
      </c>
      <c r="AH89" s="199" t="s">
        <v>266</v>
      </c>
      <c r="AI89" s="236">
        <v>30.187986373901367</v>
      </c>
      <c r="AJ89" s="236">
        <v>30.8630313873291</v>
      </c>
      <c r="AK89" s="236">
        <v>0.5958079099655151</v>
      </c>
      <c r="AL89" s="199" t="s">
        <v>224</v>
      </c>
      <c r="AM89" s="199" t="s">
        <v>224</v>
      </c>
      <c r="AN89" s="199" t="s">
        <v>224</v>
      </c>
      <c r="AO89" s="199" t="s">
        <v>224</v>
      </c>
      <c r="AP89" s="199" t="s">
        <v>224</v>
      </c>
      <c r="AQ89" s="199" t="s">
        <v>224</v>
      </c>
      <c r="AR89" s="199" t="s">
        <v>224</v>
      </c>
      <c r="AS89" s="199" t="b">
        <v>1</v>
      </c>
      <c r="AT89" s="236">
        <v>0.056495024812377656</v>
      </c>
      <c r="AU89" s="199" t="b">
        <v>1</v>
      </c>
      <c r="AV89" s="199">
        <v>3.0</v>
      </c>
      <c r="AW89" s="199">
        <v>26.0</v>
      </c>
      <c r="AX89" s="199" t="s">
        <v>274</v>
      </c>
      <c r="AY89" s="199" t="s">
        <v>224</v>
      </c>
      <c r="AZ89" s="236">
        <v>0.9417272596532993</v>
      </c>
      <c r="BA89" s="199" t="s">
        <v>269</v>
      </c>
      <c r="BB89" s="199" t="s">
        <v>268</v>
      </c>
    </row>
    <row r="90" ht="15.75" customHeight="1">
      <c r="W90" s="214"/>
      <c r="AA90" s="199">
        <v>49.0</v>
      </c>
      <c r="AB90" s="199" t="s">
        <v>337</v>
      </c>
      <c r="AC90" s="199" t="b">
        <v>0</v>
      </c>
      <c r="AD90" s="199" t="s">
        <v>338</v>
      </c>
      <c r="AE90" s="199" t="s">
        <v>263</v>
      </c>
      <c r="AF90" s="199" t="s">
        <v>264</v>
      </c>
      <c r="AG90" s="199" t="s">
        <v>265</v>
      </c>
      <c r="AH90" s="199" t="s">
        <v>266</v>
      </c>
      <c r="AI90" s="236">
        <v>16.845483779907227</v>
      </c>
      <c r="AJ90" s="236">
        <v>16.479551315307617</v>
      </c>
      <c r="AK90" s="236">
        <v>0.32123255729675293</v>
      </c>
      <c r="AL90" s="239">
        <v>2.5</v>
      </c>
      <c r="AM90" s="199" t="s">
        <v>224</v>
      </c>
      <c r="AN90" s="199" t="s">
        <v>224</v>
      </c>
      <c r="AO90" s="199" t="s">
        <v>224</v>
      </c>
      <c r="AP90" s="199" t="s">
        <v>224</v>
      </c>
      <c r="AQ90" s="199" t="s">
        <v>224</v>
      </c>
      <c r="AR90" s="199" t="s">
        <v>224</v>
      </c>
      <c r="AS90" s="199" t="b">
        <v>1</v>
      </c>
      <c r="AT90" s="236">
        <v>0.056495024812377656</v>
      </c>
      <c r="AU90" s="199" t="b">
        <v>1</v>
      </c>
      <c r="AV90" s="199">
        <v>3.0</v>
      </c>
      <c r="AW90" s="199">
        <v>12.0</v>
      </c>
      <c r="AX90" s="199" t="s">
        <v>274</v>
      </c>
      <c r="AY90" s="199" t="s">
        <v>224</v>
      </c>
      <c r="AZ90" s="236">
        <v>0.6316817378769543</v>
      </c>
      <c r="BA90" s="199" t="s">
        <v>268</v>
      </c>
      <c r="BB90" s="199" t="s">
        <v>269</v>
      </c>
    </row>
    <row r="91" ht="15.75" customHeight="1">
      <c r="W91" s="214"/>
      <c r="AA91" s="199">
        <v>50.0</v>
      </c>
      <c r="AB91" s="199" t="s">
        <v>339</v>
      </c>
      <c r="AC91" s="199" t="b">
        <v>0</v>
      </c>
      <c r="AD91" s="199" t="s">
        <v>338</v>
      </c>
      <c r="AE91" s="199" t="s">
        <v>263</v>
      </c>
      <c r="AF91" s="199" t="s">
        <v>264</v>
      </c>
      <c r="AG91" s="199" t="s">
        <v>265</v>
      </c>
      <c r="AH91" s="199" t="s">
        <v>266</v>
      </c>
      <c r="AI91" s="236">
        <v>16.349124908447266</v>
      </c>
      <c r="AJ91" s="236">
        <v>16.479551315307617</v>
      </c>
      <c r="AK91" s="236">
        <v>0.32123255729675293</v>
      </c>
      <c r="AL91" s="239">
        <v>2.5</v>
      </c>
      <c r="AM91" s="199" t="s">
        <v>224</v>
      </c>
      <c r="AN91" s="199" t="s">
        <v>224</v>
      </c>
      <c r="AO91" s="199" t="s">
        <v>224</v>
      </c>
      <c r="AP91" s="199" t="s">
        <v>224</v>
      </c>
      <c r="AQ91" s="199" t="s">
        <v>224</v>
      </c>
      <c r="AR91" s="199" t="s">
        <v>224</v>
      </c>
      <c r="AS91" s="199" t="b">
        <v>1</v>
      </c>
      <c r="AT91" s="236">
        <v>0.056495024812377656</v>
      </c>
      <c r="AU91" s="199" t="b">
        <v>1</v>
      </c>
      <c r="AV91" s="199">
        <v>3.0</v>
      </c>
      <c r="AW91" s="199">
        <v>12.0</v>
      </c>
      <c r="AX91" s="199" t="s">
        <v>274</v>
      </c>
      <c r="AY91" s="199" t="s">
        <v>224</v>
      </c>
      <c r="AZ91" s="236">
        <v>0.6911259342870181</v>
      </c>
      <c r="BA91" s="199" t="s">
        <v>268</v>
      </c>
      <c r="BB91" s="199" t="s">
        <v>269</v>
      </c>
    </row>
    <row r="92" ht="15.75" customHeight="1">
      <c r="M92" s="10" t="s">
        <v>340</v>
      </c>
      <c r="N92" s="10" t="s">
        <v>341</v>
      </c>
      <c r="W92" s="214"/>
      <c r="AA92" s="199">
        <v>51.0</v>
      </c>
      <c r="AB92" s="199" t="s">
        <v>342</v>
      </c>
      <c r="AC92" s="199" t="b">
        <v>0</v>
      </c>
      <c r="AD92" s="199" t="s">
        <v>338</v>
      </c>
      <c r="AE92" s="199" t="s">
        <v>263</v>
      </c>
      <c r="AF92" s="199" t="s">
        <v>264</v>
      </c>
      <c r="AG92" s="199" t="s">
        <v>265</v>
      </c>
      <c r="AH92" s="199" t="s">
        <v>266</v>
      </c>
      <c r="AI92" s="236">
        <v>16.24404525756836</v>
      </c>
      <c r="AJ92" s="236">
        <v>16.479551315307617</v>
      </c>
      <c r="AK92" s="236">
        <v>0.32123255729675293</v>
      </c>
      <c r="AL92" s="239">
        <v>2.5</v>
      </c>
      <c r="AM92" s="199" t="s">
        <v>224</v>
      </c>
      <c r="AN92" s="199" t="s">
        <v>224</v>
      </c>
      <c r="AO92" s="199" t="s">
        <v>224</v>
      </c>
      <c r="AP92" s="199" t="s">
        <v>224</v>
      </c>
      <c r="AQ92" s="199" t="s">
        <v>224</v>
      </c>
      <c r="AR92" s="199" t="s">
        <v>224</v>
      </c>
      <c r="AS92" s="199" t="b">
        <v>1</v>
      </c>
      <c r="AT92" s="236">
        <v>0.056495024812377656</v>
      </c>
      <c r="AU92" s="199" t="b">
        <v>1</v>
      </c>
      <c r="AV92" s="199">
        <v>3.0</v>
      </c>
      <c r="AW92" s="199">
        <v>12.0</v>
      </c>
      <c r="AX92" s="199" t="s">
        <v>274</v>
      </c>
      <c r="AY92" s="199" t="s">
        <v>224</v>
      </c>
      <c r="AZ92" s="236">
        <v>0.702117975613101</v>
      </c>
      <c r="BA92" s="199" t="s">
        <v>268</v>
      </c>
      <c r="BB92" s="199" t="s">
        <v>269</v>
      </c>
    </row>
    <row r="93" ht="15.75" customHeight="1">
      <c r="M93" s="5">
        <v>23.299</v>
      </c>
      <c r="N93" s="5">
        <v>20.1539</v>
      </c>
      <c r="W93" s="214"/>
      <c r="AA93" s="199">
        <v>52.0</v>
      </c>
      <c r="AB93" s="199" t="s">
        <v>343</v>
      </c>
      <c r="AC93" s="199" t="b">
        <v>0</v>
      </c>
      <c r="AD93" s="199" t="s">
        <v>344</v>
      </c>
      <c r="AE93" s="199" t="s">
        <v>263</v>
      </c>
      <c r="AF93" s="199" t="s">
        <v>264</v>
      </c>
      <c r="AG93" s="199" t="s">
        <v>265</v>
      </c>
      <c r="AH93" s="199" t="s">
        <v>266</v>
      </c>
      <c r="AI93" s="236">
        <v>21.127521514892578</v>
      </c>
      <c r="AJ93" s="236">
        <v>20.83457374572754</v>
      </c>
      <c r="AK93" s="236">
        <v>0.3993591070175171</v>
      </c>
      <c r="AL93" s="199">
        <v>0.25</v>
      </c>
      <c r="AM93" s="199" t="s">
        <v>224</v>
      </c>
      <c r="AN93" s="199" t="s">
        <v>224</v>
      </c>
      <c r="AO93" s="199" t="s">
        <v>224</v>
      </c>
      <c r="AP93" s="199" t="s">
        <v>224</v>
      </c>
      <c r="AQ93" s="199" t="s">
        <v>224</v>
      </c>
      <c r="AR93" s="199" t="s">
        <v>224</v>
      </c>
      <c r="AS93" s="199" t="b">
        <v>1</v>
      </c>
      <c r="AT93" s="236">
        <v>0.056495024812377656</v>
      </c>
      <c r="AU93" s="199" t="b">
        <v>1</v>
      </c>
      <c r="AV93" s="199">
        <v>3.0</v>
      </c>
      <c r="AW93" s="199">
        <v>17.0</v>
      </c>
      <c r="AX93" s="199" t="s">
        <v>274</v>
      </c>
      <c r="AY93" s="199" t="s">
        <v>224</v>
      </c>
      <c r="AZ93" s="236">
        <v>0.7359056352153703</v>
      </c>
      <c r="BA93" s="199" t="s">
        <v>268</v>
      </c>
      <c r="BB93" s="199" t="s">
        <v>269</v>
      </c>
    </row>
    <row r="94" ht="15.75" customHeight="1">
      <c r="M94" s="5">
        <v>21.174</v>
      </c>
      <c r="N94" s="5">
        <v>10.0652</v>
      </c>
      <c r="W94" s="214"/>
      <c r="AA94" s="199">
        <v>53.0</v>
      </c>
      <c r="AB94" s="199" t="s">
        <v>345</v>
      </c>
      <c r="AC94" s="199" t="b">
        <v>0</v>
      </c>
      <c r="AD94" s="199" t="s">
        <v>344</v>
      </c>
      <c r="AE94" s="199" t="s">
        <v>263</v>
      </c>
      <c r="AF94" s="199" t="s">
        <v>264</v>
      </c>
      <c r="AG94" s="199" t="s">
        <v>265</v>
      </c>
      <c r="AH94" s="199" t="s">
        <v>266</v>
      </c>
      <c r="AI94" s="236">
        <v>20.996522903442383</v>
      </c>
      <c r="AJ94" s="236">
        <v>20.83457374572754</v>
      </c>
      <c r="AK94" s="236">
        <v>0.3993591070175171</v>
      </c>
      <c r="AL94" s="199">
        <v>0.25</v>
      </c>
      <c r="AM94" s="199" t="s">
        <v>224</v>
      </c>
      <c r="AN94" s="199" t="s">
        <v>224</v>
      </c>
      <c r="AO94" s="199" t="s">
        <v>224</v>
      </c>
      <c r="AP94" s="199" t="s">
        <v>224</v>
      </c>
      <c r="AQ94" s="199" t="s">
        <v>224</v>
      </c>
      <c r="AR94" s="199" t="s">
        <v>224</v>
      </c>
      <c r="AS94" s="199" t="b">
        <v>1</v>
      </c>
      <c r="AT94" s="236">
        <v>0.056495024812377656</v>
      </c>
      <c r="AU94" s="199" t="b">
        <v>1</v>
      </c>
      <c r="AV94" s="199">
        <v>3.0</v>
      </c>
      <c r="AW94" s="199">
        <v>17.0</v>
      </c>
      <c r="AX94" s="199" t="s">
        <v>274</v>
      </c>
      <c r="AY94" s="199" t="s">
        <v>224</v>
      </c>
      <c r="AZ94" s="236">
        <v>0.7301936564048183</v>
      </c>
      <c r="BA94" s="199" t="s">
        <v>268</v>
      </c>
      <c r="BB94" s="199" t="s">
        <v>269</v>
      </c>
    </row>
    <row r="95" ht="15.75" customHeight="1">
      <c r="M95" s="5">
        <v>21.8289</v>
      </c>
      <c r="N95" s="5">
        <v>10.6823</v>
      </c>
      <c r="W95" s="214"/>
      <c r="AA95" s="199">
        <v>54.0</v>
      </c>
      <c r="AB95" s="199" t="s">
        <v>346</v>
      </c>
      <c r="AC95" s="199" t="b">
        <v>0</v>
      </c>
      <c r="AD95" s="199" t="s">
        <v>344</v>
      </c>
      <c r="AE95" s="199" t="s">
        <v>263</v>
      </c>
      <c r="AF95" s="199" t="s">
        <v>264</v>
      </c>
      <c r="AG95" s="199" t="s">
        <v>265</v>
      </c>
      <c r="AH95" s="199" t="s">
        <v>266</v>
      </c>
      <c r="AI95" s="236">
        <v>20.37967872619629</v>
      </c>
      <c r="AJ95" s="236">
        <v>20.83457374572754</v>
      </c>
      <c r="AK95" s="236">
        <v>0.3993591070175171</v>
      </c>
      <c r="AL95" s="199">
        <v>0.25</v>
      </c>
      <c r="AM95" s="199" t="s">
        <v>224</v>
      </c>
      <c r="AN95" s="199" t="s">
        <v>224</v>
      </c>
      <c r="AO95" s="199" t="s">
        <v>224</v>
      </c>
      <c r="AP95" s="199" t="s">
        <v>224</v>
      </c>
      <c r="AQ95" s="199" t="s">
        <v>224</v>
      </c>
      <c r="AR95" s="199" t="s">
        <v>224</v>
      </c>
      <c r="AS95" s="199" t="b">
        <v>1</v>
      </c>
      <c r="AT95" s="236">
        <v>0.056495024812377656</v>
      </c>
      <c r="AU95" s="199" t="b">
        <v>1</v>
      </c>
      <c r="AV95" s="199">
        <v>3.0</v>
      </c>
      <c r="AW95" s="199">
        <v>16.0</v>
      </c>
      <c r="AX95" s="199" t="s">
        <v>274</v>
      </c>
      <c r="AY95" s="199" t="s">
        <v>224</v>
      </c>
      <c r="AZ95" s="236">
        <v>0.8037732212486917</v>
      </c>
      <c r="BA95" s="199" t="s">
        <v>269</v>
      </c>
      <c r="BB95" s="199" t="s">
        <v>269</v>
      </c>
    </row>
    <row r="96" ht="15.75" customHeight="1">
      <c r="M96" s="5">
        <v>14.3681</v>
      </c>
      <c r="N96" s="5">
        <v>16.3023</v>
      </c>
      <c r="W96" s="214"/>
      <c r="AA96" s="199">
        <v>55.0</v>
      </c>
      <c r="AB96" s="199" t="s">
        <v>347</v>
      </c>
      <c r="AC96" s="199" t="b">
        <v>0</v>
      </c>
      <c r="AD96" s="199" t="s">
        <v>348</v>
      </c>
      <c r="AE96" s="199" t="s">
        <v>263</v>
      </c>
      <c r="AF96" s="199" t="s">
        <v>264</v>
      </c>
      <c r="AG96" s="199" t="s">
        <v>265</v>
      </c>
      <c r="AH96" s="199" t="s">
        <v>266</v>
      </c>
      <c r="AI96" s="236">
        <v>24.994094848632812</v>
      </c>
      <c r="AJ96" s="236">
        <v>27.0430908203125</v>
      </c>
      <c r="AK96" s="236">
        <v>2.2870264053344727</v>
      </c>
      <c r="AL96" s="236">
        <v>0.025</v>
      </c>
      <c r="AM96" s="199" t="s">
        <v>224</v>
      </c>
      <c r="AN96" s="199" t="s">
        <v>224</v>
      </c>
      <c r="AO96" s="199" t="s">
        <v>224</v>
      </c>
      <c r="AP96" s="199" t="s">
        <v>224</v>
      </c>
      <c r="AQ96" s="199" t="s">
        <v>224</v>
      </c>
      <c r="AR96" s="199" t="s">
        <v>224</v>
      </c>
      <c r="AS96" s="199" t="b">
        <v>1</v>
      </c>
      <c r="AT96" s="236">
        <v>0.056495024812377656</v>
      </c>
      <c r="AU96" s="199" t="b">
        <v>1</v>
      </c>
      <c r="AV96" s="199">
        <v>3.0</v>
      </c>
      <c r="AW96" s="199">
        <v>21.0</v>
      </c>
      <c r="AX96" s="199" t="s">
        <v>274</v>
      </c>
      <c r="AY96" s="199" t="s">
        <v>224</v>
      </c>
      <c r="AZ96" s="236">
        <v>0.8373461914706607</v>
      </c>
      <c r="BA96" s="199" t="s">
        <v>269</v>
      </c>
      <c r="BB96" s="199" t="s">
        <v>268</v>
      </c>
    </row>
    <row r="97" ht="15.75" customHeight="1">
      <c r="M97" s="5">
        <v>14.2936</v>
      </c>
      <c r="N97" s="5">
        <v>27.7791</v>
      </c>
      <c r="W97" s="214"/>
      <c r="AA97" s="199">
        <v>56.0</v>
      </c>
      <c r="AB97" s="199" t="s">
        <v>349</v>
      </c>
      <c r="AC97" s="199" t="b">
        <v>0</v>
      </c>
      <c r="AD97" s="199" t="s">
        <v>348</v>
      </c>
      <c r="AE97" s="199" t="s">
        <v>263</v>
      </c>
      <c r="AF97" s="199" t="s">
        <v>264</v>
      </c>
      <c r="AG97" s="199" t="s">
        <v>265</v>
      </c>
      <c r="AH97" s="199" t="s">
        <v>266</v>
      </c>
      <c r="AI97" s="236">
        <v>24.887434005737305</v>
      </c>
      <c r="AJ97" s="236">
        <v>27.0430908203125</v>
      </c>
      <c r="AK97" s="236">
        <v>2.2870264053344727</v>
      </c>
      <c r="AL97" s="236">
        <v>0.025</v>
      </c>
      <c r="AM97" s="199" t="s">
        <v>224</v>
      </c>
      <c r="AN97" s="199" t="s">
        <v>224</v>
      </c>
      <c r="AO97" s="199" t="s">
        <v>224</v>
      </c>
      <c r="AP97" s="199" t="s">
        <v>224</v>
      </c>
      <c r="AQ97" s="199" t="s">
        <v>224</v>
      </c>
      <c r="AR97" s="199" t="s">
        <v>224</v>
      </c>
      <c r="AS97" s="199" t="b">
        <v>1</v>
      </c>
      <c r="AT97" s="236">
        <v>0.056495024812377656</v>
      </c>
      <c r="AU97" s="199" t="b">
        <v>1</v>
      </c>
      <c r="AV97" s="199">
        <v>3.0</v>
      </c>
      <c r="AW97" s="199">
        <v>21.0</v>
      </c>
      <c r="AX97" s="199" t="s">
        <v>274</v>
      </c>
      <c r="AY97" s="199" t="s">
        <v>224</v>
      </c>
      <c r="AZ97" s="236">
        <v>0.8476369635484526</v>
      </c>
      <c r="BA97" s="199" t="s">
        <v>269</v>
      </c>
      <c r="BB97" s="199" t="s">
        <v>268</v>
      </c>
    </row>
    <row r="98" ht="15.75" customHeight="1">
      <c r="M98" s="5">
        <v>30.7215</v>
      </c>
      <c r="N98" s="5">
        <v>25.0483</v>
      </c>
      <c r="W98" s="214"/>
      <c r="AA98" s="199">
        <v>57.0</v>
      </c>
      <c r="AB98" s="199" t="s">
        <v>350</v>
      </c>
      <c r="AC98" s="199" t="b">
        <v>0</v>
      </c>
      <c r="AD98" s="199" t="s">
        <v>348</v>
      </c>
      <c r="AE98" s="199" t="s">
        <v>263</v>
      </c>
      <c r="AF98" s="199" t="s">
        <v>264</v>
      </c>
      <c r="AG98" s="199" t="s">
        <v>265</v>
      </c>
      <c r="AH98" s="199" t="s">
        <v>266</v>
      </c>
      <c r="AI98" s="236">
        <v>25.01004409790039</v>
      </c>
      <c r="AJ98" s="236">
        <v>27.0430908203125</v>
      </c>
      <c r="AK98" s="236">
        <v>2.2870264053344727</v>
      </c>
      <c r="AL98" s="236">
        <v>0.025</v>
      </c>
      <c r="AM98" s="199" t="s">
        <v>224</v>
      </c>
      <c r="AN98" s="199" t="s">
        <v>224</v>
      </c>
      <c r="AO98" s="199" t="s">
        <v>224</v>
      </c>
      <c r="AP98" s="199" t="s">
        <v>224</v>
      </c>
      <c r="AQ98" s="199" t="s">
        <v>224</v>
      </c>
      <c r="AR98" s="199" t="s">
        <v>224</v>
      </c>
      <c r="AS98" s="199" t="b">
        <v>1</v>
      </c>
      <c r="AT98" s="236">
        <v>0.056495024812377656</v>
      </c>
      <c r="AU98" s="199" t="b">
        <v>1</v>
      </c>
      <c r="AV98" s="199">
        <v>3.0</v>
      </c>
      <c r="AW98" s="199">
        <v>21.0</v>
      </c>
      <c r="AX98" s="199" t="s">
        <v>274</v>
      </c>
      <c r="AY98" s="199" t="s">
        <v>224</v>
      </c>
      <c r="AZ98" s="236">
        <v>0.8938491896693983</v>
      </c>
      <c r="BA98" s="199" t="s">
        <v>269</v>
      </c>
      <c r="BB98" s="199" t="s">
        <v>268</v>
      </c>
    </row>
    <row r="99" ht="15.75" customHeight="1">
      <c r="M99" s="5">
        <v>14.1852</v>
      </c>
      <c r="N99" s="5">
        <v>25.1511</v>
      </c>
      <c r="W99" s="214"/>
      <c r="AA99" s="199">
        <v>58.0</v>
      </c>
      <c r="AB99" s="199" t="s">
        <v>351</v>
      </c>
      <c r="AC99" s="199" t="b">
        <v>0</v>
      </c>
      <c r="AD99" s="199" t="s">
        <v>348</v>
      </c>
      <c r="AE99" s="199" t="s">
        <v>263</v>
      </c>
      <c r="AF99" s="199" t="s">
        <v>264</v>
      </c>
      <c r="AG99" s="199" t="s">
        <v>265</v>
      </c>
      <c r="AH99" s="199" t="s">
        <v>266</v>
      </c>
      <c r="AI99" s="236">
        <v>29.25813102722168</v>
      </c>
      <c r="AJ99" s="236">
        <v>27.0430908203125</v>
      </c>
      <c r="AK99" s="236">
        <v>2.2870264053344727</v>
      </c>
      <c r="AL99" s="240">
        <v>0.0025</v>
      </c>
      <c r="AM99" s="199" t="s">
        <v>224</v>
      </c>
      <c r="AN99" s="199" t="s">
        <v>224</v>
      </c>
      <c r="AO99" s="199" t="s">
        <v>224</v>
      </c>
      <c r="AP99" s="199" t="s">
        <v>224</v>
      </c>
      <c r="AQ99" s="199" t="s">
        <v>224</v>
      </c>
      <c r="AR99" s="199" t="s">
        <v>224</v>
      </c>
      <c r="AS99" s="199" t="b">
        <v>1</v>
      </c>
      <c r="AT99" s="236">
        <v>0.056495024812377656</v>
      </c>
      <c r="AU99" s="199" t="b">
        <v>1</v>
      </c>
      <c r="AV99" s="199">
        <v>3.0</v>
      </c>
      <c r="AW99" s="199">
        <v>25.0</v>
      </c>
      <c r="AX99" s="199" t="s">
        <v>274</v>
      </c>
      <c r="AY99" s="199" t="s">
        <v>224</v>
      </c>
      <c r="AZ99" s="236">
        <v>0.9537885382171728</v>
      </c>
      <c r="BA99" s="199" t="s">
        <v>269</v>
      </c>
      <c r="BB99" s="199" t="s">
        <v>268</v>
      </c>
    </row>
    <row r="100" ht="15.75" customHeight="1">
      <c r="M100" s="5">
        <v>10.825</v>
      </c>
      <c r="N100" s="5">
        <v>32.4961</v>
      </c>
      <c r="W100" s="214"/>
      <c r="AA100" s="199">
        <v>59.0</v>
      </c>
      <c r="AB100" s="199" t="s">
        <v>352</v>
      </c>
      <c r="AC100" s="199" t="b">
        <v>0</v>
      </c>
      <c r="AD100" s="199" t="s">
        <v>348</v>
      </c>
      <c r="AE100" s="199" t="s">
        <v>263</v>
      </c>
      <c r="AF100" s="199" t="s">
        <v>264</v>
      </c>
      <c r="AG100" s="199" t="s">
        <v>265</v>
      </c>
      <c r="AH100" s="199" t="s">
        <v>266</v>
      </c>
      <c r="AI100" s="236">
        <v>29.351598739624023</v>
      </c>
      <c r="AJ100" s="236">
        <v>27.0430908203125</v>
      </c>
      <c r="AK100" s="236">
        <v>2.2870264053344727</v>
      </c>
      <c r="AL100" s="240">
        <v>0.0025</v>
      </c>
      <c r="AM100" s="199" t="s">
        <v>224</v>
      </c>
      <c r="AN100" s="199" t="s">
        <v>224</v>
      </c>
      <c r="AO100" s="199" t="s">
        <v>224</v>
      </c>
      <c r="AP100" s="199" t="s">
        <v>224</v>
      </c>
      <c r="AQ100" s="199" t="s">
        <v>224</v>
      </c>
      <c r="AR100" s="199" t="s">
        <v>224</v>
      </c>
      <c r="AS100" s="199" t="b">
        <v>1</v>
      </c>
      <c r="AT100" s="236">
        <v>0.056495024812377656</v>
      </c>
      <c r="AU100" s="199" t="b">
        <v>1</v>
      </c>
      <c r="AV100" s="199">
        <v>3.0</v>
      </c>
      <c r="AW100" s="199">
        <v>25.0</v>
      </c>
      <c r="AX100" s="199" t="s">
        <v>274</v>
      </c>
      <c r="AY100" s="199" t="s">
        <v>224</v>
      </c>
      <c r="AZ100" s="236">
        <v>0.9703537083671814</v>
      </c>
      <c r="BA100" s="199" t="s">
        <v>269</v>
      </c>
      <c r="BB100" s="199" t="s">
        <v>268</v>
      </c>
    </row>
    <row r="101" ht="15.75" customHeight="1">
      <c r="M101" s="5">
        <v>8.1584</v>
      </c>
      <c r="N101" s="5"/>
      <c r="W101" s="214"/>
      <c r="AA101" s="199">
        <v>60.0</v>
      </c>
      <c r="AB101" s="199" t="s">
        <v>353</v>
      </c>
      <c r="AC101" s="199" t="b">
        <v>0</v>
      </c>
      <c r="AD101" s="199" t="s">
        <v>348</v>
      </c>
      <c r="AE101" s="199" t="s">
        <v>263</v>
      </c>
      <c r="AF101" s="199" t="s">
        <v>264</v>
      </c>
      <c r="AG101" s="199" t="s">
        <v>265</v>
      </c>
      <c r="AH101" s="199" t="s">
        <v>266</v>
      </c>
      <c r="AI101" s="236">
        <v>28.75724220275879</v>
      </c>
      <c r="AJ101" s="236">
        <v>27.0430908203125</v>
      </c>
      <c r="AK101" s="236">
        <v>2.2870264053344727</v>
      </c>
      <c r="AL101" s="240">
        <v>0.0025</v>
      </c>
      <c r="AM101" s="199" t="s">
        <v>224</v>
      </c>
      <c r="AN101" s="199" t="s">
        <v>224</v>
      </c>
      <c r="AO101" s="199" t="s">
        <v>224</v>
      </c>
      <c r="AP101" s="199" t="s">
        <v>224</v>
      </c>
      <c r="AQ101" s="199" t="s">
        <v>224</v>
      </c>
      <c r="AR101" s="199" t="s">
        <v>224</v>
      </c>
      <c r="AS101" s="199" t="b">
        <v>1</v>
      </c>
      <c r="AT101" s="236">
        <v>0.056495024812377656</v>
      </c>
      <c r="AU101" s="199" t="b">
        <v>1</v>
      </c>
      <c r="AV101" s="199">
        <v>3.0</v>
      </c>
      <c r="AW101" s="199">
        <v>24.0</v>
      </c>
      <c r="AX101" s="199" t="s">
        <v>274</v>
      </c>
      <c r="AY101" s="199" t="s">
        <v>224</v>
      </c>
      <c r="AZ101" s="236">
        <v>0.9710554873455934</v>
      </c>
      <c r="BA101" s="199" t="s">
        <v>269</v>
      </c>
      <c r="BB101" s="199" t="s">
        <v>268</v>
      </c>
    </row>
    <row r="102" ht="15.75" customHeight="1">
      <c r="M102" s="5">
        <v>7.9879</v>
      </c>
      <c r="N102" s="5"/>
      <c r="W102" s="214"/>
      <c r="AA102" s="199">
        <v>61.0</v>
      </c>
      <c r="AB102" s="199" t="s">
        <v>354</v>
      </c>
      <c r="AC102" s="199" t="b">
        <v>0</v>
      </c>
      <c r="AD102" s="199" t="s">
        <v>355</v>
      </c>
      <c r="AE102" s="199" t="s">
        <v>263</v>
      </c>
      <c r="AF102" s="199" t="s">
        <v>264</v>
      </c>
      <c r="AG102" s="199" t="s">
        <v>265</v>
      </c>
      <c r="AH102" s="199" t="s">
        <v>266</v>
      </c>
      <c r="AI102" s="236">
        <v>32.820926666259766</v>
      </c>
      <c r="AJ102" s="236">
        <v>32.92216491699219</v>
      </c>
      <c r="AK102" s="236">
        <v>0.08847738802433014</v>
      </c>
      <c r="AL102" s="241">
        <v>2.5E-4</v>
      </c>
      <c r="AM102" s="199" t="s">
        <v>224</v>
      </c>
      <c r="AN102" s="199" t="s">
        <v>224</v>
      </c>
      <c r="AO102" s="199" t="s">
        <v>224</v>
      </c>
      <c r="AP102" s="199" t="s">
        <v>224</v>
      </c>
      <c r="AQ102" s="199" t="s">
        <v>224</v>
      </c>
      <c r="AR102" s="199" t="s">
        <v>224</v>
      </c>
      <c r="AS102" s="199" t="b">
        <v>1</v>
      </c>
      <c r="AT102" s="236">
        <v>0.056495024812377656</v>
      </c>
      <c r="AU102" s="199" t="b">
        <v>1</v>
      </c>
      <c r="AV102" s="199">
        <v>3.0</v>
      </c>
      <c r="AW102" s="199">
        <v>28.0</v>
      </c>
      <c r="AX102" s="199" t="s">
        <v>274</v>
      </c>
      <c r="AY102" s="199" t="s">
        <v>224</v>
      </c>
      <c r="AZ102" s="236">
        <v>0.9853166383970718</v>
      </c>
      <c r="BA102" s="199" t="s">
        <v>269</v>
      </c>
      <c r="BB102" s="199" t="s">
        <v>269</v>
      </c>
    </row>
    <row r="103" ht="15.75" customHeight="1">
      <c r="W103" s="214"/>
      <c r="AA103" s="199">
        <v>62.0</v>
      </c>
      <c r="AB103" s="199" t="s">
        <v>356</v>
      </c>
      <c r="AC103" s="199" t="b">
        <v>0</v>
      </c>
      <c r="AD103" s="199" t="s">
        <v>355</v>
      </c>
      <c r="AE103" s="199" t="s">
        <v>263</v>
      </c>
      <c r="AF103" s="199" t="s">
        <v>264</v>
      </c>
      <c r="AG103" s="199" t="s">
        <v>265</v>
      </c>
      <c r="AH103" s="199" t="s">
        <v>266</v>
      </c>
      <c r="AI103" s="236">
        <v>32.960914611816406</v>
      </c>
      <c r="AJ103" s="236">
        <v>32.92216491699219</v>
      </c>
      <c r="AK103" s="236">
        <v>0.08847738802433014</v>
      </c>
      <c r="AL103" s="241">
        <v>2.5E-4</v>
      </c>
      <c r="AM103" s="199" t="s">
        <v>224</v>
      </c>
      <c r="AN103" s="199" t="s">
        <v>224</v>
      </c>
      <c r="AO103" s="199" t="s">
        <v>224</v>
      </c>
      <c r="AP103" s="199" t="s">
        <v>224</v>
      </c>
      <c r="AQ103" s="199" t="s">
        <v>224</v>
      </c>
      <c r="AR103" s="199" t="s">
        <v>224</v>
      </c>
      <c r="AS103" s="199" t="b">
        <v>1</v>
      </c>
      <c r="AT103" s="236">
        <v>0.056495024812377656</v>
      </c>
      <c r="AU103" s="199" t="b">
        <v>1</v>
      </c>
      <c r="AV103" s="199">
        <v>3.0</v>
      </c>
      <c r="AW103" s="199">
        <v>28.0</v>
      </c>
      <c r="AX103" s="199" t="s">
        <v>274</v>
      </c>
      <c r="AY103" s="199" t="s">
        <v>224</v>
      </c>
      <c r="AZ103" s="236">
        <v>0.9652711243459078</v>
      </c>
      <c r="BA103" s="199" t="s">
        <v>269</v>
      </c>
      <c r="BB103" s="199" t="s">
        <v>269</v>
      </c>
    </row>
    <row r="104" ht="15.75" customHeight="1">
      <c r="W104" s="214"/>
      <c r="AA104" s="199">
        <v>63.0</v>
      </c>
      <c r="AB104" s="199" t="s">
        <v>357</v>
      </c>
      <c r="AC104" s="199" t="b">
        <v>0</v>
      </c>
      <c r="AD104" s="199" t="s">
        <v>355</v>
      </c>
      <c r="AE104" s="199" t="s">
        <v>263</v>
      </c>
      <c r="AF104" s="199" t="s">
        <v>264</v>
      </c>
      <c r="AG104" s="199" t="s">
        <v>265</v>
      </c>
      <c r="AH104" s="199" t="s">
        <v>266</v>
      </c>
      <c r="AI104" s="236">
        <v>32.98466110229492</v>
      </c>
      <c r="AJ104" s="236">
        <v>32.92216491699219</v>
      </c>
      <c r="AK104" s="236">
        <v>0.08847738802433014</v>
      </c>
      <c r="AL104" s="241">
        <v>2.5E-4</v>
      </c>
      <c r="AM104" s="199" t="s">
        <v>224</v>
      </c>
      <c r="AN104" s="199" t="s">
        <v>224</v>
      </c>
      <c r="AO104" s="199" t="s">
        <v>224</v>
      </c>
      <c r="AP104" s="199" t="s">
        <v>224</v>
      </c>
      <c r="AQ104" s="199" t="s">
        <v>224</v>
      </c>
      <c r="AR104" s="199" t="s">
        <v>224</v>
      </c>
      <c r="AS104" s="199" t="b">
        <v>1</v>
      </c>
      <c r="AT104" s="236">
        <v>0.056495024812377656</v>
      </c>
      <c r="AU104" s="199" t="b">
        <v>1</v>
      </c>
      <c r="AV104" s="199">
        <v>3.0</v>
      </c>
      <c r="AW104" s="199">
        <v>29.0</v>
      </c>
      <c r="AX104" s="199" t="s">
        <v>274</v>
      </c>
      <c r="AY104" s="199" t="s">
        <v>224</v>
      </c>
      <c r="AZ104" s="236">
        <v>0.9720150397563363</v>
      </c>
      <c r="BA104" s="199" t="s">
        <v>269</v>
      </c>
      <c r="BB104" s="199" t="s">
        <v>269</v>
      </c>
    </row>
    <row r="105" ht="15.75" customHeight="1">
      <c r="W105" s="214"/>
    </row>
    <row r="106" ht="15.75" customHeight="1">
      <c r="W106" s="214"/>
    </row>
    <row r="107" ht="15.75" customHeight="1">
      <c r="W107" s="214"/>
    </row>
    <row r="108" ht="15.75" customHeight="1">
      <c r="W108" s="214"/>
      <c r="AB108" s="199" t="s">
        <v>358</v>
      </c>
      <c r="AC108" s="199" t="s">
        <v>241</v>
      </c>
      <c r="AN108" s="242" t="s">
        <v>3</v>
      </c>
      <c r="AO108" s="243" t="s">
        <v>241</v>
      </c>
      <c r="AP108" s="243" t="s">
        <v>359</v>
      </c>
      <c r="AQ108" s="244" t="s">
        <v>360</v>
      </c>
      <c r="AR108" s="244" t="s">
        <v>361</v>
      </c>
      <c r="AS108" s="245" t="s">
        <v>362</v>
      </c>
      <c r="AW108" s="5" t="s">
        <v>363</v>
      </c>
      <c r="AX108" s="5"/>
    </row>
    <row r="109" ht="15.75" customHeight="1">
      <c r="W109" s="214"/>
      <c r="AB109" s="199">
        <f t="shared" ref="AB109:AB123" si="2">LOG10(AL90)</f>
        <v>0.3979400087</v>
      </c>
      <c r="AC109" s="236">
        <v>16.845483779907227</v>
      </c>
      <c r="AN109" s="246" t="s">
        <v>273</v>
      </c>
      <c r="AO109" s="247">
        <v>35.25624465942383</v>
      </c>
      <c r="AP109" s="248">
        <f t="shared" ref="AP109:AP150" si="3">(AO109-18.268)/-4.1173</f>
        <v>-4.126064328</v>
      </c>
      <c r="AQ109" s="248">
        <f t="shared" ref="AQ109:AQ150" si="4">10^AP109</f>
        <v>0.00007480586886</v>
      </c>
      <c r="AR109" s="249"/>
      <c r="AS109" s="249"/>
      <c r="AU109" s="199">
        <f t="shared" ref="AU109:AU150" si="5">(AQ109*30)/5</f>
        <v>0.0004488352132</v>
      </c>
    </row>
    <row r="110" ht="15.75" customHeight="1">
      <c r="W110" s="214"/>
      <c r="AB110" s="199">
        <f t="shared" si="2"/>
        <v>0.3979400087</v>
      </c>
      <c r="AC110" s="236">
        <v>16.349124908447266</v>
      </c>
      <c r="AN110" s="250" t="s">
        <v>273</v>
      </c>
      <c r="AO110" s="251">
        <v>34.89007568359375</v>
      </c>
      <c r="AP110" s="252">
        <f t="shared" si="3"/>
        <v>-4.037130081</v>
      </c>
      <c r="AQ110" s="252">
        <f t="shared" si="4"/>
        <v>0.00009180575758</v>
      </c>
      <c r="AR110" s="253"/>
      <c r="AS110" s="253"/>
      <c r="AU110" s="199">
        <f t="shared" si="5"/>
        <v>0.0005508345455</v>
      </c>
    </row>
    <row r="111" ht="15.75" customHeight="1">
      <c r="W111" s="214"/>
      <c r="AB111" s="199">
        <f t="shared" si="2"/>
        <v>0.3979400087</v>
      </c>
      <c r="AC111" s="236">
        <v>16.24404525756836</v>
      </c>
      <c r="AN111" s="254" t="s">
        <v>273</v>
      </c>
      <c r="AO111" s="255">
        <v>33.37193298339844</v>
      </c>
      <c r="AP111" s="256">
        <f t="shared" si="3"/>
        <v>-3.668407205</v>
      </c>
      <c r="AQ111" s="256">
        <f t="shared" si="4"/>
        <v>0.0002145817562</v>
      </c>
      <c r="AR111" s="257">
        <f>AVERAGE(AQ109:AQ111)</f>
        <v>0.0001270644609</v>
      </c>
      <c r="AS111" s="257">
        <f>AR111*1000</f>
        <v>0.1270644609</v>
      </c>
      <c r="AU111" s="199">
        <f t="shared" si="5"/>
        <v>0.001287490537</v>
      </c>
      <c r="AV111" s="199">
        <f>AVERAGE(AU109:AU111)</f>
        <v>0.0007623867653</v>
      </c>
      <c r="AW111" s="199">
        <f>AV111/35</f>
        <v>0.00002178247901</v>
      </c>
    </row>
    <row r="112" ht="15.75" customHeight="1">
      <c r="W112" s="214"/>
      <c r="AB112" s="199">
        <f t="shared" si="2"/>
        <v>-0.6020599913</v>
      </c>
      <c r="AC112" s="236">
        <v>21.127521514892578</v>
      </c>
      <c r="AN112" s="246" t="s">
        <v>279</v>
      </c>
      <c r="AO112" s="247">
        <v>30.570619583129883</v>
      </c>
      <c r="AP112" s="248">
        <f t="shared" si="3"/>
        <v>-2.98803089</v>
      </c>
      <c r="AQ112" s="248">
        <f t="shared" si="4"/>
        <v>0.001027943181</v>
      </c>
      <c r="AR112" s="249"/>
      <c r="AS112" s="249"/>
      <c r="AU112" s="199">
        <f t="shared" si="5"/>
        <v>0.006167659088</v>
      </c>
    </row>
    <row r="113" ht="15.75" customHeight="1">
      <c r="W113" s="214"/>
      <c r="AB113" s="199">
        <f t="shared" si="2"/>
        <v>-0.6020599913</v>
      </c>
      <c r="AC113" s="236">
        <v>20.996522903442383</v>
      </c>
      <c r="AN113" s="250" t="s">
        <v>279</v>
      </c>
      <c r="AO113" s="258">
        <v>28.881244659423828</v>
      </c>
      <c r="AP113" s="259">
        <f t="shared" si="3"/>
        <v>-2.577719539</v>
      </c>
      <c r="AQ113" s="259">
        <f t="shared" si="4"/>
        <v>0.002644115735</v>
      </c>
      <c r="AR113" s="253"/>
      <c r="AS113" s="253"/>
      <c r="AU113" s="199">
        <f t="shared" si="5"/>
        <v>0.01586469441</v>
      </c>
    </row>
    <row r="114" ht="15.75" customHeight="1">
      <c r="W114" s="214"/>
      <c r="AB114" s="199">
        <f t="shared" si="2"/>
        <v>-0.6020599913</v>
      </c>
      <c r="AC114" s="236">
        <v>20.37967872619629</v>
      </c>
      <c r="AN114" s="254" t="s">
        <v>279</v>
      </c>
      <c r="AO114" s="255">
        <v>30.777517318725586</v>
      </c>
      <c r="AP114" s="256">
        <f t="shared" si="3"/>
        <v>-3.038281718</v>
      </c>
      <c r="AQ114" s="256">
        <f t="shared" si="4"/>
        <v>0.0009156263486</v>
      </c>
      <c r="AR114" s="257">
        <f>AVERAGE(AQ112,AQ114)</f>
        <v>0.000971784765</v>
      </c>
      <c r="AS114" s="257">
        <f>AR114*1000</f>
        <v>0.971784765</v>
      </c>
      <c r="AU114" s="199">
        <f t="shared" si="5"/>
        <v>0.005493758092</v>
      </c>
      <c r="AV114" s="199">
        <f>AVERAGE(AU112:AU114)</f>
        <v>0.00917537053</v>
      </c>
      <c r="AW114" s="199">
        <f>AV114/88.1</f>
        <v>0.0001041472251</v>
      </c>
    </row>
    <row r="115" ht="15.75" customHeight="1">
      <c r="W115" s="214"/>
      <c r="AB115" s="199">
        <f t="shared" si="2"/>
        <v>-1.602059991</v>
      </c>
      <c r="AC115" s="236">
        <v>24.994094848632812</v>
      </c>
      <c r="AN115" s="246" t="s">
        <v>283</v>
      </c>
      <c r="AO115" s="247">
        <v>40.406654357910156</v>
      </c>
      <c r="AP115" s="248">
        <f t="shared" si="3"/>
        <v>-5.376983547</v>
      </c>
      <c r="AQ115" s="248">
        <f t="shared" si="4"/>
        <v>0.000004197748867</v>
      </c>
      <c r="AR115" s="249"/>
      <c r="AS115" s="249"/>
      <c r="AU115" s="199">
        <f t="shared" si="5"/>
        <v>0.0000251864932</v>
      </c>
    </row>
    <row r="116" ht="15.75" customHeight="1">
      <c r="W116" s="214"/>
      <c r="AB116" s="199">
        <f t="shared" si="2"/>
        <v>-1.602059991</v>
      </c>
      <c r="AC116" s="236">
        <v>24.887434005737305</v>
      </c>
      <c r="AN116" s="250" t="s">
        <v>283</v>
      </c>
      <c r="AO116" s="251">
        <v>39.98772048950195</v>
      </c>
      <c r="AP116" s="252">
        <f t="shared" si="3"/>
        <v>-5.275233889</v>
      </c>
      <c r="AQ116" s="252">
        <f t="shared" si="4"/>
        <v>0.000005305986142</v>
      </c>
      <c r="AR116" s="253"/>
      <c r="AS116" s="253"/>
      <c r="AU116" s="199">
        <f t="shared" si="5"/>
        <v>0.00003183591685</v>
      </c>
    </row>
    <row r="117" ht="15.75" customHeight="1">
      <c r="W117" s="214"/>
      <c r="AB117" s="199">
        <f t="shared" si="2"/>
        <v>-1.602059991</v>
      </c>
      <c r="AC117" s="236">
        <v>25.01004409790039</v>
      </c>
      <c r="AN117" s="254" t="s">
        <v>283</v>
      </c>
      <c r="AO117" s="255">
        <v>38.322837829589844</v>
      </c>
      <c r="AP117" s="256">
        <f t="shared" si="3"/>
        <v>-4.870871161</v>
      </c>
      <c r="AQ117" s="256">
        <f t="shared" si="4"/>
        <v>0.00001346259681</v>
      </c>
      <c r="AR117" s="257">
        <f>AVERAGE(AQ115:AQ117)</f>
        <v>0.00000765544394</v>
      </c>
      <c r="AS117" s="260">
        <f>AR117*1000</f>
        <v>0.00765544394</v>
      </c>
      <c r="AU117" s="199">
        <f t="shared" si="5"/>
        <v>0.00008077558087</v>
      </c>
      <c r="AV117" s="199">
        <f>AVERAGE(AU115:AU117)</f>
        <v>0.00004593266364</v>
      </c>
      <c r="AW117" s="199">
        <f>AV117/36.5</f>
        <v>0.000001258429141</v>
      </c>
    </row>
    <row r="118" ht="15.75" customHeight="1">
      <c r="W118" s="214"/>
      <c r="AB118" s="199">
        <f t="shared" si="2"/>
        <v>-2.602059991</v>
      </c>
      <c r="AC118" s="236">
        <v>29.25813102722168</v>
      </c>
      <c r="AN118" s="246" t="s">
        <v>288</v>
      </c>
      <c r="AO118" s="247">
        <v>32.83718490600586</v>
      </c>
      <c r="AP118" s="248">
        <f t="shared" si="3"/>
        <v>-3.538528867</v>
      </c>
      <c r="AQ118" s="248">
        <f t="shared" si="4"/>
        <v>0.0002893817459</v>
      </c>
      <c r="AR118" s="249"/>
      <c r="AS118" s="249"/>
      <c r="AU118" s="199">
        <f t="shared" si="5"/>
        <v>0.001736290476</v>
      </c>
    </row>
    <row r="119" ht="15.75" customHeight="1">
      <c r="W119" s="214"/>
      <c r="AB119" s="199">
        <f t="shared" si="2"/>
        <v>-2.602059991</v>
      </c>
      <c r="AC119" s="236">
        <v>29.351598739624023</v>
      </c>
      <c r="AN119" s="250" t="s">
        <v>288</v>
      </c>
      <c r="AO119" s="251">
        <v>32.175636291503906</v>
      </c>
      <c r="AP119" s="252">
        <f t="shared" si="3"/>
        <v>-3.377853518</v>
      </c>
      <c r="AQ119" s="252">
        <f t="shared" si="4"/>
        <v>0.0004189348422</v>
      </c>
      <c r="AR119" s="253"/>
      <c r="AS119" s="253"/>
      <c r="AU119" s="199">
        <f t="shared" si="5"/>
        <v>0.002513609053</v>
      </c>
    </row>
    <row r="120" ht="15.75" customHeight="1">
      <c r="W120" s="214"/>
      <c r="AB120" s="199">
        <f t="shared" si="2"/>
        <v>-2.602059991</v>
      </c>
      <c r="AC120" s="236">
        <v>28.75724220275879</v>
      </c>
      <c r="AN120" s="254" t="s">
        <v>288</v>
      </c>
      <c r="AO120" s="255">
        <v>31.664995193481445</v>
      </c>
      <c r="AP120" s="256">
        <f t="shared" si="3"/>
        <v>-3.253830227</v>
      </c>
      <c r="AQ120" s="256">
        <f t="shared" si="4"/>
        <v>0.0005574036048</v>
      </c>
      <c r="AR120" s="257">
        <f>AVERAGE(AQ118:AQ120)</f>
        <v>0.000421906731</v>
      </c>
      <c r="AS120" s="257">
        <f>AR120*1000</f>
        <v>0.421906731</v>
      </c>
      <c r="AU120" s="199">
        <f t="shared" si="5"/>
        <v>0.003344421629</v>
      </c>
      <c r="AV120" s="199">
        <f>AVERAGE(AU118:AU120)</f>
        <v>0.002531440386</v>
      </c>
      <c r="AW120" s="199">
        <f>AV120/30.4</f>
        <v>0.00008327106533</v>
      </c>
    </row>
    <row r="121" ht="15.75" customHeight="1">
      <c r="W121" s="214"/>
      <c r="AB121" s="199">
        <f t="shared" si="2"/>
        <v>-3.602059991</v>
      </c>
      <c r="AC121" s="236">
        <v>32.820926666259766</v>
      </c>
      <c r="AN121" s="261" t="s">
        <v>293</v>
      </c>
      <c r="AO121" s="262">
        <v>32.38524627685547</v>
      </c>
      <c r="AP121" s="263">
        <f t="shared" si="3"/>
        <v>-3.428763092</v>
      </c>
      <c r="AQ121" s="263">
        <f t="shared" si="4"/>
        <v>0.000372594902</v>
      </c>
      <c r="AR121" s="264"/>
      <c r="AS121" s="264"/>
      <c r="AU121" s="199">
        <f t="shared" si="5"/>
        <v>0.002235569412</v>
      </c>
    </row>
    <row r="122" ht="15.75" customHeight="1">
      <c r="W122" s="214"/>
      <c r="AB122" s="199">
        <f t="shared" si="2"/>
        <v>-3.602059991</v>
      </c>
      <c r="AC122" s="236">
        <v>32.960914611816406</v>
      </c>
      <c r="AN122" s="265" t="s">
        <v>293</v>
      </c>
      <c r="AO122" s="266">
        <v>32.44972610473633</v>
      </c>
      <c r="AP122" s="267">
        <f t="shared" si="3"/>
        <v>-3.444423798</v>
      </c>
      <c r="AQ122" s="267">
        <f t="shared" si="4"/>
        <v>0.0003593984516</v>
      </c>
      <c r="AR122" s="268"/>
      <c r="AS122" s="268"/>
      <c r="AU122" s="199">
        <f t="shared" si="5"/>
        <v>0.00215639071</v>
      </c>
    </row>
    <row r="123" ht="15.75" customHeight="1">
      <c r="W123" s="214"/>
      <c r="AB123" s="199">
        <f t="shared" si="2"/>
        <v>-3.602059991</v>
      </c>
      <c r="AC123" s="236">
        <v>32.98466110229492</v>
      </c>
      <c r="AN123" s="269" t="s">
        <v>293</v>
      </c>
      <c r="AO123" s="270">
        <v>31.297407150268555</v>
      </c>
      <c r="AP123" s="271">
        <f t="shared" si="3"/>
        <v>-3.16455132</v>
      </c>
      <c r="AQ123" s="271">
        <f t="shared" si="4"/>
        <v>0.0006846185777</v>
      </c>
      <c r="AR123" s="272">
        <f>AVERAGE(AQ121:AQ123)</f>
        <v>0.0004722039771</v>
      </c>
      <c r="AS123" s="272">
        <f>AR123*1000</f>
        <v>0.4722039771</v>
      </c>
      <c r="AU123" s="199">
        <f t="shared" si="5"/>
        <v>0.004107711466</v>
      </c>
      <c r="AV123" s="199">
        <f>AVERAGE(AU121:AU123)</f>
        <v>0.002833223863</v>
      </c>
      <c r="AW123" s="199">
        <f>AV123/16.5</f>
        <v>0.0001717105371</v>
      </c>
    </row>
    <row r="124" ht="15.75" customHeight="1">
      <c r="W124" s="214"/>
      <c r="AN124" s="246" t="s">
        <v>297</v>
      </c>
      <c r="AO124" s="247">
        <v>32.602134704589844</v>
      </c>
      <c r="AP124" s="248">
        <f t="shared" si="3"/>
        <v>-3.481440435</v>
      </c>
      <c r="AQ124" s="248">
        <f t="shared" si="4"/>
        <v>0.0003300346699</v>
      </c>
      <c r="AR124" s="249"/>
      <c r="AS124" s="249"/>
      <c r="AU124" s="199">
        <f t="shared" si="5"/>
        <v>0.00198020802</v>
      </c>
    </row>
    <row r="125" ht="15.75" customHeight="1">
      <c r="W125" s="214"/>
      <c r="AN125" s="250" t="s">
        <v>297</v>
      </c>
      <c r="AO125" s="251">
        <v>32.4766960144043</v>
      </c>
      <c r="AP125" s="252">
        <f t="shared" si="3"/>
        <v>-3.450974186</v>
      </c>
      <c r="AQ125" s="252">
        <f t="shared" si="4"/>
        <v>0.0003540183833</v>
      </c>
      <c r="AR125" s="253"/>
      <c r="AS125" s="253"/>
      <c r="AU125" s="199">
        <f t="shared" si="5"/>
        <v>0.0021241103</v>
      </c>
    </row>
    <row r="126" ht="15.75" customHeight="1">
      <c r="W126" s="214"/>
      <c r="AN126" s="254" t="s">
        <v>297</v>
      </c>
      <c r="AO126" s="255">
        <v>31.384584426879883</v>
      </c>
      <c r="AP126" s="256">
        <f t="shared" si="3"/>
        <v>-3.185724729</v>
      </c>
      <c r="AQ126" s="256">
        <f t="shared" si="4"/>
        <v>0.0006520415497</v>
      </c>
      <c r="AR126" s="257">
        <f>AVERAGE(AQ124:AQ126)</f>
        <v>0.0004453648676</v>
      </c>
      <c r="AS126" s="257">
        <f>AR126*1000</f>
        <v>0.4453648676</v>
      </c>
      <c r="AU126" s="199">
        <f t="shared" si="5"/>
        <v>0.003912249298</v>
      </c>
      <c r="AV126" s="199">
        <f>AVERAGE(AU124:AU126)</f>
        <v>0.002672189206</v>
      </c>
      <c r="AW126" s="199">
        <f>AV126/43.7</f>
        <v>0.00006114849441</v>
      </c>
    </row>
    <row r="127" ht="15.75" customHeight="1">
      <c r="W127" s="214"/>
      <c r="AN127" s="273" t="s">
        <v>302</v>
      </c>
      <c r="AO127" s="274">
        <v>30.84865379333496</v>
      </c>
      <c r="AP127" s="275">
        <f t="shared" si="3"/>
        <v>-3.055559176</v>
      </c>
      <c r="AQ127" s="275">
        <f t="shared" si="4"/>
        <v>0.0008799152092</v>
      </c>
      <c r="AR127" s="276"/>
      <c r="AS127" s="276"/>
      <c r="AU127" s="199">
        <f t="shared" si="5"/>
        <v>0.005279491255</v>
      </c>
    </row>
    <row r="128" ht="15.75" customHeight="1">
      <c r="W128" s="214"/>
      <c r="AN128" s="277" t="s">
        <v>302</v>
      </c>
      <c r="AO128" s="278">
        <v>30.957725524902344</v>
      </c>
      <c r="AP128" s="279">
        <f t="shared" si="3"/>
        <v>-3.082050257</v>
      </c>
      <c r="AQ128" s="279">
        <f t="shared" si="4"/>
        <v>0.0008278463581</v>
      </c>
      <c r="AR128" s="280"/>
      <c r="AS128" s="280"/>
      <c r="AU128" s="199">
        <f t="shared" si="5"/>
        <v>0.004967078149</v>
      </c>
    </row>
    <row r="129" ht="15.75" customHeight="1">
      <c r="W129" s="214"/>
      <c r="AN129" s="281" t="s">
        <v>302</v>
      </c>
      <c r="AO129" s="282">
        <v>30.900009155273438</v>
      </c>
      <c r="AP129" s="283">
        <f t="shared" si="3"/>
        <v>-3.068032243</v>
      </c>
      <c r="AQ129" s="283">
        <f t="shared" si="4"/>
        <v>0.0008550032326</v>
      </c>
      <c r="AR129" s="284">
        <f>AVERAGE(AQ127:AQ129)</f>
        <v>0.0008542549333</v>
      </c>
      <c r="AS129" s="284">
        <f>AR129*1000</f>
        <v>0.8542549333</v>
      </c>
      <c r="AU129" s="199">
        <f t="shared" si="5"/>
        <v>0.005130019396</v>
      </c>
      <c r="AV129" s="199">
        <f>AVERAGE(AU127:AU129)</f>
        <v>0.0051255296</v>
      </c>
      <c r="AW129" s="199">
        <f>AV129/58.2</f>
        <v>0.0000880675189</v>
      </c>
    </row>
    <row r="130" ht="15.75" customHeight="1">
      <c r="W130" s="214"/>
      <c r="AN130" s="273" t="s">
        <v>307</v>
      </c>
      <c r="AO130" s="274">
        <v>33.429161071777344</v>
      </c>
      <c r="AP130" s="275">
        <f t="shared" si="3"/>
        <v>-3.682306626</v>
      </c>
      <c r="AQ130" s="275">
        <f t="shared" si="4"/>
        <v>0.0002078228871</v>
      </c>
      <c r="AR130" s="276"/>
      <c r="AS130" s="276"/>
      <c r="AU130" s="199">
        <f t="shared" si="5"/>
        <v>0.001246937323</v>
      </c>
    </row>
    <row r="131" ht="15.75" customHeight="1">
      <c r="W131" s="214"/>
      <c r="AN131" s="277" t="s">
        <v>307</v>
      </c>
      <c r="AO131" s="278">
        <v>31.4001407623291</v>
      </c>
      <c r="AP131" s="279">
        <f t="shared" si="3"/>
        <v>-3.189503015</v>
      </c>
      <c r="AQ131" s="279">
        <f t="shared" si="4"/>
        <v>0.000646393507</v>
      </c>
      <c r="AR131" s="280"/>
      <c r="AS131" s="280"/>
      <c r="AU131" s="199">
        <f t="shared" si="5"/>
        <v>0.003878361042</v>
      </c>
    </row>
    <row r="132" ht="15.75" customHeight="1">
      <c r="W132" s="214"/>
      <c r="AN132" s="281" t="s">
        <v>307</v>
      </c>
      <c r="AO132" s="282">
        <v>29.64264488220215</v>
      </c>
      <c r="AP132" s="283">
        <f t="shared" si="3"/>
        <v>-2.762646609</v>
      </c>
      <c r="AQ132" s="283">
        <f t="shared" si="4"/>
        <v>0.001727242801</v>
      </c>
      <c r="AR132" s="284">
        <f>AVERAGE(AQ130:AQ132)</f>
        <v>0.0008604863984</v>
      </c>
      <c r="AS132" s="284">
        <f>AR132*1000</f>
        <v>0.8604863984</v>
      </c>
      <c r="AU132" s="199">
        <f t="shared" si="5"/>
        <v>0.01036345681</v>
      </c>
      <c r="AV132" s="199">
        <f>AVERAGE(AU130:AU132)</f>
        <v>0.00516291839</v>
      </c>
      <c r="AW132" s="199">
        <f>AV132/47.6</f>
        <v>0.0001084646721</v>
      </c>
    </row>
    <row r="133" ht="15.75" customHeight="1">
      <c r="W133" s="214"/>
      <c r="AN133" s="273" t="s">
        <v>311</v>
      </c>
      <c r="AO133" s="274">
        <v>32.80669021606445</v>
      </c>
      <c r="AP133" s="275">
        <f t="shared" si="3"/>
        <v>-3.53112239</v>
      </c>
      <c r="AQ133" s="275">
        <f t="shared" si="4"/>
        <v>0.0002943591974</v>
      </c>
      <c r="AR133" s="276"/>
      <c r="AS133" s="276"/>
      <c r="AU133" s="199">
        <f t="shared" si="5"/>
        <v>0.001766155184</v>
      </c>
    </row>
    <row r="134" ht="15.75" customHeight="1">
      <c r="W134" s="214"/>
      <c r="AN134" s="277" t="s">
        <v>311</v>
      </c>
      <c r="AO134" s="278">
        <v>32.074623107910156</v>
      </c>
      <c r="AP134" s="279">
        <f t="shared" si="3"/>
        <v>-3.353319677</v>
      </c>
      <c r="AQ134" s="279">
        <f t="shared" si="4"/>
        <v>0.0004432822306</v>
      </c>
      <c r="AR134" s="280"/>
      <c r="AS134" s="280"/>
      <c r="AU134" s="199">
        <f t="shared" si="5"/>
        <v>0.002659693384</v>
      </c>
    </row>
    <row r="135" ht="15.75" customHeight="1">
      <c r="W135" s="214"/>
      <c r="AN135" s="281" t="s">
        <v>311</v>
      </c>
      <c r="AO135" s="282">
        <v>30.9250431060791</v>
      </c>
      <c r="AP135" s="283">
        <f t="shared" si="3"/>
        <v>-3.07411243</v>
      </c>
      <c r="AQ135" s="283">
        <f t="shared" si="4"/>
        <v>0.0008431164647</v>
      </c>
      <c r="AR135" s="284">
        <f>AVERAGE(AQ133:AQ135)</f>
        <v>0.0005269192976</v>
      </c>
      <c r="AS135" s="284">
        <f>AR135*1000</f>
        <v>0.5269192976</v>
      </c>
      <c r="AU135" s="199">
        <f t="shared" si="5"/>
        <v>0.005058698788</v>
      </c>
      <c r="AV135" s="199">
        <f>AVERAGE(AU133:AU135)</f>
        <v>0.003161515786</v>
      </c>
      <c r="AW135" s="199">
        <f>AV135/36.4</f>
        <v>0.00008685482927</v>
      </c>
    </row>
    <row r="136" ht="15.75" customHeight="1">
      <c r="W136" s="214"/>
      <c r="AN136" s="273" t="s">
        <v>316</v>
      </c>
      <c r="AO136" s="274">
        <v>31.66370391845703</v>
      </c>
      <c r="AP136" s="275">
        <f t="shared" si="3"/>
        <v>-3.253516605</v>
      </c>
      <c r="AQ136" s="275">
        <f t="shared" si="4"/>
        <v>0.0005578062741</v>
      </c>
      <c r="AR136" s="276"/>
      <c r="AS136" s="276"/>
      <c r="AU136" s="199">
        <f t="shared" si="5"/>
        <v>0.003346837645</v>
      </c>
    </row>
    <row r="137" ht="15.75" customHeight="1">
      <c r="W137" s="214"/>
      <c r="AN137" s="277" t="s">
        <v>316</v>
      </c>
      <c r="AO137" s="278">
        <v>31.2611026763916</v>
      </c>
      <c r="AP137" s="279">
        <f t="shared" si="3"/>
        <v>-3.155733776</v>
      </c>
      <c r="AQ137" s="279">
        <f t="shared" si="4"/>
        <v>0.000698660554</v>
      </c>
      <c r="AR137" s="280"/>
      <c r="AS137" s="280"/>
      <c r="AU137" s="199">
        <f t="shared" si="5"/>
        <v>0.004191963324</v>
      </c>
    </row>
    <row r="138" ht="15.75" customHeight="1">
      <c r="W138" s="214"/>
      <c r="AN138" s="281" t="s">
        <v>316</v>
      </c>
      <c r="AO138" s="282">
        <v>30.157434463500977</v>
      </c>
      <c r="AP138" s="283">
        <f t="shared" si="3"/>
        <v>-2.887677474</v>
      </c>
      <c r="AQ138" s="283">
        <f t="shared" si="4"/>
        <v>0.001295157325</v>
      </c>
      <c r="AR138" s="284">
        <f>AVERAGE(AQ136:AQ138)</f>
        <v>0.0008505413843</v>
      </c>
      <c r="AS138" s="284">
        <f>AR138*1000</f>
        <v>0.8505413843</v>
      </c>
      <c r="AU138" s="199">
        <f t="shared" si="5"/>
        <v>0.007770943949</v>
      </c>
      <c r="AV138" s="199">
        <f>AVERAGE(AU136:AU138)</f>
        <v>0.005103248306</v>
      </c>
      <c r="AW138" s="199">
        <f>AV138/44.3</f>
        <v>0.0001151974787</v>
      </c>
    </row>
    <row r="139" ht="15.75" customHeight="1">
      <c r="W139" s="214"/>
      <c r="AN139" s="273" t="s">
        <v>320</v>
      </c>
      <c r="AO139" s="274">
        <v>32.578956604003906</v>
      </c>
      <c r="AP139" s="275">
        <f t="shared" si="3"/>
        <v>-3.475810994</v>
      </c>
      <c r="AQ139" s="275">
        <f t="shared" si="4"/>
        <v>0.0003343405145</v>
      </c>
      <c r="AR139" s="276"/>
      <c r="AS139" s="276"/>
      <c r="AU139" s="199">
        <f t="shared" si="5"/>
        <v>0.002006043087</v>
      </c>
    </row>
    <row r="140" ht="15.75" customHeight="1">
      <c r="W140" s="214"/>
      <c r="AN140" s="277" t="s">
        <v>320</v>
      </c>
      <c r="AO140" s="278">
        <v>32.2050666809082</v>
      </c>
      <c r="AP140" s="279">
        <f t="shared" si="3"/>
        <v>-3.385001501</v>
      </c>
      <c r="AQ140" s="279">
        <f t="shared" si="4"/>
        <v>0.0004120960946</v>
      </c>
      <c r="AR140" s="280"/>
      <c r="AS140" s="280"/>
      <c r="AU140" s="199">
        <f t="shared" si="5"/>
        <v>0.002472576568</v>
      </c>
    </row>
    <row r="141" ht="15.75" customHeight="1">
      <c r="W141" s="214"/>
      <c r="AN141" s="281" t="s">
        <v>320</v>
      </c>
      <c r="AO141" s="282">
        <v>31.127763748168945</v>
      </c>
      <c r="AP141" s="283">
        <f t="shared" si="3"/>
        <v>-3.123348735</v>
      </c>
      <c r="AQ141" s="283">
        <f t="shared" si="4"/>
        <v>0.0007527508674</v>
      </c>
      <c r="AR141" s="284">
        <f>AVERAGE(AQ139:AQ141)</f>
        <v>0.0004997291588</v>
      </c>
      <c r="AS141" s="284">
        <f>AR141*1000</f>
        <v>0.4997291588</v>
      </c>
      <c r="AU141" s="199">
        <f t="shared" si="5"/>
        <v>0.004516505204</v>
      </c>
      <c r="AV141" s="199">
        <f>AVERAGE(AU139:AU141)</f>
        <v>0.002998374953</v>
      </c>
      <c r="AW141" s="199">
        <f>AV141/47.1</f>
        <v>0.00006365976546</v>
      </c>
    </row>
    <row r="142" ht="15.75" customHeight="1">
      <c r="W142" s="214"/>
      <c r="AN142" s="273" t="s">
        <v>325</v>
      </c>
      <c r="AO142" s="274">
        <v>31.41185760498047</v>
      </c>
      <c r="AP142" s="275">
        <f t="shared" si="3"/>
        <v>-3.192348773</v>
      </c>
      <c r="AQ142" s="275">
        <f t="shared" si="4"/>
        <v>0.0006421717945</v>
      </c>
      <c r="AR142" s="276"/>
      <c r="AS142" s="276"/>
      <c r="AU142" s="199">
        <f t="shared" si="5"/>
        <v>0.003853030767</v>
      </c>
    </row>
    <row r="143" ht="15.75" customHeight="1">
      <c r="W143" s="214"/>
      <c r="AN143" s="277" t="s">
        <v>325</v>
      </c>
      <c r="AO143" s="278">
        <v>31.43486213684082</v>
      </c>
      <c r="AP143" s="279">
        <f t="shared" si="3"/>
        <v>-3.197936059</v>
      </c>
      <c r="AQ143" s="279">
        <f t="shared" si="4"/>
        <v>0.0006339630421</v>
      </c>
      <c r="AR143" s="280"/>
      <c r="AS143" s="280"/>
      <c r="AU143" s="199">
        <f t="shared" si="5"/>
        <v>0.003803778253</v>
      </c>
    </row>
    <row r="144" ht="15.75" customHeight="1">
      <c r="W144" s="214"/>
      <c r="AN144" s="281" t="s">
        <v>325</v>
      </c>
      <c r="AO144" s="282">
        <v>31.325817108154297</v>
      </c>
      <c r="AP144" s="283">
        <f t="shared" si="3"/>
        <v>-3.171451463</v>
      </c>
      <c r="AQ144" s="283">
        <f t="shared" si="4"/>
        <v>0.0006738271987</v>
      </c>
      <c r="AR144" s="284">
        <f>AVERAGE(AQ142:AQ144)</f>
        <v>0.0006499873451</v>
      </c>
      <c r="AS144" s="284">
        <f>AR144*1000</f>
        <v>0.6499873451</v>
      </c>
      <c r="AU144" s="199">
        <f t="shared" si="5"/>
        <v>0.004042963192</v>
      </c>
      <c r="AV144" s="199">
        <f>AVERAGE(AU142:AU144)</f>
        <v>0.003899924071</v>
      </c>
      <c r="AW144" s="199">
        <f>AV144/61.3</f>
        <v>0.00006362029479</v>
      </c>
    </row>
    <row r="145" ht="15.75" customHeight="1">
      <c r="W145" s="214"/>
      <c r="AN145" s="273" t="s">
        <v>329</v>
      </c>
      <c r="AO145" s="274">
        <v>31.05488395690918</v>
      </c>
      <c r="AP145" s="275">
        <f t="shared" si="3"/>
        <v>-3.105647866</v>
      </c>
      <c r="AQ145" s="275">
        <f t="shared" si="4"/>
        <v>0.0007840651204</v>
      </c>
      <c r="AR145" s="276"/>
      <c r="AS145" s="276"/>
      <c r="AU145" s="199">
        <f t="shared" si="5"/>
        <v>0.004704390722</v>
      </c>
    </row>
    <row r="146" ht="15.75" customHeight="1">
      <c r="W146" s="214"/>
      <c r="AN146" s="277" t="s">
        <v>329</v>
      </c>
      <c r="AO146" s="278">
        <v>31.009199142456055</v>
      </c>
      <c r="AP146" s="279">
        <f t="shared" si="3"/>
        <v>-3.094552047</v>
      </c>
      <c r="AQ146" s="279">
        <f t="shared" si="4"/>
        <v>0.000804355347</v>
      </c>
      <c r="AR146" s="280"/>
      <c r="AS146" s="280"/>
      <c r="AU146" s="199">
        <f t="shared" si="5"/>
        <v>0.004826132082</v>
      </c>
    </row>
    <row r="147" ht="15.75" customHeight="1">
      <c r="W147" s="214"/>
      <c r="AN147" s="281" t="s">
        <v>329</v>
      </c>
      <c r="AO147" s="282">
        <v>30.93626594543457</v>
      </c>
      <c r="AP147" s="283">
        <f t="shared" si="3"/>
        <v>-3.076838206</v>
      </c>
      <c r="AQ147" s="283">
        <f t="shared" si="4"/>
        <v>0.0008378413572</v>
      </c>
      <c r="AR147" s="284">
        <f>AVERAGE(AQ145:AQ147)</f>
        <v>0.0008087539415</v>
      </c>
      <c r="AS147" s="284">
        <f>AR147*1000</f>
        <v>0.8087539415</v>
      </c>
      <c r="AU147" s="199">
        <f t="shared" si="5"/>
        <v>0.005027048143</v>
      </c>
      <c r="AV147" s="199">
        <f>AVERAGE(AU145:AU147)</f>
        <v>0.004852523649</v>
      </c>
      <c r="AW147" s="199">
        <f>AV147/33.1</f>
        <v>0.0001466019229</v>
      </c>
    </row>
    <row r="148" ht="15.75" customHeight="1">
      <c r="W148" s="214"/>
      <c r="AN148" s="273" t="s">
        <v>334</v>
      </c>
      <c r="AO148" s="274">
        <v>31.315542221069336</v>
      </c>
      <c r="AP148" s="275">
        <f t="shared" si="3"/>
        <v>-3.168955923</v>
      </c>
      <c r="AQ148" s="275">
        <f t="shared" si="4"/>
        <v>0.0006777102859</v>
      </c>
      <c r="AR148" s="276"/>
      <c r="AS148" s="276"/>
      <c r="AU148" s="199">
        <f t="shared" si="5"/>
        <v>0.004066261715</v>
      </c>
    </row>
    <row r="149" ht="15.75" customHeight="1">
      <c r="W149" s="214"/>
      <c r="AN149" s="277" t="s">
        <v>334</v>
      </c>
      <c r="AO149" s="278">
        <v>31.085567474365234</v>
      </c>
      <c r="AP149" s="279">
        <f t="shared" si="3"/>
        <v>-3.113100205</v>
      </c>
      <c r="AQ149" s="279">
        <f t="shared" si="4"/>
        <v>0.0007707256185</v>
      </c>
      <c r="AR149" s="280"/>
      <c r="AS149" s="280"/>
      <c r="AU149" s="199">
        <f t="shared" si="5"/>
        <v>0.004624353711</v>
      </c>
    </row>
    <row r="150" ht="15.75" customHeight="1">
      <c r="W150" s="214"/>
      <c r="AN150" s="281" t="s">
        <v>334</v>
      </c>
      <c r="AO150" s="282">
        <v>30.187986373901367</v>
      </c>
      <c r="AP150" s="283">
        <f t="shared" si="3"/>
        <v>-2.895097849</v>
      </c>
      <c r="AQ150" s="283">
        <f t="shared" si="4"/>
        <v>0.001273216186</v>
      </c>
      <c r="AR150" s="284">
        <f>AVERAGE(AQ148:AQ150)</f>
        <v>0.0009072173634</v>
      </c>
      <c r="AS150" s="284">
        <f>AR150*1000</f>
        <v>0.9072173634</v>
      </c>
      <c r="AU150" s="199">
        <f t="shared" si="5"/>
        <v>0.007639297114</v>
      </c>
      <c r="AV150" s="199">
        <f>AVERAGE(AU148:AU150)</f>
        <v>0.00544330418</v>
      </c>
      <c r="AW150" s="199">
        <f>AV150/87.4</f>
        <v>0.0000622803682</v>
      </c>
    </row>
    <row r="151" ht="15.75" customHeight="1">
      <c r="W151" s="214"/>
    </row>
    <row r="152" ht="15.75" customHeight="1">
      <c r="W152" s="214"/>
    </row>
    <row r="153" ht="15.75" customHeight="1">
      <c r="W153" s="214"/>
    </row>
    <row r="154" ht="15.75" customHeight="1">
      <c r="W154" s="214"/>
      <c r="AH154" s="242" t="s">
        <v>3</v>
      </c>
      <c r="AI154" s="243" t="s">
        <v>241</v>
      </c>
      <c r="AJ154" s="244" t="s">
        <v>364</v>
      </c>
      <c r="AW154" s="199">
        <v>2.1782479009577103E-5</v>
      </c>
    </row>
    <row r="155" ht="15.75" customHeight="1">
      <c r="W155" s="214"/>
      <c r="AH155" s="254" t="s">
        <v>273</v>
      </c>
      <c r="AI155" s="236">
        <v>34.50608444213867</v>
      </c>
      <c r="AJ155" s="285">
        <v>35.0</v>
      </c>
      <c r="AW155" s="199">
        <v>1.0414722508374486E-4</v>
      </c>
    </row>
    <row r="156" ht="15.75" customHeight="1">
      <c r="W156" s="214"/>
      <c r="AH156" s="254" t="s">
        <v>279</v>
      </c>
      <c r="AI156" s="236">
        <v>30.076459884643555</v>
      </c>
      <c r="AJ156" s="286">
        <v>88.1</v>
      </c>
      <c r="AW156" s="199">
        <v>1.2584291408426147E-6</v>
      </c>
    </row>
    <row r="157" ht="15.75" customHeight="1">
      <c r="W157" s="214"/>
      <c r="AH157" s="254" t="s">
        <v>283</v>
      </c>
      <c r="AI157" s="236">
        <v>39.57240676879883</v>
      </c>
      <c r="AJ157" s="286">
        <v>36.5</v>
      </c>
      <c r="AW157" s="199">
        <v>8.327106532805359E-5</v>
      </c>
    </row>
    <row r="158" ht="15.75" customHeight="1">
      <c r="W158" s="214"/>
      <c r="AH158" s="254" t="s">
        <v>288</v>
      </c>
      <c r="AI158" s="236">
        <v>32.22593688964844</v>
      </c>
      <c r="AJ158" s="286">
        <v>30.4</v>
      </c>
      <c r="AW158" s="199">
        <v>1.7171053712950919E-4</v>
      </c>
    </row>
    <row r="159" ht="15.75" customHeight="1">
      <c r="W159" s="214"/>
      <c r="AH159" s="269" t="s">
        <v>293</v>
      </c>
      <c r="AI159" s="236">
        <v>32.044124603271484</v>
      </c>
      <c r="AJ159" s="286">
        <v>16.5</v>
      </c>
      <c r="AW159" s="199">
        <v>6.114849441256851E-5</v>
      </c>
    </row>
    <row r="160" ht="15.75" customHeight="1">
      <c r="W160" s="214"/>
      <c r="AH160" s="254" t="s">
        <v>297</v>
      </c>
      <c r="AI160" s="236">
        <v>32.15447235107422</v>
      </c>
      <c r="AJ160" s="287">
        <v>43.7</v>
      </c>
      <c r="AW160" s="199">
        <v>8.806751889879174E-5</v>
      </c>
    </row>
    <row r="161" ht="15.75" customHeight="1">
      <c r="W161" s="214"/>
      <c r="AH161" s="281" t="s">
        <v>302</v>
      </c>
      <c r="AI161" s="236">
        <v>30.902130126953125</v>
      </c>
      <c r="AJ161" s="288">
        <v>58.2</v>
      </c>
      <c r="AW161" s="199">
        <v>1.08464672063792E-4</v>
      </c>
    </row>
    <row r="162" ht="15.75" customHeight="1">
      <c r="W162" s="214"/>
      <c r="AH162" s="281" t="s">
        <v>307</v>
      </c>
      <c r="AI162" s="236">
        <v>31.49064826965332</v>
      </c>
      <c r="AJ162" s="286">
        <v>47.6</v>
      </c>
      <c r="AW162" s="199">
        <v>8.68548292720729E-5</v>
      </c>
    </row>
    <row r="163" ht="15.75" customHeight="1">
      <c r="W163" s="214"/>
      <c r="AH163" s="281" t="s">
        <v>311</v>
      </c>
      <c r="AI163" s="236">
        <v>31.935449600219727</v>
      </c>
      <c r="AJ163" s="286">
        <v>36.4</v>
      </c>
      <c r="AW163" s="199">
        <v>1.1519747868394826E-4</v>
      </c>
    </row>
    <row r="164" ht="15.75" customHeight="1">
      <c r="W164" s="214"/>
      <c r="AH164" s="281" t="s">
        <v>316</v>
      </c>
      <c r="AI164" s="236">
        <v>31.027414321899414</v>
      </c>
      <c r="AJ164" s="286">
        <v>44.3</v>
      </c>
      <c r="AW164" s="199">
        <v>6.36597654555163E-5</v>
      </c>
    </row>
    <row r="165" ht="15.75" customHeight="1">
      <c r="W165" s="214"/>
      <c r="AH165" s="281" t="s">
        <v>320</v>
      </c>
      <c r="AI165" s="236">
        <v>31.970596313476562</v>
      </c>
      <c r="AJ165" s="286">
        <v>47.1</v>
      </c>
      <c r="AW165" s="199">
        <v>6.362029479097226E-5</v>
      </c>
    </row>
    <row r="166" ht="15.75" customHeight="1">
      <c r="W166" s="214"/>
      <c r="AH166" s="281" t="s">
        <v>325</v>
      </c>
      <c r="AI166" s="236">
        <v>31.390846252441406</v>
      </c>
      <c r="AJ166" s="286">
        <v>61.3</v>
      </c>
      <c r="AW166" s="199">
        <v>1.466019229356221E-4</v>
      </c>
    </row>
    <row r="167" ht="15.75" customHeight="1">
      <c r="W167" s="214"/>
      <c r="AH167" s="281" t="s">
        <v>329</v>
      </c>
      <c r="AI167" s="236">
        <v>31.0001163482666</v>
      </c>
      <c r="AJ167" s="286">
        <v>33.1</v>
      </c>
      <c r="AW167" s="199">
        <v>6.228036819516994E-5</v>
      </c>
    </row>
    <row r="168" ht="15.75" customHeight="1">
      <c r="W168" s="214"/>
      <c r="AH168" s="281" t="s">
        <v>334</v>
      </c>
      <c r="AI168" s="236">
        <v>30.8630313873291</v>
      </c>
      <c r="AJ168" s="287">
        <v>87.4</v>
      </c>
    </row>
    <row r="169" ht="15.75" customHeight="1">
      <c r="W169" s="214"/>
      <c r="AH169" s="281" t="s">
        <v>320</v>
      </c>
      <c r="AI169" s="236">
        <v>31.970596313476562</v>
      </c>
      <c r="AJ169" s="286">
        <v>47.1</v>
      </c>
      <c r="AW169" s="199">
        <v>6.362029479097226E-5</v>
      </c>
    </row>
    <row r="170" ht="15.75" customHeight="1">
      <c r="W170" s="214"/>
      <c r="AH170" s="281" t="s">
        <v>325</v>
      </c>
      <c r="AI170" s="236">
        <v>31.390846252441406</v>
      </c>
      <c r="AJ170" s="286">
        <v>61.3</v>
      </c>
      <c r="AW170" s="199">
        <v>1.466019229356221E-4</v>
      </c>
    </row>
    <row r="171" ht="15.75" customHeight="1">
      <c r="W171" s="214"/>
      <c r="AH171" s="281" t="s">
        <v>329</v>
      </c>
      <c r="AI171" s="236">
        <v>31.0001163482666</v>
      </c>
      <c r="AJ171" s="286">
        <v>33.1</v>
      </c>
      <c r="AW171" s="199">
        <v>6.228036819516994E-5</v>
      </c>
    </row>
    <row r="172" ht="15.75" customHeight="1">
      <c r="W172" s="214"/>
      <c r="AH172" s="281" t="s">
        <v>334</v>
      </c>
      <c r="AI172" s="236">
        <v>30.8630313873291</v>
      </c>
      <c r="AJ172" s="287">
        <v>87.4</v>
      </c>
    </row>
    <row r="173" ht="15.75" customHeight="1">
      <c r="W173" s="214"/>
    </row>
    <row r="174" ht="15.75" customHeight="1">
      <c r="W174" s="214"/>
    </row>
    <row r="175" ht="15.75" customHeight="1">
      <c r="W175" s="214"/>
    </row>
    <row r="176" ht="15.75" customHeight="1">
      <c r="W176" s="214"/>
    </row>
    <row r="177" ht="15.75" customHeight="1">
      <c r="W177" s="214"/>
    </row>
    <row r="178" ht="15.75" customHeight="1">
      <c r="W178" s="214"/>
    </row>
    <row r="179" ht="15.75" customHeight="1">
      <c r="W179" s="214"/>
    </row>
    <row r="180" ht="15.75" customHeight="1">
      <c r="W180" s="214"/>
    </row>
    <row r="181" ht="15.75" customHeight="1">
      <c r="W181" s="214"/>
    </row>
    <row r="182" ht="15.75" customHeight="1">
      <c r="W182" s="214"/>
    </row>
    <row r="183" ht="15.75" customHeight="1">
      <c r="W183" s="214"/>
    </row>
    <row r="184" ht="15.75" customHeight="1">
      <c r="W184" s="214"/>
    </row>
    <row r="185" ht="15.75" customHeight="1">
      <c r="W185" s="214"/>
    </row>
    <row r="186" ht="15.75" customHeight="1">
      <c r="W186" s="214"/>
    </row>
    <row r="187" ht="15.75" customHeight="1">
      <c r="W187" s="214"/>
    </row>
    <row r="188" ht="15.75" customHeight="1">
      <c r="W188" s="214"/>
    </row>
    <row r="189" ht="15.75" customHeight="1">
      <c r="W189" s="214"/>
    </row>
    <row r="190" ht="15.75" customHeight="1">
      <c r="W190" s="214"/>
    </row>
    <row r="191" ht="15.75" customHeight="1">
      <c r="W191" s="214"/>
    </row>
    <row r="192" ht="15.75" customHeight="1">
      <c r="W192" s="214"/>
    </row>
    <row r="193" ht="15.75" customHeight="1">
      <c r="W193" s="214"/>
    </row>
    <row r="194" ht="15.75" customHeight="1">
      <c r="W194" s="214"/>
    </row>
    <row r="195" ht="15.75" customHeight="1">
      <c r="W195" s="214"/>
    </row>
    <row r="196" ht="15.75" customHeight="1">
      <c r="W196" s="214"/>
    </row>
    <row r="197" ht="15.75" customHeight="1">
      <c r="W197" s="214"/>
    </row>
    <row r="198" ht="15.75" customHeight="1">
      <c r="W198" s="214"/>
    </row>
    <row r="199" ht="15.75" customHeight="1">
      <c r="W199" s="214"/>
    </row>
    <row r="200" ht="15.75" customHeight="1">
      <c r="W200" s="214"/>
    </row>
    <row r="201" ht="15.75" customHeight="1">
      <c r="W201" s="214"/>
    </row>
    <row r="202" ht="15.75" customHeight="1">
      <c r="W202" s="214"/>
    </row>
    <row r="203" ht="15.75" customHeight="1">
      <c r="W203" s="214"/>
    </row>
    <row r="204" ht="15.75" customHeight="1">
      <c r="W204" s="214"/>
    </row>
    <row r="205" ht="15.75" customHeight="1">
      <c r="W205" s="214"/>
    </row>
    <row r="206" ht="15.75" customHeight="1">
      <c r="W206" s="214"/>
    </row>
    <row r="207" ht="15.75" customHeight="1">
      <c r="W207" s="214"/>
    </row>
    <row r="208" ht="15.75" customHeight="1">
      <c r="W208" s="214"/>
    </row>
    <row r="209" ht="15.75" customHeight="1">
      <c r="W209" s="214"/>
    </row>
    <row r="210" ht="15.75" customHeight="1">
      <c r="W210" s="214"/>
    </row>
    <row r="211" ht="15.75" customHeight="1">
      <c r="W211" s="214"/>
    </row>
    <row r="212" ht="15.75" customHeight="1">
      <c r="W212" s="214"/>
    </row>
    <row r="213" ht="15.75" customHeight="1">
      <c r="W213" s="214"/>
    </row>
    <row r="214" ht="15.75" customHeight="1">
      <c r="W214" s="214"/>
    </row>
    <row r="215" ht="15.75" customHeight="1">
      <c r="W215" s="214"/>
    </row>
    <row r="216" ht="15.75" customHeight="1">
      <c r="W216" s="214"/>
    </row>
    <row r="217" ht="15.75" customHeight="1">
      <c r="W217" s="214"/>
    </row>
    <row r="218" ht="15.75" customHeight="1">
      <c r="W218" s="214"/>
    </row>
    <row r="219" ht="15.75" customHeight="1">
      <c r="W219" s="214"/>
    </row>
    <row r="220" ht="15.75" customHeight="1">
      <c r="W220" s="214"/>
    </row>
    <row r="221" ht="15.75" customHeight="1">
      <c r="W221" s="214"/>
    </row>
    <row r="222" ht="15.75" customHeight="1">
      <c r="W222" s="214"/>
    </row>
    <row r="223" ht="15.75" customHeight="1">
      <c r="W223" s="214"/>
    </row>
    <row r="224" ht="15.75" customHeight="1">
      <c r="W224" s="214"/>
    </row>
    <row r="225" ht="15.75" customHeight="1">
      <c r="W225" s="214"/>
    </row>
    <row r="226" ht="15.75" customHeight="1">
      <c r="W226" s="214"/>
    </row>
    <row r="227" ht="15.75" customHeight="1">
      <c r="W227" s="214"/>
    </row>
    <row r="228" ht="15.75" customHeight="1">
      <c r="W228" s="214"/>
    </row>
    <row r="229" ht="15.75" customHeight="1">
      <c r="W229" s="214"/>
    </row>
    <row r="230" ht="15.75" customHeight="1">
      <c r="W230" s="214"/>
    </row>
    <row r="231" ht="15.75" customHeight="1">
      <c r="W231" s="214"/>
    </row>
    <row r="232" ht="15.75" customHeight="1">
      <c r="W232" s="214"/>
    </row>
    <row r="233" ht="15.75" customHeight="1">
      <c r="W233" s="214"/>
    </row>
    <row r="234" ht="15.75" customHeight="1">
      <c r="W234" s="214"/>
    </row>
    <row r="235" ht="15.75" customHeight="1">
      <c r="W235" s="214"/>
    </row>
    <row r="236" ht="15.75" customHeight="1">
      <c r="W236" s="214"/>
    </row>
    <row r="237" ht="15.75" customHeight="1">
      <c r="W237" s="214"/>
    </row>
    <row r="238" ht="15.75" customHeight="1">
      <c r="W238" s="214"/>
    </row>
    <row r="239" ht="15.75" customHeight="1">
      <c r="W239" s="214"/>
    </row>
    <row r="240" ht="15.75" customHeight="1">
      <c r="W240" s="214"/>
    </row>
    <row r="241" ht="15.75" customHeight="1">
      <c r="W241" s="214"/>
    </row>
    <row r="242" ht="15.75" customHeight="1">
      <c r="W242" s="214"/>
    </row>
    <row r="243" ht="15.75" customHeight="1">
      <c r="W243" s="214"/>
    </row>
    <row r="244" ht="15.75" customHeight="1">
      <c r="W244" s="214"/>
    </row>
    <row r="245" ht="15.75" customHeight="1">
      <c r="W245" s="214"/>
    </row>
    <row r="246" ht="15.75" customHeight="1">
      <c r="W246" s="214"/>
    </row>
    <row r="247" ht="15.75" customHeight="1">
      <c r="W247" s="214"/>
    </row>
    <row r="248" ht="15.75" customHeight="1">
      <c r="W248" s="214"/>
    </row>
    <row r="249" ht="15.75" customHeight="1">
      <c r="W249" s="214"/>
    </row>
    <row r="250" ht="15.75" customHeight="1">
      <c r="W250" s="214"/>
    </row>
    <row r="251" ht="15.75" customHeight="1">
      <c r="W251" s="214"/>
    </row>
    <row r="252" ht="15.75" customHeight="1">
      <c r="W252" s="214"/>
    </row>
    <row r="253" ht="15.75" customHeight="1">
      <c r="W253" s="214"/>
    </row>
    <row r="254" ht="15.75" customHeight="1">
      <c r="W254" s="214"/>
    </row>
    <row r="255" ht="15.75" customHeight="1">
      <c r="W255" s="214"/>
    </row>
    <row r="256" ht="15.75" customHeight="1">
      <c r="W256" s="214"/>
    </row>
    <row r="257" ht="15.75" customHeight="1">
      <c r="W257" s="214"/>
    </row>
    <row r="258" ht="15.75" customHeight="1">
      <c r="W258" s="214"/>
    </row>
    <row r="259" ht="15.75" customHeight="1">
      <c r="W259" s="214"/>
    </row>
    <row r="260" ht="15.75" customHeight="1">
      <c r="W260" s="214"/>
    </row>
    <row r="261" ht="15.75" customHeight="1">
      <c r="W261" s="214"/>
    </row>
    <row r="262" ht="15.75" customHeight="1">
      <c r="W262" s="214"/>
    </row>
    <row r="263" ht="15.75" customHeight="1">
      <c r="W263" s="214"/>
    </row>
    <row r="264" ht="15.75" customHeight="1">
      <c r="W264" s="214"/>
    </row>
    <row r="265" ht="15.75" customHeight="1">
      <c r="W265" s="214"/>
    </row>
    <row r="266" ht="15.75" customHeight="1">
      <c r="W266" s="214"/>
    </row>
    <row r="267" ht="15.75" customHeight="1">
      <c r="W267" s="214"/>
    </row>
    <row r="268" ht="15.75" customHeight="1">
      <c r="W268" s="214"/>
    </row>
    <row r="269" ht="15.75" customHeight="1">
      <c r="W269" s="214"/>
    </row>
    <row r="270" ht="15.75" customHeight="1">
      <c r="W270" s="214"/>
    </row>
    <row r="271" ht="15.75" customHeight="1">
      <c r="W271" s="214"/>
    </row>
    <row r="272" ht="15.75" customHeight="1">
      <c r="W272" s="214"/>
    </row>
    <row r="273" ht="15.75" customHeight="1">
      <c r="W273" s="214"/>
    </row>
    <row r="274" ht="15.75" customHeight="1">
      <c r="W274" s="214"/>
    </row>
    <row r="275" ht="15.75" customHeight="1">
      <c r="W275" s="214"/>
    </row>
    <row r="276" ht="15.75" customHeight="1">
      <c r="W276" s="214"/>
    </row>
    <row r="277" ht="15.75" customHeight="1">
      <c r="W277" s="214"/>
    </row>
    <row r="278" ht="15.75" customHeight="1">
      <c r="W278" s="214"/>
    </row>
    <row r="279" ht="15.75" customHeight="1">
      <c r="W279" s="214"/>
    </row>
    <row r="280" ht="15.75" customHeight="1">
      <c r="W280" s="214"/>
    </row>
    <row r="281" ht="15.75" customHeight="1">
      <c r="W281" s="214"/>
    </row>
    <row r="282" ht="15.75" customHeight="1">
      <c r="W282" s="214"/>
    </row>
    <row r="283" ht="15.75" customHeight="1">
      <c r="W283" s="214"/>
    </row>
    <row r="284" ht="15.75" customHeight="1">
      <c r="W284" s="214"/>
    </row>
    <row r="285" ht="15.75" customHeight="1">
      <c r="W285" s="214"/>
    </row>
    <row r="286" ht="15.75" customHeight="1">
      <c r="W286" s="214"/>
    </row>
    <row r="287" ht="15.75" customHeight="1">
      <c r="W287" s="214"/>
    </row>
    <row r="288" ht="15.75" customHeight="1">
      <c r="W288" s="214"/>
    </row>
    <row r="289" ht="15.75" customHeight="1">
      <c r="W289" s="214"/>
    </row>
    <row r="290" ht="15.75" customHeight="1">
      <c r="W290" s="214"/>
    </row>
    <row r="291" ht="15.75" customHeight="1">
      <c r="W291" s="214"/>
    </row>
    <row r="292" ht="15.75" customHeight="1">
      <c r="W292" s="214"/>
    </row>
    <row r="293" ht="15.75" customHeight="1">
      <c r="W293" s="214"/>
    </row>
    <row r="294" ht="15.75" customHeight="1">
      <c r="W294" s="214"/>
    </row>
    <row r="295" ht="15.75" customHeight="1">
      <c r="W295" s="214"/>
    </row>
    <row r="296" ht="15.75" customHeight="1">
      <c r="W296" s="214"/>
    </row>
    <row r="297" ht="15.75" customHeight="1">
      <c r="W297" s="214"/>
    </row>
    <row r="298" ht="15.75" customHeight="1">
      <c r="W298" s="214"/>
    </row>
    <row r="299" ht="15.75" customHeight="1">
      <c r="W299" s="214"/>
    </row>
    <row r="300" ht="15.75" customHeight="1">
      <c r="W300" s="214"/>
    </row>
    <row r="301" ht="15.75" customHeight="1">
      <c r="W301" s="214"/>
    </row>
    <row r="302" ht="15.75" customHeight="1">
      <c r="W302" s="214"/>
    </row>
    <row r="303" ht="15.75" customHeight="1">
      <c r="W303" s="214"/>
    </row>
    <row r="304" ht="15.75" customHeight="1">
      <c r="W304" s="214"/>
    </row>
    <row r="305" ht="15.75" customHeight="1">
      <c r="W305" s="214"/>
    </row>
    <row r="306" ht="15.75" customHeight="1">
      <c r="W306" s="214"/>
    </row>
    <row r="307" ht="15.75" customHeight="1">
      <c r="W307" s="214"/>
    </row>
    <row r="308" ht="15.75" customHeight="1">
      <c r="W308" s="214"/>
    </row>
    <row r="309" ht="15.75" customHeight="1">
      <c r="W309" s="214"/>
    </row>
    <row r="310" ht="15.75" customHeight="1">
      <c r="W310" s="214"/>
    </row>
    <row r="311" ht="15.75" customHeight="1">
      <c r="W311" s="214"/>
    </row>
    <row r="312" ht="15.75" customHeight="1">
      <c r="W312" s="214"/>
    </row>
    <row r="313" ht="15.75" customHeight="1">
      <c r="W313" s="214"/>
    </row>
    <row r="314" ht="15.75" customHeight="1">
      <c r="W314" s="214"/>
    </row>
    <row r="315" ht="15.75" customHeight="1">
      <c r="W315" s="214"/>
    </row>
    <row r="316" ht="15.75" customHeight="1">
      <c r="W316" s="214"/>
    </row>
    <row r="317" ht="15.75" customHeight="1">
      <c r="W317" s="214"/>
    </row>
    <row r="318" ht="15.75" customHeight="1">
      <c r="W318" s="214"/>
    </row>
    <row r="319" ht="15.75" customHeight="1">
      <c r="W319" s="214"/>
    </row>
    <row r="320" ht="15.75" customHeight="1">
      <c r="W320" s="214"/>
    </row>
    <row r="321" ht="15.75" customHeight="1">
      <c r="W321" s="214"/>
    </row>
    <row r="322" ht="15.75" customHeight="1">
      <c r="W322" s="214"/>
    </row>
    <row r="323" ht="15.75" customHeight="1">
      <c r="W323" s="214"/>
    </row>
    <row r="324" ht="15.75" customHeight="1">
      <c r="W324" s="214"/>
    </row>
    <row r="325" ht="15.75" customHeight="1">
      <c r="W325" s="214"/>
    </row>
    <row r="326" ht="15.75" customHeight="1">
      <c r="W326" s="214"/>
    </row>
    <row r="327" ht="15.75" customHeight="1">
      <c r="W327" s="214"/>
    </row>
    <row r="328" ht="15.75" customHeight="1">
      <c r="W328" s="214"/>
    </row>
    <row r="329" ht="15.75" customHeight="1">
      <c r="W329" s="214"/>
    </row>
    <row r="330" ht="15.75" customHeight="1">
      <c r="W330" s="214"/>
    </row>
    <row r="331" ht="15.75" customHeight="1">
      <c r="W331" s="214"/>
    </row>
    <row r="332" ht="15.75" customHeight="1">
      <c r="W332" s="214"/>
    </row>
    <row r="333" ht="15.75" customHeight="1">
      <c r="W333" s="214"/>
    </row>
    <row r="334" ht="15.75" customHeight="1">
      <c r="W334" s="214"/>
    </row>
    <row r="335" ht="15.75" customHeight="1">
      <c r="W335" s="214"/>
    </row>
    <row r="336" ht="15.75" customHeight="1">
      <c r="W336" s="214"/>
    </row>
    <row r="337" ht="15.75" customHeight="1">
      <c r="W337" s="214"/>
    </row>
    <row r="338" ht="15.75" customHeight="1">
      <c r="W338" s="214"/>
    </row>
    <row r="339" ht="15.75" customHeight="1">
      <c r="W339" s="214"/>
    </row>
    <row r="340" ht="15.75" customHeight="1">
      <c r="W340" s="214"/>
    </row>
    <row r="341" ht="15.75" customHeight="1">
      <c r="W341" s="214"/>
    </row>
    <row r="342" ht="15.75" customHeight="1">
      <c r="W342" s="214"/>
    </row>
    <row r="343" ht="15.75" customHeight="1">
      <c r="W343" s="214"/>
    </row>
    <row r="344" ht="15.75" customHeight="1">
      <c r="W344" s="214"/>
    </row>
    <row r="345" ht="15.75" customHeight="1">
      <c r="W345" s="214"/>
    </row>
    <row r="346" ht="15.75" customHeight="1">
      <c r="W346" s="214"/>
    </row>
    <row r="347" ht="15.75" customHeight="1">
      <c r="W347" s="214"/>
    </row>
    <row r="348" ht="15.75" customHeight="1">
      <c r="W348" s="214"/>
    </row>
    <row r="349" ht="15.75" customHeight="1">
      <c r="W349" s="214"/>
    </row>
    <row r="350" ht="15.75" customHeight="1">
      <c r="W350" s="214"/>
    </row>
    <row r="351" ht="15.75" customHeight="1">
      <c r="W351" s="214"/>
    </row>
    <row r="352" ht="15.75" customHeight="1">
      <c r="W352" s="214"/>
    </row>
    <row r="353" ht="15.75" customHeight="1">
      <c r="W353" s="214"/>
    </row>
    <row r="354" ht="15.75" customHeight="1">
      <c r="W354" s="214"/>
    </row>
    <row r="355" ht="15.75" customHeight="1">
      <c r="W355" s="214"/>
    </row>
    <row r="356" ht="15.75" customHeight="1">
      <c r="W356" s="214"/>
    </row>
    <row r="357" ht="15.75" customHeight="1">
      <c r="W357" s="214"/>
    </row>
    <row r="358" ht="15.75" customHeight="1">
      <c r="W358" s="214"/>
    </row>
    <row r="359" ht="15.75" customHeight="1">
      <c r="W359" s="214"/>
    </row>
    <row r="360" ht="15.75" customHeight="1">
      <c r="W360" s="214"/>
    </row>
    <row r="361" ht="15.75" customHeight="1">
      <c r="W361" s="214"/>
    </row>
    <row r="362" ht="15.75" customHeight="1">
      <c r="W362" s="214"/>
    </row>
    <row r="363" ht="15.75" customHeight="1">
      <c r="W363" s="214"/>
    </row>
    <row r="364" ht="15.75" customHeight="1">
      <c r="W364" s="214"/>
    </row>
    <row r="365" ht="15.75" customHeight="1">
      <c r="W365" s="214"/>
    </row>
    <row r="366" ht="15.75" customHeight="1">
      <c r="W366" s="214"/>
    </row>
    <row r="367" ht="15.75" customHeight="1">
      <c r="W367" s="214"/>
    </row>
    <row r="368" ht="15.75" customHeight="1">
      <c r="W368" s="214"/>
    </row>
    <row r="369" ht="15.75" customHeight="1">
      <c r="W369" s="214"/>
    </row>
    <row r="370" ht="15.75" customHeight="1">
      <c r="W370" s="214"/>
    </row>
    <row r="371" ht="15.75" customHeight="1">
      <c r="W371" s="214"/>
    </row>
    <row r="372" ht="15.75" customHeight="1">
      <c r="W372" s="214"/>
    </row>
    <row r="373" ht="15.75" customHeight="1">
      <c r="W373" s="214"/>
    </row>
    <row r="374" ht="15.75" customHeight="1">
      <c r="W374" s="214"/>
    </row>
    <row r="375" ht="15.75" customHeight="1">
      <c r="W375" s="214"/>
    </row>
    <row r="376" ht="15.75" customHeight="1">
      <c r="W376" s="214"/>
    </row>
    <row r="377" ht="15.75" customHeight="1">
      <c r="W377" s="214"/>
    </row>
    <row r="378" ht="15.75" customHeight="1">
      <c r="W378" s="214"/>
    </row>
    <row r="379" ht="15.75" customHeight="1">
      <c r="W379" s="214"/>
    </row>
    <row r="380" ht="15.75" customHeight="1">
      <c r="W380" s="214"/>
    </row>
    <row r="381" ht="15.75" customHeight="1">
      <c r="W381" s="214"/>
    </row>
    <row r="382" ht="15.75" customHeight="1">
      <c r="W382" s="214"/>
    </row>
    <row r="383" ht="15.75" customHeight="1">
      <c r="W383" s="214"/>
    </row>
    <row r="384" ht="15.75" customHeight="1">
      <c r="W384" s="214"/>
    </row>
    <row r="385" ht="15.75" customHeight="1">
      <c r="W385" s="214"/>
    </row>
    <row r="386" ht="15.75" customHeight="1">
      <c r="W386" s="214"/>
    </row>
    <row r="387" ht="15.75" customHeight="1">
      <c r="W387" s="214"/>
    </row>
    <row r="388" ht="15.75" customHeight="1">
      <c r="W388" s="214"/>
    </row>
    <row r="389" ht="15.75" customHeight="1">
      <c r="W389" s="214"/>
    </row>
    <row r="390" ht="15.75" customHeight="1">
      <c r="W390" s="214"/>
    </row>
    <row r="391" ht="15.75" customHeight="1">
      <c r="W391" s="214"/>
    </row>
    <row r="392" ht="15.75" customHeight="1">
      <c r="W392" s="214"/>
    </row>
    <row r="393" ht="15.75" customHeight="1">
      <c r="W393" s="214"/>
    </row>
    <row r="394" ht="15.75" customHeight="1">
      <c r="W394" s="214"/>
    </row>
    <row r="395" ht="15.75" customHeight="1">
      <c r="W395" s="214"/>
    </row>
    <row r="396" ht="15.75" customHeight="1">
      <c r="W396" s="214"/>
    </row>
    <row r="397" ht="15.75" customHeight="1">
      <c r="W397" s="214"/>
    </row>
    <row r="398" ht="15.75" customHeight="1">
      <c r="W398" s="214"/>
    </row>
    <row r="399" ht="15.75" customHeight="1">
      <c r="W399" s="214"/>
    </row>
    <row r="400" ht="15.75" customHeight="1">
      <c r="W400" s="214"/>
    </row>
    <row r="401" ht="15.75" customHeight="1">
      <c r="W401" s="214"/>
    </row>
    <row r="402" ht="15.75" customHeight="1">
      <c r="W402" s="214"/>
    </row>
    <row r="403" ht="15.75" customHeight="1">
      <c r="W403" s="214"/>
    </row>
    <row r="404" ht="15.75" customHeight="1">
      <c r="W404" s="214"/>
    </row>
    <row r="405" ht="15.75" customHeight="1">
      <c r="W405" s="214"/>
    </row>
    <row r="406" ht="15.75" customHeight="1">
      <c r="W406" s="214"/>
    </row>
    <row r="407" ht="15.75" customHeight="1">
      <c r="W407" s="214"/>
    </row>
    <row r="408" ht="15.75" customHeight="1">
      <c r="W408" s="214"/>
    </row>
    <row r="409" ht="15.75" customHeight="1">
      <c r="W409" s="214"/>
    </row>
    <row r="410" ht="15.75" customHeight="1">
      <c r="W410" s="214"/>
    </row>
    <row r="411" ht="15.75" customHeight="1">
      <c r="W411" s="214"/>
    </row>
    <row r="412" ht="15.75" customHeight="1">
      <c r="W412" s="214"/>
    </row>
    <row r="413" ht="15.75" customHeight="1">
      <c r="W413" s="214"/>
    </row>
    <row r="414" ht="15.75" customHeight="1">
      <c r="W414" s="214"/>
    </row>
    <row r="415" ht="15.75" customHeight="1">
      <c r="W415" s="214"/>
    </row>
    <row r="416" ht="15.75" customHeight="1">
      <c r="W416" s="214"/>
    </row>
    <row r="417" ht="15.75" customHeight="1">
      <c r="W417" s="214"/>
    </row>
    <row r="418" ht="15.75" customHeight="1">
      <c r="W418" s="214"/>
    </row>
    <row r="419" ht="15.75" customHeight="1">
      <c r="W419" s="214"/>
    </row>
    <row r="420" ht="15.75" customHeight="1">
      <c r="W420" s="214"/>
    </row>
    <row r="421" ht="15.75" customHeight="1">
      <c r="W421" s="214"/>
    </row>
    <row r="422" ht="15.75" customHeight="1">
      <c r="W422" s="214"/>
    </row>
    <row r="423" ht="15.75" customHeight="1">
      <c r="W423" s="214"/>
    </row>
    <row r="424" ht="15.75" customHeight="1">
      <c r="W424" s="214"/>
    </row>
    <row r="425" ht="15.75" customHeight="1">
      <c r="W425" s="214"/>
    </row>
    <row r="426" ht="15.75" customHeight="1">
      <c r="W426" s="214"/>
    </row>
    <row r="427" ht="15.75" customHeight="1">
      <c r="W427" s="214"/>
    </row>
    <row r="428" ht="15.75" customHeight="1">
      <c r="W428" s="214"/>
    </row>
    <row r="429" ht="15.75" customHeight="1">
      <c r="W429" s="214"/>
    </row>
    <row r="430" ht="15.75" customHeight="1">
      <c r="W430" s="214"/>
    </row>
    <row r="431" ht="15.75" customHeight="1">
      <c r="W431" s="214"/>
    </row>
    <row r="432" ht="15.75" customHeight="1">
      <c r="W432" s="214"/>
    </row>
    <row r="433" ht="15.75" customHeight="1">
      <c r="W433" s="214"/>
    </row>
    <row r="434" ht="15.75" customHeight="1">
      <c r="W434" s="214"/>
    </row>
    <row r="435" ht="15.75" customHeight="1">
      <c r="W435" s="214"/>
    </row>
    <row r="436" ht="15.75" customHeight="1">
      <c r="W436" s="214"/>
    </row>
    <row r="437" ht="15.75" customHeight="1">
      <c r="W437" s="214"/>
    </row>
    <row r="438" ht="15.75" customHeight="1">
      <c r="W438" s="214"/>
    </row>
    <row r="439" ht="15.75" customHeight="1">
      <c r="W439" s="214"/>
    </row>
    <row r="440" ht="15.75" customHeight="1">
      <c r="W440" s="214"/>
    </row>
    <row r="441" ht="15.75" customHeight="1">
      <c r="W441" s="214"/>
    </row>
    <row r="442" ht="15.75" customHeight="1">
      <c r="W442" s="214"/>
    </row>
    <row r="443" ht="15.75" customHeight="1">
      <c r="W443" s="214"/>
    </row>
    <row r="444" ht="15.75" customHeight="1">
      <c r="W444" s="214"/>
    </row>
    <row r="445" ht="15.75" customHeight="1">
      <c r="W445" s="214"/>
    </row>
    <row r="446" ht="15.75" customHeight="1">
      <c r="W446" s="214"/>
    </row>
    <row r="447" ht="15.75" customHeight="1">
      <c r="W447" s="214"/>
    </row>
    <row r="448" ht="15.75" customHeight="1">
      <c r="W448" s="214"/>
    </row>
    <row r="449" ht="15.75" customHeight="1">
      <c r="W449" s="214"/>
    </row>
    <row r="450" ht="15.75" customHeight="1">
      <c r="W450" s="214"/>
    </row>
    <row r="451" ht="15.75" customHeight="1">
      <c r="W451" s="214"/>
    </row>
    <row r="452" ht="15.75" customHeight="1">
      <c r="W452" s="214"/>
    </row>
    <row r="453" ht="15.75" customHeight="1">
      <c r="W453" s="214"/>
    </row>
    <row r="454" ht="15.75" customHeight="1">
      <c r="W454" s="214"/>
    </row>
    <row r="455" ht="15.75" customHeight="1">
      <c r="W455" s="214"/>
    </row>
    <row r="456" ht="15.75" customHeight="1">
      <c r="W456" s="214"/>
    </row>
    <row r="457" ht="15.75" customHeight="1">
      <c r="W457" s="214"/>
    </row>
    <row r="458" ht="15.75" customHeight="1">
      <c r="W458" s="214"/>
    </row>
    <row r="459" ht="15.75" customHeight="1">
      <c r="W459" s="214"/>
    </row>
    <row r="460" ht="15.75" customHeight="1">
      <c r="W460" s="214"/>
    </row>
    <row r="461" ht="15.75" customHeight="1">
      <c r="W461" s="214"/>
    </row>
    <row r="462" ht="15.75" customHeight="1">
      <c r="W462" s="214"/>
    </row>
    <row r="463" ht="15.75" customHeight="1">
      <c r="W463" s="214"/>
    </row>
    <row r="464" ht="15.75" customHeight="1">
      <c r="W464" s="214"/>
    </row>
    <row r="465" ht="15.75" customHeight="1">
      <c r="W465" s="214"/>
    </row>
    <row r="466" ht="15.75" customHeight="1">
      <c r="W466" s="214"/>
    </row>
    <row r="467" ht="15.75" customHeight="1">
      <c r="W467" s="214"/>
    </row>
    <row r="468" ht="15.75" customHeight="1">
      <c r="W468" s="214"/>
    </row>
    <row r="469" ht="15.75" customHeight="1">
      <c r="W469" s="214"/>
    </row>
    <row r="470" ht="15.75" customHeight="1">
      <c r="W470" s="214"/>
    </row>
    <row r="471" ht="15.75" customHeight="1">
      <c r="W471" s="214"/>
    </row>
    <row r="472" ht="15.75" customHeight="1">
      <c r="W472" s="214"/>
    </row>
    <row r="473" ht="15.75" customHeight="1">
      <c r="W473" s="214"/>
    </row>
    <row r="474" ht="15.75" customHeight="1">
      <c r="W474" s="214"/>
    </row>
    <row r="475" ht="15.75" customHeight="1">
      <c r="W475" s="214"/>
    </row>
    <row r="476" ht="15.75" customHeight="1">
      <c r="W476" s="214"/>
    </row>
    <row r="477" ht="15.75" customHeight="1">
      <c r="W477" s="214"/>
    </row>
    <row r="478" ht="15.75" customHeight="1">
      <c r="W478" s="214"/>
    </row>
    <row r="479" ht="15.75" customHeight="1">
      <c r="W479" s="214"/>
    </row>
    <row r="480" ht="15.75" customHeight="1">
      <c r="W480" s="214"/>
    </row>
    <row r="481" ht="15.75" customHeight="1">
      <c r="W481" s="214"/>
    </row>
    <row r="482" ht="15.75" customHeight="1">
      <c r="W482" s="214"/>
    </row>
    <row r="483" ht="15.75" customHeight="1">
      <c r="W483" s="214"/>
    </row>
    <row r="484" ht="15.75" customHeight="1">
      <c r="W484" s="214"/>
    </row>
    <row r="485" ht="15.75" customHeight="1">
      <c r="W485" s="214"/>
    </row>
    <row r="486" ht="15.75" customHeight="1">
      <c r="W486" s="214"/>
    </row>
    <row r="487" ht="15.75" customHeight="1">
      <c r="W487" s="214"/>
    </row>
    <row r="488" ht="15.75" customHeight="1">
      <c r="W488" s="214"/>
    </row>
    <row r="489" ht="15.75" customHeight="1">
      <c r="W489" s="214"/>
    </row>
    <row r="490" ht="15.75" customHeight="1">
      <c r="W490" s="214"/>
    </row>
    <row r="491" ht="15.75" customHeight="1">
      <c r="W491" s="214"/>
    </row>
    <row r="492" ht="15.75" customHeight="1">
      <c r="W492" s="214"/>
    </row>
    <row r="493" ht="15.75" customHeight="1">
      <c r="W493" s="214"/>
    </row>
    <row r="494" ht="15.75" customHeight="1">
      <c r="W494" s="214"/>
    </row>
    <row r="495" ht="15.75" customHeight="1">
      <c r="W495" s="214"/>
    </row>
    <row r="496" ht="15.75" customHeight="1">
      <c r="W496" s="214"/>
    </row>
    <row r="497" ht="15.75" customHeight="1">
      <c r="W497" s="214"/>
    </row>
    <row r="498" ht="15.75" customHeight="1">
      <c r="W498" s="214"/>
    </row>
    <row r="499" ht="15.75" customHeight="1">
      <c r="W499" s="214"/>
    </row>
    <row r="500" ht="15.75" customHeight="1">
      <c r="W500" s="214"/>
    </row>
    <row r="501" ht="15.75" customHeight="1">
      <c r="W501" s="214"/>
    </row>
    <row r="502" ht="15.75" customHeight="1">
      <c r="W502" s="214"/>
    </row>
    <row r="503" ht="15.75" customHeight="1">
      <c r="W503" s="214"/>
    </row>
    <row r="504" ht="15.75" customHeight="1">
      <c r="W504" s="214"/>
    </row>
    <row r="505" ht="15.75" customHeight="1">
      <c r="W505" s="214"/>
    </row>
    <row r="506" ht="15.75" customHeight="1">
      <c r="W506" s="214"/>
    </row>
    <row r="507" ht="15.75" customHeight="1">
      <c r="W507" s="214"/>
    </row>
    <row r="508" ht="15.75" customHeight="1">
      <c r="W508" s="214"/>
    </row>
    <row r="509" ht="15.75" customHeight="1">
      <c r="W509" s="214"/>
    </row>
    <row r="510" ht="15.75" customHeight="1">
      <c r="W510" s="214"/>
    </row>
    <row r="511" ht="15.75" customHeight="1">
      <c r="W511" s="214"/>
    </row>
    <row r="512" ht="15.75" customHeight="1">
      <c r="W512" s="214"/>
    </row>
    <row r="513" ht="15.75" customHeight="1">
      <c r="W513" s="214"/>
    </row>
    <row r="514" ht="15.75" customHeight="1">
      <c r="W514" s="214"/>
    </row>
    <row r="515" ht="15.75" customHeight="1">
      <c r="W515" s="214"/>
    </row>
    <row r="516" ht="15.75" customHeight="1">
      <c r="W516" s="214"/>
    </row>
    <row r="517" ht="15.75" customHeight="1">
      <c r="W517" s="214"/>
    </row>
    <row r="518" ht="15.75" customHeight="1">
      <c r="W518" s="214"/>
    </row>
    <row r="519" ht="15.75" customHeight="1">
      <c r="W519" s="214"/>
    </row>
    <row r="520" ht="15.75" customHeight="1">
      <c r="W520" s="214"/>
    </row>
    <row r="521" ht="15.75" customHeight="1">
      <c r="W521" s="214"/>
    </row>
    <row r="522" ht="15.75" customHeight="1">
      <c r="W522" s="214"/>
    </row>
    <row r="523" ht="15.75" customHeight="1">
      <c r="W523" s="214"/>
    </row>
    <row r="524" ht="15.75" customHeight="1">
      <c r="W524" s="214"/>
    </row>
    <row r="525" ht="15.75" customHeight="1">
      <c r="W525" s="214"/>
    </row>
    <row r="526" ht="15.75" customHeight="1">
      <c r="W526" s="214"/>
    </row>
    <row r="527" ht="15.75" customHeight="1">
      <c r="W527" s="214"/>
    </row>
    <row r="528" ht="15.75" customHeight="1">
      <c r="W528" s="214"/>
    </row>
    <row r="529" ht="15.75" customHeight="1">
      <c r="W529" s="214"/>
    </row>
    <row r="530" ht="15.75" customHeight="1">
      <c r="W530" s="214"/>
    </row>
    <row r="531" ht="15.75" customHeight="1">
      <c r="W531" s="214"/>
    </row>
    <row r="532" ht="15.75" customHeight="1">
      <c r="W532" s="214"/>
    </row>
    <row r="533" ht="15.75" customHeight="1">
      <c r="W533" s="214"/>
    </row>
    <row r="534" ht="15.75" customHeight="1">
      <c r="W534" s="214"/>
    </row>
    <row r="535" ht="15.75" customHeight="1">
      <c r="W535" s="214"/>
    </row>
    <row r="536" ht="15.75" customHeight="1">
      <c r="W536" s="214"/>
    </row>
    <row r="537" ht="15.75" customHeight="1">
      <c r="W537" s="214"/>
    </row>
    <row r="538" ht="15.75" customHeight="1">
      <c r="W538" s="214"/>
    </row>
    <row r="539" ht="15.75" customHeight="1">
      <c r="W539" s="214"/>
    </row>
    <row r="540" ht="15.75" customHeight="1">
      <c r="W540" s="214"/>
    </row>
    <row r="541" ht="15.75" customHeight="1">
      <c r="W541" s="214"/>
    </row>
    <row r="542" ht="15.75" customHeight="1">
      <c r="W542" s="214"/>
    </row>
    <row r="543" ht="15.75" customHeight="1">
      <c r="W543" s="214"/>
    </row>
    <row r="544" ht="15.75" customHeight="1">
      <c r="W544" s="214"/>
    </row>
    <row r="545" ht="15.75" customHeight="1">
      <c r="W545" s="214"/>
    </row>
    <row r="546" ht="15.75" customHeight="1">
      <c r="W546" s="214"/>
    </row>
    <row r="547" ht="15.75" customHeight="1">
      <c r="W547" s="214"/>
    </row>
    <row r="548" ht="15.75" customHeight="1">
      <c r="W548" s="214"/>
    </row>
    <row r="549" ht="15.75" customHeight="1">
      <c r="W549" s="214"/>
    </row>
    <row r="550" ht="15.75" customHeight="1">
      <c r="W550" s="214"/>
    </row>
    <row r="551" ht="15.75" customHeight="1">
      <c r="W551" s="214"/>
    </row>
    <row r="552" ht="15.75" customHeight="1">
      <c r="W552" s="214"/>
    </row>
    <row r="553" ht="15.75" customHeight="1">
      <c r="W553" s="214"/>
    </row>
    <row r="554" ht="15.75" customHeight="1">
      <c r="W554" s="214"/>
    </row>
    <row r="555" ht="15.75" customHeight="1">
      <c r="W555" s="214"/>
    </row>
    <row r="556" ht="15.75" customHeight="1">
      <c r="W556" s="214"/>
    </row>
    <row r="557" ht="15.75" customHeight="1">
      <c r="W557" s="214"/>
    </row>
    <row r="558" ht="15.75" customHeight="1">
      <c r="W558" s="214"/>
    </row>
    <row r="559" ht="15.75" customHeight="1">
      <c r="W559" s="214"/>
    </row>
    <row r="560" ht="15.75" customHeight="1">
      <c r="W560" s="214"/>
    </row>
    <row r="561" ht="15.75" customHeight="1">
      <c r="W561" s="214"/>
    </row>
    <row r="562" ht="15.75" customHeight="1">
      <c r="W562" s="214"/>
    </row>
    <row r="563" ht="15.75" customHeight="1">
      <c r="W563" s="214"/>
    </row>
    <row r="564" ht="15.75" customHeight="1">
      <c r="W564" s="214"/>
    </row>
    <row r="565" ht="15.75" customHeight="1">
      <c r="W565" s="214"/>
    </row>
    <row r="566" ht="15.75" customHeight="1">
      <c r="W566" s="214"/>
    </row>
    <row r="567" ht="15.75" customHeight="1">
      <c r="W567" s="214"/>
    </row>
    <row r="568" ht="15.75" customHeight="1">
      <c r="W568" s="214"/>
    </row>
    <row r="569" ht="15.75" customHeight="1">
      <c r="W569" s="214"/>
    </row>
    <row r="570" ht="15.75" customHeight="1">
      <c r="W570" s="214"/>
    </row>
    <row r="571" ht="15.75" customHeight="1">
      <c r="W571" s="214"/>
    </row>
    <row r="572" ht="15.75" customHeight="1">
      <c r="W572" s="214"/>
    </row>
    <row r="573" ht="15.75" customHeight="1">
      <c r="W573" s="214"/>
    </row>
    <row r="574" ht="15.75" customHeight="1">
      <c r="W574" s="214"/>
    </row>
    <row r="575" ht="15.75" customHeight="1">
      <c r="W575" s="214"/>
    </row>
    <row r="576" ht="15.75" customHeight="1">
      <c r="W576" s="214"/>
    </row>
    <row r="577" ht="15.75" customHeight="1">
      <c r="W577" s="214"/>
    </row>
    <row r="578" ht="15.75" customHeight="1">
      <c r="W578" s="214"/>
    </row>
    <row r="579" ht="15.75" customHeight="1">
      <c r="W579" s="214"/>
    </row>
    <row r="580" ht="15.75" customHeight="1">
      <c r="W580" s="214"/>
    </row>
    <row r="581" ht="15.75" customHeight="1">
      <c r="W581" s="214"/>
    </row>
    <row r="582" ht="15.75" customHeight="1">
      <c r="W582" s="214"/>
    </row>
    <row r="583" ht="15.75" customHeight="1">
      <c r="W583" s="214"/>
    </row>
    <row r="584" ht="15.75" customHeight="1">
      <c r="W584" s="214"/>
    </row>
    <row r="585" ht="15.75" customHeight="1">
      <c r="W585" s="214"/>
    </row>
    <row r="586" ht="15.75" customHeight="1">
      <c r="W586" s="214"/>
    </row>
    <row r="587" ht="15.75" customHeight="1">
      <c r="W587" s="214"/>
    </row>
    <row r="588" ht="15.75" customHeight="1">
      <c r="W588" s="214"/>
    </row>
    <row r="589" ht="15.75" customHeight="1">
      <c r="W589" s="214"/>
    </row>
    <row r="590" ht="15.75" customHeight="1">
      <c r="W590" s="214"/>
    </row>
    <row r="591" ht="15.75" customHeight="1">
      <c r="W591" s="214"/>
    </row>
    <row r="592" ht="15.75" customHeight="1">
      <c r="W592" s="214"/>
    </row>
    <row r="593" ht="15.75" customHeight="1">
      <c r="W593" s="214"/>
    </row>
    <row r="594" ht="15.75" customHeight="1">
      <c r="W594" s="214"/>
    </row>
    <row r="595" ht="15.75" customHeight="1">
      <c r="W595" s="214"/>
    </row>
    <row r="596" ht="15.75" customHeight="1">
      <c r="W596" s="214"/>
    </row>
    <row r="597" ht="15.75" customHeight="1">
      <c r="W597" s="214"/>
    </row>
    <row r="598" ht="15.75" customHeight="1">
      <c r="W598" s="214"/>
    </row>
    <row r="599" ht="15.75" customHeight="1">
      <c r="W599" s="214"/>
    </row>
    <row r="600" ht="15.75" customHeight="1">
      <c r="W600" s="214"/>
    </row>
    <row r="601" ht="15.75" customHeight="1">
      <c r="W601" s="214"/>
    </row>
    <row r="602" ht="15.75" customHeight="1">
      <c r="W602" s="214"/>
    </row>
    <row r="603" ht="15.75" customHeight="1">
      <c r="W603" s="214"/>
    </row>
    <row r="604" ht="15.75" customHeight="1">
      <c r="W604" s="214"/>
    </row>
    <row r="605" ht="15.75" customHeight="1">
      <c r="W605" s="214"/>
    </row>
    <row r="606" ht="15.75" customHeight="1">
      <c r="W606" s="214"/>
    </row>
    <row r="607" ht="15.75" customHeight="1">
      <c r="W607" s="214"/>
    </row>
    <row r="608" ht="15.75" customHeight="1">
      <c r="W608" s="214"/>
    </row>
    <row r="609" ht="15.75" customHeight="1">
      <c r="W609" s="214"/>
    </row>
    <row r="610" ht="15.75" customHeight="1">
      <c r="W610" s="214"/>
    </row>
    <row r="611" ht="15.75" customHeight="1">
      <c r="W611" s="214"/>
    </row>
    <row r="612" ht="15.75" customHeight="1">
      <c r="W612" s="214"/>
    </row>
    <row r="613" ht="15.75" customHeight="1">
      <c r="W613" s="214"/>
    </row>
    <row r="614" ht="15.75" customHeight="1">
      <c r="W614" s="214"/>
    </row>
    <row r="615" ht="15.75" customHeight="1">
      <c r="W615" s="214"/>
    </row>
    <row r="616" ht="15.75" customHeight="1">
      <c r="W616" s="214"/>
    </row>
    <row r="617" ht="15.75" customHeight="1">
      <c r="W617" s="214"/>
    </row>
    <row r="618" ht="15.75" customHeight="1">
      <c r="W618" s="214"/>
    </row>
    <row r="619" ht="15.75" customHeight="1">
      <c r="W619" s="214"/>
    </row>
    <row r="620" ht="15.75" customHeight="1">
      <c r="W620" s="214"/>
    </row>
    <row r="621" ht="15.75" customHeight="1">
      <c r="W621" s="214"/>
    </row>
    <row r="622" ht="15.75" customHeight="1">
      <c r="W622" s="214"/>
    </row>
    <row r="623" ht="15.75" customHeight="1">
      <c r="W623" s="214"/>
    </row>
    <row r="624" ht="15.75" customHeight="1">
      <c r="W624" s="214"/>
    </row>
    <row r="625" ht="15.75" customHeight="1">
      <c r="W625" s="214"/>
    </row>
    <row r="626" ht="15.75" customHeight="1">
      <c r="W626" s="214"/>
    </row>
    <row r="627" ht="15.75" customHeight="1">
      <c r="W627" s="214"/>
    </row>
    <row r="628" ht="15.75" customHeight="1">
      <c r="W628" s="214"/>
    </row>
    <row r="629" ht="15.75" customHeight="1">
      <c r="W629" s="214"/>
    </row>
    <row r="630" ht="15.75" customHeight="1">
      <c r="W630" s="214"/>
    </row>
    <row r="631" ht="15.75" customHeight="1">
      <c r="W631" s="214"/>
    </row>
    <row r="632" ht="15.75" customHeight="1">
      <c r="W632" s="214"/>
    </row>
    <row r="633" ht="15.75" customHeight="1">
      <c r="W633" s="214"/>
    </row>
    <row r="634" ht="15.75" customHeight="1">
      <c r="W634" s="214"/>
    </row>
    <row r="635" ht="15.75" customHeight="1">
      <c r="W635" s="214"/>
    </row>
    <row r="636" ht="15.75" customHeight="1">
      <c r="W636" s="214"/>
    </row>
    <row r="637" ht="15.75" customHeight="1">
      <c r="W637" s="214"/>
    </row>
    <row r="638" ht="15.75" customHeight="1">
      <c r="W638" s="214"/>
    </row>
    <row r="639" ht="15.75" customHeight="1">
      <c r="W639" s="214"/>
    </row>
    <row r="640" ht="15.75" customHeight="1">
      <c r="W640" s="214"/>
    </row>
    <row r="641" ht="15.75" customHeight="1">
      <c r="W641" s="214"/>
    </row>
    <row r="642" ht="15.75" customHeight="1">
      <c r="W642" s="214"/>
    </row>
    <row r="643" ht="15.75" customHeight="1">
      <c r="W643" s="214"/>
    </row>
    <row r="644" ht="15.75" customHeight="1">
      <c r="W644" s="214"/>
    </row>
    <row r="645" ht="15.75" customHeight="1">
      <c r="W645" s="214"/>
    </row>
    <row r="646" ht="15.75" customHeight="1">
      <c r="W646" s="214"/>
    </row>
    <row r="647" ht="15.75" customHeight="1">
      <c r="W647" s="214"/>
    </row>
    <row r="648" ht="15.75" customHeight="1">
      <c r="W648" s="214"/>
    </row>
    <row r="649" ht="15.75" customHeight="1">
      <c r="W649" s="214"/>
    </row>
    <row r="650" ht="15.75" customHeight="1">
      <c r="W650" s="214"/>
    </row>
    <row r="651" ht="15.75" customHeight="1">
      <c r="W651" s="214"/>
    </row>
    <row r="652" ht="15.75" customHeight="1">
      <c r="W652" s="214"/>
    </row>
    <row r="653" ht="15.75" customHeight="1">
      <c r="W653" s="214"/>
    </row>
    <row r="654" ht="15.75" customHeight="1">
      <c r="W654" s="214"/>
    </row>
    <row r="655" ht="15.75" customHeight="1">
      <c r="W655" s="214"/>
    </row>
    <row r="656" ht="15.75" customHeight="1">
      <c r="W656" s="214"/>
    </row>
    <row r="657" ht="15.75" customHeight="1">
      <c r="W657" s="214"/>
    </row>
    <row r="658" ht="15.75" customHeight="1">
      <c r="W658" s="214"/>
    </row>
    <row r="659" ht="15.75" customHeight="1">
      <c r="W659" s="214"/>
    </row>
    <row r="660" ht="15.75" customHeight="1">
      <c r="W660" s="214"/>
    </row>
    <row r="661" ht="15.75" customHeight="1">
      <c r="W661" s="214"/>
    </row>
    <row r="662" ht="15.75" customHeight="1">
      <c r="W662" s="214"/>
    </row>
    <row r="663" ht="15.75" customHeight="1">
      <c r="W663" s="214"/>
    </row>
    <row r="664" ht="15.75" customHeight="1">
      <c r="W664" s="214"/>
    </row>
    <row r="665" ht="15.75" customHeight="1">
      <c r="W665" s="214"/>
    </row>
    <row r="666" ht="15.75" customHeight="1">
      <c r="W666" s="214"/>
    </row>
    <row r="667" ht="15.75" customHeight="1">
      <c r="W667" s="214"/>
    </row>
    <row r="668" ht="15.75" customHeight="1">
      <c r="W668" s="214"/>
    </row>
    <row r="669" ht="15.75" customHeight="1">
      <c r="W669" s="214"/>
    </row>
    <row r="670" ht="15.75" customHeight="1">
      <c r="W670" s="214"/>
    </row>
    <row r="671" ht="15.75" customHeight="1">
      <c r="W671" s="214"/>
    </row>
    <row r="672" ht="15.75" customHeight="1">
      <c r="W672" s="214"/>
    </row>
    <row r="673" ht="15.75" customHeight="1">
      <c r="W673" s="214"/>
    </row>
    <row r="674" ht="15.75" customHeight="1">
      <c r="W674" s="214"/>
    </row>
    <row r="675" ht="15.75" customHeight="1">
      <c r="W675" s="214"/>
    </row>
    <row r="676" ht="15.75" customHeight="1">
      <c r="W676" s="214"/>
    </row>
    <row r="677" ht="15.75" customHeight="1">
      <c r="W677" s="214"/>
    </row>
    <row r="678" ht="15.75" customHeight="1">
      <c r="W678" s="214"/>
    </row>
    <row r="679" ht="15.75" customHeight="1">
      <c r="W679" s="214"/>
    </row>
    <row r="680" ht="15.75" customHeight="1">
      <c r="W680" s="214"/>
    </row>
    <row r="681" ht="15.75" customHeight="1">
      <c r="W681" s="214"/>
    </row>
    <row r="682" ht="15.75" customHeight="1">
      <c r="W682" s="214"/>
    </row>
    <row r="683" ht="15.75" customHeight="1">
      <c r="W683" s="214"/>
    </row>
    <row r="684" ht="15.75" customHeight="1">
      <c r="W684" s="214"/>
    </row>
    <row r="685" ht="15.75" customHeight="1">
      <c r="W685" s="214"/>
    </row>
    <row r="686" ht="15.75" customHeight="1">
      <c r="W686" s="214"/>
    </row>
    <row r="687" ht="15.75" customHeight="1">
      <c r="W687" s="214"/>
    </row>
    <row r="688" ht="15.75" customHeight="1">
      <c r="W688" s="214"/>
    </row>
    <row r="689" ht="15.75" customHeight="1">
      <c r="W689" s="214"/>
    </row>
    <row r="690" ht="15.75" customHeight="1">
      <c r="W690" s="214"/>
    </row>
    <row r="691" ht="15.75" customHeight="1">
      <c r="W691" s="214"/>
    </row>
    <row r="692" ht="15.75" customHeight="1">
      <c r="W692" s="214"/>
    </row>
    <row r="693" ht="15.75" customHeight="1">
      <c r="W693" s="214"/>
    </row>
    <row r="694" ht="15.75" customHeight="1">
      <c r="W694" s="214"/>
    </row>
    <row r="695" ht="15.75" customHeight="1">
      <c r="W695" s="214"/>
    </row>
    <row r="696" ht="15.75" customHeight="1">
      <c r="W696" s="214"/>
    </row>
    <row r="697" ht="15.75" customHeight="1">
      <c r="W697" s="214"/>
    </row>
    <row r="698" ht="15.75" customHeight="1">
      <c r="W698" s="214"/>
    </row>
    <row r="699" ht="15.75" customHeight="1">
      <c r="W699" s="214"/>
    </row>
    <row r="700" ht="15.75" customHeight="1">
      <c r="W700" s="214"/>
    </row>
    <row r="701" ht="15.75" customHeight="1">
      <c r="W701" s="214"/>
    </row>
    <row r="702" ht="15.75" customHeight="1">
      <c r="W702" s="214"/>
    </row>
    <row r="703" ht="15.75" customHeight="1">
      <c r="W703" s="214"/>
    </row>
    <row r="704" ht="15.75" customHeight="1">
      <c r="W704" s="214"/>
    </row>
    <row r="705" ht="15.75" customHeight="1">
      <c r="W705" s="214"/>
    </row>
    <row r="706" ht="15.75" customHeight="1">
      <c r="W706" s="214"/>
    </row>
    <row r="707" ht="15.75" customHeight="1">
      <c r="W707" s="214"/>
    </row>
    <row r="708" ht="15.75" customHeight="1">
      <c r="W708" s="214"/>
    </row>
    <row r="709" ht="15.75" customHeight="1">
      <c r="W709" s="214"/>
    </row>
    <row r="710" ht="15.75" customHeight="1">
      <c r="W710" s="214"/>
    </row>
    <row r="711" ht="15.75" customHeight="1">
      <c r="W711" s="214"/>
    </row>
    <row r="712" ht="15.75" customHeight="1">
      <c r="W712" s="214"/>
    </row>
    <row r="713" ht="15.75" customHeight="1">
      <c r="W713" s="214"/>
    </row>
    <row r="714" ht="15.75" customHeight="1">
      <c r="W714" s="214"/>
    </row>
    <row r="715" ht="15.75" customHeight="1">
      <c r="W715" s="214"/>
    </row>
    <row r="716" ht="15.75" customHeight="1">
      <c r="W716" s="214"/>
    </row>
    <row r="717" ht="15.75" customHeight="1">
      <c r="W717" s="214"/>
    </row>
    <row r="718" ht="15.75" customHeight="1">
      <c r="W718" s="214"/>
    </row>
    <row r="719" ht="15.75" customHeight="1">
      <c r="W719" s="214"/>
    </row>
    <row r="720" ht="15.75" customHeight="1">
      <c r="W720" s="214"/>
    </row>
    <row r="721" ht="15.75" customHeight="1">
      <c r="W721" s="214"/>
    </row>
    <row r="722" ht="15.75" customHeight="1">
      <c r="W722" s="214"/>
    </row>
    <row r="723" ht="15.75" customHeight="1">
      <c r="W723" s="214"/>
    </row>
    <row r="724" ht="15.75" customHeight="1">
      <c r="W724" s="214"/>
    </row>
    <row r="725" ht="15.75" customHeight="1">
      <c r="W725" s="214"/>
    </row>
    <row r="726" ht="15.75" customHeight="1">
      <c r="W726" s="214"/>
    </row>
    <row r="727" ht="15.75" customHeight="1">
      <c r="W727" s="214"/>
    </row>
    <row r="728" ht="15.75" customHeight="1">
      <c r="W728" s="214"/>
    </row>
    <row r="729" ht="15.75" customHeight="1">
      <c r="W729" s="214"/>
    </row>
    <row r="730" ht="15.75" customHeight="1">
      <c r="W730" s="214"/>
    </row>
    <row r="731" ht="15.75" customHeight="1">
      <c r="W731" s="214"/>
    </row>
    <row r="732" ht="15.75" customHeight="1">
      <c r="W732" s="214"/>
    </row>
    <row r="733" ht="15.75" customHeight="1">
      <c r="W733" s="214"/>
    </row>
    <row r="734" ht="15.75" customHeight="1">
      <c r="W734" s="214"/>
    </row>
    <row r="735" ht="15.75" customHeight="1">
      <c r="W735" s="214"/>
    </row>
    <row r="736" ht="15.75" customHeight="1">
      <c r="W736" s="214"/>
    </row>
    <row r="737" ht="15.75" customHeight="1">
      <c r="W737" s="214"/>
    </row>
    <row r="738" ht="15.75" customHeight="1">
      <c r="W738" s="214"/>
    </row>
    <row r="739" ht="15.75" customHeight="1">
      <c r="W739" s="214"/>
    </row>
    <row r="740" ht="15.75" customHeight="1">
      <c r="W740" s="214"/>
    </row>
    <row r="741" ht="15.75" customHeight="1">
      <c r="W741" s="214"/>
    </row>
    <row r="742" ht="15.75" customHeight="1">
      <c r="W742" s="214"/>
    </row>
    <row r="743" ht="15.75" customHeight="1">
      <c r="W743" s="214"/>
    </row>
    <row r="744" ht="15.75" customHeight="1">
      <c r="W744" s="214"/>
    </row>
    <row r="745" ht="15.75" customHeight="1">
      <c r="W745" s="214"/>
    </row>
    <row r="746" ht="15.75" customHeight="1">
      <c r="W746" s="214"/>
    </row>
    <row r="747" ht="15.75" customHeight="1">
      <c r="W747" s="214"/>
    </row>
    <row r="748" ht="15.75" customHeight="1">
      <c r="W748" s="214"/>
    </row>
    <row r="749" ht="15.75" customHeight="1">
      <c r="W749" s="214"/>
    </row>
    <row r="750" ht="15.75" customHeight="1">
      <c r="W750" s="214"/>
    </row>
    <row r="751" ht="15.75" customHeight="1">
      <c r="W751" s="214"/>
    </row>
    <row r="752" ht="15.75" customHeight="1">
      <c r="W752" s="214"/>
    </row>
    <row r="753" ht="15.75" customHeight="1">
      <c r="W753" s="214"/>
    </row>
    <row r="754" ht="15.75" customHeight="1">
      <c r="W754" s="214"/>
    </row>
    <row r="755" ht="15.75" customHeight="1">
      <c r="W755" s="214"/>
    </row>
    <row r="756" ht="15.75" customHeight="1">
      <c r="W756" s="214"/>
    </row>
    <row r="757" ht="15.75" customHeight="1">
      <c r="W757" s="214"/>
    </row>
    <row r="758" ht="15.75" customHeight="1">
      <c r="W758" s="214"/>
    </row>
    <row r="759" ht="15.75" customHeight="1">
      <c r="W759" s="214"/>
    </row>
    <row r="760" ht="15.75" customHeight="1">
      <c r="W760" s="214"/>
    </row>
    <row r="761" ht="15.75" customHeight="1">
      <c r="W761" s="214"/>
    </row>
    <row r="762" ht="15.75" customHeight="1">
      <c r="W762" s="214"/>
    </row>
    <row r="763" ht="15.75" customHeight="1">
      <c r="W763" s="214"/>
    </row>
    <row r="764" ht="15.75" customHeight="1">
      <c r="W764" s="214"/>
    </row>
    <row r="765" ht="15.75" customHeight="1">
      <c r="W765" s="214"/>
    </row>
    <row r="766" ht="15.75" customHeight="1">
      <c r="W766" s="214"/>
    </row>
    <row r="767" ht="15.75" customHeight="1">
      <c r="W767" s="214"/>
    </row>
    <row r="768" ht="15.75" customHeight="1">
      <c r="W768" s="214"/>
    </row>
    <row r="769" ht="15.75" customHeight="1">
      <c r="W769" s="214"/>
    </row>
    <row r="770" ht="15.75" customHeight="1">
      <c r="W770" s="214"/>
    </row>
    <row r="771" ht="15.75" customHeight="1">
      <c r="W771" s="214"/>
    </row>
    <row r="772" ht="15.75" customHeight="1">
      <c r="W772" s="214"/>
    </row>
    <row r="773" ht="15.75" customHeight="1">
      <c r="W773" s="214"/>
    </row>
    <row r="774" ht="15.75" customHeight="1">
      <c r="W774" s="214"/>
    </row>
    <row r="775" ht="15.75" customHeight="1">
      <c r="W775" s="214"/>
    </row>
    <row r="776" ht="15.75" customHeight="1">
      <c r="W776" s="214"/>
    </row>
    <row r="777" ht="15.75" customHeight="1">
      <c r="W777" s="214"/>
    </row>
    <row r="778" ht="15.75" customHeight="1">
      <c r="W778" s="214"/>
    </row>
    <row r="779" ht="15.75" customHeight="1">
      <c r="W779" s="214"/>
    </row>
    <row r="780" ht="15.75" customHeight="1">
      <c r="W780" s="214"/>
    </row>
    <row r="781" ht="15.75" customHeight="1">
      <c r="W781" s="214"/>
    </row>
    <row r="782" ht="15.75" customHeight="1">
      <c r="W782" s="214"/>
    </row>
    <row r="783" ht="15.75" customHeight="1">
      <c r="W783" s="214"/>
    </row>
    <row r="784" ht="15.75" customHeight="1">
      <c r="W784" s="214"/>
    </row>
    <row r="785" ht="15.75" customHeight="1">
      <c r="W785" s="214"/>
    </row>
    <row r="786" ht="15.75" customHeight="1">
      <c r="W786" s="214"/>
    </row>
    <row r="787" ht="15.75" customHeight="1">
      <c r="W787" s="214"/>
    </row>
    <row r="788" ht="15.75" customHeight="1">
      <c r="W788" s="214"/>
    </row>
    <row r="789" ht="15.75" customHeight="1">
      <c r="W789" s="214"/>
    </row>
    <row r="790" ht="15.75" customHeight="1">
      <c r="W790" s="214"/>
    </row>
    <row r="791" ht="15.75" customHeight="1">
      <c r="W791" s="214"/>
    </row>
    <row r="792" ht="15.75" customHeight="1">
      <c r="W792" s="214"/>
    </row>
    <row r="793" ht="15.75" customHeight="1">
      <c r="W793" s="214"/>
    </row>
    <row r="794" ht="15.75" customHeight="1">
      <c r="W794" s="214"/>
    </row>
    <row r="795" ht="15.75" customHeight="1">
      <c r="W795" s="214"/>
    </row>
    <row r="796" ht="15.75" customHeight="1">
      <c r="W796" s="214"/>
    </row>
    <row r="797" ht="15.75" customHeight="1">
      <c r="W797" s="214"/>
    </row>
    <row r="798" ht="15.75" customHeight="1">
      <c r="W798" s="214"/>
    </row>
    <row r="799" ht="15.75" customHeight="1">
      <c r="W799" s="214"/>
    </row>
    <row r="800" ht="15.75" customHeight="1">
      <c r="W800" s="214"/>
    </row>
    <row r="801" ht="15.75" customHeight="1">
      <c r="W801" s="214"/>
    </row>
    <row r="802" ht="15.75" customHeight="1">
      <c r="W802" s="214"/>
    </row>
    <row r="803" ht="15.75" customHeight="1">
      <c r="W803" s="214"/>
    </row>
    <row r="804" ht="15.75" customHeight="1">
      <c r="W804" s="214"/>
    </row>
    <row r="805" ht="15.75" customHeight="1">
      <c r="W805" s="214"/>
    </row>
    <row r="806" ht="15.75" customHeight="1">
      <c r="W806" s="214"/>
    </row>
    <row r="807" ht="15.75" customHeight="1">
      <c r="W807" s="214"/>
    </row>
    <row r="808" ht="15.75" customHeight="1">
      <c r="W808" s="214"/>
    </row>
    <row r="809" ht="15.75" customHeight="1">
      <c r="W809" s="214"/>
    </row>
    <row r="810" ht="15.75" customHeight="1">
      <c r="W810" s="214"/>
    </row>
    <row r="811" ht="15.75" customHeight="1">
      <c r="W811" s="214"/>
    </row>
    <row r="812" ht="15.75" customHeight="1">
      <c r="W812" s="214"/>
    </row>
    <row r="813" ht="15.75" customHeight="1">
      <c r="W813" s="214"/>
    </row>
    <row r="814" ht="15.75" customHeight="1">
      <c r="W814" s="214"/>
    </row>
    <row r="815" ht="15.75" customHeight="1">
      <c r="W815" s="214"/>
    </row>
    <row r="816" ht="15.75" customHeight="1">
      <c r="W816" s="214"/>
    </row>
    <row r="817" ht="15.75" customHeight="1">
      <c r="W817" s="214"/>
    </row>
    <row r="818" ht="15.75" customHeight="1">
      <c r="W818" s="214"/>
    </row>
    <row r="819" ht="15.75" customHeight="1">
      <c r="W819" s="214"/>
    </row>
    <row r="820" ht="15.75" customHeight="1">
      <c r="W820" s="214"/>
    </row>
    <row r="821" ht="15.75" customHeight="1">
      <c r="W821" s="214"/>
    </row>
    <row r="822" ht="15.75" customHeight="1">
      <c r="W822" s="214"/>
    </row>
    <row r="823" ht="15.75" customHeight="1">
      <c r="W823" s="214"/>
    </row>
    <row r="824" ht="15.75" customHeight="1">
      <c r="W824" s="214"/>
    </row>
    <row r="825" ht="15.75" customHeight="1">
      <c r="W825" s="214"/>
    </row>
    <row r="826" ht="15.75" customHeight="1">
      <c r="W826" s="214"/>
    </row>
    <row r="827" ht="15.75" customHeight="1">
      <c r="W827" s="214"/>
    </row>
    <row r="828" ht="15.75" customHeight="1">
      <c r="W828" s="214"/>
    </row>
    <row r="829" ht="15.75" customHeight="1">
      <c r="W829" s="214"/>
    </row>
    <row r="830" ht="15.75" customHeight="1">
      <c r="W830" s="214"/>
    </row>
    <row r="831" ht="15.75" customHeight="1">
      <c r="W831" s="214"/>
    </row>
    <row r="832" ht="15.75" customHeight="1">
      <c r="W832" s="214"/>
    </row>
    <row r="833" ht="15.75" customHeight="1">
      <c r="W833" s="214"/>
    </row>
    <row r="834" ht="15.75" customHeight="1">
      <c r="W834" s="214"/>
    </row>
    <row r="835" ht="15.75" customHeight="1">
      <c r="W835" s="214"/>
    </row>
    <row r="836" ht="15.75" customHeight="1">
      <c r="W836" s="214"/>
    </row>
    <row r="837" ht="15.75" customHeight="1">
      <c r="W837" s="214"/>
    </row>
    <row r="838" ht="15.75" customHeight="1">
      <c r="W838" s="214"/>
    </row>
    <row r="839" ht="15.75" customHeight="1">
      <c r="W839" s="214"/>
    </row>
    <row r="840" ht="15.75" customHeight="1">
      <c r="W840" s="214"/>
    </row>
    <row r="841" ht="15.75" customHeight="1">
      <c r="W841" s="214"/>
    </row>
    <row r="842" ht="15.75" customHeight="1">
      <c r="W842" s="214"/>
    </row>
    <row r="843" ht="15.75" customHeight="1">
      <c r="W843" s="214"/>
    </row>
    <row r="844" ht="15.75" customHeight="1">
      <c r="W844" s="214"/>
    </row>
    <row r="845" ht="15.75" customHeight="1">
      <c r="W845" s="214"/>
    </row>
    <row r="846" ht="15.75" customHeight="1">
      <c r="W846" s="214"/>
    </row>
    <row r="847" ht="15.75" customHeight="1">
      <c r="W847" s="214"/>
    </row>
    <row r="848" ht="15.75" customHeight="1">
      <c r="W848" s="214"/>
    </row>
    <row r="849" ht="15.75" customHeight="1">
      <c r="W849" s="214"/>
    </row>
    <row r="850" ht="15.75" customHeight="1">
      <c r="W850" s="214"/>
    </row>
    <row r="851" ht="15.75" customHeight="1">
      <c r="W851" s="214"/>
    </row>
    <row r="852" ht="15.75" customHeight="1">
      <c r="W852" s="214"/>
    </row>
    <row r="853" ht="15.75" customHeight="1">
      <c r="W853" s="214"/>
    </row>
    <row r="854" ht="15.75" customHeight="1">
      <c r="W854" s="214"/>
    </row>
    <row r="855" ht="15.75" customHeight="1">
      <c r="W855" s="214"/>
    </row>
    <row r="856" ht="15.75" customHeight="1">
      <c r="W856" s="214"/>
    </row>
    <row r="857" ht="15.75" customHeight="1">
      <c r="W857" s="214"/>
    </row>
    <row r="858" ht="15.75" customHeight="1">
      <c r="W858" s="214"/>
    </row>
    <row r="859" ht="15.75" customHeight="1">
      <c r="W859" s="214"/>
    </row>
    <row r="860" ht="15.75" customHeight="1">
      <c r="W860" s="214"/>
    </row>
    <row r="861" ht="15.75" customHeight="1">
      <c r="W861" s="214"/>
    </row>
    <row r="862" ht="15.75" customHeight="1">
      <c r="W862" s="214"/>
    </row>
    <row r="863" ht="15.75" customHeight="1">
      <c r="W863" s="214"/>
    </row>
    <row r="864" ht="15.75" customHeight="1">
      <c r="W864" s="214"/>
    </row>
    <row r="865" ht="15.75" customHeight="1">
      <c r="W865" s="214"/>
    </row>
    <row r="866" ht="15.75" customHeight="1">
      <c r="W866" s="214"/>
    </row>
    <row r="867" ht="15.75" customHeight="1">
      <c r="W867" s="214"/>
    </row>
    <row r="868" ht="15.75" customHeight="1">
      <c r="W868" s="214"/>
    </row>
    <row r="869" ht="15.75" customHeight="1">
      <c r="W869" s="214"/>
    </row>
    <row r="870" ht="15.75" customHeight="1">
      <c r="W870" s="214"/>
    </row>
    <row r="871" ht="15.75" customHeight="1">
      <c r="W871" s="214"/>
    </row>
    <row r="872" ht="15.75" customHeight="1">
      <c r="W872" s="214"/>
    </row>
    <row r="873" ht="15.75" customHeight="1">
      <c r="W873" s="214"/>
    </row>
    <row r="874" ht="15.75" customHeight="1">
      <c r="W874" s="214"/>
    </row>
    <row r="875" ht="15.75" customHeight="1">
      <c r="W875" s="214"/>
    </row>
    <row r="876" ht="15.75" customHeight="1">
      <c r="W876" s="214"/>
    </row>
    <row r="877" ht="15.75" customHeight="1">
      <c r="W877" s="214"/>
    </row>
    <row r="878" ht="15.75" customHeight="1">
      <c r="W878" s="214"/>
    </row>
    <row r="879" ht="15.75" customHeight="1">
      <c r="W879" s="214"/>
    </row>
    <row r="880" ht="15.75" customHeight="1">
      <c r="W880" s="214"/>
    </row>
    <row r="881" ht="15.75" customHeight="1">
      <c r="W881" s="214"/>
    </row>
    <row r="882" ht="15.75" customHeight="1">
      <c r="W882" s="214"/>
    </row>
    <row r="883" ht="15.75" customHeight="1">
      <c r="W883" s="214"/>
    </row>
    <row r="884" ht="15.75" customHeight="1">
      <c r="W884" s="214"/>
    </row>
    <row r="885" ht="15.75" customHeight="1">
      <c r="W885" s="214"/>
    </row>
    <row r="886" ht="15.75" customHeight="1">
      <c r="W886" s="214"/>
    </row>
    <row r="887" ht="15.75" customHeight="1">
      <c r="W887" s="214"/>
    </row>
    <row r="888" ht="15.75" customHeight="1">
      <c r="W888" s="214"/>
    </row>
    <row r="889" ht="15.75" customHeight="1">
      <c r="W889" s="214"/>
    </row>
    <row r="890" ht="15.75" customHeight="1">
      <c r="W890" s="214"/>
    </row>
    <row r="891" ht="15.75" customHeight="1">
      <c r="W891" s="214"/>
    </row>
    <row r="892" ht="15.75" customHeight="1">
      <c r="W892" s="214"/>
    </row>
    <row r="893" ht="15.75" customHeight="1">
      <c r="W893" s="214"/>
    </row>
    <row r="894" ht="15.75" customHeight="1">
      <c r="W894" s="214"/>
    </row>
    <row r="895" ht="15.75" customHeight="1">
      <c r="W895" s="214"/>
    </row>
    <row r="896" ht="15.75" customHeight="1">
      <c r="W896" s="214"/>
    </row>
    <row r="897" ht="15.75" customHeight="1">
      <c r="W897" s="214"/>
    </row>
    <row r="898" ht="15.75" customHeight="1">
      <c r="W898" s="214"/>
    </row>
    <row r="899" ht="15.75" customHeight="1">
      <c r="W899" s="214"/>
    </row>
    <row r="900" ht="15.75" customHeight="1">
      <c r="W900" s="214"/>
    </row>
    <row r="901" ht="15.75" customHeight="1">
      <c r="W901" s="214"/>
    </row>
    <row r="902" ht="15.75" customHeight="1">
      <c r="W902" s="214"/>
    </row>
    <row r="903" ht="15.75" customHeight="1">
      <c r="W903" s="214"/>
    </row>
    <row r="904" ht="15.75" customHeight="1">
      <c r="W904" s="214"/>
    </row>
    <row r="905" ht="15.75" customHeight="1">
      <c r="W905" s="214"/>
    </row>
    <row r="906" ht="15.75" customHeight="1">
      <c r="W906" s="214"/>
    </row>
    <row r="907" ht="15.75" customHeight="1">
      <c r="W907" s="214"/>
    </row>
    <row r="908" ht="15.75" customHeight="1">
      <c r="W908" s="214"/>
    </row>
    <row r="909" ht="15.75" customHeight="1">
      <c r="W909" s="214"/>
    </row>
    <row r="910" ht="15.75" customHeight="1">
      <c r="W910" s="214"/>
    </row>
    <row r="911" ht="15.75" customHeight="1">
      <c r="W911" s="214"/>
    </row>
    <row r="912" ht="15.75" customHeight="1">
      <c r="W912" s="214"/>
    </row>
    <row r="913" ht="15.75" customHeight="1">
      <c r="W913" s="214"/>
    </row>
    <row r="914" ht="15.75" customHeight="1">
      <c r="W914" s="214"/>
    </row>
    <row r="915" ht="15.75" customHeight="1">
      <c r="W915" s="214"/>
    </row>
    <row r="916" ht="15.75" customHeight="1">
      <c r="W916" s="214"/>
    </row>
    <row r="917" ht="15.75" customHeight="1">
      <c r="W917" s="214"/>
    </row>
    <row r="918" ht="15.75" customHeight="1">
      <c r="W918" s="214"/>
    </row>
    <row r="919" ht="15.75" customHeight="1">
      <c r="W919" s="214"/>
    </row>
    <row r="920" ht="15.75" customHeight="1">
      <c r="W920" s="214"/>
    </row>
    <row r="921" ht="15.75" customHeight="1">
      <c r="W921" s="214"/>
    </row>
    <row r="922" ht="15.75" customHeight="1">
      <c r="W922" s="214"/>
    </row>
    <row r="923" ht="15.75" customHeight="1">
      <c r="W923" s="214"/>
    </row>
    <row r="924" ht="15.75" customHeight="1">
      <c r="W924" s="214"/>
    </row>
    <row r="925" ht="15.75" customHeight="1">
      <c r="W925" s="214"/>
    </row>
    <row r="926" ht="15.75" customHeight="1">
      <c r="W926" s="214"/>
    </row>
    <row r="927" ht="15.75" customHeight="1">
      <c r="W927" s="214"/>
    </row>
    <row r="928" ht="15.75" customHeight="1">
      <c r="W928" s="214"/>
    </row>
    <row r="929" ht="15.75" customHeight="1">
      <c r="W929" s="214"/>
    </row>
    <row r="930" ht="15.75" customHeight="1">
      <c r="W930" s="214"/>
    </row>
    <row r="931" ht="15.75" customHeight="1">
      <c r="W931" s="214"/>
    </row>
    <row r="932" ht="15.75" customHeight="1">
      <c r="W932" s="214"/>
    </row>
    <row r="933" ht="15.75" customHeight="1">
      <c r="W933" s="214"/>
    </row>
    <row r="934" ht="15.75" customHeight="1">
      <c r="W934" s="214"/>
    </row>
    <row r="935" ht="15.75" customHeight="1">
      <c r="W935" s="214"/>
    </row>
    <row r="936" ht="15.75" customHeight="1">
      <c r="W936" s="214"/>
    </row>
    <row r="937" ht="15.75" customHeight="1">
      <c r="W937" s="214"/>
    </row>
    <row r="938" ht="15.75" customHeight="1">
      <c r="W938" s="214"/>
    </row>
    <row r="939" ht="15.75" customHeight="1">
      <c r="W939" s="214"/>
    </row>
    <row r="940" ht="15.75" customHeight="1">
      <c r="W940" s="214"/>
    </row>
    <row r="941" ht="15.75" customHeight="1">
      <c r="W941" s="214"/>
    </row>
    <row r="942" ht="15.75" customHeight="1">
      <c r="W942" s="214"/>
    </row>
    <row r="943" ht="15.75" customHeight="1">
      <c r="W943" s="214"/>
    </row>
    <row r="944" ht="15.75" customHeight="1">
      <c r="W944" s="214"/>
    </row>
    <row r="945" ht="15.75" customHeight="1">
      <c r="W945" s="214"/>
    </row>
    <row r="946" ht="15.75" customHeight="1">
      <c r="W946" s="214"/>
    </row>
    <row r="947" ht="15.75" customHeight="1">
      <c r="W947" s="214"/>
    </row>
    <row r="948" ht="15.75" customHeight="1">
      <c r="W948" s="214"/>
    </row>
    <row r="949" ht="15.75" customHeight="1">
      <c r="W949" s="214"/>
    </row>
    <row r="950" ht="15.75" customHeight="1">
      <c r="W950" s="214"/>
    </row>
    <row r="951" ht="15.75" customHeight="1">
      <c r="W951" s="214"/>
    </row>
    <row r="952" ht="15.75" customHeight="1">
      <c r="W952" s="214"/>
    </row>
    <row r="953" ht="15.75" customHeight="1">
      <c r="W953" s="214"/>
    </row>
    <row r="954" ht="15.75" customHeight="1">
      <c r="W954" s="214"/>
    </row>
    <row r="955" ht="15.75" customHeight="1">
      <c r="W955" s="214"/>
    </row>
    <row r="956" ht="15.75" customHeight="1">
      <c r="W956" s="214"/>
    </row>
    <row r="957" ht="15.75" customHeight="1">
      <c r="W957" s="214"/>
    </row>
    <row r="958" ht="15.75" customHeight="1">
      <c r="W958" s="214"/>
    </row>
    <row r="959" ht="15.75" customHeight="1">
      <c r="W959" s="214"/>
    </row>
    <row r="960" ht="15.75" customHeight="1">
      <c r="W960" s="214"/>
    </row>
    <row r="961" ht="15.75" customHeight="1">
      <c r="W961" s="214"/>
    </row>
    <row r="962" ht="15.75" customHeight="1">
      <c r="W962" s="214"/>
    </row>
    <row r="963" ht="15.75" customHeight="1">
      <c r="W963" s="214"/>
    </row>
    <row r="964" ht="15.75" customHeight="1">
      <c r="W964" s="214"/>
    </row>
    <row r="965" ht="15.75" customHeight="1">
      <c r="W965" s="214"/>
    </row>
    <row r="966" ht="15.75" customHeight="1">
      <c r="W966" s="214"/>
    </row>
    <row r="967" ht="15.75" customHeight="1">
      <c r="W967" s="214"/>
    </row>
    <row r="968" ht="15.75" customHeight="1">
      <c r="W968" s="214"/>
    </row>
    <row r="969" ht="15.75" customHeight="1">
      <c r="W969" s="214"/>
    </row>
    <row r="970" ht="15.75" customHeight="1">
      <c r="W970" s="214"/>
    </row>
    <row r="971" ht="15.75" customHeight="1">
      <c r="W971" s="214"/>
    </row>
    <row r="972" ht="15.75" customHeight="1">
      <c r="W972" s="214"/>
    </row>
    <row r="973" ht="15.75" customHeight="1">
      <c r="W973" s="214"/>
    </row>
    <row r="974" ht="15.75" customHeight="1">
      <c r="W974" s="214"/>
    </row>
    <row r="975" ht="15.75" customHeight="1">
      <c r="W975" s="214"/>
    </row>
    <row r="976" ht="15.75" customHeight="1">
      <c r="W976" s="214"/>
    </row>
    <row r="977" ht="15.75" customHeight="1">
      <c r="W977" s="214"/>
    </row>
    <row r="978" ht="15.75" customHeight="1">
      <c r="W978" s="214"/>
    </row>
    <row r="979" ht="15.75" customHeight="1">
      <c r="W979" s="214"/>
    </row>
    <row r="980" ht="15.75" customHeight="1">
      <c r="W980" s="214"/>
    </row>
    <row r="981" ht="15.75" customHeight="1">
      <c r="W981" s="214"/>
    </row>
    <row r="982" ht="15.75" customHeight="1">
      <c r="W982" s="214"/>
    </row>
    <row r="983" ht="15.75" customHeight="1">
      <c r="W983" s="214"/>
    </row>
    <row r="984" ht="15.75" customHeight="1">
      <c r="W984" s="214"/>
    </row>
    <row r="985" ht="15.75" customHeight="1">
      <c r="W985" s="214"/>
    </row>
    <row r="986" ht="15.75" customHeight="1">
      <c r="W986" s="214"/>
    </row>
    <row r="987" ht="15.75" customHeight="1">
      <c r="W987" s="214"/>
    </row>
    <row r="988" ht="15.75" customHeight="1">
      <c r="W988" s="214"/>
    </row>
    <row r="989" ht="15.75" customHeight="1">
      <c r="W989" s="214"/>
    </row>
    <row r="990" ht="15.75" customHeight="1">
      <c r="W990" s="214"/>
    </row>
    <row r="991" ht="15.75" customHeight="1">
      <c r="W991" s="214"/>
    </row>
    <row r="992" ht="15.75" customHeight="1">
      <c r="W992" s="214"/>
    </row>
    <row r="993" ht="15.75" customHeight="1">
      <c r="W993" s="214"/>
    </row>
    <row r="994" ht="15.75" customHeight="1">
      <c r="W994" s="214"/>
    </row>
    <row r="995" ht="15.75" customHeight="1">
      <c r="W995" s="214"/>
    </row>
    <row r="996" ht="15.75" customHeight="1">
      <c r="W996" s="214"/>
    </row>
    <row r="997" ht="15.75" customHeight="1">
      <c r="W997" s="214"/>
    </row>
    <row r="998" ht="15.75" customHeight="1">
      <c r="W998" s="214"/>
    </row>
    <row r="999" ht="15.75" customHeight="1">
      <c r="W999" s="214"/>
    </row>
    <row r="1000" ht="15.75" customHeight="1">
      <c r="W1000" s="214"/>
    </row>
  </sheetData>
  <mergeCells count="50">
    <mergeCell ref="K25:K28"/>
    <mergeCell ref="K29:K34"/>
    <mergeCell ref="Q29:Q34"/>
    <mergeCell ref="K35:K39"/>
    <mergeCell ref="K40:K43"/>
    <mergeCell ref="K44:K48"/>
    <mergeCell ref="K49:K54"/>
    <mergeCell ref="Q68:Q73"/>
    <mergeCell ref="Q79:Q84"/>
    <mergeCell ref="Q64:Q67"/>
    <mergeCell ref="Q85:Q89"/>
    <mergeCell ref="K55:K58"/>
    <mergeCell ref="Q55:Q58"/>
    <mergeCell ref="K59:K63"/>
    <mergeCell ref="Q59:Q63"/>
    <mergeCell ref="K64:K67"/>
    <mergeCell ref="K79:K84"/>
    <mergeCell ref="K85:K89"/>
    <mergeCell ref="BT2:BU2"/>
    <mergeCell ref="BW2:BX2"/>
    <mergeCell ref="BZ2:CA2"/>
    <mergeCell ref="CC2:CD2"/>
    <mergeCell ref="K2:P2"/>
    <mergeCell ref="Q2:V2"/>
    <mergeCell ref="BE2:BF2"/>
    <mergeCell ref="BH2:BI2"/>
    <mergeCell ref="BK2:BL2"/>
    <mergeCell ref="BN2:BO2"/>
    <mergeCell ref="BQ2:BR2"/>
    <mergeCell ref="K4:K7"/>
    <mergeCell ref="Q4:Q7"/>
    <mergeCell ref="K8:K12"/>
    <mergeCell ref="Q8:Q12"/>
    <mergeCell ref="K13:K16"/>
    <mergeCell ref="Q13:Q16"/>
    <mergeCell ref="B16:F16"/>
    <mergeCell ref="C17:D17"/>
    <mergeCell ref="E17:F17"/>
    <mergeCell ref="K17:K20"/>
    <mergeCell ref="Q17:Q20"/>
    <mergeCell ref="K21:K24"/>
    <mergeCell ref="Q21:Q24"/>
    <mergeCell ref="Q25:Q28"/>
    <mergeCell ref="Q40:Q43"/>
    <mergeCell ref="Q44:Q48"/>
    <mergeCell ref="Q35:Q39"/>
    <mergeCell ref="Q49:Q54"/>
    <mergeCell ref="Q74:Q78"/>
    <mergeCell ref="K68:K73"/>
    <mergeCell ref="K74:K78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63"/>
    <col customWidth="1" min="3" max="3" width="9.0"/>
    <col customWidth="1" min="4" max="4" width="10.25"/>
    <col customWidth="1" min="5" max="5" width="10.38"/>
    <col customWidth="1" min="6" max="6" width="19.0"/>
    <col customWidth="1" min="7" max="26" width="8.63"/>
  </cols>
  <sheetData>
    <row r="4">
      <c r="B4" s="1" t="s">
        <v>365</v>
      </c>
    </row>
    <row r="5">
      <c r="C5" s="200" t="s">
        <v>366</v>
      </c>
    </row>
    <row r="6">
      <c r="C6" s="10" t="s">
        <v>367</v>
      </c>
      <c r="D6" s="10" t="s">
        <v>368</v>
      </c>
      <c r="E6" s="10" t="s">
        <v>369</v>
      </c>
      <c r="F6" s="10" t="s">
        <v>370</v>
      </c>
    </row>
    <row r="7">
      <c r="C7" s="5">
        <v>0.788046</v>
      </c>
      <c r="D7" s="5">
        <v>0.958968</v>
      </c>
      <c r="E7" s="5">
        <v>1.42641</v>
      </c>
      <c r="F7" s="5">
        <v>1.215875</v>
      </c>
    </row>
    <row r="8">
      <c r="C8" s="5">
        <v>1.080835</v>
      </c>
      <c r="D8" s="5">
        <v>1.093452</v>
      </c>
      <c r="E8" s="5">
        <v>1.166691</v>
      </c>
      <c r="F8" s="5">
        <v>1.300476</v>
      </c>
    </row>
    <row r="9">
      <c r="C9" s="5">
        <v>1.061466</v>
      </c>
      <c r="D9" s="5">
        <v>0.953666</v>
      </c>
      <c r="E9" s="5">
        <v>1.463803</v>
      </c>
      <c r="F9" s="5">
        <v>1.502338</v>
      </c>
    </row>
    <row r="10">
      <c r="C10" s="5">
        <v>1.018461</v>
      </c>
      <c r="D10" s="5"/>
      <c r="E10" s="5"/>
      <c r="F10" s="5">
        <v>1.614419</v>
      </c>
    </row>
    <row r="11">
      <c r="C11" s="5">
        <v>1.057226</v>
      </c>
      <c r="D11" s="5"/>
      <c r="E11" s="5"/>
      <c r="F11" s="5"/>
    </row>
    <row r="12">
      <c r="C12" s="5">
        <v>1.027237</v>
      </c>
      <c r="D12" s="5"/>
      <c r="E12" s="5"/>
      <c r="F12" s="5"/>
    </row>
    <row r="13">
      <c r="C13" s="200" t="s">
        <v>371</v>
      </c>
    </row>
    <row r="14">
      <c r="C14" s="10" t="s">
        <v>367</v>
      </c>
      <c r="D14" s="10" t="s">
        <v>368</v>
      </c>
      <c r="E14" s="10" t="s">
        <v>369</v>
      </c>
      <c r="F14" s="10" t="s">
        <v>370</v>
      </c>
    </row>
    <row r="15">
      <c r="C15" s="5">
        <v>1.445666</v>
      </c>
      <c r="D15" s="5">
        <v>1.077854</v>
      </c>
      <c r="E15" s="5">
        <v>0.902328</v>
      </c>
      <c r="F15" s="5">
        <v>20.80008</v>
      </c>
    </row>
    <row r="16">
      <c r="C16" s="5">
        <v>1.033384</v>
      </c>
      <c r="D16" s="5">
        <v>1.122983</v>
      </c>
      <c r="E16" s="5">
        <v>0.801194</v>
      </c>
      <c r="F16" s="5">
        <v>12.35428</v>
      </c>
    </row>
    <row r="17">
      <c r="C17" s="5">
        <v>0.816148</v>
      </c>
      <c r="D17" s="5">
        <v>1.139533</v>
      </c>
      <c r="E17" s="5">
        <v>1.07681</v>
      </c>
      <c r="F17" s="5">
        <v>19.07027</v>
      </c>
    </row>
    <row r="18">
      <c r="C18" s="5">
        <v>0.978538</v>
      </c>
      <c r="D18" s="5"/>
      <c r="E18" s="5"/>
      <c r="F18" s="5">
        <v>30.00896</v>
      </c>
    </row>
    <row r="19">
      <c r="C19" s="5">
        <v>0.883129</v>
      </c>
      <c r="D19" s="5"/>
      <c r="E19" s="5"/>
      <c r="F19" s="5">
        <v>13.76989</v>
      </c>
    </row>
    <row r="20">
      <c r="C20" s="5">
        <v>0.949072</v>
      </c>
      <c r="D20" s="5"/>
      <c r="E20" s="5"/>
      <c r="F20" s="5">
        <v>20.89693</v>
      </c>
    </row>
    <row r="21" ht="15.75" customHeight="1">
      <c r="C21" s="200" t="s">
        <v>372</v>
      </c>
    </row>
    <row r="22" ht="15.75" customHeight="1">
      <c r="C22" s="10" t="s">
        <v>367</v>
      </c>
      <c r="D22" s="10" t="s">
        <v>368</v>
      </c>
      <c r="E22" s="10" t="s">
        <v>369</v>
      </c>
      <c r="F22" s="10" t="s">
        <v>370</v>
      </c>
    </row>
    <row r="23" ht="15.75" customHeight="1">
      <c r="C23" s="5">
        <v>0.863727</v>
      </c>
      <c r="D23" s="5">
        <v>1.252041</v>
      </c>
      <c r="E23" s="5">
        <v>1.321182</v>
      </c>
      <c r="F23" s="5">
        <v>96.15391</v>
      </c>
    </row>
    <row r="24" ht="15.75" customHeight="1">
      <c r="C24" s="5">
        <v>0.898385</v>
      </c>
      <c r="D24" s="5">
        <v>0.884302</v>
      </c>
      <c r="E24" s="5">
        <v>1.422112</v>
      </c>
      <c r="F24" s="5">
        <v>81.38635</v>
      </c>
    </row>
    <row r="25" ht="15.75" customHeight="1">
      <c r="C25" s="5">
        <v>0.896807</v>
      </c>
      <c r="D25" s="5">
        <v>0.903193</v>
      </c>
      <c r="E25" s="5">
        <v>2.036537</v>
      </c>
      <c r="F25" s="5">
        <v>115.2049</v>
      </c>
    </row>
    <row r="26" ht="15.75" customHeight="1">
      <c r="C26" s="5">
        <v>0.981396</v>
      </c>
      <c r="D26" s="5"/>
      <c r="E26" s="5"/>
      <c r="F26" s="5">
        <v>84.9966</v>
      </c>
    </row>
    <row r="27" ht="15.75" customHeight="1">
      <c r="C27" s="5">
        <v>1.10494</v>
      </c>
      <c r="D27" s="5"/>
      <c r="E27" s="5"/>
      <c r="F27" s="5">
        <v>111.6883</v>
      </c>
    </row>
    <row r="28" ht="15.75" customHeight="1">
      <c r="C28" s="5">
        <v>1.325192</v>
      </c>
      <c r="D28" s="5"/>
      <c r="E28" s="5"/>
      <c r="F28" s="5"/>
    </row>
    <row r="29" ht="15.75" customHeight="1">
      <c r="C29" s="200" t="s">
        <v>373</v>
      </c>
    </row>
    <row r="30" ht="15.75" customHeight="1">
      <c r="C30" s="10" t="s">
        <v>367</v>
      </c>
      <c r="D30" s="10" t="s">
        <v>368</v>
      </c>
      <c r="E30" s="10" t="s">
        <v>369</v>
      </c>
      <c r="F30" s="10" t="s">
        <v>370</v>
      </c>
    </row>
    <row r="31" ht="15.75" customHeight="1">
      <c r="C31" s="5">
        <v>1.705816</v>
      </c>
      <c r="D31" s="5">
        <v>1.200971</v>
      </c>
      <c r="E31" s="5">
        <v>4.439176</v>
      </c>
      <c r="F31" s="5">
        <v>67.05148</v>
      </c>
    </row>
    <row r="32" ht="15.75" customHeight="1">
      <c r="C32" s="5">
        <v>0.98982</v>
      </c>
      <c r="D32" s="5">
        <v>0.938155</v>
      </c>
      <c r="E32" s="5">
        <v>2.398181</v>
      </c>
      <c r="F32" s="5">
        <v>48.2813</v>
      </c>
    </row>
    <row r="33" ht="15.75" customHeight="1">
      <c r="C33" s="5">
        <v>0.839049</v>
      </c>
      <c r="D33" s="5">
        <v>0.88755</v>
      </c>
      <c r="E33" s="5">
        <v>4.838748</v>
      </c>
      <c r="F33" s="5">
        <v>78.00533</v>
      </c>
    </row>
    <row r="34" ht="15.75" customHeight="1">
      <c r="C34" s="5">
        <v>1.007666</v>
      </c>
      <c r="D34" s="5"/>
      <c r="E34" s="5"/>
      <c r="F34" s="5">
        <v>47.85008</v>
      </c>
    </row>
    <row r="35" ht="15.75" customHeight="1">
      <c r="C35" s="5">
        <v>0.893885</v>
      </c>
      <c r="D35" s="5"/>
      <c r="E35" s="5"/>
      <c r="F35" s="5">
        <v>86.24721</v>
      </c>
    </row>
    <row r="36" ht="15.75" customHeight="1">
      <c r="C36" s="5">
        <v>0.783657</v>
      </c>
      <c r="D36" s="5"/>
      <c r="E36" s="5"/>
      <c r="F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5:F5"/>
    <mergeCell ref="C13:F13"/>
    <mergeCell ref="C21:F21"/>
    <mergeCell ref="C29:F29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8.63"/>
    <col customWidth="1" min="3" max="26" width="8.63"/>
  </cols>
  <sheetData>
    <row r="2">
      <c r="B2" s="1" t="s">
        <v>374</v>
      </c>
      <c r="C2" s="289" t="s">
        <v>375</v>
      </c>
      <c r="F2" s="289" t="s">
        <v>376</v>
      </c>
      <c r="I2" s="2" t="s">
        <v>377</v>
      </c>
      <c r="L2" s="2" t="s">
        <v>378</v>
      </c>
    </row>
    <row r="3">
      <c r="A3" s="201"/>
      <c r="B3" s="4">
        <v>0.0</v>
      </c>
      <c r="C3" s="5">
        <v>1803.921569</v>
      </c>
      <c r="D3" s="5">
        <v>1873.310158</v>
      </c>
      <c r="E3" s="5">
        <v>1648.351648</v>
      </c>
      <c r="F3" s="5">
        <v>2948.317725</v>
      </c>
      <c r="G3" s="5">
        <v>5666.128743</v>
      </c>
      <c r="H3" s="5">
        <v>1616.161616</v>
      </c>
      <c r="I3" s="5">
        <v>6251.213357</v>
      </c>
      <c r="J3" s="5">
        <v>4701.114488</v>
      </c>
      <c r="K3" s="5">
        <v>2266.762109</v>
      </c>
      <c r="L3" s="5">
        <v>5311.920939</v>
      </c>
      <c r="M3" s="5">
        <v>7390.710383</v>
      </c>
      <c r="N3" s="5">
        <v>10955.10487</v>
      </c>
    </row>
    <row r="4">
      <c r="A4" s="201"/>
      <c r="B4" s="4">
        <v>5.0</v>
      </c>
      <c r="C4" s="5">
        <v>1159.32428</v>
      </c>
      <c r="D4" s="5">
        <v>1371.428571</v>
      </c>
      <c r="E4" s="5">
        <v>2104.320573</v>
      </c>
      <c r="F4" s="5">
        <v>1604.159752</v>
      </c>
      <c r="G4" s="5">
        <v>1362.39782</v>
      </c>
      <c r="H4" s="5">
        <v>1531.466858</v>
      </c>
      <c r="I4" s="5">
        <v>1920.031671</v>
      </c>
      <c r="J4" s="5">
        <v>2240.28907</v>
      </c>
      <c r="K4" s="5">
        <v>2274.464832</v>
      </c>
      <c r="L4" s="5">
        <v>4042.647712</v>
      </c>
      <c r="M4" s="5">
        <v>3647.005853</v>
      </c>
      <c r="N4" s="5">
        <v>5038.617139</v>
      </c>
    </row>
    <row r="5">
      <c r="A5" s="201"/>
      <c r="B5" s="4">
        <v>24.0</v>
      </c>
      <c r="C5" s="5">
        <v>205.1282051</v>
      </c>
      <c r="D5" s="5">
        <v>415.6610351</v>
      </c>
      <c r="E5" s="5">
        <v>357.3470555</v>
      </c>
      <c r="F5" s="5">
        <v>596.6910768</v>
      </c>
      <c r="G5" s="5">
        <v>347.4937017</v>
      </c>
      <c r="H5" s="5">
        <v>809.3822266</v>
      </c>
      <c r="I5" s="5">
        <v>629.6032312</v>
      </c>
      <c r="J5" s="5">
        <v>2266.139657</v>
      </c>
      <c r="K5" s="5">
        <v>657.7480491</v>
      </c>
      <c r="L5" s="5">
        <v>1586.780477</v>
      </c>
      <c r="M5" s="5">
        <v>357.1428571</v>
      </c>
      <c r="N5" s="5">
        <v>224.6181491</v>
      </c>
    </row>
    <row r="6">
      <c r="A6" s="201"/>
      <c r="B6" s="4">
        <v>72.0</v>
      </c>
      <c r="C6" s="5">
        <v>88.60535176</v>
      </c>
      <c r="D6" s="5">
        <v>98.03921569</v>
      </c>
      <c r="E6" s="5">
        <v>20.12882448</v>
      </c>
      <c r="F6" s="5">
        <v>18.10118563</v>
      </c>
      <c r="G6" s="5">
        <v>91.34695233</v>
      </c>
      <c r="H6" s="5">
        <v>40.06410256</v>
      </c>
      <c r="I6" s="5">
        <v>1.482784351</v>
      </c>
      <c r="J6" s="5">
        <v>7.038352273</v>
      </c>
      <c r="K6" s="5">
        <v>1.100628931</v>
      </c>
      <c r="L6" s="5">
        <v>8.903133903</v>
      </c>
      <c r="M6" s="5"/>
      <c r="N6" s="5"/>
    </row>
    <row r="7">
      <c r="A7" s="201"/>
      <c r="B7" s="4">
        <v>168.0</v>
      </c>
      <c r="C7" s="5">
        <v>0.0</v>
      </c>
      <c r="D7" s="5">
        <v>0.0</v>
      </c>
      <c r="E7" s="5">
        <v>0.0</v>
      </c>
      <c r="F7" s="5">
        <v>0.0</v>
      </c>
      <c r="G7" s="5">
        <v>0.0</v>
      </c>
      <c r="H7" s="5">
        <v>0.0</v>
      </c>
      <c r="I7" s="5">
        <v>0.0</v>
      </c>
      <c r="J7" s="5">
        <v>0.0</v>
      </c>
      <c r="K7" s="5">
        <v>0.0</v>
      </c>
      <c r="L7" s="5">
        <v>0.0</v>
      </c>
      <c r="M7" s="5">
        <v>0.0</v>
      </c>
      <c r="N7" s="5">
        <v>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2:E2"/>
    <mergeCell ref="F2:H2"/>
    <mergeCell ref="I2:K2"/>
    <mergeCell ref="L2:N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63"/>
    <col customWidth="1" min="3" max="3" width="62.0"/>
    <col customWidth="1" min="4" max="4" width="12.0"/>
    <col customWidth="1" min="5" max="5" width="11.0"/>
    <col customWidth="1" min="6" max="7" width="9.75"/>
    <col customWidth="1" min="8" max="10" width="12.0"/>
    <col customWidth="1" min="11" max="15" width="9.75"/>
    <col customWidth="1" min="16" max="16" width="7.63"/>
    <col customWidth="1" min="17" max="27" width="8.63"/>
  </cols>
  <sheetData>
    <row r="3">
      <c r="D3" s="200" t="s">
        <v>379</v>
      </c>
      <c r="H3" s="200" t="s">
        <v>380</v>
      </c>
    </row>
    <row r="4">
      <c r="C4" s="201" t="s">
        <v>381</v>
      </c>
      <c r="D4" s="5">
        <v>1.56744913</v>
      </c>
      <c r="E4" s="5">
        <v>1.86545855</v>
      </c>
      <c r="F4" s="5">
        <v>1.564434</v>
      </c>
      <c r="G4" s="5">
        <v>1.508651</v>
      </c>
      <c r="H4" s="5">
        <v>1.795102193</v>
      </c>
      <c r="I4" s="5">
        <v>1.265419349</v>
      </c>
      <c r="J4" s="5">
        <v>1.169935724</v>
      </c>
      <c r="K4" s="5">
        <v>1.602627</v>
      </c>
    </row>
    <row r="5">
      <c r="C5" s="201" t="s">
        <v>382</v>
      </c>
      <c r="D5" s="5">
        <v>1.808241364</v>
      </c>
      <c r="E5" s="5">
        <v>2.13215798</v>
      </c>
      <c r="F5" s="5">
        <v>1.553735</v>
      </c>
      <c r="G5" s="5">
        <v>1.704125</v>
      </c>
      <c r="H5" s="5">
        <v>2.178431781</v>
      </c>
      <c r="I5" s="5">
        <v>1.530598552</v>
      </c>
      <c r="J5" s="5">
        <v>1.380208695</v>
      </c>
      <c r="K5" s="5">
        <v>1.414914</v>
      </c>
    </row>
    <row r="6">
      <c r="C6" s="201" t="s">
        <v>383</v>
      </c>
      <c r="D6" s="5">
        <v>1.251274475</v>
      </c>
      <c r="E6" s="5">
        <v>1.52435633</v>
      </c>
      <c r="F6" s="5">
        <v>1.392292</v>
      </c>
      <c r="G6" s="5">
        <v>1.424749</v>
      </c>
      <c r="H6" s="5">
        <v>1.74819391</v>
      </c>
      <c r="I6" s="5">
        <v>1.249595693</v>
      </c>
      <c r="J6" s="5">
        <v>1.303316713</v>
      </c>
      <c r="K6" s="5">
        <v>1.311151</v>
      </c>
    </row>
    <row r="7">
      <c r="C7" s="201" t="s">
        <v>384</v>
      </c>
      <c r="D7" s="5">
        <v>0.0</v>
      </c>
      <c r="E7" s="5">
        <v>0.0</v>
      </c>
      <c r="F7" s="5">
        <v>0.0</v>
      </c>
      <c r="G7" s="5">
        <v>0.0</v>
      </c>
      <c r="H7" s="5">
        <v>0.0</v>
      </c>
      <c r="I7" s="5">
        <v>0.0</v>
      </c>
      <c r="J7" s="5">
        <v>0.0</v>
      </c>
      <c r="K7" s="5">
        <v>0.0</v>
      </c>
    </row>
    <row r="12">
      <c r="B12" s="5" t="s">
        <v>385</v>
      </c>
      <c r="C12" s="5" t="s">
        <v>386</v>
      </c>
      <c r="E12" s="202" t="s">
        <v>85</v>
      </c>
      <c r="F12" s="203"/>
      <c r="G12" s="203"/>
      <c r="H12" s="204"/>
      <c r="I12" s="290"/>
    </row>
    <row r="13">
      <c r="E13" s="291" t="s">
        <v>387</v>
      </c>
      <c r="G13" s="10" t="s">
        <v>388</v>
      </c>
      <c r="H13" s="206"/>
    </row>
    <row r="14">
      <c r="B14" s="5" t="s">
        <v>389</v>
      </c>
      <c r="C14" s="5" t="s">
        <v>390</v>
      </c>
      <c r="E14" s="207" t="s">
        <v>89</v>
      </c>
      <c r="F14" s="208" t="s">
        <v>90</v>
      </c>
      <c r="G14" s="208" t="s">
        <v>89</v>
      </c>
      <c r="H14" s="209" t="s">
        <v>90</v>
      </c>
    </row>
    <row r="15">
      <c r="B15" s="5" t="s">
        <v>391</v>
      </c>
      <c r="C15" s="5" t="s">
        <v>392</v>
      </c>
      <c r="E15" s="210">
        <v>2.0</v>
      </c>
      <c r="F15" s="211">
        <v>2.0</v>
      </c>
      <c r="G15" s="211">
        <v>2.0</v>
      </c>
      <c r="H15" s="212">
        <v>2.0</v>
      </c>
    </row>
    <row r="16">
      <c r="B16" s="5" t="s">
        <v>393</v>
      </c>
      <c r="C16" s="5" t="s">
        <v>394</v>
      </c>
      <c r="E16" s="208"/>
      <c r="F16" s="208"/>
      <c r="G16" s="208"/>
      <c r="H16" s="208"/>
      <c r="I16" s="208"/>
    </row>
    <row r="17">
      <c r="B17" s="5" t="s">
        <v>395</v>
      </c>
      <c r="C17" s="292">
        <v>45727.0</v>
      </c>
      <c r="E17" s="208"/>
      <c r="F17" s="208"/>
      <c r="G17" s="208"/>
      <c r="H17" s="208"/>
      <c r="I17" s="208"/>
    </row>
    <row r="18">
      <c r="B18" s="5" t="s">
        <v>396</v>
      </c>
      <c r="C18" s="293">
        <v>0.6741550925925925</v>
      </c>
    </row>
    <row r="19">
      <c r="B19" s="5" t="s">
        <v>397</v>
      </c>
      <c r="C19" s="5" t="s">
        <v>398</v>
      </c>
      <c r="E19" s="10"/>
      <c r="F19" s="10"/>
    </row>
    <row r="20">
      <c r="B20" s="5" t="s">
        <v>399</v>
      </c>
      <c r="C20" s="5">
        <v>1.3112621E7</v>
      </c>
    </row>
    <row r="21" ht="15.75" customHeight="1">
      <c r="B21" s="5" t="s">
        <v>400</v>
      </c>
      <c r="C21" s="5" t="s">
        <v>401</v>
      </c>
    </row>
    <row r="22" ht="15.75" customHeight="1"/>
    <row r="23" ht="15.75" customHeight="1">
      <c r="B23" s="294" t="s">
        <v>402</v>
      </c>
      <c r="C23" s="295"/>
    </row>
    <row r="24" ht="15.75" customHeight="1">
      <c r="B24" s="5" t="s">
        <v>403</v>
      </c>
      <c r="C24" s="5" t="s">
        <v>404</v>
      </c>
    </row>
    <row r="25" ht="15.75" customHeight="1">
      <c r="B25" s="5" t="s">
        <v>405</v>
      </c>
      <c r="C25" s="5" t="s">
        <v>406</v>
      </c>
    </row>
    <row r="26" ht="15.75" customHeight="1">
      <c r="B26" s="5" t="s">
        <v>407</v>
      </c>
      <c r="C26" s="5" t="s">
        <v>408</v>
      </c>
    </row>
    <row r="27" ht="15.75" customHeight="1">
      <c r="B27" s="5"/>
      <c r="C27" s="5" t="s">
        <v>409</v>
      </c>
    </row>
    <row r="28" ht="15.75" customHeight="1">
      <c r="B28" s="5"/>
      <c r="C28" s="5" t="s">
        <v>410</v>
      </c>
    </row>
    <row r="29" ht="15.75" customHeight="1">
      <c r="B29" s="5"/>
      <c r="C29" s="5" t="s">
        <v>411</v>
      </c>
    </row>
    <row r="30" ht="15.75" customHeight="1">
      <c r="B30" s="5"/>
      <c r="C30" s="5" t="s">
        <v>412</v>
      </c>
    </row>
    <row r="31" ht="15.75" customHeight="1">
      <c r="B31" s="5"/>
      <c r="C31" s="5" t="s">
        <v>413</v>
      </c>
    </row>
    <row r="32" ht="15.75" customHeight="1">
      <c r="B32" s="5"/>
      <c r="C32" s="5" t="s">
        <v>414</v>
      </c>
    </row>
    <row r="33" ht="15.75" customHeight="1">
      <c r="B33" s="5"/>
      <c r="C33" s="5" t="s">
        <v>412</v>
      </c>
    </row>
    <row r="34" ht="15.75" customHeight="1">
      <c r="B34" s="5"/>
      <c r="C34" s="5" t="s">
        <v>415</v>
      </c>
    </row>
    <row r="35" ht="15.75" customHeight="1">
      <c r="B35" s="5"/>
      <c r="C35" s="5" t="s">
        <v>416</v>
      </c>
    </row>
    <row r="36" ht="15.75" customHeight="1">
      <c r="B36" s="5"/>
      <c r="C36" s="5" t="s">
        <v>412</v>
      </c>
    </row>
    <row r="37" ht="15.75" customHeight="1">
      <c r="B37" s="5"/>
      <c r="C37" s="5" t="s">
        <v>417</v>
      </c>
    </row>
    <row r="38" ht="15.75" customHeight="1">
      <c r="B38" s="5"/>
      <c r="C38" s="5" t="s">
        <v>418</v>
      </c>
    </row>
    <row r="39" ht="15.75" customHeight="1">
      <c r="B39" s="5"/>
      <c r="C39" s="5" t="s">
        <v>412</v>
      </c>
    </row>
    <row r="40" ht="15.75" customHeight="1">
      <c r="B40" s="5"/>
      <c r="C40" s="5" t="s">
        <v>419</v>
      </c>
    </row>
    <row r="41" ht="15.75" customHeight="1">
      <c r="B41" s="5"/>
      <c r="C41" s="5" t="s">
        <v>420</v>
      </c>
    </row>
    <row r="42" ht="15.75" customHeight="1">
      <c r="B42" s="5"/>
      <c r="C42" s="5" t="s">
        <v>421</v>
      </c>
    </row>
    <row r="43" ht="15.75" customHeight="1"/>
    <row r="44" ht="15.75" customHeight="1">
      <c r="B44" s="294" t="s">
        <v>422</v>
      </c>
      <c r="C44" s="29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/>
    <row r="46" ht="15.75" customHeight="1">
      <c r="B46" s="5"/>
      <c r="C46" s="296"/>
      <c r="D46" s="297">
        <v>1.0</v>
      </c>
      <c r="E46" s="297">
        <v>2.0</v>
      </c>
      <c r="F46" s="297">
        <v>3.0</v>
      </c>
      <c r="G46" s="297">
        <v>4.0</v>
      </c>
      <c r="H46" s="297">
        <v>5.0</v>
      </c>
      <c r="I46" s="297">
        <v>6.0</v>
      </c>
      <c r="J46" s="297">
        <v>7.0</v>
      </c>
      <c r="K46" s="297">
        <v>8.0</v>
      </c>
      <c r="L46" s="297">
        <v>9.0</v>
      </c>
      <c r="M46" s="297">
        <v>10.0</v>
      </c>
      <c r="N46" s="297">
        <v>11.0</v>
      </c>
      <c r="O46" s="297">
        <v>12.0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B47" s="5"/>
      <c r="C47" s="297" t="s">
        <v>423</v>
      </c>
      <c r="D47" s="298" t="s">
        <v>424</v>
      </c>
      <c r="E47" s="298" t="s">
        <v>425</v>
      </c>
      <c r="F47" s="298" t="s">
        <v>425</v>
      </c>
      <c r="G47" s="299">
        <v>1401.1</v>
      </c>
      <c r="H47" s="299">
        <v>1401.1</v>
      </c>
      <c r="I47" s="299">
        <v>1401.1</v>
      </c>
      <c r="J47" s="299">
        <v>1404.1</v>
      </c>
      <c r="K47" s="299">
        <v>1404.1</v>
      </c>
      <c r="L47" s="299">
        <v>1404.1</v>
      </c>
      <c r="M47" s="299">
        <v>1467.1</v>
      </c>
      <c r="N47" s="299">
        <v>1467.1</v>
      </c>
      <c r="O47" s="299">
        <v>1467.1</v>
      </c>
      <c r="P47" s="300" t="s">
        <v>426</v>
      </c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B48" s="5"/>
      <c r="C48" s="297" t="s">
        <v>427</v>
      </c>
      <c r="D48" s="299">
        <v>1449.1</v>
      </c>
      <c r="E48" s="299">
        <v>1449.1</v>
      </c>
      <c r="F48" s="299">
        <v>1449.1</v>
      </c>
      <c r="G48" s="299">
        <v>1408.1</v>
      </c>
      <c r="H48" s="299">
        <v>1408.1</v>
      </c>
      <c r="I48" s="299">
        <v>1408.1</v>
      </c>
      <c r="J48" s="299">
        <v>1410.1</v>
      </c>
      <c r="K48" s="299">
        <v>1410.1</v>
      </c>
      <c r="L48" s="299">
        <v>1410.1</v>
      </c>
      <c r="M48" s="299">
        <v>1435.1</v>
      </c>
      <c r="N48" s="299">
        <v>1435.1</v>
      </c>
      <c r="O48" s="299">
        <v>1435.1</v>
      </c>
      <c r="P48" s="300" t="s">
        <v>426</v>
      </c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B49" s="5"/>
      <c r="C49" s="297" t="s">
        <v>428</v>
      </c>
      <c r="D49" s="299">
        <v>1414.1</v>
      </c>
      <c r="E49" s="299">
        <v>1414.1</v>
      </c>
      <c r="F49" s="299">
        <v>1414.1</v>
      </c>
      <c r="G49" s="298" t="s">
        <v>429</v>
      </c>
      <c r="H49" s="298" t="s">
        <v>429</v>
      </c>
      <c r="I49" s="298" t="s">
        <v>429</v>
      </c>
      <c r="J49" s="298" t="s">
        <v>430</v>
      </c>
      <c r="K49" s="298" t="s">
        <v>430</v>
      </c>
      <c r="L49" s="298" t="s">
        <v>430</v>
      </c>
      <c r="M49" s="298" t="s">
        <v>431</v>
      </c>
      <c r="N49" s="298" t="s">
        <v>431</v>
      </c>
      <c r="O49" s="298" t="s">
        <v>431</v>
      </c>
      <c r="P49" s="300" t="s">
        <v>426</v>
      </c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B50" s="5"/>
      <c r="C50" s="297" t="s">
        <v>432</v>
      </c>
      <c r="D50" s="298" t="s">
        <v>433</v>
      </c>
      <c r="E50" s="298" t="s">
        <v>433</v>
      </c>
      <c r="F50" s="298" t="s">
        <v>433</v>
      </c>
      <c r="G50" s="298" t="s">
        <v>434</v>
      </c>
      <c r="H50" s="298" t="s">
        <v>434</v>
      </c>
      <c r="I50" s="298" t="s">
        <v>434</v>
      </c>
      <c r="J50" s="301"/>
      <c r="K50" s="301"/>
      <c r="L50" s="301"/>
      <c r="M50" s="301"/>
      <c r="N50" s="301"/>
      <c r="O50" s="301"/>
      <c r="P50" s="300" t="s">
        <v>426</v>
      </c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B51" s="5"/>
      <c r="C51" s="297" t="s">
        <v>435</v>
      </c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0" t="s">
        <v>426</v>
      </c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B52" s="5"/>
      <c r="C52" s="297" t="s">
        <v>436</v>
      </c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  <c r="P52" s="300" t="s">
        <v>426</v>
      </c>
      <c r="Q52" s="5"/>
      <c r="R52" s="302" t="s">
        <v>437</v>
      </c>
      <c r="S52" s="227"/>
      <c r="T52" s="227"/>
      <c r="U52" s="227"/>
      <c r="V52" s="5"/>
      <c r="W52" s="5"/>
      <c r="X52" s="303" t="s">
        <v>437</v>
      </c>
      <c r="Y52" s="304"/>
      <c r="Z52" s="305"/>
    </row>
    <row r="53" ht="15.75" customHeight="1">
      <c r="B53" s="5"/>
      <c r="C53" s="297" t="s">
        <v>438</v>
      </c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0" t="s">
        <v>426</v>
      </c>
      <c r="Q53" s="5"/>
      <c r="R53" s="306" t="s">
        <v>430</v>
      </c>
      <c r="S53" s="306" t="s">
        <v>431</v>
      </c>
      <c r="T53" s="306" t="s">
        <v>433</v>
      </c>
      <c r="U53" s="306" t="s">
        <v>434</v>
      </c>
      <c r="V53" s="306" t="s">
        <v>439</v>
      </c>
      <c r="W53" s="5"/>
      <c r="X53" s="307" t="s">
        <v>440</v>
      </c>
      <c r="Y53" s="308" t="s">
        <v>441</v>
      </c>
      <c r="Z53" s="309" t="s">
        <v>442</v>
      </c>
    </row>
    <row r="54" ht="15.75" customHeight="1">
      <c r="B54" s="5"/>
      <c r="C54" s="297" t="s">
        <v>443</v>
      </c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01"/>
      <c r="P54" s="300" t="s">
        <v>426</v>
      </c>
      <c r="Q54" s="5"/>
      <c r="R54" s="310">
        <v>98740.0</v>
      </c>
      <c r="S54" s="311">
        <v>9082.0</v>
      </c>
      <c r="T54" s="312">
        <v>818.0</v>
      </c>
      <c r="U54" s="312">
        <v>99.0</v>
      </c>
      <c r="V54" s="312">
        <v>254.0</v>
      </c>
      <c r="W54" s="5"/>
      <c r="X54" s="313">
        <v>15.0</v>
      </c>
      <c r="Y54" s="314">
        <v>99389.33333333333</v>
      </c>
      <c r="Z54" s="315">
        <v>99141.33333333333</v>
      </c>
    </row>
    <row r="55" ht="15.75" customHeight="1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316">
        <v>99994.0</v>
      </c>
      <c r="S55" s="317">
        <v>8898.0</v>
      </c>
      <c r="T55" s="318">
        <v>825.0</v>
      </c>
      <c r="U55" s="318">
        <v>109.0</v>
      </c>
      <c r="V55" s="318">
        <v>244.0</v>
      </c>
      <c r="W55" s="5"/>
      <c r="X55" s="313">
        <v>1.5</v>
      </c>
      <c r="Y55" s="314">
        <v>9050.666666666666</v>
      </c>
      <c r="Z55" s="315">
        <v>8802.666666666666</v>
      </c>
    </row>
    <row r="56" ht="15.75" customHeight="1">
      <c r="B56" s="294" t="s">
        <v>444</v>
      </c>
      <c r="C56" s="29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319">
        <v>99434.0</v>
      </c>
      <c r="S56" s="320">
        <v>9172.0</v>
      </c>
      <c r="T56" s="321">
        <v>950.0</v>
      </c>
      <c r="U56" s="321">
        <v>115.0</v>
      </c>
      <c r="V56" s="321">
        <v>246.0</v>
      </c>
      <c r="W56" s="5"/>
      <c r="X56" s="313">
        <v>0.15</v>
      </c>
      <c r="Y56" s="314">
        <v>864.3333333333334</v>
      </c>
      <c r="Z56" s="315">
        <v>616.3333333333334</v>
      </c>
    </row>
    <row r="57" ht="15.75" customHeight="1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313">
        <v>0.015</v>
      </c>
      <c r="Y57" s="314">
        <v>107.66666666666667</v>
      </c>
      <c r="Z57" s="315">
        <v>-140.33333333333331</v>
      </c>
    </row>
    <row r="58" ht="15.75" customHeight="1">
      <c r="B58" s="5"/>
      <c r="C58" s="296"/>
      <c r="D58" s="297">
        <v>1.0</v>
      </c>
      <c r="E58" s="297">
        <v>2.0</v>
      </c>
      <c r="F58" s="297">
        <v>3.0</v>
      </c>
      <c r="G58" s="297">
        <v>4.0</v>
      </c>
      <c r="H58" s="297">
        <v>5.0</v>
      </c>
      <c r="I58" s="297">
        <v>6.0</v>
      </c>
      <c r="J58" s="297">
        <v>7.0</v>
      </c>
      <c r="K58" s="297">
        <v>8.0</v>
      </c>
      <c r="L58" s="297">
        <v>9.0</v>
      </c>
      <c r="M58" s="297">
        <v>10.0</v>
      </c>
      <c r="N58" s="297">
        <v>11.0</v>
      </c>
      <c r="O58" s="297">
        <v>12.0</v>
      </c>
      <c r="P58" s="5"/>
      <c r="Q58" s="5"/>
      <c r="R58" s="5"/>
      <c r="S58" s="5"/>
      <c r="T58" s="5"/>
      <c r="U58" s="5"/>
      <c r="V58" s="5"/>
      <c r="W58" s="5"/>
      <c r="X58" s="322">
        <v>0.0</v>
      </c>
      <c r="Y58" s="323">
        <v>248.0</v>
      </c>
      <c r="Z58" s="315">
        <v>0.0</v>
      </c>
    </row>
    <row r="59" ht="15.75" customHeight="1">
      <c r="B59" s="5"/>
      <c r="C59" s="324" t="s">
        <v>423</v>
      </c>
      <c r="D59" s="312">
        <v>254.0</v>
      </c>
      <c r="E59" s="312">
        <v>244.0</v>
      </c>
      <c r="F59" s="312">
        <v>246.0</v>
      </c>
      <c r="G59" s="312">
        <v>674.0</v>
      </c>
      <c r="H59" s="312">
        <v>885.0</v>
      </c>
      <c r="I59" s="312">
        <v>1034.0</v>
      </c>
      <c r="J59" s="312">
        <v>1083.0</v>
      </c>
      <c r="K59" s="312">
        <v>838.0</v>
      </c>
      <c r="L59" s="312">
        <v>1265.0</v>
      </c>
      <c r="M59" s="312">
        <v>774.0</v>
      </c>
      <c r="N59" s="312">
        <v>854.0</v>
      </c>
      <c r="O59" s="312">
        <v>959.0</v>
      </c>
      <c r="P59" s="325">
        <v>400430.0</v>
      </c>
      <c r="Q59" s="5"/>
      <c r="R59" s="326" t="s">
        <v>445</v>
      </c>
      <c r="S59" s="327"/>
      <c r="T59" s="327"/>
      <c r="U59" s="328"/>
      <c r="V59" s="5"/>
      <c r="W59" s="5"/>
      <c r="X59" s="303" t="s">
        <v>446</v>
      </c>
      <c r="Y59" s="304"/>
      <c r="Z59" s="305"/>
    </row>
    <row r="60" ht="15.75" customHeight="1">
      <c r="B60" s="5"/>
      <c r="C60" s="230"/>
      <c r="D60" s="318">
        <v>10.0</v>
      </c>
      <c r="E60" s="318">
        <v>0.0</v>
      </c>
      <c r="F60" s="318">
        <v>0.0</v>
      </c>
      <c r="G60" s="318">
        <v>23.0</v>
      </c>
      <c r="H60" s="318">
        <v>33.0</v>
      </c>
      <c r="I60" s="318">
        <v>34.0</v>
      </c>
      <c r="J60" s="318">
        <v>36.0</v>
      </c>
      <c r="K60" s="318">
        <v>33.0</v>
      </c>
      <c r="L60" s="318">
        <v>49.0</v>
      </c>
      <c r="M60" s="318">
        <v>21.0</v>
      </c>
      <c r="N60" s="318">
        <v>19.0</v>
      </c>
      <c r="O60" s="318">
        <v>28.0</v>
      </c>
      <c r="P60" s="325">
        <v>650680.0</v>
      </c>
      <c r="Q60" s="306" t="s">
        <v>429</v>
      </c>
      <c r="R60" s="306" t="s">
        <v>430</v>
      </c>
      <c r="S60" s="306" t="s">
        <v>431</v>
      </c>
      <c r="T60" s="306" t="s">
        <v>433</v>
      </c>
      <c r="U60" s="306" t="s">
        <v>434</v>
      </c>
      <c r="V60" s="306" t="s">
        <v>439</v>
      </c>
      <c r="W60" s="5"/>
      <c r="X60" s="307" t="s">
        <v>447</v>
      </c>
      <c r="Y60" s="308" t="s">
        <v>441</v>
      </c>
      <c r="Z60" s="309" t="s">
        <v>442</v>
      </c>
    </row>
    <row r="61" ht="15.75" customHeight="1">
      <c r="B61" s="5"/>
      <c r="C61" s="230"/>
      <c r="D61" s="318">
        <v>65.0</v>
      </c>
      <c r="E61" s="318">
        <v>47.0</v>
      </c>
      <c r="F61" s="318">
        <v>57.0</v>
      </c>
      <c r="G61" s="318">
        <v>253.0</v>
      </c>
      <c r="H61" s="318">
        <v>341.0</v>
      </c>
      <c r="I61" s="318">
        <v>398.0</v>
      </c>
      <c r="J61" s="318">
        <v>510.0</v>
      </c>
      <c r="K61" s="318">
        <v>388.0</v>
      </c>
      <c r="L61" s="318">
        <v>582.0</v>
      </c>
      <c r="M61" s="318">
        <v>378.0</v>
      </c>
      <c r="N61" s="318">
        <v>405.0</v>
      </c>
      <c r="O61" s="318">
        <v>461.0</v>
      </c>
      <c r="P61" s="325">
        <v>494525.0</v>
      </c>
      <c r="Q61" s="310">
        <v>18125.0</v>
      </c>
      <c r="R61" s="310">
        <v>4288.0</v>
      </c>
      <c r="S61" s="311">
        <v>347.0</v>
      </c>
      <c r="T61" s="312">
        <v>32.0</v>
      </c>
      <c r="U61" s="312">
        <v>3.0</v>
      </c>
      <c r="V61" s="312">
        <v>10.0</v>
      </c>
      <c r="W61" s="5"/>
      <c r="X61" s="313">
        <v>150.0</v>
      </c>
      <c r="Y61" s="314">
        <v>18196.333333333332</v>
      </c>
      <c r="Z61" s="315">
        <v>18193.0</v>
      </c>
    </row>
    <row r="62" ht="15.75" customHeight="1">
      <c r="B62" s="5"/>
      <c r="C62" s="231"/>
      <c r="D62" s="321">
        <v>0.0</v>
      </c>
      <c r="E62" s="321">
        <v>0.0</v>
      </c>
      <c r="F62" s="321">
        <v>0.0</v>
      </c>
      <c r="G62" s="321">
        <v>14.0</v>
      </c>
      <c r="H62" s="321">
        <v>13.0</v>
      </c>
      <c r="I62" s="321">
        <v>21.0</v>
      </c>
      <c r="J62" s="321">
        <v>18.0</v>
      </c>
      <c r="K62" s="321">
        <v>27.0</v>
      </c>
      <c r="L62" s="321">
        <v>35.0</v>
      </c>
      <c r="M62" s="321">
        <v>19.0</v>
      </c>
      <c r="N62" s="321">
        <v>16.0</v>
      </c>
      <c r="O62" s="321">
        <v>24.0</v>
      </c>
      <c r="P62" s="325">
        <v>595625.0</v>
      </c>
      <c r="Q62" s="316">
        <v>18228.0</v>
      </c>
      <c r="R62" s="316">
        <v>4326.0</v>
      </c>
      <c r="S62" s="317">
        <v>352.0</v>
      </c>
      <c r="T62" s="318">
        <v>29.0</v>
      </c>
      <c r="U62" s="318">
        <v>4.0</v>
      </c>
      <c r="V62" s="318">
        <v>0.0</v>
      </c>
      <c r="W62" s="5"/>
      <c r="X62" s="313">
        <v>15.0</v>
      </c>
      <c r="Y62" s="314">
        <v>4306.0</v>
      </c>
      <c r="Z62" s="315">
        <v>4302.666666666667</v>
      </c>
    </row>
    <row r="63" ht="15.75" customHeight="1">
      <c r="B63" s="5"/>
      <c r="C63" s="324" t="s">
        <v>427</v>
      </c>
      <c r="D63" s="312">
        <v>778.0</v>
      </c>
      <c r="E63" s="312">
        <v>786.0</v>
      </c>
      <c r="F63" s="312">
        <v>912.0</v>
      </c>
      <c r="G63" s="312">
        <v>897.0</v>
      </c>
      <c r="H63" s="312">
        <v>1072.0</v>
      </c>
      <c r="I63" s="312">
        <v>1077.0</v>
      </c>
      <c r="J63" s="312">
        <v>611.0</v>
      </c>
      <c r="K63" s="312">
        <v>675.0</v>
      </c>
      <c r="L63" s="312">
        <v>706.0</v>
      </c>
      <c r="M63" s="312">
        <v>596.0</v>
      </c>
      <c r="N63" s="312">
        <v>583.0</v>
      </c>
      <c r="O63" s="312">
        <v>623.0</v>
      </c>
      <c r="P63" s="325">
        <v>400430.0</v>
      </c>
      <c r="Q63" s="319">
        <v>18236.0</v>
      </c>
      <c r="R63" s="319">
        <v>4304.0</v>
      </c>
      <c r="S63" s="320">
        <v>348.0</v>
      </c>
      <c r="T63" s="321">
        <v>27.0</v>
      </c>
      <c r="U63" s="321">
        <v>2.0</v>
      </c>
      <c r="V63" s="321">
        <v>0.0</v>
      </c>
      <c r="W63" s="5"/>
      <c r="X63" s="313">
        <v>1.5</v>
      </c>
      <c r="Y63" s="314">
        <v>349.0</v>
      </c>
      <c r="Z63" s="315">
        <v>345.6666666666667</v>
      </c>
    </row>
    <row r="64" ht="15.75" customHeight="1">
      <c r="B64" s="5"/>
      <c r="C64" s="230"/>
      <c r="D64" s="318">
        <v>22.0</v>
      </c>
      <c r="E64" s="318">
        <v>31.0</v>
      </c>
      <c r="F64" s="318">
        <v>28.0</v>
      </c>
      <c r="G64" s="318">
        <v>29.0</v>
      </c>
      <c r="H64" s="318">
        <v>49.0</v>
      </c>
      <c r="I64" s="318">
        <v>44.0</v>
      </c>
      <c r="J64" s="318">
        <v>27.0</v>
      </c>
      <c r="K64" s="318">
        <v>17.0</v>
      </c>
      <c r="L64" s="318">
        <v>22.0</v>
      </c>
      <c r="M64" s="318">
        <v>23.0</v>
      </c>
      <c r="N64" s="318">
        <v>13.0</v>
      </c>
      <c r="O64" s="318">
        <v>17.0</v>
      </c>
      <c r="P64" s="325">
        <v>650680.0</v>
      </c>
      <c r="Q64" s="5"/>
      <c r="R64" s="5"/>
      <c r="S64" s="5"/>
      <c r="T64" s="5"/>
      <c r="U64" s="5"/>
      <c r="V64" s="5"/>
      <c r="W64" s="5"/>
      <c r="X64" s="313">
        <v>0.15</v>
      </c>
      <c r="Y64" s="314">
        <v>29.333333333333332</v>
      </c>
      <c r="Z64" s="315">
        <v>26.0</v>
      </c>
    </row>
    <row r="65" ht="15.75" customHeight="1">
      <c r="B65" s="5"/>
      <c r="C65" s="230"/>
      <c r="D65" s="318">
        <v>421.0</v>
      </c>
      <c r="E65" s="318">
        <v>407.0</v>
      </c>
      <c r="F65" s="318">
        <v>474.0</v>
      </c>
      <c r="G65" s="318">
        <v>559.0</v>
      </c>
      <c r="H65" s="318">
        <v>651.0</v>
      </c>
      <c r="I65" s="318">
        <v>670.0</v>
      </c>
      <c r="J65" s="318">
        <v>305.0</v>
      </c>
      <c r="K65" s="318">
        <v>340.0</v>
      </c>
      <c r="L65" s="318">
        <v>344.0</v>
      </c>
      <c r="M65" s="318">
        <v>366.0</v>
      </c>
      <c r="N65" s="318">
        <v>342.0</v>
      </c>
      <c r="O65" s="318">
        <v>377.0</v>
      </c>
      <c r="P65" s="325">
        <v>494525.0</v>
      </c>
      <c r="Q65" s="5"/>
      <c r="R65" s="5"/>
      <c r="S65" s="5"/>
      <c r="T65" s="5"/>
      <c r="U65" s="5"/>
      <c r="V65" s="5"/>
      <c r="W65" s="5"/>
      <c r="X65" s="313">
        <v>0.015</v>
      </c>
      <c r="Y65" s="314">
        <v>3.0</v>
      </c>
      <c r="Z65" s="315">
        <v>0.3333333333333335</v>
      </c>
    </row>
    <row r="66" ht="15.75" customHeight="1">
      <c r="B66" s="5"/>
      <c r="C66" s="231"/>
      <c r="D66" s="321">
        <v>18.0</v>
      </c>
      <c r="E66" s="321">
        <v>13.0</v>
      </c>
      <c r="F66" s="321">
        <v>26.0</v>
      </c>
      <c r="G66" s="321">
        <v>32.0</v>
      </c>
      <c r="H66" s="321">
        <v>22.0</v>
      </c>
      <c r="I66" s="321">
        <v>15.0</v>
      </c>
      <c r="J66" s="321">
        <v>14.0</v>
      </c>
      <c r="K66" s="321">
        <v>2.0</v>
      </c>
      <c r="L66" s="321">
        <v>12.0</v>
      </c>
      <c r="M66" s="321">
        <v>7.0</v>
      </c>
      <c r="N66" s="321">
        <v>18.0</v>
      </c>
      <c r="O66" s="321">
        <v>13.0</v>
      </c>
      <c r="P66" s="325">
        <v>595625.0</v>
      </c>
      <c r="Q66" s="5"/>
      <c r="R66" s="302" t="s">
        <v>448</v>
      </c>
      <c r="S66" s="227"/>
      <c r="T66" s="227"/>
      <c r="U66" s="227"/>
      <c r="V66" s="5"/>
      <c r="W66" s="5"/>
      <c r="X66" s="329">
        <v>0.0</v>
      </c>
      <c r="Y66" s="330">
        <v>3.3333333333333335</v>
      </c>
      <c r="Z66" s="331">
        <v>0.0</v>
      </c>
    </row>
    <row r="67" ht="15.75" customHeight="1">
      <c r="B67" s="5"/>
      <c r="C67" s="324" t="s">
        <v>428</v>
      </c>
      <c r="D67" s="312">
        <v>868.0</v>
      </c>
      <c r="E67" s="312">
        <v>628.0</v>
      </c>
      <c r="F67" s="312">
        <v>1167.0</v>
      </c>
      <c r="G67" s="332" t="s">
        <v>449</v>
      </c>
      <c r="H67" s="332" t="s">
        <v>449</v>
      </c>
      <c r="I67" s="332" t="s">
        <v>449</v>
      </c>
      <c r="J67" s="310">
        <v>98740.0</v>
      </c>
      <c r="K67" s="310">
        <v>99994.0</v>
      </c>
      <c r="L67" s="310">
        <v>99434.0</v>
      </c>
      <c r="M67" s="311">
        <v>9082.0</v>
      </c>
      <c r="N67" s="311">
        <v>8898.0</v>
      </c>
      <c r="O67" s="311">
        <v>9172.0</v>
      </c>
      <c r="P67" s="325">
        <v>400430.0</v>
      </c>
      <c r="Q67" s="5"/>
      <c r="R67" s="306" t="s">
        <v>430</v>
      </c>
      <c r="S67" s="306" t="s">
        <v>431</v>
      </c>
      <c r="T67" s="306" t="s">
        <v>433</v>
      </c>
      <c r="U67" s="306" t="s">
        <v>434</v>
      </c>
      <c r="V67" s="306" t="s">
        <v>439</v>
      </c>
      <c r="W67" s="5"/>
      <c r="X67" s="303" t="s">
        <v>448</v>
      </c>
      <c r="Y67" s="304"/>
      <c r="Z67" s="305"/>
    </row>
    <row r="68" ht="15.75" customHeight="1">
      <c r="B68" s="5"/>
      <c r="C68" s="230"/>
      <c r="D68" s="318">
        <v>22.0</v>
      </c>
      <c r="E68" s="318">
        <v>11.0</v>
      </c>
      <c r="F68" s="318">
        <v>23.0</v>
      </c>
      <c r="G68" s="316">
        <v>18125.0</v>
      </c>
      <c r="H68" s="316">
        <v>18228.0</v>
      </c>
      <c r="I68" s="316">
        <v>18236.0</v>
      </c>
      <c r="J68" s="333">
        <v>4288.0</v>
      </c>
      <c r="K68" s="333">
        <v>4326.0</v>
      </c>
      <c r="L68" s="333">
        <v>4304.0</v>
      </c>
      <c r="M68" s="318">
        <v>347.0</v>
      </c>
      <c r="N68" s="318">
        <v>352.0</v>
      </c>
      <c r="O68" s="318">
        <v>348.0</v>
      </c>
      <c r="P68" s="325">
        <v>650680.0</v>
      </c>
      <c r="Q68" s="5"/>
      <c r="R68" s="311">
        <v>88320.0</v>
      </c>
      <c r="S68" s="312">
        <v>7402.0</v>
      </c>
      <c r="T68" s="312">
        <v>561.0</v>
      </c>
      <c r="U68" s="312">
        <v>67.0</v>
      </c>
      <c r="V68" s="312">
        <v>65.0</v>
      </c>
      <c r="W68" s="5"/>
      <c r="X68" s="307" t="s">
        <v>450</v>
      </c>
      <c r="Y68" s="308" t="s">
        <v>441</v>
      </c>
      <c r="Z68" s="309" t="s">
        <v>442</v>
      </c>
    </row>
    <row r="69" ht="15.75" customHeight="1">
      <c r="B69" s="5"/>
      <c r="C69" s="230"/>
      <c r="D69" s="318">
        <v>357.0</v>
      </c>
      <c r="E69" s="318">
        <v>273.0</v>
      </c>
      <c r="F69" s="318">
        <v>469.0</v>
      </c>
      <c r="G69" s="334" t="s">
        <v>449</v>
      </c>
      <c r="H69" s="334" t="s">
        <v>449</v>
      </c>
      <c r="I69" s="334" t="s">
        <v>449</v>
      </c>
      <c r="J69" s="316">
        <v>88320.0</v>
      </c>
      <c r="K69" s="316">
        <v>89041.0</v>
      </c>
      <c r="L69" s="316">
        <v>89050.0</v>
      </c>
      <c r="M69" s="317">
        <v>7402.0</v>
      </c>
      <c r="N69" s="317">
        <v>7282.0</v>
      </c>
      <c r="O69" s="317">
        <v>7535.0</v>
      </c>
      <c r="P69" s="325">
        <v>494525.0</v>
      </c>
      <c r="Q69" s="5"/>
      <c r="R69" s="317">
        <v>89041.0</v>
      </c>
      <c r="S69" s="318">
        <v>7282.0</v>
      </c>
      <c r="T69" s="318">
        <v>582.0</v>
      </c>
      <c r="U69" s="318">
        <v>62.0</v>
      </c>
      <c r="V69" s="318">
        <v>47.0</v>
      </c>
      <c r="W69" s="5"/>
      <c r="X69" s="313">
        <v>15.0</v>
      </c>
      <c r="Y69" s="314">
        <v>89045.5</v>
      </c>
      <c r="Z69" s="315">
        <v>88993.5</v>
      </c>
    </row>
    <row r="70" ht="15.75" customHeight="1">
      <c r="B70" s="5"/>
      <c r="C70" s="231"/>
      <c r="D70" s="321">
        <v>19.0</v>
      </c>
      <c r="E70" s="321">
        <v>8.0</v>
      </c>
      <c r="F70" s="321">
        <v>17.0</v>
      </c>
      <c r="G70" s="319">
        <v>14355.0</v>
      </c>
      <c r="H70" s="319">
        <v>14504.0</v>
      </c>
      <c r="I70" s="319">
        <v>14773.0</v>
      </c>
      <c r="J70" s="335">
        <v>2437.0</v>
      </c>
      <c r="K70" s="335">
        <v>2514.0</v>
      </c>
      <c r="L70" s="335">
        <v>2328.0</v>
      </c>
      <c r="M70" s="321">
        <v>97.0</v>
      </c>
      <c r="N70" s="321">
        <v>107.0</v>
      </c>
      <c r="O70" s="321">
        <v>143.0</v>
      </c>
      <c r="P70" s="325">
        <v>595625.0</v>
      </c>
      <c r="Q70" s="5"/>
      <c r="R70" s="320">
        <v>89050.0</v>
      </c>
      <c r="S70" s="321">
        <v>7535.0</v>
      </c>
      <c r="T70" s="321">
        <v>690.0</v>
      </c>
      <c r="U70" s="321">
        <v>45.0</v>
      </c>
      <c r="V70" s="321">
        <v>57.0</v>
      </c>
      <c r="W70" s="5"/>
      <c r="X70" s="313">
        <v>1.5</v>
      </c>
      <c r="Y70" s="314">
        <v>7408.5</v>
      </c>
      <c r="Z70" s="315">
        <v>7356.5</v>
      </c>
    </row>
    <row r="71" ht="15.75" customHeight="1">
      <c r="B71" s="5"/>
      <c r="C71" s="324" t="s">
        <v>432</v>
      </c>
      <c r="D71" s="312">
        <v>818.0</v>
      </c>
      <c r="E71" s="312">
        <v>825.0</v>
      </c>
      <c r="F71" s="312">
        <v>950.0</v>
      </c>
      <c r="G71" s="312">
        <v>99.0</v>
      </c>
      <c r="H71" s="312">
        <v>109.0</v>
      </c>
      <c r="I71" s="312">
        <v>115.0</v>
      </c>
      <c r="J71" s="332"/>
      <c r="K71" s="332"/>
      <c r="L71" s="332"/>
      <c r="M71" s="332"/>
      <c r="N71" s="332"/>
      <c r="O71" s="332"/>
      <c r="P71" s="325">
        <v>400430.0</v>
      </c>
      <c r="Q71" s="5"/>
      <c r="R71" s="5"/>
      <c r="S71" s="5"/>
      <c r="T71" s="5"/>
      <c r="U71" s="5"/>
      <c r="V71" s="5"/>
      <c r="W71" s="5"/>
      <c r="X71" s="313">
        <v>0.15</v>
      </c>
      <c r="Y71" s="314">
        <v>636.0</v>
      </c>
      <c r="Z71" s="315">
        <v>584.0</v>
      </c>
    </row>
    <row r="72" ht="15.75" customHeight="1">
      <c r="B72" s="5"/>
      <c r="C72" s="230"/>
      <c r="D72" s="318">
        <v>32.0</v>
      </c>
      <c r="E72" s="318">
        <v>29.0</v>
      </c>
      <c r="F72" s="318">
        <v>27.0</v>
      </c>
      <c r="G72" s="318">
        <v>3.0</v>
      </c>
      <c r="H72" s="318">
        <v>4.0</v>
      </c>
      <c r="I72" s="318">
        <v>2.0</v>
      </c>
      <c r="J72" s="334"/>
      <c r="K72" s="334"/>
      <c r="L72" s="334"/>
      <c r="M72" s="334"/>
      <c r="N72" s="334"/>
      <c r="O72" s="334"/>
      <c r="P72" s="325">
        <v>650680.0</v>
      </c>
      <c r="Q72" s="5"/>
      <c r="R72" s="5"/>
      <c r="S72" s="5"/>
      <c r="T72" s="5"/>
      <c r="U72" s="5"/>
      <c r="V72" s="5"/>
      <c r="W72" s="5"/>
      <c r="X72" s="313">
        <v>0.015</v>
      </c>
      <c r="Y72" s="314">
        <v>53.5</v>
      </c>
      <c r="Z72" s="315">
        <v>1.5</v>
      </c>
    </row>
    <row r="73" ht="15.75" customHeight="1">
      <c r="B73" s="5"/>
      <c r="C73" s="230"/>
      <c r="D73" s="318">
        <v>561.0</v>
      </c>
      <c r="E73" s="318">
        <v>582.0</v>
      </c>
      <c r="F73" s="318">
        <v>690.0</v>
      </c>
      <c r="G73" s="318">
        <v>67.0</v>
      </c>
      <c r="H73" s="318">
        <v>62.0</v>
      </c>
      <c r="I73" s="318">
        <v>45.0</v>
      </c>
      <c r="J73" s="334"/>
      <c r="K73" s="334"/>
      <c r="L73" s="334"/>
      <c r="M73" s="334"/>
      <c r="N73" s="334"/>
      <c r="O73" s="334"/>
      <c r="P73" s="325">
        <v>494525.0</v>
      </c>
      <c r="Q73" s="5"/>
      <c r="R73" s="302" t="s">
        <v>451</v>
      </c>
      <c r="S73" s="227"/>
      <c r="T73" s="227"/>
      <c r="U73" s="227"/>
      <c r="V73" s="5"/>
      <c r="W73" s="5"/>
      <c r="X73" s="329">
        <v>0.0</v>
      </c>
      <c r="Y73" s="330">
        <v>52.0</v>
      </c>
      <c r="Z73" s="315">
        <v>0.0</v>
      </c>
    </row>
    <row r="74" ht="15.75" customHeight="1">
      <c r="B74" s="5"/>
      <c r="C74" s="231"/>
      <c r="D74" s="321">
        <v>15.0</v>
      </c>
      <c r="E74" s="321">
        <v>10.0</v>
      </c>
      <c r="F74" s="321">
        <v>10.0</v>
      </c>
      <c r="G74" s="321">
        <v>0.0</v>
      </c>
      <c r="H74" s="321">
        <v>9.0</v>
      </c>
      <c r="I74" s="321">
        <v>5.0</v>
      </c>
      <c r="J74" s="336"/>
      <c r="K74" s="336"/>
      <c r="L74" s="336"/>
      <c r="M74" s="336"/>
      <c r="N74" s="336"/>
      <c r="O74" s="336"/>
      <c r="P74" s="325">
        <v>595625.0</v>
      </c>
      <c r="Q74" s="306" t="s">
        <v>429</v>
      </c>
      <c r="R74" s="306" t="s">
        <v>430</v>
      </c>
      <c r="S74" s="306" t="s">
        <v>431</v>
      </c>
      <c r="T74" s="306" t="s">
        <v>433</v>
      </c>
      <c r="U74" s="306" t="s">
        <v>434</v>
      </c>
      <c r="V74" s="306" t="s">
        <v>439</v>
      </c>
      <c r="W74" s="5"/>
      <c r="X74" s="303" t="s">
        <v>451</v>
      </c>
      <c r="Y74" s="337"/>
      <c r="Z74" s="338"/>
    </row>
    <row r="75" ht="15.75" customHeight="1">
      <c r="B75" s="5"/>
      <c r="C75" s="324" t="s">
        <v>435</v>
      </c>
      <c r="D75" s="332"/>
      <c r="E75" s="332"/>
      <c r="F75" s="332"/>
      <c r="G75" s="332"/>
      <c r="H75" s="332"/>
      <c r="I75" s="332"/>
      <c r="J75" s="332"/>
      <c r="K75" s="332"/>
      <c r="L75" s="332"/>
      <c r="M75" s="332"/>
      <c r="N75" s="332"/>
      <c r="O75" s="332"/>
      <c r="P75" s="325">
        <v>400430.0</v>
      </c>
      <c r="Q75" s="310">
        <v>14355.0</v>
      </c>
      <c r="R75" s="310">
        <v>2437.0</v>
      </c>
      <c r="S75" s="311">
        <v>97.0</v>
      </c>
      <c r="T75" s="312">
        <v>15.0</v>
      </c>
      <c r="U75" s="312">
        <v>0.0</v>
      </c>
      <c r="V75" s="312">
        <v>0.0</v>
      </c>
      <c r="W75" s="5"/>
      <c r="X75" s="339" t="s">
        <v>452</v>
      </c>
      <c r="Y75" s="340" t="s">
        <v>441</v>
      </c>
      <c r="Z75" s="341" t="s">
        <v>442</v>
      </c>
    </row>
    <row r="76" ht="15.75" customHeight="1">
      <c r="B76" s="5"/>
      <c r="C76" s="230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25">
        <v>650680.0</v>
      </c>
      <c r="Q76" s="316">
        <v>14504.0</v>
      </c>
      <c r="R76" s="316">
        <v>2514.0</v>
      </c>
      <c r="S76" s="317">
        <v>107.0</v>
      </c>
      <c r="T76" s="318">
        <v>10.0</v>
      </c>
      <c r="U76" s="318">
        <v>9.0</v>
      </c>
      <c r="V76" s="318">
        <v>0.0</v>
      </c>
      <c r="W76" s="5"/>
      <c r="X76" s="342">
        <v>150.0</v>
      </c>
      <c r="Y76" s="343">
        <v>14638.5</v>
      </c>
      <c r="Z76" s="344">
        <v>14638.5</v>
      </c>
    </row>
    <row r="77" ht="15.75" customHeight="1">
      <c r="B77" s="5"/>
      <c r="C77" s="230"/>
      <c r="D77" s="334"/>
      <c r="E77" s="334"/>
      <c r="F77" s="334"/>
      <c r="G77" s="334"/>
      <c r="H77" s="334"/>
      <c r="I77" s="334"/>
      <c r="J77" s="334"/>
      <c r="K77" s="334"/>
      <c r="L77" s="334"/>
      <c r="M77" s="334"/>
      <c r="N77" s="334"/>
      <c r="O77" s="334"/>
      <c r="P77" s="325">
        <v>494525.0</v>
      </c>
      <c r="Q77" s="319">
        <v>14773.0</v>
      </c>
      <c r="R77" s="319">
        <v>2328.0</v>
      </c>
      <c r="S77" s="320">
        <v>143.0</v>
      </c>
      <c r="T77" s="321">
        <v>10.0</v>
      </c>
      <c r="U77" s="321">
        <v>5.0</v>
      </c>
      <c r="V77" s="321">
        <v>0.0</v>
      </c>
      <c r="W77" s="5"/>
      <c r="X77" s="313">
        <v>15.0</v>
      </c>
      <c r="Y77" s="314">
        <v>2421.0</v>
      </c>
      <c r="Z77" s="315">
        <v>2421.0</v>
      </c>
    </row>
    <row r="78" ht="15.75" customHeight="1">
      <c r="B78" s="5"/>
      <c r="C78" s="231"/>
      <c r="D78" s="336"/>
      <c r="E78" s="336"/>
      <c r="F78" s="336"/>
      <c r="G78" s="336"/>
      <c r="H78" s="336"/>
      <c r="I78" s="336"/>
      <c r="J78" s="336"/>
      <c r="K78" s="336"/>
      <c r="L78" s="336"/>
      <c r="M78" s="336"/>
      <c r="N78" s="336"/>
      <c r="O78" s="336"/>
      <c r="P78" s="325">
        <v>595625.0</v>
      </c>
      <c r="Q78" s="5"/>
      <c r="R78" s="5"/>
      <c r="S78" s="5"/>
      <c r="T78" s="5"/>
      <c r="U78" s="5"/>
      <c r="V78" s="5"/>
      <c r="W78" s="5"/>
      <c r="X78" s="313">
        <v>1.5</v>
      </c>
      <c r="Y78" s="314">
        <v>125.0</v>
      </c>
      <c r="Z78" s="315">
        <v>125.0</v>
      </c>
    </row>
    <row r="79" ht="15.75" customHeight="1">
      <c r="B79" s="5"/>
      <c r="C79" s="324" t="s">
        <v>436</v>
      </c>
      <c r="D79" s="332"/>
      <c r="E79" s="332"/>
      <c r="F79" s="332"/>
      <c r="G79" s="332"/>
      <c r="H79" s="332"/>
      <c r="I79" s="332"/>
      <c r="J79" s="332"/>
      <c r="K79" s="332"/>
      <c r="L79" s="332"/>
      <c r="M79" s="332"/>
      <c r="N79" s="332"/>
      <c r="O79" s="332"/>
      <c r="P79" s="325">
        <v>400430.0</v>
      </c>
      <c r="Q79" s="5"/>
      <c r="R79" s="5"/>
      <c r="S79" s="5"/>
      <c r="T79" s="5"/>
      <c r="U79" s="5"/>
      <c r="V79" s="5"/>
      <c r="W79" s="5"/>
      <c r="X79" s="313">
        <v>0.15</v>
      </c>
      <c r="Y79" s="314">
        <v>10.0</v>
      </c>
      <c r="Z79" s="315">
        <v>10.0</v>
      </c>
    </row>
    <row r="80" ht="15.75" customHeight="1">
      <c r="B80" s="5"/>
      <c r="C80" s="230"/>
      <c r="D80" s="334"/>
      <c r="E80" s="334"/>
      <c r="F80" s="334"/>
      <c r="G80" s="334"/>
      <c r="H80" s="334"/>
      <c r="I80" s="334"/>
      <c r="J80" s="334"/>
      <c r="K80" s="334"/>
      <c r="L80" s="334"/>
      <c r="M80" s="334"/>
      <c r="N80" s="334"/>
      <c r="O80" s="334"/>
      <c r="P80" s="325">
        <v>650680.0</v>
      </c>
      <c r="Q80" s="5"/>
      <c r="R80" s="5"/>
      <c r="S80" s="5"/>
      <c r="T80" s="5"/>
      <c r="U80" s="5"/>
      <c r="V80" s="5"/>
      <c r="W80" s="5"/>
      <c r="X80" s="322">
        <v>0.0</v>
      </c>
      <c r="Y80" s="323">
        <v>0.0</v>
      </c>
      <c r="Z80" s="345">
        <v>0.0</v>
      </c>
    </row>
    <row r="81" ht="15.75" customHeight="1">
      <c r="B81" s="5"/>
      <c r="C81" s="230"/>
      <c r="D81" s="334"/>
      <c r="E81" s="334"/>
      <c r="F81" s="334"/>
      <c r="G81" s="334"/>
      <c r="H81" s="334"/>
      <c r="I81" s="334"/>
      <c r="J81" s="334"/>
      <c r="K81" s="334"/>
      <c r="L81" s="334"/>
      <c r="M81" s="334"/>
      <c r="N81" s="334"/>
      <c r="O81" s="334"/>
      <c r="P81" s="325">
        <v>494525.0</v>
      </c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B82" s="5"/>
      <c r="C82" s="231"/>
      <c r="D82" s="336"/>
      <c r="E82" s="336"/>
      <c r="F82" s="336"/>
      <c r="G82" s="336"/>
      <c r="H82" s="336"/>
      <c r="I82" s="336"/>
      <c r="J82" s="336"/>
      <c r="K82" s="336"/>
      <c r="L82" s="336"/>
      <c r="M82" s="336"/>
      <c r="N82" s="336"/>
      <c r="O82" s="336"/>
      <c r="P82" s="325">
        <v>595625.0</v>
      </c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B83" s="5"/>
      <c r="C83" s="324" t="s">
        <v>438</v>
      </c>
      <c r="D83" s="332"/>
      <c r="E83" s="332"/>
      <c r="F83" s="332"/>
      <c r="G83" s="332"/>
      <c r="H83" s="332"/>
      <c r="I83" s="332"/>
      <c r="J83" s="332"/>
      <c r="K83" s="332"/>
      <c r="L83" s="332"/>
      <c r="M83" s="332"/>
      <c r="N83" s="332"/>
      <c r="O83" s="332"/>
      <c r="P83" s="325">
        <v>400430.0</v>
      </c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B84" s="5"/>
      <c r="C84" s="230"/>
      <c r="D84" s="334"/>
      <c r="E84" s="334"/>
      <c r="F84" s="334"/>
      <c r="G84" s="334"/>
      <c r="H84" s="334"/>
      <c r="I84" s="334"/>
      <c r="J84" s="334"/>
      <c r="K84" s="334"/>
      <c r="L84" s="334"/>
      <c r="M84" s="334"/>
      <c r="N84" s="334"/>
      <c r="O84" s="334"/>
      <c r="P84" s="325">
        <v>650680.0</v>
      </c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B85" s="5"/>
      <c r="C85" s="230"/>
      <c r="D85" s="334"/>
      <c r="E85" s="334"/>
      <c r="F85" s="334"/>
      <c r="G85" s="334"/>
      <c r="H85" s="334"/>
      <c r="I85" s="334"/>
      <c r="J85" s="334"/>
      <c r="K85" s="334"/>
      <c r="L85" s="334"/>
      <c r="M85" s="334"/>
      <c r="N85" s="334"/>
      <c r="O85" s="334"/>
      <c r="P85" s="325">
        <v>494525.0</v>
      </c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B86" s="5"/>
      <c r="C86" s="231"/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325">
        <v>595625.0</v>
      </c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B87" s="5"/>
      <c r="C87" s="324" t="s">
        <v>443</v>
      </c>
      <c r="D87" s="332"/>
      <c r="E87" s="332"/>
      <c r="F87" s="332"/>
      <c r="G87" s="332"/>
      <c r="H87" s="332"/>
      <c r="I87" s="332"/>
      <c r="J87" s="332"/>
      <c r="K87" s="332"/>
      <c r="L87" s="332"/>
      <c r="M87" s="332"/>
      <c r="N87" s="332"/>
      <c r="O87" s="332"/>
      <c r="P87" s="325">
        <v>400430.0</v>
      </c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B88" s="5"/>
      <c r="C88" s="230"/>
      <c r="D88" s="334"/>
      <c r="E88" s="334"/>
      <c r="F88" s="334"/>
      <c r="G88" s="334"/>
      <c r="H88" s="334"/>
      <c r="I88" s="334"/>
      <c r="J88" s="334"/>
      <c r="K88" s="334"/>
      <c r="L88" s="334"/>
      <c r="M88" s="334"/>
      <c r="N88" s="334"/>
      <c r="O88" s="334"/>
      <c r="P88" s="325">
        <v>650680.0</v>
      </c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B89" s="5"/>
      <c r="C89" s="230"/>
      <c r="D89" s="334"/>
      <c r="E89" s="334"/>
      <c r="F89" s="334"/>
      <c r="G89" s="334"/>
      <c r="H89" s="334"/>
      <c r="I89" s="334"/>
      <c r="J89" s="334"/>
      <c r="K89" s="334"/>
      <c r="L89" s="334"/>
      <c r="M89" s="334"/>
      <c r="N89" s="334"/>
      <c r="O89" s="334"/>
      <c r="P89" s="325">
        <v>494525.0</v>
      </c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B90" s="5"/>
      <c r="C90" s="231"/>
      <c r="D90" s="336"/>
      <c r="E90" s="336"/>
      <c r="F90" s="336"/>
      <c r="G90" s="336"/>
      <c r="H90" s="336"/>
      <c r="I90" s="336"/>
      <c r="J90" s="336"/>
      <c r="K90" s="336"/>
      <c r="L90" s="336"/>
      <c r="M90" s="336"/>
      <c r="N90" s="336"/>
      <c r="O90" s="336"/>
      <c r="P90" s="325">
        <v>595625.0</v>
      </c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ht="15.75" customHeight="1">
      <c r="B92" s="5"/>
      <c r="C92" s="5"/>
      <c r="D92" s="346" t="s">
        <v>437</v>
      </c>
      <c r="E92" s="347"/>
      <c r="F92" s="348"/>
      <c r="G92" s="346" t="s">
        <v>453</v>
      </c>
      <c r="H92" s="347"/>
      <c r="I92" s="348"/>
      <c r="J92" s="346" t="s">
        <v>454</v>
      </c>
      <c r="K92" s="347"/>
      <c r="L92" s="348"/>
      <c r="M92" s="349" t="s">
        <v>455</v>
      </c>
      <c r="N92" s="347"/>
      <c r="O92" s="348"/>
      <c r="P92" s="350" t="s">
        <v>33</v>
      </c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ht="15.75" customHeight="1">
      <c r="B93" s="5"/>
      <c r="C93" s="351">
        <v>1401.1</v>
      </c>
      <c r="D93" s="352">
        <v>674.0</v>
      </c>
      <c r="E93" s="353">
        <v>885.0</v>
      </c>
      <c r="F93" s="354">
        <v>1034.0</v>
      </c>
      <c r="G93" s="355">
        <v>426.0</v>
      </c>
      <c r="H93" s="356">
        <v>637.0</v>
      </c>
      <c r="I93" s="357">
        <v>786.0</v>
      </c>
      <c r="J93" s="355">
        <v>0.12804957107750756</v>
      </c>
      <c r="K93" s="356">
        <v>0.15986069441722323</v>
      </c>
      <c r="L93" s="358">
        <v>0.1823244734580651</v>
      </c>
      <c r="M93" s="359">
        <v>1.2804957107750756</v>
      </c>
      <c r="N93" s="356">
        <v>1.5986069441722321</v>
      </c>
      <c r="O93" s="357">
        <v>1.823244734580651</v>
      </c>
      <c r="P93" s="360">
        <v>1.567449129842653</v>
      </c>
      <c r="Q93" s="5"/>
      <c r="R93" s="5">
        <v>1.567449129842653</v>
      </c>
      <c r="S93" s="5"/>
      <c r="T93" s="5">
        <v>1.567449129842653</v>
      </c>
      <c r="U93" s="5">
        <v>1.8654585475433068</v>
      </c>
      <c r="V93" s="5">
        <v>1.5644338574881775</v>
      </c>
      <c r="W93" s="5">
        <v>1.5086513189303823</v>
      </c>
      <c r="X93" s="5">
        <v>1.7951021926055468</v>
      </c>
      <c r="Y93" s="5">
        <v>1.2654193490026986</v>
      </c>
      <c r="Z93" s="5">
        <v>1.1699357244443103</v>
      </c>
      <c r="AA93" s="5">
        <v>1.6026273073115327</v>
      </c>
    </row>
    <row r="94" ht="15.75" customHeight="1">
      <c r="B94" s="5"/>
      <c r="C94" s="361">
        <v>1404.1</v>
      </c>
      <c r="D94" s="362">
        <v>1083.0</v>
      </c>
      <c r="E94" s="363">
        <v>838.0</v>
      </c>
      <c r="F94" s="364">
        <v>1265.0</v>
      </c>
      <c r="G94" s="365">
        <v>835.0</v>
      </c>
      <c r="H94" s="366">
        <v>590.0</v>
      </c>
      <c r="I94" s="367">
        <v>1017.0</v>
      </c>
      <c r="J94" s="365">
        <v>0.18971189072652986</v>
      </c>
      <c r="K94" s="366">
        <v>0.152774804384206</v>
      </c>
      <c r="L94" s="368">
        <v>0.21715086915225618</v>
      </c>
      <c r="M94" s="369">
        <v>1.8971189072652985</v>
      </c>
      <c r="N94" s="366">
        <v>1.5277480438420599</v>
      </c>
      <c r="O94" s="367">
        <v>2.1715086915225617</v>
      </c>
      <c r="P94" s="370">
        <v>1.8654585475433068</v>
      </c>
      <c r="Q94" s="5"/>
      <c r="R94" s="5">
        <v>1.8654585475433068</v>
      </c>
      <c r="S94" s="5"/>
      <c r="T94" s="5"/>
      <c r="U94" s="5"/>
      <c r="V94" s="5"/>
      <c r="W94" s="5"/>
      <c r="X94" s="5"/>
      <c r="Y94" s="5"/>
      <c r="Z94" s="5"/>
      <c r="AA94" s="5"/>
    </row>
    <row r="95" ht="15.75" customHeight="1">
      <c r="B95" s="5"/>
      <c r="C95" s="361">
        <v>1467.1</v>
      </c>
      <c r="D95" s="362">
        <v>774.0</v>
      </c>
      <c r="E95" s="363">
        <v>854.0</v>
      </c>
      <c r="F95" s="364">
        <v>959.0</v>
      </c>
      <c r="G95" s="365">
        <v>526.0</v>
      </c>
      <c r="H95" s="366">
        <v>606.0</v>
      </c>
      <c r="I95" s="367">
        <v>711.0</v>
      </c>
      <c r="J95" s="365">
        <v>0.14312593284988467</v>
      </c>
      <c r="K95" s="366">
        <v>0.15518702226778633</v>
      </c>
      <c r="L95" s="368">
        <v>0.17101720212878227</v>
      </c>
      <c r="M95" s="369">
        <v>1.4312593284988466</v>
      </c>
      <c r="N95" s="366">
        <v>1.5518702226778633</v>
      </c>
      <c r="O95" s="367">
        <v>1.7101720212878226</v>
      </c>
      <c r="P95" s="370">
        <v>1.5644338574881775</v>
      </c>
      <c r="Q95" s="5"/>
      <c r="R95" s="5">
        <v>1.5644338574881775</v>
      </c>
      <c r="S95" s="5"/>
      <c r="T95" s="5"/>
      <c r="U95" s="5"/>
      <c r="V95" s="5"/>
      <c r="W95" s="5"/>
      <c r="X95" s="5"/>
      <c r="Y95" s="5"/>
      <c r="Z95" s="5"/>
      <c r="AA95" s="5"/>
    </row>
    <row r="96" ht="15.75" customHeight="1">
      <c r="B96" s="5"/>
      <c r="C96" s="361">
        <v>1449.1</v>
      </c>
      <c r="D96" s="362">
        <v>778.0</v>
      </c>
      <c r="E96" s="363">
        <v>786.0</v>
      </c>
      <c r="F96" s="364">
        <v>912.0</v>
      </c>
      <c r="G96" s="365">
        <v>530.0</v>
      </c>
      <c r="H96" s="366">
        <v>538.0</v>
      </c>
      <c r="I96" s="367">
        <v>664.0</v>
      </c>
      <c r="J96" s="365">
        <v>0.14372898732077974</v>
      </c>
      <c r="K96" s="366">
        <v>0.14493509626256992</v>
      </c>
      <c r="L96" s="368">
        <v>0.16393131209576506</v>
      </c>
      <c r="M96" s="369">
        <v>1.4372898732077974</v>
      </c>
      <c r="N96" s="366">
        <v>1.4493509626256993</v>
      </c>
      <c r="O96" s="367">
        <v>1.6393131209576506</v>
      </c>
      <c r="P96" s="370">
        <v>1.5086513189303823</v>
      </c>
      <c r="Q96" s="5"/>
      <c r="R96" s="5">
        <v>1.5086513189303823</v>
      </c>
      <c r="S96" s="5"/>
      <c r="T96" s="5"/>
      <c r="U96" s="5"/>
      <c r="V96" s="5"/>
      <c r="W96" s="5"/>
      <c r="X96" s="5"/>
      <c r="Y96" s="5"/>
      <c r="Z96" s="5"/>
      <c r="AA96" s="5"/>
    </row>
    <row r="97" ht="15.75" customHeight="1">
      <c r="B97" s="5"/>
      <c r="C97" s="371">
        <v>1408.1</v>
      </c>
      <c r="D97" s="372">
        <v>897.0</v>
      </c>
      <c r="E97" s="373">
        <v>1072.0</v>
      </c>
      <c r="F97" s="374">
        <v>1077.0</v>
      </c>
      <c r="G97" s="375">
        <v>649.0</v>
      </c>
      <c r="H97" s="376">
        <v>824.0</v>
      </c>
      <c r="I97" s="377">
        <v>829.0</v>
      </c>
      <c r="J97" s="375">
        <v>0.16166985782990848</v>
      </c>
      <c r="K97" s="376">
        <v>0.1880534909315684</v>
      </c>
      <c r="L97" s="378">
        <v>0.18880730902018725</v>
      </c>
      <c r="M97" s="379">
        <v>1.6166985782990848</v>
      </c>
      <c r="N97" s="376">
        <v>1.880534909315684</v>
      </c>
      <c r="O97" s="377">
        <v>1.8880730902018725</v>
      </c>
      <c r="P97" s="380">
        <v>1.7951021926055468</v>
      </c>
      <c r="Q97" s="5"/>
      <c r="R97" s="5">
        <v>1.7951021926055468</v>
      </c>
      <c r="S97" s="5"/>
      <c r="T97" s="5"/>
      <c r="U97" s="5"/>
      <c r="V97" s="5"/>
      <c r="W97" s="5"/>
      <c r="X97" s="5"/>
      <c r="Y97" s="5"/>
      <c r="Z97" s="5"/>
      <c r="AA97" s="5"/>
    </row>
    <row r="98" ht="15.75" customHeight="1">
      <c r="B98" s="5"/>
      <c r="C98" s="371">
        <v>1410.1</v>
      </c>
      <c r="D98" s="372">
        <v>611.0</v>
      </c>
      <c r="E98" s="373">
        <v>675.0</v>
      </c>
      <c r="F98" s="374">
        <v>706.0</v>
      </c>
      <c r="G98" s="375">
        <v>363.0</v>
      </c>
      <c r="H98" s="376">
        <v>427.0</v>
      </c>
      <c r="I98" s="377">
        <v>458.0</v>
      </c>
      <c r="J98" s="375">
        <v>0.11855146316091</v>
      </c>
      <c r="K98" s="376">
        <v>0.12820033469523134</v>
      </c>
      <c r="L98" s="378">
        <v>0.13287400684466824</v>
      </c>
      <c r="M98" s="379">
        <v>1.1855146316091</v>
      </c>
      <c r="N98" s="376">
        <v>1.2820033469523135</v>
      </c>
      <c r="O98" s="377">
        <v>1.3287400684466824</v>
      </c>
      <c r="P98" s="380">
        <v>1.2654193490026986</v>
      </c>
      <c r="Q98" s="5"/>
      <c r="R98" s="5">
        <v>1.2654193490026986</v>
      </c>
      <c r="S98" s="5"/>
      <c r="T98" s="5"/>
      <c r="U98" s="5"/>
      <c r="V98" s="5"/>
      <c r="W98" s="5"/>
      <c r="X98" s="5"/>
      <c r="Y98" s="5"/>
      <c r="Z98" s="5"/>
      <c r="AA98" s="5"/>
    </row>
    <row r="99" ht="15.75" customHeight="1">
      <c r="B99" s="5"/>
      <c r="C99" s="371">
        <v>1435.1</v>
      </c>
      <c r="D99" s="372">
        <v>596.0</v>
      </c>
      <c r="E99" s="373">
        <v>583.0</v>
      </c>
      <c r="F99" s="374">
        <v>623.0</v>
      </c>
      <c r="G99" s="375">
        <v>348.0</v>
      </c>
      <c r="H99" s="376">
        <v>335.0</v>
      </c>
      <c r="I99" s="377">
        <v>375.0</v>
      </c>
      <c r="J99" s="375">
        <v>0.11629000889505343</v>
      </c>
      <c r="K99" s="376">
        <v>0.11433008186464441</v>
      </c>
      <c r="L99" s="378">
        <v>0.12036062657359525</v>
      </c>
      <c r="M99" s="379">
        <v>1.1629000889505343</v>
      </c>
      <c r="N99" s="376">
        <v>1.1433008186464442</v>
      </c>
      <c r="O99" s="377">
        <v>1.2036062657359525</v>
      </c>
      <c r="P99" s="380">
        <v>1.1699357244443103</v>
      </c>
      <c r="Q99" s="5"/>
      <c r="R99" s="5">
        <v>1.1699357244443103</v>
      </c>
      <c r="S99" s="5"/>
      <c r="T99" s="5"/>
      <c r="U99" s="5"/>
      <c r="V99" s="5"/>
      <c r="W99" s="5"/>
      <c r="X99" s="5"/>
      <c r="Y99" s="5"/>
      <c r="Z99" s="5"/>
      <c r="AA99" s="5"/>
    </row>
    <row r="100" ht="15.75" customHeight="1">
      <c r="B100" s="5"/>
      <c r="C100" s="381">
        <v>1414.1</v>
      </c>
      <c r="D100" s="382">
        <v>868.0</v>
      </c>
      <c r="E100" s="383">
        <v>628.0</v>
      </c>
      <c r="F100" s="384">
        <v>1167.0</v>
      </c>
      <c r="G100" s="385">
        <v>620.0</v>
      </c>
      <c r="H100" s="386">
        <v>380.0</v>
      </c>
      <c r="I100" s="387">
        <v>919.0</v>
      </c>
      <c r="J100" s="385">
        <v>0.15729771291591912</v>
      </c>
      <c r="K100" s="386">
        <v>0.1211144446622141</v>
      </c>
      <c r="L100" s="388">
        <v>0.20237603461532663</v>
      </c>
      <c r="M100" s="389">
        <v>1.5729771291591912</v>
      </c>
      <c r="N100" s="386">
        <v>1.211144446622141</v>
      </c>
      <c r="O100" s="387">
        <v>2.0237603461532663</v>
      </c>
      <c r="P100" s="390">
        <v>1.6026273073115327</v>
      </c>
      <c r="Q100" s="5"/>
      <c r="R100" s="5">
        <v>1.6026273073115327</v>
      </c>
      <c r="S100" s="5"/>
      <c r="T100" s="5"/>
      <c r="U100" s="5"/>
      <c r="V100" s="5"/>
      <c r="W100" s="5"/>
      <c r="X100" s="5"/>
      <c r="Y100" s="5"/>
      <c r="Z100" s="5"/>
      <c r="AA100" s="5"/>
    </row>
    <row r="101" ht="15.75" customHeight="1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391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ht="15.75" customHeight="1">
      <c r="B102" s="5"/>
      <c r="C102" s="5"/>
      <c r="D102" s="346" t="s">
        <v>456</v>
      </c>
      <c r="E102" s="347"/>
      <c r="F102" s="348"/>
      <c r="G102" s="346" t="s">
        <v>457</v>
      </c>
      <c r="H102" s="347"/>
      <c r="I102" s="348"/>
      <c r="J102" s="346" t="s">
        <v>458</v>
      </c>
      <c r="K102" s="347"/>
      <c r="L102" s="348"/>
      <c r="M102" s="392" t="s">
        <v>459</v>
      </c>
      <c r="N102" s="304"/>
      <c r="O102" s="305"/>
      <c r="P102" s="393" t="s">
        <v>33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ht="15.75" customHeight="1">
      <c r="B103" s="5"/>
      <c r="C103" s="351">
        <v>1401.1</v>
      </c>
      <c r="D103" s="352">
        <v>23.0</v>
      </c>
      <c r="E103" s="353">
        <v>33.0</v>
      </c>
      <c r="F103" s="354">
        <v>34.0</v>
      </c>
      <c r="G103" s="359">
        <v>19.666666666666668</v>
      </c>
      <c r="H103" s="356">
        <v>29.666666666666668</v>
      </c>
      <c r="I103" s="357">
        <v>30.666666666666668</v>
      </c>
      <c r="J103" s="355">
        <v>0.1565303903195206</v>
      </c>
      <c r="K103" s="356">
        <v>0.19123574188473197</v>
      </c>
      <c r="L103" s="358">
        <v>0.1947062770412531</v>
      </c>
      <c r="M103" s="394">
        <v>1.5653039031952058</v>
      </c>
      <c r="N103" s="395">
        <v>1.9123574188473196</v>
      </c>
      <c r="O103" s="396">
        <v>1.947062770412531</v>
      </c>
      <c r="P103" s="397">
        <v>1.8082413641516855</v>
      </c>
      <c r="Q103" s="5"/>
      <c r="R103" s="5">
        <v>1.8082413641516855</v>
      </c>
      <c r="S103" s="5"/>
      <c r="T103" s="5">
        <v>1.8082413641516855</v>
      </c>
      <c r="U103" s="5">
        <v>2.132157978760325</v>
      </c>
      <c r="V103" s="5">
        <v>1.553735452673469</v>
      </c>
      <c r="W103" s="5">
        <v>1.7041253094560513</v>
      </c>
      <c r="X103" s="5">
        <v>2.1784317808472733</v>
      </c>
      <c r="Y103" s="5">
        <v>1.5305985516299947</v>
      </c>
      <c r="Z103" s="5">
        <v>1.3802086948474122</v>
      </c>
      <c r="AA103" s="5">
        <v>1.4149140464126235</v>
      </c>
    </row>
    <row r="104" ht="15.75" customHeight="1">
      <c r="B104" s="5"/>
      <c r="C104" s="361">
        <v>1404.1</v>
      </c>
      <c r="D104" s="362">
        <v>36.0</v>
      </c>
      <c r="E104" s="363">
        <v>33.0</v>
      </c>
      <c r="F104" s="364">
        <v>49.0</v>
      </c>
      <c r="G104" s="369">
        <v>32.666666666666664</v>
      </c>
      <c r="H104" s="366">
        <v>29.666666666666668</v>
      </c>
      <c r="I104" s="367">
        <v>45.666666666666664</v>
      </c>
      <c r="J104" s="365">
        <v>0.20164734735429538</v>
      </c>
      <c r="K104" s="366">
        <v>0.19123574188473197</v>
      </c>
      <c r="L104" s="368">
        <v>0.24676430438907013</v>
      </c>
      <c r="M104" s="394">
        <v>2.0164734735429537</v>
      </c>
      <c r="N104" s="395">
        <v>1.9123574188473196</v>
      </c>
      <c r="O104" s="396">
        <v>2.467643043890701</v>
      </c>
      <c r="P104" s="398">
        <v>2.132157978760325</v>
      </c>
      <c r="Q104" s="5"/>
      <c r="R104" s="5">
        <v>2.132157978760325</v>
      </c>
      <c r="S104" s="5"/>
      <c r="T104" s="5"/>
      <c r="U104" s="5"/>
      <c r="V104" s="5"/>
      <c r="W104" s="5"/>
      <c r="X104" s="5"/>
      <c r="Y104" s="5"/>
      <c r="Z104" s="5"/>
      <c r="AA104" s="5"/>
    </row>
    <row r="105" ht="15.75" customHeight="1">
      <c r="B105" s="5"/>
      <c r="C105" s="361">
        <v>1467.1</v>
      </c>
      <c r="D105" s="362">
        <v>21.0</v>
      </c>
      <c r="E105" s="363">
        <v>19.0</v>
      </c>
      <c r="F105" s="364">
        <v>28.0</v>
      </c>
      <c r="G105" s="369">
        <v>17.666666666666668</v>
      </c>
      <c r="H105" s="366">
        <v>15.666666666666666</v>
      </c>
      <c r="I105" s="367">
        <v>24.666666666666668</v>
      </c>
      <c r="J105" s="365">
        <v>0.14958932000647834</v>
      </c>
      <c r="K105" s="366">
        <v>0.14264824969343606</v>
      </c>
      <c r="L105" s="368">
        <v>0.17388306610212628</v>
      </c>
      <c r="M105" s="394">
        <v>1.4958932000647835</v>
      </c>
      <c r="N105" s="395">
        <v>1.4264824969343606</v>
      </c>
      <c r="O105" s="396">
        <v>1.7388306610212627</v>
      </c>
      <c r="P105" s="398">
        <v>1.553735452673469</v>
      </c>
      <c r="Q105" s="5"/>
      <c r="R105" s="5">
        <v>1.553735452673469</v>
      </c>
      <c r="S105" s="5"/>
      <c r="T105" s="5"/>
      <c r="U105" s="5"/>
      <c r="V105" s="5"/>
      <c r="W105" s="5"/>
      <c r="X105" s="5"/>
      <c r="Y105" s="5"/>
      <c r="Z105" s="5"/>
      <c r="AA105" s="5"/>
    </row>
    <row r="106" ht="15.75" customHeight="1">
      <c r="B106" s="5"/>
      <c r="C106" s="361">
        <v>1449.1</v>
      </c>
      <c r="D106" s="362">
        <v>22.0</v>
      </c>
      <c r="E106" s="363">
        <v>31.0</v>
      </c>
      <c r="F106" s="364">
        <v>28.0</v>
      </c>
      <c r="G106" s="369">
        <v>18.666666666666668</v>
      </c>
      <c r="H106" s="366">
        <v>27.666666666666668</v>
      </c>
      <c r="I106" s="367">
        <v>24.666666666666668</v>
      </c>
      <c r="J106" s="365">
        <v>0.15305985516299947</v>
      </c>
      <c r="K106" s="366">
        <v>0.1842946715716897</v>
      </c>
      <c r="L106" s="368">
        <v>0.17388306610212628</v>
      </c>
      <c r="M106" s="394">
        <v>1.5305985516299947</v>
      </c>
      <c r="N106" s="395">
        <v>1.8429467157168968</v>
      </c>
      <c r="O106" s="396">
        <v>1.7388306610212627</v>
      </c>
      <c r="P106" s="398">
        <v>1.7041253094560513</v>
      </c>
      <c r="Q106" s="5"/>
      <c r="R106" s="5">
        <v>1.7041253094560513</v>
      </c>
      <c r="S106" s="5"/>
      <c r="T106" s="5"/>
      <c r="U106" s="5"/>
      <c r="V106" s="5"/>
      <c r="W106" s="5"/>
      <c r="X106" s="5"/>
      <c r="Y106" s="5"/>
      <c r="Z106" s="5"/>
      <c r="AA106" s="5"/>
    </row>
    <row r="107" ht="15.75" customHeight="1">
      <c r="B107" s="5"/>
      <c r="C107" s="371">
        <v>1408.1</v>
      </c>
      <c r="D107" s="372">
        <v>29.0</v>
      </c>
      <c r="E107" s="373">
        <v>49.0</v>
      </c>
      <c r="F107" s="374">
        <v>44.0</v>
      </c>
      <c r="G107" s="379">
        <v>25.666666666666668</v>
      </c>
      <c r="H107" s="376">
        <v>45.666666666666664</v>
      </c>
      <c r="I107" s="377">
        <v>40.666666666666664</v>
      </c>
      <c r="J107" s="375">
        <v>0.1773536012586474</v>
      </c>
      <c r="K107" s="376">
        <v>0.24676430438907013</v>
      </c>
      <c r="L107" s="378">
        <v>0.22941162860646444</v>
      </c>
      <c r="M107" s="399">
        <v>1.773536012586474</v>
      </c>
      <c r="N107" s="400">
        <v>2.467643043890701</v>
      </c>
      <c r="O107" s="401">
        <v>2.2941162860646442</v>
      </c>
      <c r="P107" s="402">
        <v>2.1784317808472733</v>
      </c>
      <c r="Q107" s="5"/>
      <c r="R107" s="5">
        <v>2.1784317808472733</v>
      </c>
      <c r="S107" s="5"/>
      <c r="T107" s="5"/>
      <c r="U107" s="5"/>
      <c r="V107" s="5"/>
      <c r="W107" s="5"/>
      <c r="X107" s="5"/>
      <c r="Y107" s="5"/>
      <c r="Z107" s="5"/>
      <c r="AA107" s="5"/>
    </row>
    <row r="108" ht="15.75" customHeight="1">
      <c r="B108" s="5"/>
      <c r="C108" s="371">
        <v>1410.1</v>
      </c>
      <c r="D108" s="372">
        <v>27.0</v>
      </c>
      <c r="E108" s="373">
        <v>17.0</v>
      </c>
      <c r="F108" s="374">
        <v>22.0</v>
      </c>
      <c r="G108" s="379">
        <v>23.666666666666668</v>
      </c>
      <c r="H108" s="376">
        <v>13.666666666666666</v>
      </c>
      <c r="I108" s="377">
        <v>18.666666666666668</v>
      </c>
      <c r="J108" s="375">
        <v>0.17041253094560516</v>
      </c>
      <c r="K108" s="376">
        <v>0.13570717938039378</v>
      </c>
      <c r="L108" s="378">
        <v>0.15305985516299947</v>
      </c>
      <c r="M108" s="399">
        <v>1.7041253094560516</v>
      </c>
      <c r="N108" s="400">
        <v>1.3570717938039378</v>
      </c>
      <c r="O108" s="401">
        <v>1.5305985516299947</v>
      </c>
      <c r="P108" s="402">
        <v>1.5305985516299947</v>
      </c>
      <c r="Q108" s="5"/>
      <c r="R108" s="5">
        <v>1.5305985516299947</v>
      </c>
      <c r="S108" s="5"/>
      <c r="T108" s="5"/>
      <c r="U108" s="5"/>
      <c r="V108" s="5"/>
      <c r="W108" s="5"/>
      <c r="X108" s="5"/>
      <c r="Y108" s="5"/>
      <c r="Z108" s="5"/>
      <c r="AA108" s="5"/>
    </row>
    <row r="109" ht="15.75" customHeight="1">
      <c r="B109" s="5"/>
      <c r="C109" s="371">
        <v>1435.1</v>
      </c>
      <c r="D109" s="372">
        <v>23.0</v>
      </c>
      <c r="E109" s="373">
        <v>13.0</v>
      </c>
      <c r="F109" s="374">
        <v>17.0</v>
      </c>
      <c r="G109" s="379">
        <v>19.666666666666668</v>
      </c>
      <c r="H109" s="376">
        <v>9.666666666666666</v>
      </c>
      <c r="I109" s="377">
        <v>13.666666666666666</v>
      </c>
      <c r="J109" s="375">
        <v>0.1565303903195206</v>
      </c>
      <c r="K109" s="376">
        <v>0.12182503875430925</v>
      </c>
      <c r="L109" s="378">
        <v>0.13570717938039378</v>
      </c>
      <c r="M109" s="399">
        <v>1.5653039031952058</v>
      </c>
      <c r="N109" s="400">
        <v>1.2182503875430926</v>
      </c>
      <c r="O109" s="401">
        <v>1.3570717938039378</v>
      </c>
      <c r="P109" s="402">
        <v>1.3802086948474122</v>
      </c>
      <c r="Q109" s="5"/>
      <c r="R109" s="5">
        <v>1.3802086948474122</v>
      </c>
      <c r="S109" s="5"/>
      <c r="T109" s="5"/>
      <c r="U109" s="5"/>
      <c r="V109" s="5"/>
      <c r="W109" s="5"/>
      <c r="X109" s="5"/>
      <c r="Y109" s="5"/>
      <c r="Z109" s="5"/>
      <c r="AA109" s="5"/>
    </row>
    <row r="110" ht="15.75" customHeight="1">
      <c r="B110" s="5"/>
      <c r="C110" s="381">
        <v>1414.1</v>
      </c>
      <c r="D110" s="382">
        <v>22.0</v>
      </c>
      <c r="E110" s="383">
        <v>11.0</v>
      </c>
      <c r="F110" s="384">
        <v>23.0</v>
      </c>
      <c r="G110" s="389">
        <v>18.666666666666668</v>
      </c>
      <c r="H110" s="386">
        <v>7.666666666666666</v>
      </c>
      <c r="I110" s="387">
        <v>19.666666666666668</v>
      </c>
      <c r="J110" s="385">
        <v>0.15305985516299947</v>
      </c>
      <c r="K110" s="386">
        <v>0.11488396844126697</v>
      </c>
      <c r="L110" s="388">
        <v>0.1565303903195206</v>
      </c>
      <c r="M110" s="399">
        <v>1.5305985516299947</v>
      </c>
      <c r="N110" s="400">
        <v>1.1488396844126698</v>
      </c>
      <c r="O110" s="401">
        <v>1.5653039031952058</v>
      </c>
      <c r="P110" s="403">
        <v>1.4149140464126235</v>
      </c>
      <c r="Q110" s="5"/>
      <c r="R110" s="5">
        <v>1.4149140464126235</v>
      </c>
      <c r="S110" s="5"/>
      <c r="T110" s="5"/>
      <c r="U110" s="5"/>
      <c r="V110" s="5"/>
      <c r="W110" s="5"/>
      <c r="X110" s="5"/>
      <c r="Y110" s="5"/>
      <c r="Z110" s="5"/>
      <c r="AA110" s="5"/>
    </row>
    <row r="111" ht="15.75" customHeight="1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391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ht="15.75" customHeight="1">
      <c r="B112" s="5"/>
      <c r="C112" s="5"/>
      <c r="D112" s="346" t="s">
        <v>460</v>
      </c>
      <c r="E112" s="347"/>
      <c r="F112" s="348"/>
      <c r="G112" s="346" t="s">
        <v>461</v>
      </c>
      <c r="H112" s="347"/>
      <c r="I112" s="348"/>
      <c r="J112" s="346" t="s">
        <v>462</v>
      </c>
      <c r="K112" s="347"/>
      <c r="L112" s="348"/>
      <c r="M112" s="392" t="s">
        <v>463</v>
      </c>
      <c r="N112" s="304"/>
      <c r="O112" s="305"/>
      <c r="P112" s="404" t="s">
        <v>33</v>
      </c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ht="15.75" customHeight="1">
      <c r="B113" s="5"/>
      <c r="C113" s="351">
        <v>1401.1</v>
      </c>
      <c r="D113" s="352">
        <v>253.0</v>
      </c>
      <c r="E113" s="353">
        <v>341.0</v>
      </c>
      <c r="F113" s="354">
        <v>398.0</v>
      </c>
      <c r="G113" s="359">
        <v>201.0</v>
      </c>
      <c r="H113" s="356">
        <v>289.0</v>
      </c>
      <c r="I113" s="357">
        <v>346.0</v>
      </c>
      <c r="J113" s="355">
        <v>0.11208890828814613</v>
      </c>
      <c r="K113" s="356">
        <v>0.12686218879580977</v>
      </c>
      <c r="L113" s="358">
        <v>0.13643124548827373</v>
      </c>
      <c r="M113" s="359">
        <v>1.1208890828814613</v>
      </c>
      <c r="N113" s="356">
        <v>1.2686218879580977</v>
      </c>
      <c r="O113" s="357">
        <v>1.3643124548827372</v>
      </c>
      <c r="P113" s="360">
        <v>1.2512744752407654</v>
      </c>
      <c r="Q113" s="5"/>
      <c r="R113" s="5">
        <v>1.2512744752407654</v>
      </c>
      <c r="S113" s="5"/>
      <c r="T113" s="5">
        <v>1.2512744752407654</v>
      </c>
      <c r="U113" s="5">
        <v>1.5243563270490934</v>
      </c>
      <c r="V113" s="5">
        <v>1.3922921528139185</v>
      </c>
      <c r="W113" s="5">
        <v>1.4247486024140885</v>
      </c>
      <c r="X113" s="5">
        <v>1.7481939104985422</v>
      </c>
      <c r="Y113" s="5">
        <v>1.2495956933648946</v>
      </c>
      <c r="Z113" s="5">
        <v>1.3033167133927623</v>
      </c>
      <c r="AA113" s="5">
        <v>1.311151028813493</v>
      </c>
    </row>
    <row r="114" ht="15.75" customHeight="1">
      <c r="B114" s="5"/>
      <c r="C114" s="361">
        <v>1404.1</v>
      </c>
      <c r="D114" s="362">
        <v>510.0</v>
      </c>
      <c r="E114" s="363">
        <v>388.0</v>
      </c>
      <c r="F114" s="364">
        <v>582.0</v>
      </c>
      <c r="G114" s="369">
        <v>458.0</v>
      </c>
      <c r="H114" s="366">
        <v>336.0</v>
      </c>
      <c r="I114" s="367">
        <v>530.0</v>
      </c>
      <c r="J114" s="365">
        <v>0.15523360249802745</v>
      </c>
      <c r="K114" s="366">
        <v>0.13475246361240287</v>
      </c>
      <c r="L114" s="368">
        <v>0.1673208320042977</v>
      </c>
      <c r="M114" s="394">
        <v>1.5523360249802745</v>
      </c>
      <c r="N114" s="395">
        <v>1.3475246361240287</v>
      </c>
      <c r="O114" s="396">
        <v>1.673208320042977</v>
      </c>
      <c r="P114" s="370">
        <v>1.5243563270490934</v>
      </c>
      <c r="Q114" s="5"/>
      <c r="R114" s="5">
        <v>1.5243563270490934</v>
      </c>
      <c r="S114" s="5"/>
      <c r="T114" s="5"/>
      <c r="U114" s="5"/>
      <c r="V114" s="5"/>
      <c r="W114" s="5"/>
      <c r="X114" s="5"/>
      <c r="Y114" s="5"/>
      <c r="Z114" s="5"/>
      <c r="AA114" s="5"/>
    </row>
    <row r="115" ht="15.75" customHeight="1">
      <c r="B115" s="5"/>
      <c r="C115" s="361">
        <v>1467.1</v>
      </c>
      <c r="D115" s="362">
        <v>378.0</v>
      </c>
      <c r="E115" s="363">
        <v>405.0</v>
      </c>
      <c r="F115" s="364">
        <v>461.0</v>
      </c>
      <c r="G115" s="369">
        <v>326.0</v>
      </c>
      <c r="H115" s="366">
        <v>353.0</v>
      </c>
      <c r="I115" s="367">
        <v>409.0</v>
      </c>
      <c r="J115" s="365">
        <v>0.13307368173653197</v>
      </c>
      <c r="K115" s="366">
        <v>0.13760639280138334</v>
      </c>
      <c r="L115" s="368">
        <v>0.1470075713062602</v>
      </c>
      <c r="M115" s="394">
        <v>1.3307368173653198</v>
      </c>
      <c r="N115" s="395">
        <v>1.3760639280138334</v>
      </c>
      <c r="O115" s="396">
        <v>1.4700757130626019</v>
      </c>
      <c r="P115" s="370">
        <v>1.3922921528139185</v>
      </c>
      <c r="Q115" s="5"/>
      <c r="R115" s="5">
        <v>1.39229215281392</v>
      </c>
      <c r="S115" s="5"/>
      <c r="T115" s="5"/>
      <c r="U115" s="5"/>
      <c r="V115" s="5"/>
      <c r="W115" s="5"/>
      <c r="X115" s="5"/>
      <c r="Y115" s="5"/>
      <c r="Z115" s="5"/>
      <c r="AA115" s="5"/>
    </row>
    <row r="116" ht="15.75" customHeight="1">
      <c r="B116" s="5"/>
      <c r="C116" s="361">
        <v>1449.1</v>
      </c>
      <c r="D116" s="362">
        <v>421.0</v>
      </c>
      <c r="E116" s="363">
        <v>407.0</v>
      </c>
      <c r="F116" s="364">
        <v>474.0</v>
      </c>
      <c r="G116" s="369">
        <v>369.0</v>
      </c>
      <c r="H116" s="366">
        <v>355.0</v>
      </c>
      <c r="I116" s="367">
        <v>422.0</v>
      </c>
      <c r="J116" s="365">
        <v>0.14029244380277672</v>
      </c>
      <c r="K116" s="366">
        <v>0.1379421491765575</v>
      </c>
      <c r="L116" s="368">
        <v>0.1491899877448923</v>
      </c>
      <c r="M116" s="394">
        <v>1.4029244380277672</v>
      </c>
      <c r="N116" s="395">
        <v>1.3794214917655752</v>
      </c>
      <c r="O116" s="396">
        <v>1.4918998774489232</v>
      </c>
      <c r="P116" s="370">
        <v>1.4247486024140885</v>
      </c>
      <c r="Q116" s="5"/>
      <c r="R116" s="5">
        <v>1.4247486024140885</v>
      </c>
      <c r="S116" s="5"/>
      <c r="T116" s="5"/>
      <c r="U116" s="5"/>
      <c r="V116" s="5"/>
      <c r="W116" s="5"/>
      <c r="X116" s="5"/>
      <c r="Y116" s="5"/>
      <c r="Z116" s="5"/>
      <c r="AA116" s="5"/>
    </row>
    <row r="117" ht="15.75" customHeight="1">
      <c r="B117" s="5"/>
      <c r="C117" s="371">
        <v>1408.1</v>
      </c>
      <c r="D117" s="372">
        <v>559.0</v>
      </c>
      <c r="E117" s="373">
        <v>651.0</v>
      </c>
      <c r="F117" s="374">
        <v>670.0</v>
      </c>
      <c r="G117" s="379">
        <v>507.0</v>
      </c>
      <c r="H117" s="376">
        <v>599.0</v>
      </c>
      <c r="I117" s="377">
        <v>618.0</v>
      </c>
      <c r="J117" s="375">
        <v>0.16345963368979471</v>
      </c>
      <c r="K117" s="376">
        <v>0.1789044269478067</v>
      </c>
      <c r="L117" s="378">
        <v>0.18209411251196134</v>
      </c>
      <c r="M117" s="399">
        <v>1.634596336897947</v>
      </c>
      <c r="N117" s="400">
        <v>1.789044269478067</v>
      </c>
      <c r="O117" s="401">
        <v>1.8209411251196133</v>
      </c>
      <c r="P117" s="380">
        <v>1.7481939104985422</v>
      </c>
      <c r="Q117" s="5"/>
      <c r="R117" s="5">
        <v>1.7481939104985422</v>
      </c>
      <c r="S117" s="5"/>
      <c r="T117" s="5"/>
      <c r="U117" s="5"/>
      <c r="V117" s="5"/>
      <c r="W117" s="5"/>
      <c r="X117" s="5"/>
      <c r="Y117" s="5"/>
      <c r="Z117" s="5"/>
      <c r="AA117" s="5"/>
    </row>
    <row r="118" ht="15.75" customHeight="1">
      <c r="B118" s="5"/>
      <c r="C118" s="371">
        <v>1410.1</v>
      </c>
      <c r="D118" s="372">
        <v>305.0</v>
      </c>
      <c r="E118" s="373">
        <v>340.0</v>
      </c>
      <c r="F118" s="374">
        <v>344.0</v>
      </c>
      <c r="G118" s="379">
        <v>253.0</v>
      </c>
      <c r="H118" s="376">
        <v>288.0</v>
      </c>
      <c r="I118" s="377">
        <v>292.0</v>
      </c>
      <c r="J118" s="375">
        <v>0.12081857404267465</v>
      </c>
      <c r="K118" s="376">
        <v>0.1266943106082227</v>
      </c>
      <c r="L118" s="378">
        <v>0.12736582335857102</v>
      </c>
      <c r="M118" s="399">
        <v>1.2081857404267464</v>
      </c>
      <c r="N118" s="400">
        <v>1.266943106082227</v>
      </c>
      <c r="O118" s="401">
        <v>1.2736582335857103</v>
      </c>
      <c r="P118" s="380">
        <v>1.2495956933648946</v>
      </c>
      <c r="Q118" s="5"/>
      <c r="R118" s="5">
        <v>1.2495956933648946</v>
      </c>
      <c r="S118" s="5"/>
      <c r="T118" s="5"/>
      <c r="U118" s="5"/>
      <c r="V118" s="5"/>
      <c r="W118" s="5"/>
      <c r="X118" s="5"/>
      <c r="Y118" s="5"/>
      <c r="Z118" s="5"/>
      <c r="AA118" s="5"/>
    </row>
    <row r="119" ht="15.75" customHeight="1">
      <c r="B119" s="5"/>
      <c r="C119" s="371">
        <v>1435.1</v>
      </c>
      <c r="D119" s="372">
        <v>366.0</v>
      </c>
      <c r="E119" s="373">
        <v>342.0</v>
      </c>
      <c r="F119" s="374">
        <v>377.0</v>
      </c>
      <c r="G119" s="379">
        <v>314.0</v>
      </c>
      <c r="H119" s="376">
        <v>290.0</v>
      </c>
      <c r="I119" s="377">
        <v>325.0</v>
      </c>
      <c r="J119" s="375">
        <v>0.13105914348548695</v>
      </c>
      <c r="K119" s="376">
        <v>0.12703006698339686</v>
      </c>
      <c r="L119" s="378">
        <v>0.1329058035489449</v>
      </c>
      <c r="M119" s="399">
        <v>1.3105914348548695</v>
      </c>
      <c r="N119" s="400">
        <v>1.2703006698339685</v>
      </c>
      <c r="O119" s="401">
        <v>1.329058035489449</v>
      </c>
      <c r="P119" s="380">
        <v>1.3033167133927623</v>
      </c>
      <c r="Q119" s="5"/>
      <c r="R119" s="5">
        <v>1.3033167133927623</v>
      </c>
      <c r="S119" s="5"/>
      <c r="T119" s="5"/>
      <c r="U119" s="5"/>
      <c r="V119" s="5"/>
      <c r="W119" s="5"/>
      <c r="X119" s="5"/>
      <c r="Y119" s="5"/>
      <c r="Z119" s="5"/>
      <c r="AA119" s="5"/>
    </row>
    <row r="120" ht="15.75" customHeight="1">
      <c r="B120" s="5"/>
      <c r="C120" s="381">
        <v>1414.1</v>
      </c>
      <c r="D120" s="382">
        <v>357.0</v>
      </c>
      <c r="E120" s="383">
        <v>273.0</v>
      </c>
      <c r="F120" s="384">
        <v>469.0</v>
      </c>
      <c r="G120" s="389">
        <v>305.0</v>
      </c>
      <c r="H120" s="386">
        <v>221.0</v>
      </c>
      <c r="I120" s="387">
        <v>417.0</v>
      </c>
      <c r="J120" s="385">
        <v>0.12954823979720317</v>
      </c>
      <c r="K120" s="386">
        <v>0.11544647203988787</v>
      </c>
      <c r="L120" s="388">
        <v>0.1483505968069569</v>
      </c>
      <c r="M120" s="405">
        <v>1.2954823979720318</v>
      </c>
      <c r="N120" s="406">
        <v>1.1544647203988787</v>
      </c>
      <c r="O120" s="407">
        <v>1.483505968069569</v>
      </c>
      <c r="P120" s="390">
        <v>1.311151028813493</v>
      </c>
      <c r="Q120" s="5"/>
      <c r="R120" s="5">
        <v>1.311151028813493</v>
      </c>
      <c r="S120" s="5"/>
      <c r="T120" s="5"/>
      <c r="U120" s="5"/>
      <c r="V120" s="5"/>
      <c r="W120" s="5"/>
      <c r="X120" s="5"/>
      <c r="Y120" s="5"/>
      <c r="Z120" s="5"/>
      <c r="AA120" s="5"/>
    </row>
    <row r="121" ht="15.75" customHeight="1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391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ht="15.75" customHeight="1">
      <c r="B122" s="5"/>
      <c r="C122" s="5"/>
      <c r="D122" s="346" t="s">
        <v>464</v>
      </c>
      <c r="E122" s="347"/>
      <c r="F122" s="348"/>
      <c r="G122" s="346" t="s">
        <v>465</v>
      </c>
      <c r="H122" s="347"/>
      <c r="I122" s="348"/>
      <c r="J122" s="408" t="s">
        <v>466</v>
      </c>
      <c r="K122" s="304"/>
      <c r="L122" s="305"/>
      <c r="M122" s="392" t="s">
        <v>467</v>
      </c>
      <c r="N122" s="304"/>
      <c r="O122" s="305"/>
      <c r="P122" s="404" t="s">
        <v>33</v>
      </c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ht="15.75" customHeight="1">
      <c r="B123" s="5"/>
      <c r="C123" s="351">
        <v>1401.1</v>
      </c>
      <c r="D123" s="352">
        <v>14.0</v>
      </c>
      <c r="E123" s="353">
        <v>13.0</v>
      </c>
      <c r="F123" s="354">
        <v>21.0</v>
      </c>
      <c r="G123" s="359">
        <v>14.0</v>
      </c>
      <c r="H123" s="356">
        <v>13.0</v>
      </c>
      <c r="I123" s="358">
        <v>21.0</v>
      </c>
      <c r="J123" s="355">
        <v>-2.1182607615637</v>
      </c>
      <c r="K123" s="359">
        <v>-2.128610906983243</v>
      </c>
      <c r="L123" s="409">
        <v>-2.045809743626898</v>
      </c>
      <c r="M123" s="359">
        <v>-21.182607615637</v>
      </c>
      <c r="N123" s="356">
        <v>-21.286109069832428</v>
      </c>
      <c r="O123" s="357">
        <v>-20.45809743626898</v>
      </c>
      <c r="P123" s="360">
        <v>-20.975604707246138</v>
      </c>
    </row>
    <row r="124" ht="15.75" customHeight="1">
      <c r="B124" s="5"/>
      <c r="C124" s="361">
        <v>1404.1</v>
      </c>
      <c r="D124" s="362">
        <v>18.0</v>
      </c>
      <c r="E124" s="363">
        <v>27.0</v>
      </c>
      <c r="F124" s="364">
        <v>35.0</v>
      </c>
      <c r="G124" s="369">
        <v>18.0</v>
      </c>
      <c r="H124" s="366">
        <v>27.0</v>
      </c>
      <c r="I124" s="368">
        <v>35.0</v>
      </c>
      <c r="J124" s="410">
        <v>-2.0768601798855273</v>
      </c>
      <c r="K124" s="394">
        <v>-1.983708871109639</v>
      </c>
      <c r="L124" s="411">
        <v>-1.9009077077532939</v>
      </c>
      <c r="M124" s="394">
        <v>-20.768601798855272</v>
      </c>
      <c r="N124" s="395">
        <v>-19.83708871109639</v>
      </c>
      <c r="O124" s="396">
        <v>-19.00907707753294</v>
      </c>
      <c r="P124" s="370">
        <v>-19.871589195828196</v>
      </c>
    </row>
    <row r="125" ht="15.75" customHeight="1">
      <c r="B125" s="5"/>
      <c r="C125" s="361">
        <v>1467.1</v>
      </c>
      <c r="D125" s="362">
        <v>19.0</v>
      </c>
      <c r="E125" s="363">
        <v>16.0</v>
      </c>
      <c r="F125" s="364">
        <v>24.0</v>
      </c>
      <c r="G125" s="369">
        <v>19.0</v>
      </c>
      <c r="H125" s="366">
        <v>16.0</v>
      </c>
      <c r="I125" s="368">
        <v>24.0</v>
      </c>
      <c r="J125" s="410">
        <v>-2.066510034465984</v>
      </c>
      <c r="K125" s="394">
        <v>-2.0975604707246136</v>
      </c>
      <c r="L125" s="411">
        <v>-2.0147593073682684</v>
      </c>
      <c r="M125" s="394">
        <v>-20.66510034465984</v>
      </c>
      <c r="N125" s="395">
        <v>-20.975604707246134</v>
      </c>
      <c r="O125" s="396">
        <v>-20.147593073682685</v>
      </c>
      <c r="P125" s="370">
        <v>-20.59609937519622</v>
      </c>
    </row>
    <row r="126" ht="15.75" customHeight="1">
      <c r="B126" s="5"/>
      <c r="C126" s="361">
        <v>1449.1</v>
      </c>
      <c r="D126" s="362">
        <v>18.0</v>
      </c>
      <c r="E126" s="363">
        <v>13.0</v>
      </c>
      <c r="F126" s="364">
        <v>26.0</v>
      </c>
      <c r="G126" s="369">
        <v>18.0</v>
      </c>
      <c r="H126" s="366">
        <v>13.0</v>
      </c>
      <c r="I126" s="368">
        <v>26.0</v>
      </c>
      <c r="J126" s="410">
        <v>-2.0768601798855273</v>
      </c>
      <c r="K126" s="394">
        <v>-2.128610906983243</v>
      </c>
      <c r="L126" s="411">
        <v>-1.994059016529182</v>
      </c>
      <c r="M126" s="394">
        <v>-20.768601798855272</v>
      </c>
      <c r="N126" s="395">
        <v>-21.286109069832428</v>
      </c>
      <c r="O126" s="396">
        <v>-19.94059016529182</v>
      </c>
      <c r="P126" s="370">
        <v>-20.665100344659837</v>
      </c>
    </row>
    <row r="127" ht="15.75" customHeight="1">
      <c r="B127" s="5"/>
      <c r="C127" s="371">
        <v>1408.1</v>
      </c>
      <c r="D127" s="372">
        <v>32.0</v>
      </c>
      <c r="E127" s="373">
        <v>22.0</v>
      </c>
      <c r="F127" s="374">
        <v>15.0</v>
      </c>
      <c r="G127" s="379">
        <v>32.0</v>
      </c>
      <c r="H127" s="376">
        <v>22.0</v>
      </c>
      <c r="I127" s="378">
        <v>15.0</v>
      </c>
      <c r="J127" s="412">
        <v>-1.9319581440119233</v>
      </c>
      <c r="K127" s="399">
        <v>-2.0354595982073547</v>
      </c>
      <c r="L127" s="413">
        <v>-2.1079106161441565</v>
      </c>
      <c r="M127" s="399">
        <v>-19.319581440119233</v>
      </c>
      <c r="N127" s="400">
        <v>-20.354595982073548</v>
      </c>
      <c r="O127" s="401">
        <v>-21.079106161441565</v>
      </c>
      <c r="P127" s="380">
        <v>-20.251094527878116</v>
      </c>
    </row>
    <row r="128" ht="15.75" customHeight="1">
      <c r="B128" s="5"/>
      <c r="C128" s="371">
        <v>1410.1</v>
      </c>
      <c r="D128" s="372">
        <v>14.0</v>
      </c>
      <c r="E128" s="373">
        <v>2.0</v>
      </c>
      <c r="F128" s="374">
        <v>12.0</v>
      </c>
      <c r="G128" s="379">
        <v>14.0</v>
      </c>
      <c r="H128" s="376">
        <v>2.0</v>
      </c>
      <c r="I128" s="378">
        <v>12.0</v>
      </c>
      <c r="J128" s="412">
        <v>-2.1182607615637</v>
      </c>
      <c r="K128" s="399">
        <v>-2.2424625065982178</v>
      </c>
      <c r="L128" s="413">
        <v>-2.1389610524027862</v>
      </c>
      <c r="M128" s="399">
        <v>-21.182607615637</v>
      </c>
      <c r="N128" s="400">
        <v>-22.424625065982177</v>
      </c>
      <c r="O128" s="401">
        <v>-21.389610524027862</v>
      </c>
      <c r="P128" s="380">
        <v>-21.665614401882348</v>
      </c>
    </row>
    <row r="129" ht="15.75" customHeight="1">
      <c r="B129" s="5"/>
      <c r="C129" s="371">
        <v>1435.1</v>
      </c>
      <c r="D129" s="372">
        <v>7.0</v>
      </c>
      <c r="E129" s="373">
        <v>18.0</v>
      </c>
      <c r="F129" s="374">
        <v>13.0</v>
      </c>
      <c r="G129" s="379">
        <v>7.0</v>
      </c>
      <c r="H129" s="376">
        <v>18.0</v>
      </c>
      <c r="I129" s="378">
        <v>13.0</v>
      </c>
      <c r="J129" s="412">
        <v>-2.1907117795005018</v>
      </c>
      <c r="K129" s="399">
        <v>-2.0768601798855273</v>
      </c>
      <c r="L129" s="413">
        <v>-2.128610906983243</v>
      </c>
      <c r="M129" s="399">
        <v>-21.907117795005018</v>
      </c>
      <c r="N129" s="400">
        <v>-20.768601798855272</v>
      </c>
      <c r="O129" s="401">
        <v>-21.286109069832428</v>
      </c>
      <c r="P129" s="380">
        <v>-21.32060955456424</v>
      </c>
    </row>
    <row r="130" ht="15.75" customHeight="1">
      <c r="B130" s="5"/>
      <c r="C130" s="381">
        <v>1414.1</v>
      </c>
      <c r="D130" s="382">
        <v>19.0</v>
      </c>
      <c r="E130" s="383">
        <v>8.0</v>
      </c>
      <c r="F130" s="384">
        <v>17.0</v>
      </c>
      <c r="G130" s="389">
        <v>19.0</v>
      </c>
      <c r="H130" s="386">
        <v>8.0</v>
      </c>
      <c r="I130" s="388">
        <v>17.0</v>
      </c>
      <c r="J130" s="414">
        <v>-2.066510034465984</v>
      </c>
      <c r="K130" s="405">
        <v>-2.180361634080959</v>
      </c>
      <c r="L130" s="415">
        <v>-2.0872103253050702</v>
      </c>
      <c r="M130" s="405">
        <v>-20.66510034465984</v>
      </c>
      <c r="N130" s="406">
        <v>-21.80361634080959</v>
      </c>
      <c r="O130" s="407">
        <v>-20.872103253050703</v>
      </c>
      <c r="P130" s="390">
        <v>-21.113606646173377</v>
      </c>
    </row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R59:U59"/>
    <mergeCell ref="R66:U66"/>
    <mergeCell ref="X59:Z59"/>
    <mergeCell ref="X67:Z67"/>
    <mergeCell ref="C71:C74"/>
    <mergeCell ref="R73:U73"/>
    <mergeCell ref="C75:C78"/>
    <mergeCell ref="C79:C82"/>
    <mergeCell ref="C83:C86"/>
    <mergeCell ref="C87:C90"/>
    <mergeCell ref="D92:F92"/>
    <mergeCell ref="M92:O92"/>
    <mergeCell ref="G112:I112"/>
    <mergeCell ref="J112:L112"/>
    <mergeCell ref="D122:F122"/>
    <mergeCell ref="G122:I122"/>
    <mergeCell ref="J122:L122"/>
    <mergeCell ref="M122:O122"/>
    <mergeCell ref="G92:I92"/>
    <mergeCell ref="J92:L92"/>
    <mergeCell ref="D102:F102"/>
    <mergeCell ref="G102:I102"/>
    <mergeCell ref="J102:L102"/>
    <mergeCell ref="M102:O102"/>
    <mergeCell ref="D112:F112"/>
    <mergeCell ref="M112:O112"/>
    <mergeCell ref="E13:F13"/>
    <mergeCell ref="G13:H13"/>
    <mergeCell ref="D3:G3"/>
    <mergeCell ref="H3:K3"/>
    <mergeCell ref="R52:U52"/>
    <mergeCell ref="X52:Z52"/>
    <mergeCell ref="C59:C62"/>
    <mergeCell ref="C63:C66"/>
    <mergeCell ref="C67:C70"/>
    <mergeCell ref="E12:H12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63"/>
    <col customWidth="1" min="3" max="3" width="12.0"/>
    <col customWidth="1" min="4" max="4" width="12.13"/>
    <col customWidth="1" min="5" max="6" width="8.63"/>
    <col customWidth="1" min="7" max="7" width="12.0"/>
    <col customWidth="1" min="8" max="8" width="12.13"/>
    <col customWidth="1" min="9" max="26" width="8.63"/>
  </cols>
  <sheetData>
    <row r="4">
      <c r="B4" s="1" t="s">
        <v>468</v>
      </c>
      <c r="F4" s="1" t="s">
        <v>469</v>
      </c>
    </row>
    <row r="5">
      <c r="C5" s="200" t="s">
        <v>366</v>
      </c>
      <c r="G5" s="200" t="s">
        <v>366</v>
      </c>
    </row>
    <row r="6">
      <c r="C6" s="10" t="s">
        <v>367</v>
      </c>
      <c r="D6" s="9" t="s">
        <v>16</v>
      </c>
      <c r="G6" s="10" t="s">
        <v>367</v>
      </c>
      <c r="H6" s="9" t="s">
        <v>16</v>
      </c>
    </row>
    <row r="7">
      <c r="C7" s="5">
        <v>0.94375202924039</v>
      </c>
      <c r="D7" s="5">
        <v>1.26331644313873</v>
      </c>
      <c r="G7" s="5">
        <v>1.09777727571161</v>
      </c>
      <c r="H7" s="5">
        <v>2.4271728412969</v>
      </c>
    </row>
    <row r="8">
      <c r="C8" s="5">
        <v>1.05918532767785</v>
      </c>
      <c r="D8" s="5">
        <v>0.88407899368733</v>
      </c>
      <c r="G8" s="5">
        <v>1.14243415372407</v>
      </c>
      <c r="H8" s="5">
        <v>1.8416167524273</v>
      </c>
    </row>
    <row r="9">
      <c r="C9" s="5">
        <v>1.00039185114957</v>
      </c>
      <c r="D9" s="5">
        <v>1.10515566934085</v>
      </c>
      <c r="G9" s="5">
        <v>0.8794197467356</v>
      </c>
      <c r="H9" s="5">
        <v>1.87763602468486</v>
      </c>
    </row>
    <row r="10">
      <c r="C10" s="5"/>
      <c r="D10" s="5"/>
      <c r="G10" s="5">
        <v>0.84108042615647</v>
      </c>
      <c r="H10" s="5">
        <v>2.34914656403194</v>
      </c>
    </row>
    <row r="11">
      <c r="C11" s="5"/>
      <c r="D11" s="5"/>
      <c r="G11" s="5">
        <v>0.83345484355688</v>
      </c>
      <c r="H11" s="5"/>
    </row>
    <row r="12">
      <c r="C12" s="5"/>
      <c r="D12" s="5"/>
      <c r="G12" s="5"/>
      <c r="H12" s="5"/>
    </row>
    <row r="13">
      <c r="C13" s="200" t="s">
        <v>371</v>
      </c>
      <c r="G13" s="200" t="s">
        <v>371</v>
      </c>
    </row>
    <row r="14">
      <c r="C14" s="10" t="s">
        <v>367</v>
      </c>
      <c r="D14" s="9" t="s">
        <v>16</v>
      </c>
      <c r="G14" s="10" t="s">
        <v>367</v>
      </c>
      <c r="H14" s="9" t="s">
        <v>16</v>
      </c>
    </row>
    <row r="15">
      <c r="C15" s="5">
        <v>1.179970746829</v>
      </c>
      <c r="D15" s="5">
        <v>2.25771667509895</v>
      </c>
      <c r="G15" s="5">
        <v>0.9301275672981</v>
      </c>
      <c r="H15" s="5">
        <v>1.20910972463318</v>
      </c>
    </row>
    <row r="16">
      <c r="C16" s="5">
        <v>0.94458836488238</v>
      </c>
      <c r="D16" s="5">
        <v>0.86386977447299</v>
      </c>
      <c r="G16" s="5">
        <v>1.23020685673025</v>
      </c>
      <c r="H16" s="5">
        <v>0.72779564002193</v>
      </c>
    </row>
    <row r="17">
      <c r="C17" s="5">
        <v>0.89719360127514</v>
      </c>
      <c r="D17" s="5">
        <v>1.17028098255388</v>
      </c>
      <c r="G17" s="5">
        <v>0.85775483033272</v>
      </c>
      <c r="H17" s="5">
        <v>0.73389348281367</v>
      </c>
    </row>
    <row r="18">
      <c r="C18" s="5"/>
      <c r="D18" s="5"/>
      <c r="G18" s="5">
        <v>0.97797862921535</v>
      </c>
      <c r="H18" s="5">
        <v>0.77834282540957</v>
      </c>
    </row>
    <row r="19">
      <c r="C19" s="5"/>
      <c r="D19" s="5"/>
      <c r="G19" s="5"/>
      <c r="H19" s="5"/>
    </row>
    <row r="20">
      <c r="C20" s="5"/>
      <c r="D20" s="5"/>
      <c r="G20" s="5"/>
      <c r="H20" s="5"/>
    </row>
    <row r="21" ht="15.75" customHeight="1">
      <c r="C21" s="200" t="s">
        <v>372</v>
      </c>
      <c r="G21" s="200" t="s">
        <v>372</v>
      </c>
    </row>
    <row r="22" ht="15.75" customHeight="1">
      <c r="C22" s="10" t="s">
        <v>367</v>
      </c>
      <c r="D22" s="9" t="s">
        <v>16</v>
      </c>
      <c r="G22" s="10" t="s">
        <v>367</v>
      </c>
      <c r="H22" s="9" t="s">
        <v>16</v>
      </c>
    </row>
    <row r="23" ht="15.75" customHeight="1">
      <c r="C23" s="5">
        <v>1.09247987975429</v>
      </c>
      <c r="D23" s="5">
        <v>1.29505368722912</v>
      </c>
      <c r="G23" s="5">
        <v>0.83352757136543</v>
      </c>
      <c r="H23" s="5">
        <v>6.8863434524376</v>
      </c>
    </row>
    <row r="24" ht="15.75" customHeight="1">
      <c r="C24" s="5">
        <v>0.9675711283517</v>
      </c>
      <c r="D24" s="5">
        <v>0.60433869955638</v>
      </c>
      <c r="G24" s="5">
        <v>1.37924579808834</v>
      </c>
      <c r="H24" s="5">
        <v>5.86551787508532</v>
      </c>
    </row>
    <row r="25" ht="15.75" customHeight="1">
      <c r="C25" s="5">
        <v>0.94602726214271</v>
      </c>
      <c r="D25" s="5">
        <v>0.95448467222954</v>
      </c>
      <c r="G25" s="5">
        <v>0.73192584857185</v>
      </c>
      <c r="H25" s="5">
        <v>4.91076907395984</v>
      </c>
    </row>
    <row r="26" ht="15.75" customHeight="1">
      <c r="C26" s="5"/>
      <c r="D26" s="5"/>
      <c r="G26" s="5">
        <v>1.10006552098917</v>
      </c>
      <c r="H26" s="5">
        <v>5.30499537670973</v>
      </c>
    </row>
    <row r="27" ht="15.75" customHeight="1">
      <c r="C27" s="5"/>
      <c r="D27" s="5"/>
      <c r="G27" s="5">
        <v>0.61456396347874</v>
      </c>
      <c r="H27" s="5">
        <v>5.15147462079869</v>
      </c>
    </row>
    <row r="28" ht="15.75" customHeight="1">
      <c r="C28" s="5"/>
      <c r="D28" s="5"/>
      <c r="G28" s="5"/>
      <c r="H28" s="5"/>
    </row>
    <row r="29" ht="15.75" customHeight="1">
      <c r="C29" s="200" t="s">
        <v>373</v>
      </c>
      <c r="G29" s="200" t="s">
        <v>373</v>
      </c>
    </row>
    <row r="30" ht="15.75" customHeight="1">
      <c r="C30" s="10" t="s">
        <v>367</v>
      </c>
      <c r="D30" s="9" t="s">
        <v>16</v>
      </c>
      <c r="G30" s="10" t="s">
        <v>367</v>
      </c>
      <c r="H30" s="9" t="s">
        <v>16</v>
      </c>
    </row>
    <row r="31" ht="15.75" customHeight="1">
      <c r="C31" s="5">
        <v>1.07295047112371</v>
      </c>
      <c r="D31" s="5">
        <v>1.89626996186675</v>
      </c>
      <c r="G31" s="5">
        <v>0.86446863227313</v>
      </c>
      <c r="H31" s="5">
        <v>3.27704108567096</v>
      </c>
    </row>
    <row r="32" ht="15.75" customHeight="1">
      <c r="C32" s="5">
        <v>1.11367978246187</v>
      </c>
      <c r="D32" s="5">
        <v>0.76903360414685</v>
      </c>
      <c r="G32" s="5">
        <v>0.72094006935895</v>
      </c>
      <c r="H32" s="5">
        <v>4.23117822480031</v>
      </c>
    </row>
    <row r="33" ht="15.75" customHeight="1">
      <c r="C33" s="5">
        <v>0.83687383460136</v>
      </c>
      <c r="D33" s="5">
        <v>1.00965914648019</v>
      </c>
      <c r="G33" s="5">
        <v>0.86887308732365</v>
      </c>
      <c r="H33" s="5">
        <v>2.15591486569751</v>
      </c>
    </row>
    <row r="34" ht="15.75" customHeight="1">
      <c r="C34" s="5"/>
      <c r="D34" s="5"/>
      <c r="G34" s="5">
        <v>1.41985161540318</v>
      </c>
      <c r="H34" s="5">
        <v>2.41353496606772</v>
      </c>
    </row>
    <row r="35" ht="15.75" customHeight="1">
      <c r="C35" s="5"/>
      <c r="D35" s="5"/>
      <c r="G35" s="5">
        <v>0.76714533751294</v>
      </c>
      <c r="H35" s="5"/>
    </row>
    <row r="36" ht="15.75" customHeight="1">
      <c r="C36" s="5"/>
      <c r="D36" s="5"/>
      <c r="G36" s="5"/>
      <c r="H36" s="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C5:D5"/>
    <mergeCell ref="G5:H5"/>
    <mergeCell ref="C13:D13"/>
    <mergeCell ref="G13:H13"/>
    <mergeCell ref="C21:D21"/>
    <mergeCell ref="G21:H21"/>
    <mergeCell ref="C29:D29"/>
    <mergeCell ref="G29:H2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2025-09-05T14:46:59Z</dcterms:created>
  <dc:creator>José Pedro Guirao Abad</dc:creator>
</cp:coreProperties>
</file>