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puntuagr-my.sharepoint.com/personal/nfrilingou_epu_ntua_gr/Documents/Code/study6/Zenodo/Input data/"/>
    </mc:Choice>
  </mc:AlternateContent>
  <xr:revisionPtr revIDLastSave="18" documentId="13_ncr:1_{1396C9BE-5635-4BBE-981D-A207ABCC0A4B}" xr6:coauthVersionLast="47" xr6:coauthVersionMax="47" xr10:uidLastSave="{CA1FBC86-9EE6-4DAE-98F9-B5C1DDC1ECC5}"/>
  <bookViews>
    <workbookView xWindow="-28920" yWindow="-120" windowWidth="29040" windowHeight="15720" activeTab="1" xr2:uid="{12BA5FA5-D98C-4A13-99EE-D9D8B95DF99A}"/>
  </bookViews>
  <sheets>
    <sheet name="GCAM_regions" sheetId="2" r:id="rId1"/>
    <sheet name="Windfall_allocation_details" sheetId="1" r:id="rId2"/>
  </sheets>
  <externalReferences>
    <externalReference r:id="rId3"/>
  </externalReferences>
  <definedNames>
    <definedName name="_xlnm._FilterDatabase" localSheetId="1" hidden="1">Windfall_allocation_details!$T$2:$U$101</definedName>
    <definedName name="HTML_CodePage" hidden="1">1252</definedName>
    <definedName name="HTML_Control" localSheetId="0" hidden="1">{"'Sheet1'!$A$1:$H$145"}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HD:HomePageStuff:New_Home_Page:datafile:ctryprem.html"</definedName>
    <definedName name="HTML_Title" hidden="1">"Country Risk Premiums"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" l="1"/>
  <c r="Z3" i="1"/>
  <c r="AB3" i="1"/>
  <c r="G3" i="1"/>
  <c r="AF247" i="2"/>
  <c r="AE247" i="2"/>
  <c r="AD247" i="2"/>
  <c r="AC247" i="2"/>
  <c r="AB247" i="2"/>
  <c r="AA247" i="2"/>
  <c r="Z247" i="2"/>
  <c r="Y247" i="2"/>
  <c r="X247" i="2"/>
  <c r="W247" i="2"/>
  <c r="V247" i="2"/>
  <c r="U247" i="2"/>
  <c r="T247" i="2"/>
  <c r="S247" i="2"/>
  <c r="R247" i="2"/>
  <c r="Q247" i="2"/>
  <c r="P247" i="2"/>
  <c r="O247" i="2"/>
  <c r="N247" i="2"/>
  <c r="M247" i="2"/>
  <c r="L247" i="2"/>
  <c r="K247" i="2"/>
  <c r="J247" i="2"/>
  <c r="I247" i="2"/>
  <c r="H247" i="2"/>
  <c r="G247" i="2"/>
  <c r="F247" i="2"/>
  <c r="E247" i="2"/>
  <c r="D247" i="2"/>
  <c r="C247" i="2"/>
  <c r="B247" i="2"/>
  <c r="A247" i="2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3" i="1"/>
  <c r="T101" i="1"/>
  <c r="U101" i="1" s="1"/>
  <c r="L101" i="1"/>
  <c r="M101" i="1" s="1"/>
  <c r="G101" i="1"/>
  <c r="T100" i="1"/>
  <c r="U100" i="1" s="1"/>
  <c r="L100" i="1"/>
  <c r="M100" i="1" s="1"/>
  <c r="G100" i="1"/>
  <c r="T99" i="1"/>
  <c r="U99" i="1" s="1"/>
  <c r="L99" i="1"/>
  <c r="M99" i="1" s="1"/>
  <c r="G99" i="1"/>
  <c r="T98" i="1"/>
  <c r="U98" i="1" s="1"/>
  <c r="L98" i="1"/>
  <c r="M98" i="1" s="1"/>
  <c r="G98" i="1"/>
  <c r="T97" i="1"/>
  <c r="U97" i="1" s="1"/>
  <c r="L97" i="1"/>
  <c r="M97" i="1" s="1"/>
  <c r="G97" i="1"/>
  <c r="T96" i="1"/>
  <c r="U96" i="1" s="1"/>
  <c r="L96" i="1"/>
  <c r="M96" i="1" s="1"/>
  <c r="G96" i="1"/>
  <c r="T95" i="1"/>
  <c r="U95" i="1" s="1"/>
  <c r="L95" i="1"/>
  <c r="M95" i="1" s="1"/>
  <c r="G95" i="1"/>
  <c r="T94" i="1"/>
  <c r="U94" i="1" s="1"/>
  <c r="L94" i="1"/>
  <c r="M94" i="1" s="1"/>
  <c r="G94" i="1"/>
  <c r="T93" i="1"/>
  <c r="U93" i="1" s="1"/>
  <c r="L93" i="1"/>
  <c r="M93" i="1" s="1"/>
  <c r="G93" i="1"/>
  <c r="T92" i="1"/>
  <c r="U92" i="1" s="1"/>
  <c r="L92" i="1"/>
  <c r="M92" i="1" s="1"/>
  <c r="G92" i="1"/>
  <c r="T91" i="1"/>
  <c r="U91" i="1" s="1"/>
  <c r="L91" i="1"/>
  <c r="M91" i="1" s="1"/>
  <c r="G91" i="1"/>
  <c r="T90" i="1"/>
  <c r="U90" i="1" s="1"/>
  <c r="L90" i="1"/>
  <c r="M90" i="1" s="1"/>
  <c r="G90" i="1"/>
  <c r="T89" i="1"/>
  <c r="U89" i="1" s="1"/>
  <c r="L89" i="1"/>
  <c r="M89" i="1" s="1"/>
  <c r="G89" i="1"/>
  <c r="T88" i="1"/>
  <c r="U88" i="1" s="1"/>
  <c r="L88" i="1"/>
  <c r="M88" i="1" s="1"/>
  <c r="G88" i="1"/>
  <c r="T87" i="1"/>
  <c r="U87" i="1" s="1"/>
  <c r="L87" i="1"/>
  <c r="M87" i="1" s="1"/>
  <c r="G87" i="1"/>
  <c r="T86" i="1"/>
  <c r="U86" i="1" s="1"/>
  <c r="L86" i="1"/>
  <c r="M86" i="1" s="1"/>
  <c r="G86" i="1"/>
  <c r="T85" i="1"/>
  <c r="U85" i="1" s="1"/>
  <c r="L85" i="1"/>
  <c r="M85" i="1" s="1"/>
  <c r="G85" i="1"/>
  <c r="T84" i="1"/>
  <c r="U84" i="1" s="1"/>
  <c r="L84" i="1"/>
  <c r="M84" i="1" s="1"/>
  <c r="G84" i="1"/>
  <c r="T83" i="1"/>
  <c r="U83" i="1" s="1"/>
  <c r="L83" i="1"/>
  <c r="M83" i="1" s="1"/>
  <c r="G83" i="1"/>
  <c r="T82" i="1"/>
  <c r="U82" i="1" s="1"/>
  <c r="L82" i="1"/>
  <c r="M82" i="1" s="1"/>
  <c r="G82" i="1"/>
  <c r="T81" i="1"/>
  <c r="U81" i="1" s="1"/>
  <c r="L81" i="1"/>
  <c r="M81" i="1" s="1"/>
  <c r="G81" i="1"/>
  <c r="T80" i="1"/>
  <c r="U80" i="1" s="1"/>
  <c r="L80" i="1"/>
  <c r="M80" i="1" s="1"/>
  <c r="G80" i="1"/>
  <c r="T79" i="1"/>
  <c r="U79" i="1" s="1"/>
  <c r="L79" i="1"/>
  <c r="M79" i="1" s="1"/>
  <c r="G79" i="1"/>
  <c r="T78" i="1"/>
  <c r="U78" i="1" s="1"/>
  <c r="L78" i="1"/>
  <c r="M78" i="1" s="1"/>
  <c r="G78" i="1"/>
  <c r="T77" i="1"/>
  <c r="U77" i="1" s="1"/>
  <c r="L77" i="1"/>
  <c r="M77" i="1" s="1"/>
  <c r="G77" i="1"/>
  <c r="T76" i="1"/>
  <c r="U76" i="1" s="1"/>
  <c r="L76" i="1"/>
  <c r="M76" i="1" s="1"/>
  <c r="G76" i="1"/>
  <c r="T75" i="1"/>
  <c r="U75" i="1" s="1"/>
  <c r="L75" i="1"/>
  <c r="M75" i="1" s="1"/>
  <c r="G75" i="1"/>
  <c r="T74" i="1"/>
  <c r="U74" i="1" s="1"/>
  <c r="L74" i="1"/>
  <c r="M74" i="1" s="1"/>
  <c r="G74" i="1"/>
  <c r="T73" i="1"/>
  <c r="U73" i="1" s="1"/>
  <c r="L73" i="1"/>
  <c r="M73" i="1" s="1"/>
  <c r="G73" i="1"/>
  <c r="T72" i="1"/>
  <c r="U72" i="1" s="1"/>
  <c r="L72" i="1"/>
  <c r="M72" i="1" s="1"/>
  <c r="G72" i="1"/>
  <c r="T71" i="1"/>
  <c r="U71" i="1" s="1"/>
  <c r="L71" i="1"/>
  <c r="M71" i="1" s="1"/>
  <c r="G71" i="1"/>
  <c r="T70" i="1"/>
  <c r="U70" i="1" s="1"/>
  <c r="L70" i="1"/>
  <c r="M70" i="1" s="1"/>
  <c r="G70" i="1"/>
  <c r="T69" i="1"/>
  <c r="U69" i="1" s="1"/>
  <c r="L69" i="1"/>
  <c r="M69" i="1" s="1"/>
  <c r="G69" i="1"/>
  <c r="T68" i="1"/>
  <c r="U68" i="1" s="1"/>
  <c r="L68" i="1"/>
  <c r="M68" i="1" s="1"/>
  <c r="G68" i="1"/>
  <c r="T67" i="1"/>
  <c r="U67" i="1" s="1"/>
  <c r="L67" i="1"/>
  <c r="M67" i="1" s="1"/>
  <c r="G67" i="1"/>
  <c r="T66" i="1"/>
  <c r="U66" i="1" s="1"/>
  <c r="L66" i="1"/>
  <c r="M66" i="1" s="1"/>
  <c r="G66" i="1"/>
  <c r="T65" i="1"/>
  <c r="U65" i="1" s="1"/>
  <c r="L65" i="1"/>
  <c r="M65" i="1" s="1"/>
  <c r="G65" i="1"/>
  <c r="T64" i="1"/>
  <c r="U64" i="1" s="1"/>
  <c r="L64" i="1"/>
  <c r="M64" i="1" s="1"/>
  <c r="G64" i="1"/>
  <c r="T63" i="1"/>
  <c r="U63" i="1" s="1"/>
  <c r="L63" i="1"/>
  <c r="M63" i="1" s="1"/>
  <c r="G63" i="1"/>
  <c r="T62" i="1"/>
  <c r="U62" i="1" s="1"/>
  <c r="L62" i="1"/>
  <c r="M62" i="1" s="1"/>
  <c r="G62" i="1"/>
  <c r="T61" i="1"/>
  <c r="U61" i="1" s="1"/>
  <c r="L61" i="1"/>
  <c r="M61" i="1" s="1"/>
  <c r="G61" i="1"/>
  <c r="T60" i="1"/>
  <c r="U60" i="1" s="1"/>
  <c r="L60" i="1"/>
  <c r="M60" i="1" s="1"/>
  <c r="G60" i="1"/>
  <c r="T59" i="1"/>
  <c r="U59" i="1" s="1"/>
  <c r="L59" i="1"/>
  <c r="M59" i="1" s="1"/>
  <c r="G59" i="1"/>
  <c r="T58" i="1"/>
  <c r="U58" i="1" s="1"/>
  <c r="L58" i="1"/>
  <c r="M58" i="1" s="1"/>
  <c r="G58" i="1"/>
  <c r="T57" i="1"/>
  <c r="U57" i="1" s="1"/>
  <c r="L57" i="1"/>
  <c r="M57" i="1" s="1"/>
  <c r="G57" i="1"/>
  <c r="T56" i="1"/>
  <c r="U56" i="1" s="1"/>
  <c r="L56" i="1"/>
  <c r="M56" i="1" s="1"/>
  <c r="G56" i="1"/>
  <c r="T55" i="1"/>
  <c r="U55" i="1" s="1"/>
  <c r="L55" i="1"/>
  <c r="M55" i="1" s="1"/>
  <c r="G55" i="1"/>
  <c r="T54" i="1"/>
  <c r="U54" i="1" s="1"/>
  <c r="L54" i="1"/>
  <c r="M54" i="1" s="1"/>
  <c r="G54" i="1"/>
  <c r="T53" i="1"/>
  <c r="U53" i="1" s="1"/>
  <c r="L53" i="1"/>
  <c r="M53" i="1" s="1"/>
  <c r="G53" i="1"/>
  <c r="T52" i="1"/>
  <c r="U52" i="1" s="1"/>
  <c r="L52" i="1"/>
  <c r="M52" i="1" s="1"/>
  <c r="G52" i="1"/>
  <c r="T51" i="1"/>
  <c r="U51" i="1" s="1"/>
  <c r="L51" i="1"/>
  <c r="M51" i="1" s="1"/>
  <c r="G51" i="1"/>
  <c r="T50" i="1"/>
  <c r="U50" i="1" s="1"/>
  <c r="L50" i="1"/>
  <c r="M50" i="1" s="1"/>
  <c r="G50" i="1"/>
  <c r="T49" i="1"/>
  <c r="U49" i="1" s="1"/>
  <c r="L49" i="1"/>
  <c r="M49" i="1" s="1"/>
  <c r="G49" i="1"/>
  <c r="T48" i="1"/>
  <c r="U48" i="1" s="1"/>
  <c r="L48" i="1"/>
  <c r="M48" i="1" s="1"/>
  <c r="G48" i="1"/>
  <c r="T47" i="1"/>
  <c r="U47" i="1" s="1"/>
  <c r="L47" i="1"/>
  <c r="M47" i="1" s="1"/>
  <c r="G47" i="1"/>
  <c r="T46" i="1"/>
  <c r="U46" i="1" s="1"/>
  <c r="L46" i="1"/>
  <c r="M46" i="1" s="1"/>
  <c r="G46" i="1"/>
  <c r="T45" i="1"/>
  <c r="U45" i="1" s="1"/>
  <c r="L45" i="1"/>
  <c r="M45" i="1" s="1"/>
  <c r="G45" i="1"/>
  <c r="T44" i="1"/>
  <c r="U44" i="1" s="1"/>
  <c r="L44" i="1"/>
  <c r="M44" i="1" s="1"/>
  <c r="G44" i="1"/>
  <c r="T43" i="1"/>
  <c r="U43" i="1" s="1"/>
  <c r="L43" i="1"/>
  <c r="M43" i="1" s="1"/>
  <c r="G43" i="1"/>
  <c r="T42" i="1"/>
  <c r="U42" i="1" s="1"/>
  <c r="L42" i="1"/>
  <c r="M42" i="1" s="1"/>
  <c r="G42" i="1"/>
  <c r="T41" i="1"/>
  <c r="U41" i="1" s="1"/>
  <c r="L41" i="1"/>
  <c r="M41" i="1" s="1"/>
  <c r="G41" i="1"/>
  <c r="T40" i="1"/>
  <c r="U40" i="1" s="1"/>
  <c r="L40" i="1"/>
  <c r="M40" i="1" s="1"/>
  <c r="G40" i="1"/>
  <c r="T39" i="1"/>
  <c r="U39" i="1" s="1"/>
  <c r="L39" i="1"/>
  <c r="M39" i="1" s="1"/>
  <c r="G39" i="1"/>
  <c r="T38" i="1"/>
  <c r="U38" i="1" s="1"/>
  <c r="L38" i="1"/>
  <c r="M38" i="1" s="1"/>
  <c r="G38" i="1"/>
  <c r="T37" i="1"/>
  <c r="U37" i="1" s="1"/>
  <c r="L37" i="1"/>
  <c r="M37" i="1" s="1"/>
  <c r="G37" i="1"/>
  <c r="T36" i="1"/>
  <c r="U36" i="1" s="1"/>
  <c r="L36" i="1"/>
  <c r="M36" i="1" s="1"/>
  <c r="G36" i="1"/>
  <c r="T35" i="1"/>
  <c r="U35" i="1" s="1"/>
  <c r="L35" i="1"/>
  <c r="M35" i="1" s="1"/>
  <c r="G35" i="1"/>
  <c r="T34" i="1"/>
  <c r="U34" i="1" s="1"/>
  <c r="L34" i="1"/>
  <c r="M34" i="1" s="1"/>
  <c r="G34" i="1"/>
  <c r="T33" i="1"/>
  <c r="U33" i="1" s="1"/>
  <c r="L33" i="1"/>
  <c r="M33" i="1" s="1"/>
  <c r="G33" i="1"/>
  <c r="T32" i="1"/>
  <c r="U32" i="1" s="1"/>
  <c r="L32" i="1"/>
  <c r="M32" i="1" s="1"/>
  <c r="G32" i="1"/>
  <c r="T31" i="1"/>
  <c r="U31" i="1" s="1"/>
  <c r="L31" i="1"/>
  <c r="M31" i="1" s="1"/>
  <c r="G31" i="1"/>
  <c r="T30" i="1"/>
  <c r="U30" i="1" s="1"/>
  <c r="L30" i="1"/>
  <c r="M30" i="1" s="1"/>
  <c r="G30" i="1"/>
  <c r="T29" i="1"/>
  <c r="U29" i="1" s="1"/>
  <c r="L29" i="1"/>
  <c r="M29" i="1" s="1"/>
  <c r="G29" i="1"/>
  <c r="T28" i="1"/>
  <c r="U28" i="1" s="1"/>
  <c r="L28" i="1"/>
  <c r="M28" i="1" s="1"/>
  <c r="G28" i="1"/>
  <c r="T27" i="1"/>
  <c r="U27" i="1" s="1"/>
  <c r="L27" i="1"/>
  <c r="M27" i="1" s="1"/>
  <c r="G27" i="1"/>
  <c r="T26" i="1"/>
  <c r="U26" i="1" s="1"/>
  <c r="L26" i="1"/>
  <c r="M26" i="1" s="1"/>
  <c r="G26" i="1"/>
  <c r="T25" i="1"/>
  <c r="U25" i="1" s="1"/>
  <c r="L25" i="1"/>
  <c r="M25" i="1" s="1"/>
  <c r="G25" i="1"/>
  <c r="T24" i="1"/>
  <c r="U24" i="1" s="1"/>
  <c r="L24" i="1"/>
  <c r="M24" i="1" s="1"/>
  <c r="G24" i="1"/>
  <c r="T23" i="1"/>
  <c r="U23" i="1" s="1"/>
  <c r="L23" i="1"/>
  <c r="M23" i="1" s="1"/>
  <c r="G23" i="1"/>
  <c r="T22" i="1"/>
  <c r="U22" i="1" s="1"/>
  <c r="L22" i="1"/>
  <c r="M22" i="1" s="1"/>
  <c r="G22" i="1"/>
  <c r="T21" i="1"/>
  <c r="U21" i="1" s="1"/>
  <c r="L21" i="1"/>
  <c r="M21" i="1" s="1"/>
  <c r="G21" i="1"/>
  <c r="T20" i="1"/>
  <c r="U20" i="1" s="1"/>
  <c r="L20" i="1"/>
  <c r="M20" i="1" s="1"/>
  <c r="G20" i="1"/>
  <c r="T19" i="1"/>
  <c r="U19" i="1" s="1"/>
  <c r="L19" i="1"/>
  <c r="M19" i="1" s="1"/>
  <c r="G19" i="1"/>
  <c r="T18" i="1"/>
  <c r="U18" i="1" s="1"/>
  <c r="L18" i="1"/>
  <c r="M18" i="1" s="1"/>
  <c r="G18" i="1"/>
  <c r="T17" i="1"/>
  <c r="U17" i="1" s="1"/>
  <c r="L17" i="1"/>
  <c r="M17" i="1" s="1"/>
  <c r="G17" i="1"/>
  <c r="T16" i="1"/>
  <c r="U16" i="1" s="1"/>
  <c r="L16" i="1"/>
  <c r="M16" i="1" s="1"/>
  <c r="G16" i="1"/>
  <c r="T15" i="1"/>
  <c r="U15" i="1" s="1"/>
  <c r="L15" i="1"/>
  <c r="M15" i="1" s="1"/>
  <c r="G15" i="1"/>
  <c r="T14" i="1"/>
  <c r="U14" i="1" s="1"/>
  <c r="L14" i="1"/>
  <c r="M14" i="1" s="1"/>
  <c r="G14" i="1"/>
  <c r="T13" i="1"/>
  <c r="U13" i="1" s="1"/>
  <c r="L13" i="1"/>
  <c r="M13" i="1" s="1"/>
  <c r="G13" i="1"/>
  <c r="T12" i="1"/>
  <c r="U12" i="1" s="1"/>
  <c r="L12" i="1"/>
  <c r="M12" i="1" s="1"/>
  <c r="G12" i="1"/>
  <c r="T11" i="1"/>
  <c r="U11" i="1" s="1"/>
  <c r="L11" i="1"/>
  <c r="M11" i="1" s="1"/>
  <c r="G11" i="1"/>
  <c r="T10" i="1"/>
  <c r="U10" i="1" s="1"/>
  <c r="L10" i="1"/>
  <c r="M10" i="1" s="1"/>
  <c r="G10" i="1"/>
  <c r="T9" i="1"/>
  <c r="U9" i="1" s="1"/>
  <c r="L9" i="1"/>
  <c r="M9" i="1" s="1"/>
  <c r="G9" i="1"/>
  <c r="T8" i="1"/>
  <c r="U8" i="1" s="1"/>
  <c r="L8" i="1"/>
  <c r="M8" i="1" s="1"/>
  <c r="G8" i="1"/>
  <c r="T7" i="1"/>
  <c r="U7" i="1" s="1"/>
  <c r="L7" i="1"/>
  <c r="M7" i="1" s="1"/>
  <c r="G7" i="1"/>
  <c r="T6" i="1"/>
  <c r="U6" i="1" s="1"/>
  <c r="L6" i="1"/>
  <c r="M6" i="1" s="1"/>
  <c r="G6" i="1"/>
  <c r="T5" i="1"/>
  <c r="U5" i="1" s="1"/>
  <c r="L5" i="1"/>
  <c r="M5" i="1" s="1"/>
  <c r="G5" i="1"/>
  <c r="T4" i="1"/>
  <c r="U4" i="1" s="1"/>
  <c r="L4" i="1"/>
  <c r="M4" i="1" s="1"/>
  <c r="G4" i="1"/>
  <c r="T3" i="1"/>
  <c r="U3" i="1" s="1"/>
  <c r="L3" i="1"/>
  <c r="M3" i="1" s="1"/>
  <c r="E9" i="1" l="1"/>
  <c r="N22" i="1"/>
  <c r="O22" i="1" s="1"/>
  <c r="E15" i="1"/>
  <c r="E8" i="1"/>
  <c r="E12" i="1"/>
  <c r="E20" i="1"/>
  <c r="E13" i="1"/>
  <c r="E33" i="1"/>
  <c r="E10" i="1"/>
  <c r="E14" i="1"/>
  <c r="E16" i="1"/>
  <c r="E3" i="1"/>
  <c r="E25" i="1"/>
  <c r="E30" i="1"/>
  <c r="N84" i="1"/>
  <c r="N68" i="1"/>
  <c r="N98" i="1"/>
  <c r="N88" i="1"/>
  <c r="N72" i="1"/>
  <c r="N56" i="1"/>
  <c r="N48" i="1"/>
  <c r="N66" i="1"/>
  <c r="N80" i="1"/>
  <c r="O80" i="1" s="1"/>
  <c r="N64" i="1"/>
  <c r="N3" i="1"/>
  <c r="O3" i="1" s="1"/>
  <c r="N6" i="1"/>
  <c r="N18" i="1"/>
  <c r="N11" i="1"/>
  <c r="O11" i="1" s="1"/>
  <c r="N7" i="1"/>
  <c r="N20" i="1"/>
  <c r="N17" i="1"/>
  <c r="N27" i="1"/>
  <c r="N24" i="1"/>
  <c r="N4" i="1"/>
  <c r="N13" i="1"/>
  <c r="O13" i="1" s="1"/>
  <c r="N32" i="1"/>
  <c r="E38" i="1"/>
  <c r="E41" i="1"/>
  <c r="N74" i="1"/>
  <c r="N81" i="1"/>
  <c r="N5" i="1"/>
  <c r="O5" i="1" s="1"/>
  <c r="E26" i="1"/>
  <c r="N42" i="1"/>
  <c r="N59" i="1"/>
  <c r="N9" i="1"/>
  <c r="E37" i="1"/>
  <c r="N76" i="1"/>
  <c r="N28" i="1"/>
  <c r="N29" i="1"/>
  <c r="E32" i="1"/>
  <c r="N31" i="1"/>
  <c r="E44" i="1"/>
  <c r="N83" i="1"/>
  <c r="N100" i="1"/>
  <c r="O100" i="1" s="1"/>
  <c r="E4" i="1"/>
  <c r="N14" i="1"/>
  <c r="O14" i="1" s="1"/>
  <c r="N38" i="1"/>
  <c r="E43" i="1"/>
  <c r="N87" i="1"/>
  <c r="N92" i="1"/>
  <c r="E6" i="1"/>
  <c r="N30" i="1"/>
  <c r="N10" i="1"/>
  <c r="N12" i="1"/>
  <c r="N15" i="1"/>
  <c r="O15" i="1" s="1"/>
  <c r="E17" i="1"/>
  <c r="N19" i="1"/>
  <c r="N8" i="1"/>
  <c r="N16" i="1"/>
  <c r="E22" i="1"/>
  <c r="N36" i="1"/>
  <c r="O36" i="1" s="1"/>
  <c r="N39" i="1"/>
  <c r="E7" i="1"/>
  <c r="N23" i="1"/>
  <c r="O23" i="1" s="1"/>
  <c r="N90" i="1"/>
  <c r="N21" i="1"/>
  <c r="E28" i="1"/>
  <c r="E29" i="1"/>
  <c r="N35" i="1"/>
  <c r="E40" i="1"/>
  <c r="N41" i="1"/>
  <c r="N47" i="1"/>
  <c r="N50" i="1"/>
  <c r="N63" i="1"/>
  <c r="N70" i="1"/>
  <c r="N78" i="1"/>
  <c r="O78" i="1" s="1"/>
  <c r="E19" i="1"/>
  <c r="N26" i="1"/>
  <c r="E93" i="1"/>
  <c r="E81" i="1"/>
  <c r="E65" i="1"/>
  <c r="E91" i="1"/>
  <c r="E75" i="1"/>
  <c r="E59" i="1"/>
  <c r="O59" i="1" s="1"/>
  <c r="E47" i="1"/>
  <c r="E85" i="1"/>
  <c r="E69" i="1"/>
  <c r="E53" i="1"/>
  <c r="E79" i="1"/>
  <c r="E63" i="1"/>
  <c r="O63" i="1" s="1"/>
  <c r="E34" i="1"/>
  <c r="E101" i="1"/>
  <c r="E89" i="1"/>
  <c r="E73" i="1"/>
  <c r="E57" i="1"/>
  <c r="E49" i="1"/>
  <c r="E99" i="1"/>
  <c r="E83" i="1"/>
  <c r="E67" i="1"/>
  <c r="E97" i="1"/>
  <c r="E77" i="1"/>
  <c r="E61" i="1"/>
  <c r="E95" i="1"/>
  <c r="E87" i="1"/>
  <c r="E71" i="1"/>
  <c r="E55" i="1"/>
  <c r="E51" i="1"/>
  <c r="E18" i="1"/>
  <c r="E5" i="1"/>
  <c r="E11" i="1"/>
  <c r="E21" i="1"/>
  <c r="E23" i="1"/>
  <c r="E31" i="1"/>
  <c r="O31" i="1" s="1"/>
  <c r="N44" i="1"/>
  <c r="N58" i="1"/>
  <c r="N65" i="1"/>
  <c r="N94" i="1"/>
  <c r="N25" i="1"/>
  <c r="O25" i="1" s="1"/>
  <c r="E36" i="1"/>
  <c r="N37" i="1"/>
  <c r="E39" i="1"/>
  <c r="N52" i="1"/>
  <c r="N67" i="1"/>
  <c r="N75" i="1"/>
  <c r="E24" i="1"/>
  <c r="N33" i="1"/>
  <c r="O33" i="1" s="1"/>
  <c r="N40" i="1"/>
  <c r="E42" i="1"/>
  <c r="N43" i="1"/>
  <c r="E45" i="1"/>
  <c r="N46" i="1"/>
  <c r="N60" i="1"/>
  <c r="N86" i="1"/>
  <c r="N96" i="1"/>
  <c r="O96" i="1" s="1"/>
  <c r="N34" i="1"/>
  <c r="O34" i="1" s="1"/>
  <c r="N82" i="1"/>
  <c r="O82" i="1" s="1"/>
  <c r="E27" i="1"/>
  <c r="E35" i="1"/>
  <c r="N54" i="1"/>
  <c r="N62" i="1"/>
  <c r="N79" i="1"/>
  <c r="E48" i="1"/>
  <c r="O48" i="1" s="1"/>
  <c r="N53" i="1"/>
  <c r="E66" i="1"/>
  <c r="N69" i="1"/>
  <c r="E82" i="1"/>
  <c r="N85" i="1"/>
  <c r="E96" i="1"/>
  <c r="E56" i="1"/>
  <c r="O56" i="1" s="1"/>
  <c r="E72" i="1"/>
  <c r="O72" i="1" s="1"/>
  <c r="E88" i="1"/>
  <c r="N91" i="1"/>
  <c r="E98" i="1"/>
  <c r="E52" i="1"/>
  <c r="O52" i="1" s="1"/>
  <c r="E62" i="1"/>
  <c r="E78" i="1"/>
  <c r="N93" i="1"/>
  <c r="E100" i="1"/>
  <c r="E46" i="1"/>
  <c r="N51" i="1"/>
  <c r="N55" i="1"/>
  <c r="E68" i="1"/>
  <c r="N71" i="1"/>
  <c r="E84" i="1"/>
  <c r="N95" i="1"/>
  <c r="N45" i="1"/>
  <c r="E58" i="1"/>
  <c r="O58" i="1" s="1"/>
  <c r="N61" i="1"/>
  <c r="E74" i="1"/>
  <c r="N77" i="1"/>
  <c r="O77" i="1" s="1"/>
  <c r="E90" i="1"/>
  <c r="N97" i="1"/>
  <c r="E50" i="1"/>
  <c r="O50" i="1" s="1"/>
  <c r="E64" i="1"/>
  <c r="O64" i="1" s="1"/>
  <c r="E80" i="1"/>
  <c r="N99" i="1"/>
  <c r="N101" i="1"/>
  <c r="O101" i="1" s="1"/>
  <c r="N49" i="1"/>
  <c r="E54" i="1"/>
  <c r="O54" i="1" s="1"/>
  <c r="N57" i="1"/>
  <c r="E70" i="1"/>
  <c r="N73" i="1"/>
  <c r="E86" i="1"/>
  <c r="N89" i="1"/>
  <c r="E92" i="1"/>
  <c r="E60" i="1"/>
  <c r="E76" i="1"/>
  <c r="E94" i="1"/>
  <c r="O92" i="1" l="1"/>
  <c r="O40" i="1"/>
  <c r="O88" i="1"/>
  <c r="O61" i="1"/>
  <c r="O85" i="1"/>
  <c r="O70" i="1"/>
  <c r="O89" i="1"/>
  <c r="O47" i="1"/>
  <c r="O83" i="1"/>
  <c r="O37" i="1"/>
  <c r="O98" i="1"/>
  <c r="O90" i="1"/>
  <c r="O16" i="1"/>
  <c r="O38" i="1"/>
  <c r="O29" i="1"/>
  <c r="O41" i="1"/>
  <c r="O55" i="1"/>
  <c r="O91" i="1"/>
  <c r="O42" i="1"/>
  <c r="O87" i="1"/>
  <c r="O73" i="1"/>
  <c r="O76" i="1"/>
  <c r="O62" i="1"/>
  <c r="O51" i="1"/>
  <c r="O67" i="1"/>
  <c r="O75" i="1"/>
  <c r="O28" i="1"/>
  <c r="O30" i="1"/>
  <c r="O60" i="1"/>
  <c r="O68" i="1"/>
  <c r="O35" i="1"/>
  <c r="O45" i="1"/>
  <c r="O44" i="1"/>
  <c r="O94" i="1"/>
  <c r="O97" i="1"/>
  <c r="O74" i="1"/>
  <c r="O27" i="1"/>
  <c r="O39" i="1"/>
  <c r="O71" i="1"/>
  <c r="O99" i="1"/>
  <c r="O79" i="1"/>
  <c r="O65" i="1"/>
  <c r="O84" i="1"/>
  <c r="O66" i="1"/>
  <c r="O49" i="1"/>
  <c r="O53" i="1"/>
  <c r="O81" i="1"/>
  <c r="O43" i="1"/>
  <c r="O32" i="1"/>
  <c r="O26" i="1"/>
  <c r="O86" i="1"/>
  <c r="O46" i="1"/>
  <c r="O95" i="1"/>
  <c r="O57" i="1"/>
  <c r="O69" i="1"/>
  <c r="O93" i="1"/>
  <c r="O8" i="1"/>
  <c r="O9" i="1"/>
  <c r="O20" i="1"/>
  <c r="O12" i="1"/>
  <c r="O21" i="1"/>
  <c r="O7" i="1"/>
  <c r="O10" i="1"/>
  <c r="O24" i="1"/>
  <c r="O4" i="1"/>
  <c r="O18" i="1"/>
  <c r="O6" i="1"/>
  <c r="O17" i="1"/>
  <c r="O19" i="1"/>
  <c r="P48" i="1" l="1"/>
  <c r="P7" i="1"/>
  <c r="Q7" i="1" s="1"/>
  <c r="R7" i="1" s="1"/>
  <c r="P75" i="1"/>
  <c r="P95" i="1"/>
  <c r="P23" i="1"/>
  <c r="Q23" i="1" s="1"/>
  <c r="R23" i="1" s="1"/>
  <c r="P20" i="1"/>
  <c r="Q20" i="1" s="1"/>
  <c r="R20" i="1" s="1"/>
  <c r="P42" i="1"/>
  <c r="P69" i="1"/>
  <c r="P70" i="1"/>
  <c r="P32" i="1"/>
  <c r="Q32" i="1" s="1"/>
  <c r="R32" i="1" s="1"/>
  <c r="P38" i="1"/>
  <c r="Q38" i="1" s="1"/>
  <c r="R38" i="1" s="1"/>
  <c r="P45" i="1"/>
  <c r="P58" i="1"/>
  <c r="Q58" i="1" s="1"/>
  <c r="R58" i="1" s="1"/>
  <c r="P29" i="1"/>
  <c r="Q29" i="1" s="1"/>
  <c r="R29" i="1" s="1"/>
  <c r="P12" i="1"/>
  <c r="Q12" i="1" s="1"/>
  <c r="R12" i="1" s="1"/>
  <c r="P21" i="1"/>
  <c r="Q21" i="1" s="1"/>
  <c r="R21" i="1" s="1"/>
  <c r="P59" i="1"/>
  <c r="P73" i="1"/>
  <c r="P71" i="1"/>
  <c r="P90" i="1"/>
  <c r="Q90" i="1" s="1"/>
  <c r="R90" i="1" s="1"/>
  <c r="P89" i="1"/>
  <c r="P77" i="1"/>
  <c r="Q77" i="1" s="1"/>
  <c r="R77" i="1" s="1"/>
  <c r="P10" i="1"/>
  <c r="Q10" i="1" s="1"/>
  <c r="R10" i="1" s="1"/>
  <c r="P97" i="1"/>
  <c r="P14" i="1"/>
  <c r="Q14" i="1" s="1"/>
  <c r="R14" i="1" s="1"/>
  <c r="P35" i="1"/>
  <c r="P87" i="1"/>
  <c r="P63" i="1"/>
  <c r="Q63" i="1" s="1"/>
  <c r="R63" i="1" s="1"/>
  <c r="P31" i="1"/>
  <c r="Q31" i="1" s="1"/>
  <c r="R31" i="1" s="1"/>
  <c r="P24" i="1"/>
  <c r="P72" i="1"/>
  <c r="Q72" i="1" s="1"/>
  <c r="R72" i="1" s="1"/>
  <c r="P47" i="1"/>
  <c r="P56" i="1"/>
  <c r="Q56" i="1" s="1"/>
  <c r="R56" i="1" s="1"/>
  <c r="P92" i="1"/>
  <c r="P60" i="1"/>
  <c r="P27" i="1"/>
  <c r="Q27" i="1" s="1"/>
  <c r="R27" i="1" s="1"/>
  <c r="P16" i="1"/>
  <c r="Q16" i="1" s="1"/>
  <c r="R16" i="1" s="1"/>
  <c r="P62" i="1"/>
  <c r="P57" i="1"/>
  <c r="Q57" i="1" s="1"/>
  <c r="R57" i="1" s="1"/>
  <c r="P52" i="1"/>
  <c r="P37" i="1"/>
  <c r="Q37" i="1" s="1"/>
  <c r="R37" i="1" s="1"/>
  <c r="P39" i="1"/>
  <c r="Q39" i="1" s="1"/>
  <c r="R39" i="1" s="1"/>
  <c r="P88" i="1"/>
  <c r="P68" i="1"/>
  <c r="P86" i="1"/>
  <c r="P41" i="1"/>
  <c r="P13" i="1"/>
  <c r="Q13" i="1" s="1"/>
  <c r="R13" i="1" s="1"/>
  <c r="P26" i="1"/>
  <c r="Q26" i="1" s="1"/>
  <c r="R26" i="1" s="1"/>
  <c r="P5" i="1"/>
  <c r="Q5" i="1" s="1"/>
  <c r="R5" i="1" s="1"/>
  <c r="P4" i="1"/>
  <c r="R4" i="1" s="1"/>
  <c r="P22" i="1"/>
  <c r="Q22" i="1" s="1"/>
  <c r="R22" i="1" s="1"/>
  <c r="P82" i="1"/>
  <c r="Q82" i="1" s="1"/>
  <c r="R82" i="1" s="1"/>
  <c r="P76" i="1"/>
  <c r="Q76" i="1" s="1"/>
  <c r="R76" i="1" s="1"/>
  <c r="P36" i="1"/>
  <c r="Q36" i="1" s="1"/>
  <c r="R36" i="1" s="1"/>
  <c r="P3" i="1"/>
  <c r="Q3" i="1" s="1"/>
  <c r="R3" i="1" s="1"/>
  <c r="P61" i="1"/>
  <c r="P30" i="1"/>
  <c r="Q30" i="1" s="1"/>
  <c r="R30" i="1" s="1"/>
  <c r="P101" i="1"/>
  <c r="P99" i="1"/>
  <c r="P9" i="1"/>
  <c r="Q9" i="1" s="1"/>
  <c r="R9" i="1" s="1"/>
  <c r="P94" i="1"/>
  <c r="P28" i="1"/>
  <c r="Q28" i="1" s="1"/>
  <c r="R28" i="1" s="1"/>
  <c r="P84" i="1"/>
  <c r="Q84" i="1" s="1"/>
  <c r="R84" i="1" s="1"/>
  <c r="P78" i="1"/>
  <c r="Q78" i="1" s="1"/>
  <c r="R78" i="1" s="1"/>
  <c r="P74" i="1"/>
  <c r="Q74" i="1" s="1"/>
  <c r="R74" i="1" s="1"/>
  <c r="P64" i="1"/>
  <c r="P79" i="1"/>
  <c r="P53" i="1"/>
  <c r="P54" i="1"/>
  <c r="Q54" i="1" s="1"/>
  <c r="R54" i="1" s="1"/>
  <c r="P25" i="1"/>
  <c r="Q25" i="1" s="1"/>
  <c r="R25" i="1" s="1"/>
  <c r="P44" i="1"/>
  <c r="Q44" i="1" s="1"/>
  <c r="R44" i="1" s="1"/>
  <c r="P81" i="1"/>
  <c r="Q81" i="1" s="1"/>
  <c r="R81" i="1" s="1"/>
  <c r="P91" i="1"/>
  <c r="Q91" i="1" s="1"/>
  <c r="R91" i="1" s="1"/>
  <c r="P100" i="1"/>
  <c r="Q100" i="1" s="1"/>
  <c r="R100" i="1" s="1"/>
  <c r="P67" i="1"/>
  <c r="P96" i="1"/>
  <c r="P43" i="1"/>
  <c r="P6" i="1"/>
  <c r="Q6" i="1" s="1"/>
  <c r="R6" i="1" s="1"/>
  <c r="P55" i="1"/>
  <c r="P66" i="1"/>
  <c r="P19" i="1"/>
  <c r="Q19" i="1" s="1"/>
  <c r="R19" i="1" s="1"/>
  <c r="P46" i="1"/>
  <c r="P8" i="1"/>
  <c r="Q8" i="1" s="1"/>
  <c r="R8" i="1" s="1"/>
  <c r="P40" i="1"/>
  <c r="P18" i="1"/>
  <c r="Q18" i="1" s="1"/>
  <c r="R18" i="1" s="1"/>
  <c r="P11" i="1"/>
  <c r="Q11" i="1" s="1"/>
  <c r="R11" i="1" s="1"/>
  <c r="P80" i="1"/>
  <c r="Q80" i="1" s="1"/>
  <c r="R80" i="1" s="1"/>
  <c r="P65" i="1"/>
  <c r="Q65" i="1" s="1"/>
  <c r="R65" i="1" s="1"/>
  <c r="P34" i="1"/>
  <c r="Q34" i="1" s="1"/>
  <c r="R34" i="1" s="1"/>
  <c r="P17" i="1"/>
  <c r="Q17" i="1" s="1"/>
  <c r="R17" i="1" s="1"/>
  <c r="P93" i="1"/>
  <c r="P15" i="1"/>
  <c r="Q15" i="1" s="1"/>
  <c r="R15" i="1" s="1"/>
  <c r="P98" i="1"/>
  <c r="Q98" i="1" s="1"/>
  <c r="R98" i="1" s="1"/>
  <c r="P33" i="1"/>
  <c r="Q33" i="1" s="1"/>
  <c r="R33" i="1" s="1"/>
  <c r="P49" i="1"/>
  <c r="Q49" i="1" s="1"/>
  <c r="R49" i="1" s="1"/>
  <c r="P83" i="1"/>
  <c r="Q83" i="1" s="1"/>
  <c r="R83" i="1" s="1"/>
  <c r="P51" i="1"/>
  <c r="Q51" i="1" s="1"/>
  <c r="R51" i="1" s="1"/>
  <c r="P50" i="1"/>
  <c r="P85" i="1"/>
  <c r="Q85" i="1" s="1"/>
  <c r="R85" i="1" s="1"/>
  <c r="Q61" i="1" l="1"/>
  <c r="R61" i="1" s="1"/>
  <c r="Q97" i="1"/>
  <c r="R97" i="1" s="1"/>
  <c r="Q41" i="1"/>
  <c r="R41" i="1" s="1"/>
  <c r="Q42" i="1"/>
  <c r="R42" i="1" s="1"/>
  <c r="Q43" i="1"/>
  <c r="R43" i="1" s="1"/>
  <c r="Q94" i="1"/>
  <c r="R94" i="1" s="1"/>
  <c r="Q86" i="1"/>
  <c r="R86" i="1" s="1"/>
  <c r="Q89" i="1"/>
  <c r="R89" i="1" s="1"/>
  <c r="Q62" i="1"/>
  <c r="R62" i="1" s="1"/>
  <c r="Q24" i="1"/>
  <c r="R24" i="1" s="1"/>
  <c r="Q40" i="1"/>
  <c r="R40" i="1" s="1"/>
  <c r="Q96" i="1"/>
  <c r="R96" i="1" s="1"/>
  <c r="Q53" i="1"/>
  <c r="R53" i="1" s="1"/>
  <c r="Q68" i="1"/>
  <c r="R68" i="1" s="1"/>
  <c r="Q45" i="1"/>
  <c r="R45" i="1" s="1"/>
  <c r="Q66" i="1"/>
  <c r="R66" i="1" s="1"/>
  <c r="Q47" i="1"/>
  <c r="R47" i="1" s="1"/>
  <c r="Q69" i="1"/>
  <c r="R69" i="1" s="1"/>
  <c r="Q55" i="1"/>
  <c r="R55" i="1" s="1"/>
  <c r="Q93" i="1"/>
  <c r="R93" i="1" s="1"/>
  <c r="Q67" i="1"/>
  <c r="R67" i="1" s="1"/>
  <c r="Q79" i="1"/>
  <c r="R79" i="1" s="1"/>
  <c r="Q60" i="1"/>
  <c r="R60" i="1" s="1"/>
  <c r="Q71" i="1"/>
  <c r="R71" i="1" s="1"/>
  <c r="Q95" i="1"/>
  <c r="R95" i="1" s="1"/>
  <c r="Q50" i="1"/>
  <c r="R50" i="1" s="1"/>
  <c r="Q46" i="1"/>
  <c r="R46" i="1" s="1"/>
  <c r="Q64" i="1"/>
  <c r="R64" i="1" s="1"/>
  <c r="Q101" i="1"/>
  <c r="R101" i="1" s="1"/>
  <c r="Q92" i="1"/>
  <c r="R92" i="1" s="1"/>
  <c r="Q35" i="1"/>
  <c r="R35" i="1" s="1"/>
  <c r="Q73" i="1"/>
  <c r="R73" i="1" s="1"/>
  <c r="Q75" i="1"/>
  <c r="R75" i="1" s="1"/>
  <c r="Q52" i="1"/>
  <c r="R52" i="1" s="1"/>
  <c r="Q48" i="1"/>
  <c r="R48" i="1" s="1"/>
  <c r="Q99" i="1"/>
  <c r="R99" i="1" s="1"/>
  <c r="Q88" i="1"/>
  <c r="R88" i="1" s="1"/>
  <c r="Q87" i="1"/>
  <c r="R87" i="1" s="1"/>
  <c r="Q59" i="1"/>
  <c r="R59" i="1" s="1"/>
  <c r="Q70" i="1"/>
  <c r="R70" i="1" s="1"/>
  <c r="X30" i="1"/>
  <c r="X14" i="1"/>
  <c r="X13" i="1"/>
  <c r="X26" i="1"/>
  <c r="X34" i="1"/>
  <c r="X32" i="1"/>
  <c r="X25" i="1"/>
  <c r="X9" i="1"/>
  <c r="X19" i="1"/>
  <c r="AA8" i="1" s="1"/>
  <c r="X33" i="1"/>
  <c r="X20" i="1"/>
  <c r="X22" i="1"/>
  <c r="X21" i="1"/>
  <c r="X18" i="1"/>
  <c r="X27" i="1"/>
  <c r="X10" i="1"/>
  <c r="X6" i="1"/>
  <c r="X3" i="1"/>
  <c r="X15" i="1"/>
  <c r="X24" i="1"/>
  <c r="X12" i="1" l="1"/>
  <c r="X29" i="1"/>
  <c r="X8" i="1"/>
  <c r="X16" i="1"/>
  <c r="X7" i="1"/>
  <c r="X4" i="1"/>
  <c r="X31" i="1"/>
  <c r="X5" i="1"/>
  <c r="X17" i="1"/>
  <c r="X28" i="1"/>
  <c r="X23" i="1"/>
  <c r="X11" i="1"/>
  <c r="AA11" i="1" l="1"/>
  <c r="AA10" i="1"/>
  <c r="AA6" i="1"/>
  <c r="AA12" i="1"/>
  <c r="AA9" i="1"/>
  <c r="AA13" i="1" l="1"/>
</calcChain>
</file>

<file path=xl/sharedStrings.xml><?xml version="1.0" encoding="utf-8"?>
<sst xmlns="http://schemas.openxmlformats.org/spreadsheetml/2006/main" count="1259" uniqueCount="731">
  <si>
    <t>WACC 2018</t>
  </si>
  <si>
    <t>Europe_Eastern</t>
  </si>
  <si>
    <t>European Free Trade Association</t>
  </si>
  <si>
    <t>Europe_Non_EU</t>
  </si>
  <si>
    <t>GDP per capita</t>
  </si>
  <si>
    <t>Subsidy / GDP per capita</t>
  </si>
  <si>
    <t>GDP_PC subdsidy share</t>
  </si>
  <si>
    <t>GDP | PPP</t>
  </si>
  <si>
    <t>GDP | PPP  absolute share</t>
  </si>
  <si>
    <t>Solar PV</t>
  </si>
  <si>
    <t>Onshore Wind</t>
  </si>
  <si>
    <t>Offshore Wind</t>
  </si>
  <si>
    <t>Green Hydrogen</t>
  </si>
  <si>
    <t>Average WACC</t>
  </si>
  <si>
    <t>Penalty WACC</t>
  </si>
  <si>
    <t>WACC subsidy share</t>
  </si>
  <si>
    <t>Combined linearly</t>
  </si>
  <si>
    <t>Country</t>
  </si>
  <si>
    <t>GCAM_region</t>
  </si>
  <si>
    <t>EU-12</t>
  </si>
  <si>
    <t>Austria</t>
  </si>
  <si>
    <t>Belarus</t>
  </si>
  <si>
    <t>Iceland</t>
  </si>
  <si>
    <t>Albania</t>
  </si>
  <si>
    <t>Europe</t>
  </si>
  <si>
    <t>USA</t>
  </si>
  <si>
    <t>Bulgaria</t>
  </si>
  <si>
    <t>Andorra</t>
  </si>
  <si>
    <t>Belgium</t>
  </si>
  <si>
    <t xml:space="preserve"> Moldova</t>
  </si>
  <si>
    <t xml:space="preserve"> Norway</t>
  </si>
  <si>
    <t xml:space="preserve"> Bosnia and Herzegovina</t>
  </si>
  <si>
    <t>Africa_Eastern</t>
  </si>
  <si>
    <t>Cyprus</t>
  </si>
  <si>
    <t xml:space="preserve"> Ukraine</t>
  </si>
  <si>
    <t xml:space="preserve"> Switzerland</t>
  </si>
  <si>
    <t xml:space="preserve"> Croatia</t>
  </si>
  <si>
    <t>Africa_Northern</t>
  </si>
  <si>
    <t>Asia</t>
  </si>
  <si>
    <t>Czech Republic</t>
  </si>
  <si>
    <t>Croatia</t>
  </si>
  <si>
    <t xml:space="preserve"> Macedonia</t>
  </si>
  <si>
    <t>Bosnia and Herzegovina</t>
  </si>
  <si>
    <t>Africa_Southern</t>
  </si>
  <si>
    <t>Africa</t>
  </si>
  <si>
    <t>Estonia</t>
  </si>
  <si>
    <t>Denmark</t>
  </si>
  <si>
    <t xml:space="preserve"> Montenegro</t>
  </si>
  <si>
    <t>Africa_Western</t>
  </si>
  <si>
    <t>Hungary</t>
  </si>
  <si>
    <t>Finland</t>
  </si>
  <si>
    <t xml:space="preserve"> Serbia</t>
  </si>
  <si>
    <t>Australia_NZ</t>
  </si>
  <si>
    <t>Lithuania</t>
  </si>
  <si>
    <t>France</t>
  </si>
  <si>
    <t xml:space="preserve"> Turkey</t>
  </si>
  <si>
    <t>Brazil</t>
  </si>
  <si>
    <t>Latvia</t>
  </si>
  <si>
    <t>Germany</t>
  </si>
  <si>
    <t>Canada</t>
  </si>
  <si>
    <t>World</t>
  </si>
  <si>
    <t>Malta</t>
  </si>
  <si>
    <t>Greece</t>
  </si>
  <si>
    <t>Central America and Caribbean</t>
  </si>
  <si>
    <t>Poland</t>
  </si>
  <si>
    <t>Greenland</t>
  </si>
  <si>
    <t>Central Asia</t>
  </si>
  <si>
    <t>Romania</t>
  </si>
  <si>
    <t>Ireland</t>
  </si>
  <si>
    <t>China</t>
  </si>
  <si>
    <t>Slovakia</t>
  </si>
  <si>
    <t>Italy</t>
  </si>
  <si>
    <t>Slovenia</t>
  </si>
  <si>
    <t>Luxembourg</t>
  </si>
  <si>
    <t>EU-15</t>
  </si>
  <si>
    <t>Monaco</t>
  </si>
  <si>
    <t>Netherlands</t>
  </si>
  <si>
    <t>Portugal</t>
  </si>
  <si>
    <t>Sweden</t>
  </si>
  <si>
    <t>India</t>
  </si>
  <si>
    <t>Spain</t>
  </si>
  <si>
    <t>Indonesia</t>
  </si>
  <si>
    <t>United Kingdom</t>
  </si>
  <si>
    <t>Japan</t>
  </si>
  <si>
    <t>Mexico</t>
  </si>
  <si>
    <t>Middle East</t>
  </si>
  <si>
    <t>Montenegro</t>
  </si>
  <si>
    <t>Pakistan</t>
  </si>
  <si>
    <t>Russia</t>
  </si>
  <si>
    <t>Norway</t>
  </si>
  <si>
    <t>South Africa</t>
  </si>
  <si>
    <t>South America_Northern</t>
  </si>
  <si>
    <t>South America_Southern</t>
  </si>
  <si>
    <t>South Asia</t>
  </si>
  <si>
    <t>South Korea</t>
  </si>
  <si>
    <t>Southeast Asia</t>
  </si>
  <si>
    <t>Taiwan</t>
  </si>
  <si>
    <t>Switzerland</t>
  </si>
  <si>
    <t>Argentina</t>
  </si>
  <si>
    <t>Colombia</t>
  </si>
  <si>
    <t>Ukraine</t>
  </si>
  <si>
    <t>Ethiopia</t>
  </si>
  <si>
    <t>Egypt</t>
  </si>
  <si>
    <t>Kenya</t>
  </si>
  <si>
    <t>Uganda</t>
  </si>
  <si>
    <t>Algeria</t>
  </si>
  <si>
    <t>Morocco</t>
  </si>
  <si>
    <t>Ghana</t>
  </si>
  <si>
    <t>Burkina Faso</t>
  </si>
  <si>
    <t>Senegal</t>
  </si>
  <si>
    <t>Rwanda</t>
  </si>
  <si>
    <t>Tunisia</t>
  </si>
  <si>
    <t>Namibia</t>
  </si>
  <si>
    <t>Mauritius</t>
  </si>
  <si>
    <t>Lebanon</t>
  </si>
  <si>
    <t>Yemen</t>
  </si>
  <si>
    <t>Iran</t>
  </si>
  <si>
    <t>Sri Lanka</t>
  </si>
  <si>
    <t>Iraq</t>
  </si>
  <si>
    <t>Myanmar</t>
  </si>
  <si>
    <t>Mongolia</t>
  </si>
  <si>
    <t>Türkiye</t>
  </si>
  <si>
    <t>Turkey</t>
  </si>
  <si>
    <t>Azerbaijan</t>
  </si>
  <si>
    <t>Bangladesh</t>
  </si>
  <si>
    <t>Kazakhstan</t>
  </si>
  <si>
    <t>Russian Federation</t>
  </si>
  <si>
    <t>Saudi Arabia</t>
  </si>
  <si>
    <t>Jordan</t>
  </si>
  <si>
    <t>Philippines</t>
  </si>
  <si>
    <t>United Arab Emirates</t>
  </si>
  <si>
    <t>Malaysia</t>
  </si>
  <si>
    <t>Kuwait</t>
  </si>
  <si>
    <t>Singapore</t>
  </si>
  <si>
    <t>Thailand</t>
  </si>
  <si>
    <t>Israel</t>
  </si>
  <si>
    <t>Republic of Korea</t>
  </si>
  <si>
    <t>Korea, Republic of</t>
  </si>
  <si>
    <t>Viet nam</t>
  </si>
  <si>
    <t>NA</t>
  </si>
  <si>
    <t>United States of America</t>
  </si>
  <si>
    <t>CSA</t>
  </si>
  <si>
    <t>Ecuador</t>
  </si>
  <si>
    <t>Nicaragua</t>
  </si>
  <si>
    <t>Bolivia</t>
  </si>
  <si>
    <t>Costa Rica</t>
  </si>
  <si>
    <t>El Salvador</t>
  </si>
  <si>
    <t>Guatemala</t>
  </si>
  <si>
    <t>Peru</t>
  </si>
  <si>
    <t>Honduras</t>
  </si>
  <si>
    <t>Panama</t>
  </si>
  <si>
    <t>Uruguay</t>
  </si>
  <si>
    <t>Chile</t>
  </si>
  <si>
    <t>Venezuela</t>
  </si>
  <si>
    <t>Jamaica</t>
  </si>
  <si>
    <t>OC</t>
  </si>
  <si>
    <t>New Zealand</t>
  </si>
  <si>
    <t>Australia</t>
  </si>
  <si>
    <t>USD 2017</t>
  </si>
  <si>
    <t>USD 2023</t>
  </si>
  <si>
    <t>Region</t>
  </si>
  <si>
    <t>GCAM_region_ID</t>
  </si>
  <si>
    <t>iso</t>
  </si>
  <si>
    <t>country_name</t>
  </si>
  <si>
    <t>region_GCAM3</t>
  </si>
  <si>
    <t>abw</t>
  </si>
  <si>
    <t>Aruba</t>
  </si>
  <si>
    <t>Latin America</t>
  </si>
  <si>
    <t>afg</t>
  </si>
  <si>
    <t>Afghanistan</t>
  </si>
  <si>
    <t>ago</t>
  </si>
  <si>
    <t>Angola</t>
  </si>
  <si>
    <t>aia</t>
  </si>
  <si>
    <t>Anguilla</t>
  </si>
  <si>
    <t>alb</t>
  </si>
  <si>
    <t>Eastern Europe</t>
  </si>
  <si>
    <t>and</t>
  </si>
  <si>
    <t>Western Europe</t>
  </si>
  <si>
    <t>ant</t>
  </si>
  <si>
    <t>Netherlands Antilles</t>
  </si>
  <si>
    <t>are</t>
  </si>
  <si>
    <t>arg</t>
  </si>
  <si>
    <t>arm</t>
  </si>
  <si>
    <t>Armenia</t>
  </si>
  <si>
    <t>Former Soviet Union</t>
  </si>
  <si>
    <t>asm</t>
  </si>
  <si>
    <t>American Samoa</t>
  </si>
  <si>
    <t>atg</t>
  </si>
  <si>
    <t>Antigua &amp; Barbuda</t>
  </si>
  <si>
    <t>aus</t>
  </si>
  <si>
    <t>aut</t>
  </si>
  <si>
    <t>aze</t>
  </si>
  <si>
    <t>bdi</t>
  </si>
  <si>
    <t>Burundi</t>
  </si>
  <si>
    <t>bel</t>
  </si>
  <si>
    <t>ben</t>
  </si>
  <si>
    <t>Benin</t>
  </si>
  <si>
    <t>bfa</t>
  </si>
  <si>
    <t>bgd</t>
  </si>
  <si>
    <t>bgr</t>
  </si>
  <si>
    <t>bhr</t>
  </si>
  <si>
    <t>Bahrain</t>
  </si>
  <si>
    <t>bhs</t>
  </si>
  <si>
    <t>Bahamas</t>
  </si>
  <si>
    <t>bih</t>
  </si>
  <si>
    <t>blr</t>
  </si>
  <si>
    <t>blz</t>
  </si>
  <si>
    <t>Belize</t>
  </si>
  <si>
    <t>bmu</t>
  </si>
  <si>
    <t>Bermuda</t>
  </si>
  <si>
    <t>bol</t>
  </si>
  <si>
    <t>bra</t>
  </si>
  <si>
    <t>brb</t>
  </si>
  <si>
    <t>Barbados</t>
  </si>
  <si>
    <t>brn</t>
  </si>
  <si>
    <t>Brunei Darussalam</t>
  </si>
  <si>
    <t>btn</t>
  </si>
  <si>
    <t>Bhutan</t>
  </si>
  <si>
    <t>bwa</t>
  </si>
  <si>
    <t>Botswana</t>
  </si>
  <si>
    <t>caf</t>
  </si>
  <si>
    <t>Central African Republic</t>
  </si>
  <si>
    <t>can</t>
  </si>
  <si>
    <t>cck</t>
  </si>
  <si>
    <t>Cocos (Keeling) Islands</t>
  </si>
  <si>
    <t>che</t>
  </si>
  <si>
    <t>chi</t>
  </si>
  <si>
    <t>Channel Islands</t>
  </si>
  <si>
    <t>chl</t>
  </si>
  <si>
    <t>chn</t>
  </si>
  <si>
    <t>civ</t>
  </si>
  <si>
    <t>Cote dIvoire</t>
  </si>
  <si>
    <t>cmr</t>
  </si>
  <si>
    <t>Cameroon</t>
  </si>
  <si>
    <t>cod</t>
  </si>
  <si>
    <t>Congo, the Democratic Republic of the</t>
  </si>
  <si>
    <t>cog</t>
  </si>
  <si>
    <t>Congo</t>
  </si>
  <si>
    <t>cok</t>
  </si>
  <si>
    <t>Cook Islands</t>
  </si>
  <si>
    <t>col</t>
  </si>
  <si>
    <t>com</t>
  </si>
  <si>
    <t>Comoros</t>
  </si>
  <si>
    <t>cpv</t>
  </si>
  <si>
    <t>Cape Verde</t>
  </si>
  <si>
    <t>cri</t>
  </si>
  <si>
    <t>cub</t>
  </si>
  <si>
    <t>Cuba</t>
  </si>
  <si>
    <t>cuw</t>
  </si>
  <si>
    <t>Curacao</t>
  </si>
  <si>
    <t>cym</t>
  </si>
  <si>
    <t>Cayman Islands</t>
  </si>
  <si>
    <t>cyp</t>
  </si>
  <si>
    <t>cxr</t>
  </si>
  <si>
    <t>Christmas Island</t>
  </si>
  <si>
    <t>cze</t>
  </si>
  <si>
    <t>deu</t>
  </si>
  <si>
    <t>dji</t>
  </si>
  <si>
    <t>Djibouti</t>
  </si>
  <si>
    <t>dma</t>
  </si>
  <si>
    <t>Dominica</t>
  </si>
  <si>
    <t>dnk</t>
  </si>
  <si>
    <t>dom</t>
  </si>
  <si>
    <t>Dominican Republic</t>
  </si>
  <si>
    <t>dza</t>
  </si>
  <si>
    <t>ecu</t>
  </si>
  <si>
    <t>egy</t>
  </si>
  <si>
    <t>eri</t>
  </si>
  <si>
    <t>Eritrea</t>
  </si>
  <si>
    <t>esh</t>
  </si>
  <si>
    <t>Western Sahara</t>
  </si>
  <si>
    <t>esp</t>
  </si>
  <si>
    <t>est</t>
  </si>
  <si>
    <t>eth</t>
  </si>
  <si>
    <t>fin</t>
  </si>
  <si>
    <t>fji</t>
  </si>
  <si>
    <t>Fiji</t>
  </si>
  <si>
    <t>flk</t>
  </si>
  <si>
    <t>Falkland Islands (Malvinas)</t>
  </si>
  <si>
    <t>fra</t>
  </si>
  <si>
    <t>fro</t>
  </si>
  <si>
    <t>Faroe Islands</t>
  </si>
  <si>
    <t>fsm</t>
  </si>
  <si>
    <t>Micronesia, Federated States of</t>
  </si>
  <si>
    <t>gab</t>
  </si>
  <si>
    <t>Gabon</t>
  </si>
  <si>
    <t>gbr</t>
  </si>
  <si>
    <t>geo</t>
  </si>
  <si>
    <t>Georgia</t>
  </si>
  <si>
    <t>ggy</t>
  </si>
  <si>
    <t>Guernsey</t>
  </si>
  <si>
    <t>gha</t>
  </si>
  <si>
    <t>gib</t>
  </si>
  <si>
    <t>Gibraltar</t>
  </si>
  <si>
    <t>gin</t>
  </si>
  <si>
    <t>Guinea</t>
  </si>
  <si>
    <t>glp</t>
  </si>
  <si>
    <t>Guadeloupe</t>
  </si>
  <si>
    <t>gmb</t>
  </si>
  <si>
    <t>Gambia</t>
  </si>
  <si>
    <t>gnb</t>
  </si>
  <si>
    <t>Guinea-Bissau</t>
  </si>
  <si>
    <t>gnq</t>
  </si>
  <si>
    <t>Equatorial Guinea</t>
  </si>
  <si>
    <t>grc</t>
  </si>
  <si>
    <t>grd</t>
  </si>
  <si>
    <t>Grenada</t>
  </si>
  <si>
    <t>grl</t>
  </si>
  <si>
    <t>gtm</t>
  </si>
  <si>
    <t>guf</t>
  </si>
  <si>
    <t>French Guiana</t>
  </si>
  <si>
    <t>gum</t>
  </si>
  <si>
    <t>Guam</t>
  </si>
  <si>
    <t>guy</t>
  </si>
  <si>
    <t>Guyana</t>
  </si>
  <si>
    <t>hkg</t>
  </si>
  <si>
    <t>Hong Kong</t>
  </si>
  <si>
    <t>hnd</t>
  </si>
  <si>
    <t>hrv</t>
  </si>
  <si>
    <t>hti</t>
  </si>
  <si>
    <t>Haiti</t>
  </si>
  <si>
    <t>hun</t>
  </si>
  <si>
    <t>idn</t>
  </si>
  <si>
    <t>imn</t>
  </si>
  <si>
    <t>Isle of Man</t>
  </si>
  <si>
    <t>ind</t>
  </si>
  <si>
    <t>irl</t>
  </si>
  <si>
    <t>irn</t>
  </si>
  <si>
    <t>irq</t>
  </si>
  <si>
    <t>isl</t>
  </si>
  <si>
    <t>isr</t>
  </si>
  <si>
    <t>ita</t>
  </si>
  <si>
    <t>jam</t>
  </si>
  <si>
    <t>jey</t>
  </si>
  <si>
    <t>Jersey</t>
  </si>
  <si>
    <t>jor</t>
  </si>
  <si>
    <t>jpn</t>
  </si>
  <si>
    <t>kaz</t>
  </si>
  <si>
    <t>ken</t>
  </si>
  <si>
    <t>kgz</t>
  </si>
  <si>
    <t>Kyrgyzstan</t>
  </si>
  <si>
    <t>khm</t>
  </si>
  <si>
    <t>Cambodia</t>
  </si>
  <si>
    <t>kir</t>
  </si>
  <si>
    <t>Kiribati</t>
  </si>
  <si>
    <t>kna</t>
  </si>
  <si>
    <t>Saint Kitts and Nevis</t>
  </si>
  <si>
    <t>kor</t>
  </si>
  <si>
    <t>Korea</t>
  </si>
  <si>
    <t>kwt</t>
  </si>
  <si>
    <t>lao</t>
  </si>
  <si>
    <t>Lao Peoples Democratic Republic</t>
  </si>
  <si>
    <t>lbn</t>
  </si>
  <si>
    <t>lbr</t>
  </si>
  <si>
    <t>Liberia</t>
  </si>
  <si>
    <t>lby</t>
  </si>
  <si>
    <t>Libyan Arab Jamahiriya</t>
  </si>
  <si>
    <t>lca</t>
  </si>
  <si>
    <t>Saint Lucia</t>
  </si>
  <si>
    <t>lie</t>
  </si>
  <si>
    <t>Liechtenstein</t>
  </si>
  <si>
    <t>lka</t>
  </si>
  <si>
    <t>lso</t>
  </si>
  <si>
    <t>Lesotho</t>
  </si>
  <si>
    <t>ltu</t>
  </si>
  <si>
    <t>lux</t>
  </si>
  <si>
    <t>lva</t>
  </si>
  <si>
    <t>mac</t>
  </si>
  <si>
    <t>Macau</t>
  </si>
  <si>
    <t>mar</t>
  </si>
  <si>
    <t>mco</t>
  </si>
  <si>
    <t>mda</t>
  </si>
  <si>
    <t>Moldova, Republic of</t>
  </si>
  <si>
    <t>mdg</t>
  </si>
  <si>
    <t>Madagascar</t>
  </si>
  <si>
    <t>mdv</t>
  </si>
  <si>
    <t>Maldives</t>
  </si>
  <si>
    <t>mex</t>
  </si>
  <si>
    <t>mhl</t>
  </si>
  <si>
    <t>Marshall Islands</t>
  </si>
  <si>
    <t>mkd</t>
  </si>
  <si>
    <t>Macedonia, the former Yugoslav Republic of</t>
  </si>
  <si>
    <t>mli</t>
  </si>
  <si>
    <t>Mali</t>
  </si>
  <si>
    <t>mlt</t>
  </si>
  <si>
    <t>mmr</t>
  </si>
  <si>
    <t>mne</t>
  </si>
  <si>
    <t>mng</t>
  </si>
  <si>
    <t>mnp</t>
  </si>
  <si>
    <t>Northern Mariana Islands</t>
  </si>
  <si>
    <t>moz</t>
  </si>
  <si>
    <t>Mozambique</t>
  </si>
  <si>
    <t>mrt</t>
  </si>
  <si>
    <t>Mauritania</t>
  </si>
  <si>
    <t>msr</t>
  </si>
  <si>
    <t>Montserrat</t>
  </si>
  <si>
    <t>mtq</t>
  </si>
  <si>
    <t>Martinique</t>
  </si>
  <si>
    <t>mus</t>
  </si>
  <si>
    <t>mwi</t>
  </si>
  <si>
    <t>Malawi</t>
  </si>
  <si>
    <t>mys</t>
  </si>
  <si>
    <t>myt</t>
  </si>
  <si>
    <t>Mayotte</t>
  </si>
  <si>
    <t>nam</t>
  </si>
  <si>
    <t>ncl</t>
  </si>
  <si>
    <t>New Caledonia</t>
  </si>
  <si>
    <t>ner</t>
  </si>
  <si>
    <t>Niger</t>
  </si>
  <si>
    <t>nfk</t>
  </si>
  <si>
    <t>Norfolk Island</t>
  </si>
  <si>
    <t>nga</t>
  </si>
  <si>
    <t>Nigeria</t>
  </si>
  <si>
    <t>nic</t>
  </si>
  <si>
    <t>niu</t>
  </si>
  <si>
    <t>Niue</t>
  </si>
  <si>
    <t>nld</t>
  </si>
  <si>
    <t>nor</t>
  </si>
  <si>
    <t>npl</t>
  </si>
  <si>
    <t>Nepal</t>
  </si>
  <si>
    <t>nru</t>
  </si>
  <si>
    <t>Nauru</t>
  </si>
  <si>
    <t>nzl</t>
  </si>
  <si>
    <t>omn</t>
  </si>
  <si>
    <t>Oman</t>
  </si>
  <si>
    <t>pak</t>
  </si>
  <si>
    <t>pan</t>
  </si>
  <si>
    <t>pci</t>
  </si>
  <si>
    <t>Pacific Islands Trust Territory</t>
  </si>
  <si>
    <t>pcn</t>
  </si>
  <si>
    <t>Pitcairn Islands</t>
  </si>
  <si>
    <t>per</t>
  </si>
  <si>
    <t>phl</t>
  </si>
  <si>
    <t>plw</t>
  </si>
  <si>
    <t>Palau</t>
  </si>
  <si>
    <t>png</t>
  </si>
  <si>
    <t>Papua New Guinea</t>
  </si>
  <si>
    <t>pol</t>
  </si>
  <si>
    <t>pri</t>
  </si>
  <si>
    <t>Puerto Rico</t>
  </si>
  <si>
    <t>prk</t>
  </si>
  <si>
    <t>Korea, Democratic Peoples Republic of</t>
  </si>
  <si>
    <t>prt</t>
  </si>
  <si>
    <t>pry</t>
  </si>
  <si>
    <t>Paraguay</t>
  </si>
  <si>
    <t>pse</t>
  </si>
  <si>
    <t>Palestinian Territory, Occupied</t>
  </si>
  <si>
    <t>pyf</t>
  </si>
  <si>
    <t>French Polynesia</t>
  </si>
  <si>
    <t>qat</t>
  </si>
  <si>
    <t>Qatar</t>
  </si>
  <si>
    <t>reu</t>
  </si>
  <si>
    <t>Reunion</t>
  </si>
  <si>
    <t>rom</t>
  </si>
  <si>
    <t>rus</t>
  </si>
  <si>
    <t>rwa</t>
  </si>
  <si>
    <t>sau</t>
  </si>
  <si>
    <t>scg</t>
  </si>
  <si>
    <t>Serbia and Montenegro</t>
  </si>
  <si>
    <t>sdn</t>
  </si>
  <si>
    <t>Sudan</t>
  </si>
  <si>
    <t>sen</t>
  </si>
  <si>
    <t>sgp</t>
  </si>
  <si>
    <t>shn</t>
  </si>
  <si>
    <t>Saint Helena</t>
  </si>
  <si>
    <t>sjm</t>
  </si>
  <si>
    <t>Svalbard and Jan Mayen Islands</t>
  </si>
  <si>
    <t>slb</t>
  </si>
  <si>
    <t>Solomon Islands</t>
  </si>
  <si>
    <t>sle</t>
  </si>
  <si>
    <t>Sierra Leone</t>
  </si>
  <si>
    <t>slv</t>
  </si>
  <si>
    <t>smr</t>
  </si>
  <si>
    <t>San Marino</t>
  </si>
  <si>
    <t>som</t>
  </si>
  <si>
    <t>Somalia</t>
  </si>
  <si>
    <t>spm</t>
  </si>
  <si>
    <t>Saint Pierre and Miquelon</t>
  </si>
  <si>
    <t>srb</t>
  </si>
  <si>
    <t>Serbia</t>
  </si>
  <si>
    <t>ssd</t>
  </si>
  <si>
    <t>South Sudan</t>
  </si>
  <si>
    <t>stp</t>
  </si>
  <si>
    <t>Sao Tome and Principe</t>
  </si>
  <si>
    <t>sur</t>
  </si>
  <si>
    <t>Suriname</t>
  </si>
  <si>
    <t>svk</t>
  </si>
  <si>
    <t>svn</t>
  </si>
  <si>
    <t>swe</t>
  </si>
  <si>
    <t>swz</t>
  </si>
  <si>
    <t>Swaziland</t>
  </si>
  <si>
    <t>syc</t>
  </si>
  <si>
    <t>Seychelles</t>
  </si>
  <si>
    <t>syr</t>
  </si>
  <si>
    <t>Syrian Arab Republic</t>
  </si>
  <si>
    <t>tca</t>
  </si>
  <si>
    <t>Turks and Caicos</t>
  </si>
  <si>
    <t>tcd</t>
  </si>
  <si>
    <t>Chad</t>
  </si>
  <si>
    <t>tgo</t>
  </si>
  <si>
    <t>Togo</t>
  </si>
  <si>
    <t>tha</t>
  </si>
  <si>
    <t>tjk</t>
  </si>
  <si>
    <t>Tajikistan</t>
  </si>
  <si>
    <t>tkl</t>
  </si>
  <si>
    <t>Tokelau</t>
  </si>
  <si>
    <t>tkm</t>
  </si>
  <si>
    <t>Turkmenistan</t>
  </si>
  <si>
    <t>tls</t>
  </si>
  <si>
    <t>Timor Leste</t>
  </si>
  <si>
    <t>ton</t>
  </si>
  <si>
    <t>Tonga</t>
  </si>
  <si>
    <t>tto</t>
  </si>
  <si>
    <t>Trinidad and Tobago</t>
  </si>
  <si>
    <t>tun</t>
  </si>
  <si>
    <t>tur</t>
  </si>
  <si>
    <t>tuv</t>
  </si>
  <si>
    <t>Tuvalu</t>
  </si>
  <si>
    <t>twn</t>
  </si>
  <si>
    <t>tza</t>
  </si>
  <si>
    <t>Tanzania, United Republic of</t>
  </si>
  <si>
    <t>uga</t>
  </si>
  <si>
    <t>ukr</t>
  </si>
  <si>
    <t>ury</t>
  </si>
  <si>
    <t>usa</t>
  </si>
  <si>
    <t>uzb</t>
  </si>
  <si>
    <t>Uzbekistan</t>
  </si>
  <si>
    <t>vat</t>
  </si>
  <si>
    <t>Vatican</t>
  </si>
  <si>
    <t>vct</t>
  </si>
  <si>
    <t>Saint Vincent and the Grenadines</t>
  </si>
  <si>
    <t>ven</t>
  </si>
  <si>
    <t>vgb</t>
  </si>
  <si>
    <t>Virgin Islands, British</t>
  </si>
  <si>
    <t>vir</t>
  </si>
  <si>
    <t>Virgin Islands, U.S.</t>
  </si>
  <si>
    <t>vnm</t>
  </si>
  <si>
    <t>Viet Nam</t>
  </si>
  <si>
    <t>vut</t>
  </si>
  <si>
    <t>Vanuatu</t>
  </si>
  <si>
    <t>wlf</t>
  </si>
  <si>
    <t>Wallis and Futuna</t>
  </si>
  <si>
    <t>wsm</t>
  </si>
  <si>
    <t>Samoa</t>
  </si>
  <si>
    <t>yem</t>
  </si>
  <si>
    <t>yug</t>
  </si>
  <si>
    <t>Yugoslavia, Federal Republic of</t>
  </si>
  <si>
    <t>zaf</t>
  </si>
  <si>
    <t>zmb</t>
  </si>
  <si>
    <t>Zambia</t>
  </si>
  <si>
    <t>zwe</t>
  </si>
  <si>
    <t>Zimbabwe</t>
  </si>
  <si>
    <t>Central America and the Caribbean</t>
  </si>
  <si>
    <t xml:space="preserve"> Egypt</t>
  </si>
  <si>
    <t xml:space="preserve"> Botswana</t>
  </si>
  <si>
    <t xml:space="preserve"> Burkina Faso</t>
  </si>
  <si>
    <t xml:space="preserve"> Anguilla</t>
  </si>
  <si>
    <t xml:space="preserve"> Azerbaijan</t>
  </si>
  <si>
    <t xml:space="preserve"> Cyprus</t>
  </si>
  <si>
    <t xml:space="preserve"> Austria</t>
  </si>
  <si>
    <t xml:space="preserve"> Bahrain</t>
  </si>
  <si>
    <t xml:space="preserve"> Guyana</t>
  </si>
  <si>
    <t xml:space="preserve"> Chile</t>
  </si>
  <si>
    <t xml:space="preserve"> Bangladesh</t>
  </si>
  <si>
    <t xml:space="preserve"> Brunei Darussalam</t>
  </si>
  <si>
    <t xml:space="preserve"> Western Sahara</t>
  </si>
  <si>
    <t xml:space="preserve"> Lesotho</t>
  </si>
  <si>
    <t xml:space="preserve"> Central African Republic</t>
  </si>
  <si>
    <t xml:space="preserve"> Netherlands Antilles</t>
  </si>
  <si>
    <t xml:space="preserve"> Georgia</t>
  </si>
  <si>
    <t xml:space="preserve"> Czech Republic</t>
  </si>
  <si>
    <t xml:space="preserve"> Belgium</t>
  </si>
  <si>
    <t xml:space="preserve"> Iran</t>
  </si>
  <si>
    <t xml:space="preserve"> Suriname</t>
  </si>
  <si>
    <t xml:space="preserve"> Ecuador</t>
  </si>
  <si>
    <t xml:space="preserve"> Bhutan</t>
  </si>
  <si>
    <t xml:space="preserve"> Cocos (Keeling) Islands</t>
  </si>
  <si>
    <t xml:space="preserve"> Libya</t>
  </si>
  <si>
    <t xml:space="preserve"> Mozambique</t>
  </si>
  <si>
    <t xml:space="preserve"> Cote d’Ivoire</t>
  </si>
  <si>
    <t xml:space="preserve"> Antigua &amp; Barbuda</t>
  </si>
  <si>
    <t xml:space="preserve"> Kazakhstan</t>
  </si>
  <si>
    <t xml:space="preserve"> Estonia</t>
  </si>
  <si>
    <t xml:space="preserve"> Denmark</t>
  </si>
  <si>
    <t xml:space="preserve"> Iraq</t>
  </si>
  <si>
    <t xml:space="preserve"> Venezuela</t>
  </si>
  <si>
    <t xml:space="preserve"> Peru</t>
  </si>
  <si>
    <t xml:space="preserve"> Sri Lanka</t>
  </si>
  <si>
    <t xml:space="preserve"> Cook Islands</t>
  </si>
  <si>
    <t xml:space="preserve"> Morocco</t>
  </si>
  <si>
    <t xml:space="preserve"> Malawi</t>
  </si>
  <si>
    <t xml:space="preserve"> Cameroon</t>
  </si>
  <si>
    <t xml:space="preserve"> Bahamas</t>
  </si>
  <si>
    <t xml:space="preserve"> Kyrgyzstan</t>
  </si>
  <si>
    <t xml:space="preserve"> Hungary</t>
  </si>
  <si>
    <t xml:space="preserve"> Finland</t>
  </si>
  <si>
    <t xml:space="preserve"> Israel</t>
  </si>
  <si>
    <t xml:space="preserve"> Paraguay</t>
  </si>
  <si>
    <t xml:space="preserve"> Maldives</t>
  </si>
  <si>
    <t xml:space="preserve"> Christmas Island</t>
  </si>
  <si>
    <t xml:space="preserve"> Tunisia</t>
  </si>
  <si>
    <t xml:space="preserve"> Namibia</t>
  </si>
  <si>
    <t xml:space="preserve"> Democratic Republic of the Congo</t>
  </si>
  <si>
    <t xml:space="preserve"> Belize</t>
  </si>
  <si>
    <t xml:space="preserve"> Mongolia</t>
  </si>
  <si>
    <t xml:space="preserve"> Lithuania</t>
  </si>
  <si>
    <t xml:space="preserve"> France</t>
  </si>
  <si>
    <t xml:space="preserve"> Jordan</t>
  </si>
  <si>
    <t xml:space="preserve"> Uruguay</t>
  </si>
  <si>
    <t xml:space="preserve"> Nepal</t>
  </si>
  <si>
    <t xml:space="preserve"> Fiji</t>
  </si>
  <si>
    <t xml:space="preserve"> Swaziland</t>
  </si>
  <si>
    <t xml:space="preserve"> Congo</t>
  </si>
  <si>
    <t xml:space="preserve"> Bermuda</t>
  </si>
  <si>
    <t xml:space="preserve"> Tajikistan</t>
  </si>
  <si>
    <t xml:space="preserve"> Latvia</t>
  </si>
  <si>
    <t xml:space="preserve"> Germany</t>
  </si>
  <si>
    <t xml:space="preserve"> Kuwait</t>
  </si>
  <si>
    <t xml:space="preserve"> Federated States of Micronesia</t>
  </si>
  <si>
    <t xml:space="preserve"> Tanzania</t>
  </si>
  <si>
    <t xml:space="preserve"> Cape Verde</t>
  </si>
  <si>
    <t xml:space="preserve"> Barbados</t>
  </si>
  <si>
    <t xml:space="preserve"> Turkmenistan</t>
  </si>
  <si>
    <t xml:space="preserve"> Malta</t>
  </si>
  <si>
    <t xml:space="preserve"> Greece</t>
  </si>
  <si>
    <t xml:space="preserve"> Lebanon</t>
  </si>
  <si>
    <t xml:space="preserve"> Guam</t>
  </si>
  <si>
    <t xml:space="preserve"> Zambia</t>
  </si>
  <si>
    <t xml:space="preserve"> Gabon</t>
  </si>
  <si>
    <t xml:space="preserve"> Uzbekistan</t>
  </si>
  <si>
    <t xml:space="preserve"> Poland</t>
  </si>
  <si>
    <t xml:space="preserve"> Greenland</t>
  </si>
  <si>
    <t xml:space="preserve"> Oman</t>
  </si>
  <si>
    <t xml:space="preserve"> Cambodia</t>
  </si>
  <si>
    <t xml:space="preserve"> Zimbabwe</t>
  </si>
  <si>
    <t xml:space="preserve"> Ghana</t>
  </si>
  <si>
    <t xml:space="preserve"> Cuba</t>
  </si>
  <si>
    <t xml:space="preserve"> Romania</t>
  </si>
  <si>
    <t xml:space="preserve"> Ireland</t>
  </si>
  <si>
    <t xml:space="preserve"> Palestine</t>
  </si>
  <si>
    <t xml:space="preserve"> Kiribati</t>
  </si>
  <si>
    <t xml:space="preserve"> Guinea</t>
  </si>
  <si>
    <t xml:space="preserve"> Cayman Islands</t>
  </si>
  <si>
    <t xml:space="preserve"> Slovakia</t>
  </si>
  <si>
    <t xml:space="preserve"> Italy</t>
  </si>
  <si>
    <t xml:space="preserve"> Qatar</t>
  </si>
  <si>
    <t xml:space="preserve"> Lao Peoples Democratic Republic</t>
  </si>
  <si>
    <t xml:space="preserve"> Gambia</t>
  </si>
  <si>
    <t xml:space="preserve"> Dominica</t>
  </si>
  <si>
    <t xml:space="preserve"> Slovenia</t>
  </si>
  <si>
    <t xml:space="preserve"> Luxembourg</t>
  </si>
  <si>
    <t xml:space="preserve"> Saudi Arabia</t>
  </si>
  <si>
    <t xml:space="preserve"> Marshall Islands</t>
  </si>
  <si>
    <t xml:space="preserve"> Guinea-Bissau</t>
  </si>
  <si>
    <t xml:space="preserve"> Dominican Republic</t>
  </si>
  <si>
    <t xml:space="preserve"> Monaco</t>
  </si>
  <si>
    <t xml:space="preserve"> Syria</t>
  </si>
  <si>
    <t xml:space="preserve"> Myanmar</t>
  </si>
  <si>
    <t xml:space="preserve"> Equatorial Guinea</t>
  </si>
  <si>
    <t xml:space="preserve"> Guadeloupe</t>
  </si>
  <si>
    <t xml:space="preserve"> Netherlands</t>
  </si>
  <si>
    <t xml:space="preserve"> Yemen</t>
  </si>
  <si>
    <t xml:space="preserve"> Northern Mariana Islands</t>
  </si>
  <si>
    <t xml:space="preserve"> Liberia</t>
  </si>
  <si>
    <t xml:space="preserve"> Grenada</t>
  </si>
  <si>
    <t xml:space="preserve"> Portugal</t>
  </si>
  <si>
    <t xml:space="preserve"> Malaysia</t>
  </si>
  <si>
    <t xml:space="preserve"> Mali</t>
  </si>
  <si>
    <t xml:space="preserve"> Guatemala</t>
  </si>
  <si>
    <t xml:space="preserve"> Sweden</t>
  </si>
  <si>
    <t xml:space="preserve"> Mayotte</t>
  </si>
  <si>
    <t xml:space="preserve"> Mauritania</t>
  </si>
  <si>
    <t xml:space="preserve"> Honduras</t>
  </si>
  <si>
    <t xml:space="preserve"> Spain</t>
  </si>
  <si>
    <t xml:space="preserve"> New Caledonia</t>
  </si>
  <si>
    <t xml:space="preserve"> Niger</t>
  </si>
  <si>
    <t xml:space="preserve"> Haiti</t>
  </si>
  <si>
    <t xml:space="preserve"> United Kingdom</t>
  </si>
  <si>
    <t xml:space="preserve"> Norfolk Island</t>
  </si>
  <si>
    <t xml:space="preserve"> Nigeria</t>
  </si>
  <si>
    <t xml:space="preserve"> Jamaica</t>
  </si>
  <si>
    <t xml:space="preserve"> Niue</t>
  </si>
  <si>
    <t xml:space="preserve"> Senegal</t>
  </si>
  <si>
    <t xml:space="preserve"> Saint Kitts and Nevis</t>
  </si>
  <si>
    <t xml:space="preserve"> Nauru</t>
  </si>
  <si>
    <t xml:space="preserve"> Sierra Leone</t>
  </si>
  <si>
    <t xml:space="preserve"> Saint Lucia</t>
  </si>
  <si>
    <t xml:space="preserve"> Pacific Islands Trust Territory</t>
  </si>
  <si>
    <t xml:space="preserve"> Sao Tome and Principe</t>
  </si>
  <si>
    <t xml:space="preserve"> Montserrat</t>
  </si>
  <si>
    <t xml:space="preserve"> Pitcairn Islands</t>
  </si>
  <si>
    <t xml:space="preserve"> Chad</t>
  </si>
  <si>
    <t xml:space="preserve"> Martinique</t>
  </si>
  <si>
    <t xml:space="preserve"> Philippines</t>
  </si>
  <si>
    <t xml:space="preserve"> Togo</t>
  </si>
  <si>
    <t xml:space="preserve"> Nicaragua</t>
  </si>
  <si>
    <t xml:space="preserve"> Palau</t>
  </si>
  <si>
    <t xml:space="preserve"> Panama</t>
  </si>
  <si>
    <t xml:space="preserve"> Papua New Guinea</t>
  </si>
  <si>
    <t xml:space="preserve"> El Salvador</t>
  </si>
  <si>
    <t xml:space="preserve"> Democratic Peoples Republic of Korea</t>
  </si>
  <si>
    <t xml:space="preserve"> Trinidad and Tobago</t>
  </si>
  <si>
    <t xml:space="preserve"> French Polynesia</t>
  </si>
  <si>
    <t xml:space="preserve"> Saint Vincent and the Grenadines</t>
  </si>
  <si>
    <t xml:space="preserve"> Singapore</t>
  </si>
  <si>
    <t xml:space="preserve"> Solomon Islands</t>
  </si>
  <si>
    <t xml:space="preserve"> Seychelles</t>
  </si>
  <si>
    <t xml:space="preserve"> Thailand</t>
  </si>
  <si>
    <t xml:space="preserve"> Tokelau</t>
  </si>
  <si>
    <t xml:space="preserve"> Timor Leste</t>
  </si>
  <si>
    <t xml:space="preserve"> Tonga</t>
  </si>
  <si>
    <t xml:space="preserve"> Tuvalu</t>
  </si>
  <si>
    <t xml:space="preserve"> Viet Nam</t>
  </si>
  <si>
    <t xml:space="preserve"> Vanuatu</t>
  </si>
  <si>
    <t xml:space="preserve"> Samoa</t>
  </si>
  <si>
    <t>Final subsidy (USD 2017)</t>
  </si>
  <si>
    <t xml:space="preserve"> - </t>
  </si>
  <si>
    <t>RoA</t>
  </si>
  <si>
    <t>S_E_Asia</t>
  </si>
  <si>
    <t>West</t>
  </si>
  <si>
    <t>Indicator  ( c )</t>
  </si>
  <si>
    <t>Indicator  ( a )</t>
  </si>
  <si>
    <t>Indicator  ( b )</t>
  </si>
  <si>
    <t>Normalised</t>
  </si>
  <si>
    <t>Total Subsidy  ( si )</t>
  </si>
  <si>
    <t>Final subsidy by GCAM region (USD 2017)</t>
  </si>
  <si>
    <t>GCAM_region_ID_by_country</t>
  </si>
  <si>
    <t>Aggregated study region</t>
  </si>
  <si>
    <t>Regional subsidy allocation</t>
  </si>
  <si>
    <t>Final subsidy by country (USD 2017)</t>
  </si>
  <si>
    <t>Final subsidy by country (USD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</si>
</sst>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</cellStyleXfs>
  <cellXfs count="56">
    <xf numFmtId="0" fontId="0" fillId="0" borderId="0" xfId="0"/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4" fillId="0" borderId="0" xfId="5" applyFont="1"/>
    <xf numFmtId="0" fontId="3" fillId="0" borderId="0" xfId="5" applyAlignment="1">
      <alignment horizontal="left"/>
    </xf>
    <xf numFmtId="0" fontId="3" fillId="0" borderId="0" xfId="5"/>
    <xf numFmtId="0" fontId="3" fillId="0" borderId="0" xfId="5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center"/>
    </xf>
    <xf numFmtId="0" fontId="1" fillId="0" borderId="0" xfId="2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0" borderId="0" xfId="2" applyAlignment="1">
      <alignment horizontal="left" vertical="center" wrapText="1"/>
    </xf>
    <xf numFmtId="0" fontId="4" fillId="0" borderId="0" xfId="5" applyFont="1" applyAlignment="1">
      <alignment horizontal="center"/>
    </xf>
    <xf numFmtId="0" fontId="4" fillId="0" borderId="0" xfId="5" applyFont="1" applyAlignment="1">
      <alignment horizontal="left"/>
    </xf>
    <xf numFmtId="0" fontId="2" fillId="0" borderId="0" xfId="5" applyFont="1"/>
    <xf numFmtId="0" fontId="2" fillId="0" borderId="0" xfId="5" applyFont="1" applyAlignment="1">
      <alignment horizontal="center"/>
    </xf>
    <xf numFmtId="0" fontId="1" fillId="0" borderId="0" xfId="5" applyFont="1"/>
    <xf numFmtId="0" fontId="1" fillId="0" borderId="0" xfId="5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/>
    <xf numFmtId="166" fontId="1" fillId="0" borderId="0" xfId="4" applyNumberFormat="1" applyFont="1" applyFill="1" applyAlignment="1">
      <alignment horizontal="center"/>
    </xf>
    <xf numFmtId="167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9" fontId="1" fillId="0" borderId="0" xfId="0" applyNumberFormat="1" applyFont="1"/>
    <xf numFmtId="166" fontId="1" fillId="0" borderId="0" xfId="4" applyNumberFormat="1" applyFont="1" applyFill="1" applyBorder="1" applyAlignment="1">
      <alignment horizontal="center"/>
    </xf>
    <xf numFmtId="3" fontId="1" fillId="0" borderId="0" xfId="4" applyNumberFormat="1" applyFont="1" applyFill="1" applyAlignment="1">
      <alignment horizontal="center"/>
    </xf>
    <xf numFmtId="3" fontId="1" fillId="0" borderId="0" xfId="4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1" applyNumberFormat="1" applyFont="1" applyFill="1" applyAlignment="1">
      <alignment horizontal="center"/>
    </xf>
    <xf numFmtId="9" fontId="5" fillId="0" borderId="0" xfId="4" applyFont="1" applyFill="1" applyAlignment="1">
      <alignment horizontal="center"/>
    </xf>
    <xf numFmtId="166" fontId="5" fillId="0" borderId="0" xfId="0" applyNumberFormat="1" applyFont="1" applyAlignment="1">
      <alignment horizontal="center"/>
    </xf>
    <xf numFmtId="9" fontId="5" fillId="0" borderId="0" xfId="0" applyNumberFormat="1" applyFont="1" applyAlignment="1">
      <alignment horizontal="center"/>
    </xf>
    <xf numFmtId="9" fontId="1" fillId="0" borderId="0" xfId="4" applyFont="1" applyFill="1" applyAlignment="1">
      <alignment horizontal="center"/>
    </xf>
    <xf numFmtId="9" fontId="1" fillId="0" borderId="0" xfId="0" applyNumberFormat="1" applyFont="1" applyAlignment="1">
      <alignment horizontal="center"/>
    </xf>
    <xf numFmtId="165" fontId="1" fillId="0" borderId="0" xfId="1" applyNumberFormat="1" applyFont="1" applyFill="1" applyBorder="1" applyAlignment="1">
      <alignment horizontal="center"/>
    </xf>
    <xf numFmtId="9" fontId="1" fillId="0" borderId="0" xfId="4" applyFont="1" applyFill="1" applyBorder="1" applyAlignment="1">
      <alignment horizontal="center"/>
    </xf>
    <xf numFmtId="166" fontId="5" fillId="0" borderId="0" xfId="4" applyNumberFormat="1" applyFont="1" applyFill="1" applyBorder="1" applyAlignment="1">
      <alignment horizontal="center"/>
    </xf>
    <xf numFmtId="0" fontId="1" fillId="0" borderId="0" xfId="3" applyAlignment="1">
      <alignment horizontal="center"/>
    </xf>
    <xf numFmtId="0" fontId="1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9" fontId="1" fillId="0" borderId="0" xfId="4" applyFont="1" applyFill="1" applyAlignment="1">
      <alignment horizontal="center" vertical="center"/>
    </xf>
    <xf numFmtId="3" fontId="1" fillId="0" borderId="0" xfId="4" applyNumberFormat="1" applyFont="1" applyFill="1" applyAlignment="1">
      <alignment horizontal="center" vertical="center"/>
    </xf>
    <xf numFmtId="3" fontId="1" fillId="0" borderId="0" xfId="4" applyNumberFormat="1" applyFont="1" applyFill="1" applyBorder="1" applyAlignment="1">
      <alignment horizontal="center" vertical="center"/>
    </xf>
    <xf numFmtId="3" fontId="1" fillId="0" borderId="0" xfId="1" applyNumberFormat="1" applyFont="1" applyFill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</cellXfs>
  <cellStyles count="6">
    <cellStyle name="Comma" xfId="1" builtinId="3"/>
    <cellStyle name="Normal" xfId="0" builtinId="0"/>
    <cellStyle name="Normal 2" xfId="3" xr:uid="{28DD7A24-A646-461C-A355-FAFB72483191}"/>
    <cellStyle name="Normal 2 2" xfId="5" xr:uid="{DBCCFB01-4F3C-47F8-9B17-4ADC1242A0BF}"/>
    <cellStyle name="Normal 4" xfId="2" xr:uid="{CE16976B-7AD9-47AA-88C2-991D7861F3CA}"/>
    <cellStyle name="Percent 2 2" xfId="4" xr:uid="{F371DA40-F34A-4FE8-9F27-AF742F28D2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puntuagr-my.sharepoint.com/personal/nfrilingou_epu_ntua_gr/Documents/Papers/Study%206/Scenarios_Input_Data/Scenario%206_Windfall_allocation.xlsx" TargetMode="External"/><Relationship Id="rId1" Type="http://schemas.openxmlformats.org/officeDocument/2006/relationships/externalLinkPath" Target="/personal/nfrilingou_epu_ntua_gr/Documents/Papers/Study%206/Scenarios_Input_Data/Scenario%206_Windfall_allo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lec_cap_ctry"/>
      <sheetName val="Outline"/>
      <sheetName val="GCAM_regions"/>
      <sheetName val="WACC_2018"/>
      <sheetName val="WACC_2050"/>
      <sheetName val="Windfall_allocation"/>
      <sheetName val="Windfall_allocation_details"/>
      <sheetName val="GCAM_FCRstatic_gdp"/>
      <sheetName val="GCAM_LCOH_static"/>
      <sheetName val="L223.StubTechFCR_static"/>
      <sheetName val="L225.StubTechCost_h2static"/>
      <sheetName val="L223.StubTechCapital"/>
    </sheetNames>
    <sheetDataSet>
      <sheetData sheetId="0"/>
      <sheetData sheetId="1"/>
      <sheetData sheetId="2">
        <row r="2">
          <cell r="B2" t="str">
            <v>Aruba</v>
          </cell>
          <cell r="C2" t="str">
            <v>Latin America</v>
          </cell>
          <cell r="D2">
            <v>9</v>
          </cell>
        </row>
        <row r="3">
          <cell r="B3" t="str">
            <v>Afghanistan</v>
          </cell>
          <cell r="C3" t="str">
            <v>Southeast Asia</v>
          </cell>
          <cell r="D3">
            <v>27</v>
          </cell>
        </row>
        <row r="4">
          <cell r="B4" t="str">
            <v>Angola</v>
          </cell>
          <cell r="C4" t="str">
            <v>Africa</v>
          </cell>
          <cell r="D4">
            <v>4</v>
          </cell>
        </row>
        <row r="5">
          <cell r="B5" t="str">
            <v>Anguilla</v>
          </cell>
          <cell r="C5" t="str">
            <v>Latin America</v>
          </cell>
          <cell r="D5">
            <v>9</v>
          </cell>
        </row>
        <row r="6">
          <cell r="B6" t="str">
            <v>Albania</v>
          </cell>
          <cell r="C6" t="str">
            <v>Eastern Europe</v>
          </cell>
          <cell r="D6">
            <v>15</v>
          </cell>
        </row>
        <row r="7">
          <cell r="B7" t="str">
            <v>Andorra</v>
          </cell>
          <cell r="C7" t="str">
            <v>Western Europe</v>
          </cell>
          <cell r="D7">
            <v>13</v>
          </cell>
        </row>
        <row r="8">
          <cell r="B8" t="str">
            <v>Netherlands Antilles</v>
          </cell>
          <cell r="C8" t="str">
            <v>Latin America</v>
          </cell>
          <cell r="D8">
            <v>9</v>
          </cell>
        </row>
        <row r="9">
          <cell r="B9" t="str">
            <v>United Arab Emirates</v>
          </cell>
          <cell r="C9" t="str">
            <v>Middle East</v>
          </cell>
          <cell r="D9">
            <v>21</v>
          </cell>
        </row>
        <row r="10">
          <cell r="B10" t="str">
            <v>Argentina</v>
          </cell>
          <cell r="C10" t="str">
            <v>Latin America</v>
          </cell>
          <cell r="D10">
            <v>31</v>
          </cell>
        </row>
        <row r="11">
          <cell r="B11" t="str">
            <v>Armenia</v>
          </cell>
          <cell r="C11" t="str">
            <v>Former Soviet Union</v>
          </cell>
          <cell r="D11">
            <v>10</v>
          </cell>
        </row>
        <row r="12">
          <cell r="B12" t="str">
            <v>American Samoa</v>
          </cell>
          <cell r="C12" t="str">
            <v>Southeast Asia</v>
          </cell>
          <cell r="D12">
            <v>29</v>
          </cell>
        </row>
        <row r="13">
          <cell r="B13" t="str">
            <v>Antigua &amp; Barbuda</v>
          </cell>
          <cell r="C13" t="str">
            <v>Latin America</v>
          </cell>
          <cell r="D13">
            <v>9</v>
          </cell>
        </row>
        <row r="14">
          <cell r="B14" t="str">
            <v>Australia</v>
          </cell>
          <cell r="C14" t="str">
            <v>Australia_NZ</v>
          </cell>
          <cell r="D14">
            <v>6</v>
          </cell>
        </row>
        <row r="15">
          <cell r="B15" t="str">
            <v>Austria</v>
          </cell>
          <cell r="C15" t="str">
            <v>Western Europe</v>
          </cell>
          <cell r="D15">
            <v>13</v>
          </cell>
        </row>
        <row r="16">
          <cell r="B16" t="str">
            <v>Azerbaijan</v>
          </cell>
          <cell r="C16" t="str">
            <v>Former Soviet Union</v>
          </cell>
          <cell r="D16">
            <v>10</v>
          </cell>
        </row>
        <row r="17">
          <cell r="B17" t="str">
            <v>Burundi</v>
          </cell>
          <cell r="C17" t="str">
            <v>Africa</v>
          </cell>
          <cell r="D17">
            <v>2</v>
          </cell>
        </row>
        <row r="18">
          <cell r="B18" t="str">
            <v>Belgium</v>
          </cell>
          <cell r="C18" t="str">
            <v>Western Europe</v>
          </cell>
          <cell r="D18">
            <v>13</v>
          </cell>
        </row>
        <row r="19">
          <cell r="B19" t="str">
            <v>Benin</v>
          </cell>
          <cell r="C19" t="str">
            <v>Africa</v>
          </cell>
          <cell r="D19">
            <v>5</v>
          </cell>
        </row>
        <row r="20">
          <cell r="B20" t="str">
            <v>Burkina Faso</v>
          </cell>
          <cell r="C20" t="str">
            <v>Africa</v>
          </cell>
          <cell r="D20">
            <v>5</v>
          </cell>
        </row>
        <row r="21">
          <cell r="B21" t="str">
            <v>Bangladesh</v>
          </cell>
          <cell r="C21" t="str">
            <v>Southeast Asia</v>
          </cell>
          <cell r="D21">
            <v>27</v>
          </cell>
        </row>
        <row r="22">
          <cell r="B22" t="str">
            <v>Bulgaria</v>
          </cell>
          <cell r="C22" t="str">
            <v>Eastern Europe</v>
          </cell>
          <cell r="D22">
            <v>12</v>
          </cell>
        </row>
        <row r="23">
          <cell r="B23" t="str">
            <v>Bahrain</v>
          </cell>
          <cell r="C23" t="str">
            <v>Middle East</v>
          </cell>
          <cell r="D23">
            <v>21</v>
          </cell>
        </row>
        <row r="24">
          <cell r="B24" t="str">
            <v>Bahamas</v>
          </cell>
          <cell r="C24" t="str">
            <v>Latin America</v>
          </cell>
          <cell r="D24">
            <v>9</v>
          </cell>
        </row>
        <row r="25">
          <cell r="B25" t="str">
            <v>Bosnia and Herzegovina</v>
          </cell>
          <cell r="C25" t="str">
            <v>Eastern Europe</v>
          </cell>
          <cell r="D25">
            <v>15</v>
          </cell>
        </row>
        <row r="26">
          <cell r="B26" t="str">
            <v>Belarus</v>
          </cell>
          <cell r="C26" t="str">
            <v>Former Soviet Union</v>
          </cell>
          <cell r="D26">
            <v>14</v>
          </cell>
        </row>
        <row r="27">
          <cell r="B27" t="str">
            <v>Belize</v>
          </cell>
          <cell r="C27" t="str">
            <v>Latin America</v>
          </cell>
          <cell r="D27">
            <v>9</v>
          </cell>
        </row>
        <row r="28">
          <cell r="B28" t="str">
            <v>Bermuda</v>
          </cell>
          <cell r="C28" t="str">
            <v>Western Europe</v>
          </cell>
          <cell r="D28">
            <v>9</v>
          </cell>
        </row>
        <row r="29">
          <cell r="B29" t="str">
            <v>Bolivia</v>
          </cell>
          <cell r="C29" t="str">
            <v>Latin America</v>
          </cell>
          <cell r="D29">
            <v>26</v>
          </cell>
        </row>
        <row r="30">
          <cell r="B30" t="str">
            <v>Brazil</v>
          </cell>
          <cell r="C30" t="str">
            <v>Latin America</v>
          </cell>
          <cell r="D30">
            <v>7</v>
          </cell>
        </row>
        <row r="31">
          <cell r="B31" t="str">
            <v>Barbados</v>
          </cell>
          <cell r="C31" t="str">
            <v>Latin America</v>
          </cell>
          <cell r="D31">
            <v>9</v>
          </cell>
        </row>
        <row r="32">
          <cell r="B32" t="str">
            <v>Brunei Darussalam</v>
          </cell>
          <cell r="C32" t="str">
            <v>Southeast Asia</v>
          </cell>
          <cell r="D32">
            <v>29</v>
          </cell>
        </row>
        <row r="33">
          <cell r="B33" t="str">
            <v>Bhutan</v>
          </cell>
          <cell r="C33" t="str">
            <v>Southeast Asia</v>
          </cell>
          <cell r="D33">
            <v>27</v>
          </cell>
        </row>
        <row r="34">
          <cell r="B34" t="str">
            <v>Botswana</v>
          </cell>
          <cell r="C34" t="str">
            <v>Africa</v>
          </cell>
          <cell r="D34">
            <v>4</v>
          </cell>
        </row>
        <row r="35">
          <cell r="B35" t="str">
            <v>Central African Republic</v>
          </cell>
          <cell r="C35" t="str">
            <v>Africa</v>
          </cell>
          <cell r="D35">
            <v>5</v>
          </cell>
        </row>
        <row r="36">
          <cell r="B36" t="str">
            <v>Canada</v>
          </cell>
          <cell r="C36" t="str">
            <v>Canada</v>
          </cell>
          <cell r="D36">
            <v>8</v>
          </cell>
        </row>
        <row r="37">
          <cell r="B37" t="str">
            <v>Cocos (Keeling) Islands</v>
          </cell>
          <cell r="C37" t="str">
            <v>Southeast Asia</v>
          </cell>
          <cell r="D37">
            <v>29</v>
          </cell>
        </row>
        <row r="38">
          <cell r="B38" t="str">
            <v>Switzerland</v>
          </cell>
          <cell r="C38" t="str">
            <v>Western Europe</v>
          </cell>
          <cell r="D38">
            <v>16</v>
          </cell>
        </row>
        <row r="39">
          <cell r="B39" t="str">
            <v>Channel Islands</v>
          </cell>
          <cell r="C39" t="str">
            <v>Western Europe</v>
          </cell>
          <cell r="D39">
            <v>13</v>
          </cell>
        </row>
        <row r="40">
          <cell r="B40" t="str">
            <v>Chile</v>
          </cell>
          <cell r="C40" t="str">
            <v>Latin America</v>
          </cell>
          <cell r="D40">
            <v>26</v>
          </cell>
        </row>
        <row r="41">
          <cell r="B41" t="str">
            <v>China</v>
          </cell>
          <cell r="C41" t="str">
            <v>China</v>
          </cell>
          <cell r="D41">
            <v>11</v>
          </cell>
        </row>
        <row r="42">
          <cell r="B42" t="str">
            <v>Cote dIvoire</v>
          </cell>
          <cell r="C42" t="str">
            <v>Africa</v>
          </cell>
          <cell r="D42">
            <v>5</v>
          </cell>
        </row>
        <row r="43">
          <cell r="B43" t="str">
            <v>Cameroon</v>
          </cell>
          <cell r="C43" t="str">
            <v>Africa</v>
          </cell>
          <cell r="D43">
            <v>5</v>
          </cell>
        </row>
        <row r="44">
          <cell r="B44" t="str">
            <v>Congo, the Democratic Republic of the</v>
          </cell>
          <cell r="C44" t="str">
            <v>Africa</v>
          </cell>
          <cell r="D44">
            <v>5</v>
          </cell>
        </row>
        <row r="45">
          <cell r="B45" t="str">
            <v>Congo</v>
          </cell>
          <cell r="C45" t="str">
            <v>Africa</v>
          </cell>
          <cell r="D45">
            <v>5</v>
          </cell>
        </row>
        <row r="46">
          <cell r="B46" t="str">
            <v>Cook Islands</v>
          </cell>
          <cell r="C46" t="str">
            <v>Australia_NZ</v>
          </cell>
          <cell r="D46">
            <v>29</v>
          </cell>
        </row>
        <row r="47">
          <cell r="B47" t="str">
            <v>Colombia</v>
          </cell>
          <cell r="C47" t="str">
            <v>Latin America</v>
          </cell>
          <cell r="D47">
            <v>32</v>
          </cell>
        </row>
        <row r="48">
          <cell r="B48" t="str">
            <v>Comoros</v>
          </cell>
          <cell r="C48" t="str">
            <v>Africa</v>
          </cell>
          <cell r="D48">
            <v>2</v>
          </cell>
        </row>
        <row r="49">
          <cell r="B49" t="str">
            <v>Cape Verde</v>
          </cell>
          <cell r="C49" t="str">
            <v>Africa</v>
          </cell>
          <cell r="D49">
            <v>5</v>
          </cell>
        </row>
        <row r="50">
          <cell r="B50" t="str">
            <v>Costa Rica</v>
          </cell>
          <cell r="C50" t="str">
            <v>Latin America</v>
          </cell>
          <cell r="D50">
            <v>9</v>
          </cell>
        </row>
        <row r="51">
          <cell r="B51" t="str">
            <v>Cuba</v>
          </cell>
          <cell r="C51" t="str">
            <v>Latin America</v>
          </cell>
          <cell r="D51">
            <v>9</v>
          </cell>
        </row>
        <row r="52">
          <cell r="B52" t="str">
            <v>Curacao</v>
          </cell>
          <cell r="C52" t="str">
            <v>Latin America</v>
          </cell>
          <cell r="D52">
            <v>9</v>
          </cell>
        </row>
        <row r="53">
          <cell r="B53" t="str">
            <v>Cayman Islands</v>
          </cell>
          <cell r="C53" t="str">
            <v>Latin America</v>
          </cell>
          <cell r="D53">
            <v>9</v>
          </cell>
        </row>
        <row r="54">
          <cell r="B54" t="str">
            <v>Cyprus</v>
          </cell>
          <cell r="C54" t="str">
            <v>Western Europe</v>
          </cell>
          <cell r="D54">
            <v>12</v>
          </cell>
        </row>
        <row r="55">
          <cell r="B55" t="str">
            <v>Christmas Island</v>
          </cell>
          <cell r="C55" t="str">
            <v>Southeast Asia</v>
          </cell>
          <cell r="D55">
            <v>29</v>
          </cell>
        </row>
        <row r="56">
          <cell r="B56" t="str">
            <v>Czech Republic</v>
          </cell>
          <cell r="C56" t="str">
            <v>Eastern Europe</v>
          </cell>
          <cell r="D56">
            <v>12</v>
          </cell>
        </row>
        <row r="57">
          <cell r="B57" t="str">
            <v>Germany</v>
          </cell>
          <cell r="C57" t="str">
            <v>Western Europe</v>
          </cell>
          <cell r="D57">
            <v>13</v>
          </cell>
        </row>
        <row r="58">
          <cell r="B58" t="str">
            <v>Djibouti</v>
          </cell>
          <cell r="C58" t="str">
            <v>Africa</v>
          </cell>
          <cell r="D58">
            <v>2</v>
          </cell>
        </row>
        <row r="59">
          <cell r="B59" t="str">
            <v>Dominica</v>
          </cell>
          <cell r="C59" t="str">
            <v>Latin America</v>
          </cell>
          <cell r="D59">
            <v>9</v>
          </cell>
        </row>
        <row r="60">
          <cell r="B60" t="str">
            <v>Denmark</v>
          </cell>
          <cell r="C60" t="str">
            <v>Western Europe</v>
          </cell>
          <cell r="D60">
            <v>13</v>
          </cell>
        </row>
        <row r="61">
          <cell r="B61" t="str">
            <v>Dominican Republic</v>
          </cell>
          <cell r="C61" t="str">
            <v>Latin America</v>
          </cell>
          <cell r="D61">
            <v>9</v>
          </cell>
        </row>
        <row r="62">
          <cell r="B62" t="str">
            <v>Algeria</v>
          </cell>
          <cell r="C62" t="str">
            <v>Africa</v>
          </cell>
          <cell r="D62">
            <v>3</v>
          </cell>
        </row>
        <row r="63">
          <cell r="B63" t="str">
            <v>Ecuador</v>
          </cell>
          <cell r="C63" t="str">
            <v>Latin America</v>
          </cell>
          <cell r="D63">
            <v>26</v>
          </cell>
        </row>
        <row r="64">
          <cell r="B64" t="str">
            <v>Egypt</v>
          </cell>
          <cell r="C64" t="str">
            <v>Africa</v>
          </cell>
          <cell r="D64">
            <v>3</v>
          </cell>
        </row>
        <row r="65">
          <cell r="B65" t="str">
            <v>Eritrea</v>
          </cell>
          <cell r="C65" t="str">
            <v>Africa</v>
          </cell>
          <cell r="D65">
            <v>2</v>
          </cell>
        </row>
        <row r="66">
          <cell r="B66" t="str">
            <v>Western Sahara</v>
          </cell>
          <cell r="C66" t="str">
            <v>Africa</v>
          </cell>
          <cell r="D66">
            <v>3</v>
          </cell>
        </row>
        <row r="67">
          <cell r="B67" t="str">
            <v>Spain</v>
          </cell>
          <cell r="C67" t="str">
            <v>Western Europe</v>
          </cell>
          <cell r="D67">
            <v>13</v>
          </cell>
        </row>
        <row r="68">
          <cell r="B68" t="str">
            <v>Estonia</v>
          </cell>
          <cell r="C68" t="str">
            <v>Former Soviet Union</v>
          </cell>
          <cell r="D68">
            <v>12</v>
          </cell>
        </row>
        <row r="69">
          <cell r="B69" t="str">
            <v>Ethiopia</v>
          </cell>
          <cell r="C69" t="str">
            <v>Africa</v>
          </cell>
          <cell r="D69">
            <v>2</v>
          </cell>
        </row>
        <row r="70">
          <cell r="B70" t="str">
            <v>Finland</v>
          </cell>
          <cell r="C70" t="str">
            <v>Western Europe</v>
          </cell>
          <cell r="D70">
            <v>13</v>
          </cell>
        </row>
        <row r="71">
          <cell r="B71" t="str">
            <v>Fiji</v>
          </cell>
          <cell r="C71" t="str">
            <v>Southeast Asia</v>
          </cell>
          <cell r="D71">
            <v>29</v>
          </cell>
        </row>
        <row r="72">
          <cell r="B72" t="str">
            <v>Falkland Islands (Malvinas)</v>
          </cell>
          <cell r="C72" t="str">
            <v>Latin America</v>
          </cell>
          <cell r="D72">
            <v>13</v>
          </cell>
        </row>
        <row r="73">
          <cell r="B73" t="str">
            <v>France</v>
          </cell>
          <cell r="C73" t="str">
            <v>Western Europe</v>
          </cell>
          <cell r="D73">
            <v>13</v>
          </cell>
        </row>
        <row r="74">
          <cell r="B74" t="str">
            <v>Faroe Islands</v>
          </cell>
          <cell r="C74" t="str">
            <v>Western Europe</v>
          </cell>
          <cell r="D74">
            <v>13</v>
          </cell>
        </row>
        <row r="75">
          <cell r="B75" t="str">
            <v>Micronesia, Federated States of</v>
          </cell>
          <cell r="C75" t="str">
            <v>Southeast Asia</v>
          </cell>
          <cell r="D75">
            <v>29</v>
          </cell>
        </row>
        <row r="76">
          <cell r="B76" t="str">
            <v>Gabon</v>
          </cell>
          <cell r="C76" t="str">
            <v>Africa</v>
          </cell>
          <cell r="D76">
            <v>5</v>
          </cell>
        </row>
        <row r="77">
          <cell r="B77" t="str">
            <v>United Kingdom</v>
          </cell>
          <cell r="C77" t="str">
            <v>Western Europe</v>
          </cell>
          <cell r="D77">
            <v>13</v>
          </cell>
        </row>
        <row r="78">
          <cell r="B78" t="str">
            <v>Georgia</v>
          </cell>
          <cell r="C78" t="str">
            <v>Former Soviet Union</v>
          </cell>
          <cell r="D78">
            <v>10</v>
          </cell>
        </row>
        <row r="79">
          <cell r="B79" t="str">
            <v>Guernsey</v>
          </cell>
          <cell r="C79" t="str">
            <v>Western Europe</v>
          </cell>
          <cell r="D79">
            <v>13</v>
          </cell>
        </row>
        <row r="80">
          <cell r="B80" t="str">
            <v>Ghana</v>
          </cell>
          <cell r="C80" t="str">
            <v>Africa</v>
          </cell>
          <cell r="D80">
            <v>5</v>
          </cell>
        </row>
        <row r="81">
          <cell r="B81" t="str">
            <v>Gibraltar</v>
          </cell>
          <cell r="C81" t="str">
            <v>Western Europe</v>
          </cell>
          <cell r="D81">
            <v>13</v>
          </cell>
        </row>
        <row r="82">
          <cell r="B82" t="str">
            <v>Guinea</v>
          </cell>
          <cell r="C82" t="str">
            <v>Africa</v>
          </cell>
          <cell r="D82">
            <v>5</v>
          </cell>
        </row>
        <row r="83">
          <cell r="B83" t="str">
            <v>Guadeloupe</v>
          </cell>
          <cell r="C83" t="str">
            <v>Latin America</v>
          </cell>
          <cell r="D83">
            <v>9</v>
          </cell>
        </row>
        <row r="84">
          <cell r="B84" t="str">
            <v>Gambia</v>
          </cell>
          <cell r="C84" t="str">
            <v>Africa</v>
          </cell>
          <cell r="D84">
            <v>5</v>
          </cell>
        </row>
        <row r="85">
          <cell r="B85" t="str">
            <v>Guinea-Bissau</v>
          </cell>
          <cell r="C85" t="str">
            <v>Africa</v>
          </cell>
          <cell r="D85">
            <v>5</v>
          </cell>
        </row>
        <row r="86">
          <cell r="B86" t="str">
            <v>Equatorial Guinea</v>
          </cell>
          <cell r="C86" t="str">
            <v>Africa</v>
          </cell>
          <cell r="D86">
            <v>5</v>
          </cell>
        </row>
        <row r="87">
          <cell r="B87" t="str">
            <v>Greece</v>
          </cell>
          <cell r="C87" t="str">
            <v>Western Europe</v>
          </cell>
          <cell r="D87">
            <v>13</v>
          </cell>
        </row>
        <row r="88">
          <cell r="B88" t="str">
            <v>Grenada</v>
          </cell>
          <cell r="C88" t="str">
            <v>Latin America</v>
          </cell>
          <cell r="D88">
            <v>9</v>
          </cell>
        </row>
        <row r="89">
          <cell r="B89" t="str">
            <v>Greenland</v>
          </cell>
          <cell r="C89" t="str">
            <v>Western Europe</v>
          </cell>
          <cell r="D89">
            <v>13</v>
          </cell>
        </row>
        <row r="90">
          <cell r="B90" t="str">
            <v>Guatemala</v>
          </cell>
          <cell r="C90" t="str">
            <v>Latin America</v>
          </cell>
          <cell r="D90">
            <v>9</v>
          </cell>
        </row>
        <row r="91">
          <cell r="B91" t="str">
            <v>French Guiana</v>
          </cell>
          <cell r="C91" t="str">
            <v>Latin America</v>
          </cell>
          <cell r="D91">
            <v>25</v>
          </cell>
        </row>
        <row r="92">
          <cell r="B92" t="str">
            <v>Guam</v>
          </cell>
          <cell r="C92" t="str">
            <v>Southeast Asia</v>
          </cell>
          <cell r="D92">
            <v>29</v>
          </cell>
        </row>
        <row r="93">
          <cell r="B93" t="str">
            <v>Guyana</v>
          </cell>
          <cell r="C93" t="str">
            <v>Latin America</v>
          </cell>
          <cell r="D93">
            <v>25</v>
          </cell>
        </row>
        <row r="94">
          <cell r="B94" t="str">
            <v>Hong Kong</v>
          </cell>
          <cell r="C94" t="str">
            <v>Southeast Asia</v>
          </cell>
          <cell r="D94">
            <v>11</v>
          </cell>
        </row>
        <row r="95">
          <cell r="B95" t="str">
            <v>Honduras</v>
          </cell>
          <cell r="C95" t="str">
            <v>Latin America</v>
          </cell>
          <cell r="D95">
            <v>9</v>
          </cell>
        </row>
        <row r="96">
          <cell r="B96" t="str">
            <v>Croatia</v>
          </cell>
          <cell r="C96" t="str">
            <v>Eastern Europe</v>
          </cell>
          <cell r="D96">
            <v>15</v>
          </cell>
        </row>
        <row r="97">
          <cell r="B97" t="str">
            <v>Haiti</v>
          </cell>
          <cell r="C97" t="str">
            <v>Latin America</v>
          </cell>
          <cell r="D97">
            <v>9</v>
          </cell>
        </row>
        <row r="98">
          <cell r="B98" t="str">
            <v>Hungary</v>
          </cell>
          <cell r="C98" t="str">
            <v>Eastern Europe</v>
          </cell>
          <cell r="D98">
            <v>12</v>
          </cell>
        </row>
        <row r="99">
          <cell r="B99" t="str">
            <v>Indonesia</v>
          </cell>
          <cell r="C99" t="str">
            <v>Southeast Asia</v>
          </cell>
          <cell r="D99">
            <v>18</v>
          </cell>
        </row>
        <row r="100">
          <cell r="B100" t="str">
            <v>Isle of Man</v>
          </cell>
          <cell r="C100" t="str">
            <v>Western Europe</v>
          </cell>
          <cell r="D100">
            <v>13</v>
          </cell>
        </row>
        <row r="101">
          <cell r="B101" t="str">
            <v>India</v>
          </cell>
          <cell r="C101" t="str">
            <v>India</v>
          </cell>
          <cell r="D101">
            <v>17</v>
          </cell>
        </row>
        <row r="102">
          <cell r="B102" t="str">
            <v>Ireland</v>
          </cell>
          <cell r="C102" t="str">
            <v>Western Europe</v>
          </cell>
          <cell r="D102">
            <v>13</v>
          </cell>
        </row>
        <row r="103">
          <cell r="B103" t="str">
            <v>Iran</v>
          </cell>
          <cell r="C103" t="str">
            <v>Middle East</v>
          </cell>
          <cell r="D103">
            <v>21</v>
          </cell>
        </row>
        <row r="104">
          <cell r="B104" t="str">
            <v>Iraq</v>
          </cell>
          <cell r="C104" t="str">
            <v>Middle East</v>
          </cell>
          <cell r="D104">
            <v>21</v>
          </cell>
        </row>
        <row r="105">
          <cell r="B105" t="str">
            <v>Iceland</v>
          </cell>
          <cell r="C105" t="str">
            <v>Western Europe</v>
          </cell>
          <cell r="D105">
            <v>16</v>
          </cell>
        </row>
        <row r="106">
          <cell r="B106" t="str">
            <v>Israel</v>
          </cell>
          <cell r="C106" t="str">
            <v>Middle East</v>
          </cell>
          <cell r="D106">
            <v>21</v>
          </cell>
        </row>
        <row r="107">
          <cell r="B107" t="str">
            <v>Italy</v>
          </cell>
          <cell r="C107" t="str">
            <v>Western Europe</v>
          </cell>
          <cell r="D107">
            <v>13</v>
          </cell>
        </row>
        <row r="108">
          <cell r="B108" t="str">
            <v>Jamaica</v>
          </cell>
          <cell r="C108" t="str">
            <v>Latin America</v>
          </cell>
          <cell r="D108">
            <v>9</v>
          </cell>
        </row>
        <row r="109">
          <cell r="B109" t="str">
            <v>Jersey</v>
          </cell>
          <cell r="C109" t="str">
            <v>Western Europe</v>
          </cell>
          <cell r="D109">
            <v>13</v>
          </cell>
        </row>
        <row r="110">
          <cell r="B110" t="str">
            <v>Jordan</v>
          </cell>
          <cell r="C110" t="str">
            <v>Middle East</v>
          </cell>
          <cell r="D110">
            <v>21</v>
          </cell>
        </row>
        <row r="111">
          <cell r="B111" t="str">
            <v>Japan</v>
          </cell>
          <cell r="C111" t="str">
            <v>Japan</v>
          </cell>
          <cell r="D111">
            <v>19</v>
          </cell>
        </row>
        <row r="112">
          <cell r="B112" t="str">
            <v>Kazakhstan</v>
          </cell>
          <cell r="C112" t="str">
            <v>Former Soviet Union</v>
          </cell>
          <cell r="D112">
            <v>10</v>
          </cell>
        </row>
        <row r="113">
          <cell r="B113" t="str">
            <v>Kenya</v>
          </cell>
          <cell r="C113" t="str">
            <v>Africa</v>
          </cell>
          <cell r="D113">
            <v>2</v>
          </cell>
        </row>
        <row r="114">
          <cell r="B114" t="str">
            <v>Kyrgyzstan</v>
          </cell>
          <cell r="C114" t="str">
            <v>Former Soviet Union</v>
          </cell>
          <cell r="D114">
            <v>10</v>
          </cell>
        </row>
        <row r="115">
          <cell r="B115" t="str">
            <v>Cambodia</v>
          </cell>
          <cell r="C115" t="str">
            <v>China</v>
          </cell>
          <cell r="D115">
            <v>29</v>
          </cell>
        </row>
        <row r="116">
          <cell r="B116" t="str">
            <v>Kiribati</v>
          </cell>
          <cell r="C116" t="str">
            <v>Southeast Asia</v>
          </cell>
          <cell r="D116">
            <v>29</v>
          </cell>
        </row>
        <row r="117">
          <cell r="B117" t="str">
            <v>Saint Kitts and Nevis</v>
          </cell>
          <cell r="C117" t="str">
            <v>Latin America</v>
          </cell>
          <cell r="D117">
            <v>9</v>
          </cell>
        </row>
        <row r="118">
          <cell r="B118" t="str">
            <v>Korea, Republic of</v>
          </cell>
          <cell r="C118" t="str">
            <v>Korea</v>
          </cell>
          <cell r="D118">
            <v>28</v>
          </cell>
        </row>
        <row r="119">
          <cell r="B119" t="str">
            <v>Kuwait</v>
          </cell>
          <cell r="C119" t="str">
            <v>Middle East</v>
          </cell>
          <cell r="D119">
            <v>21</v>
          </cell>
        </row>
        <row r="120">
          <cell r="B120" t="str">
            <v>Lao Peoples Democratic Republic</v>
          </cell>
          <cell r="C120" t="str">
            <v>Southeast Asia</v>
          </cell>
          <cell r="D120">
            <v>29</v>
          </cell>
        </row>
        <row r="121">
          <cell r="B121" t="str">
            <v>Lebanon</v>
          </cell>
          <cell r="C121" t="str">
            <v>Middle East</v>
          </cell>
          <cell r="D121">
            <v>21</v>
          </cell>
        </row>
        <row r="122">
          <cell r="B122" t="str">
            <v>Liberia</v>
          </cell>
          <cell r="C122" t="str">
            <v>Africa</v>
          </cell>
          <cell r="D122">
            <v>5</v>
          </cell>
        </row>
        <row r="123">
          <cell r="B123" t="str">
            <v>Libyan Arab Jamahiriya</v>
          </cell>
          <cell r="C123" t="str">
            <v>Africa</v>
          </cell>
          <cell r="D123">
            <v>3</v>
          </cell>
        </row>
        <row r="124">
          <cell r="B124" t="str">
            <v>Saint Lucia</v>
          </cell>
          <cell r="C124" t="str">
            <v>Latin America</v>
          </cell>
          <cell r="D124">
            <v>9</v>
          </cell>
        </row>
        <row r="125">
          <cell r="B125" t="str">
            <v>Liechtenstein</v>
          </cell>
          <cell r="C125" t="str">
            <v>Western Europe</v>
          </cell>
          <cell r="D125">
            <v>16</v>
          </cell>
        </row>
        <row r="126">
          <cell r="B126" t="str">
            <v>Sri Lanka</v>
          </cell>
          <cell r="C126" t="str">
            <v>Southeast Asia</v>
          </cell>
          <cell r="D126">
            <v>27</v>
          </cell>
        </row>
        <row r="127">
          <cell r="B127" t="str">
            <v>Lesotho</v>
          </cell>
          <cell r="C127" t="str">
            <v>Africa</v>
          </cell>
          <cell r="D127">
            <v>4</v>
          </cell>
        </row>
        <row r="128">
          <cell r="B128" t="str">
            <v>Lithuania</v>
          </cell>
          <cell r="C128" t="str">
            <v>Former Soviet Union</v>
          </cell>
          <cell r="D128">
            <v>12</v>
          </cell>
        </row>
        <row r="129">
          <cell r="B129" t="str">
            <v>Luxembourg</v>
          </cell>
          <cell r="C129" t="str">
            <v>Western Europe</v>
          </cell>
          <cell r="D129">
            <v>13</v>
          </cell>
        </row>
        <row r="130">
          <cell r="B130" t="str">
            <v>Latvia</v>
          </cell>
          <cell r="C130" t="str">
            <v>Former Soviet Union</v>
          </cell>
          <cell r="D130">
            <v>12</v>
          </cell>
        </row>
        <row r="131">
          <cell r="B131" t="str">
            <v>Macau</v>
          </cell>
          <cell r="C131" t="str">
            <v>Southeast Asia</v>
          </cell>
          <cell r="D131">
            <v>11</v>
          </cell>
        </row>
        <row r="132">
          <cell r="B132" t="str">
            <v>Morocco</v>
          </cell>
          <cell r="C132" t="str">
            <v>Africa</v>
          </cell>
          <cell r="D132">
            <v>3</v>
          </cell>
        </row>
        <row r="133">
          <cell r="B133" t="str">
            <v>Monaco</v>
          </cell>
          <cell r="C133" t="str">
            <v>Western Europe</v>
          </cell>
          <cell r="D133">
            <v>13</v>
          </cell>
        </row>
        <row r="134">
          <cell r="B134" t="str">
            <v>Moldova, Republic of</v>
          </cell>
          <cell r="C134" t="str">
            <v>Former Soviet Union</v>
          </cell>
          <cell r="D134">
            <v>14</v>
          </cell>
        </row>
        <row r="135">
          <cell r="B135" t="str">
            <v>Madagascar</v>
          </cell>
          <cell r="C135" t="str">
            <v>Africa</v>
          </cell>
          <cell r="D135">
            <v>2</v>
          </cell>
        </row>
        <row r="136">
          <cell r="B136" t="str">
            <v>Maldives</v>
          </cell>
          <cell r="C136" t="str">
            <v>Southeast Asia</v>
          </cell>
          <cell r="D136">
            <v>27</v>
          </cell>
        </row>
        <row r="137">
          <cell r="B137" t="str">
            <v>Mexico</v>
          </cell>
          <cell r="C137" t="str">
            <v>Latin America</v>
          </cell>
          <cell r="D137">
            <v>20</v>
          </cell>
        </row>
        <row r="138">
          <cell r="B138" t="str">
            <v>Marshall Islands</v>
          </cell>
          <cell r="C138" t="str">
            <v>Southeast Asia</v>
          </cell>
          <cell r="D138">
            <v>29</v>
          </cell>
        </row>
        <row r="139">
          <cell r="B139" t="str">
            <v>Macedonia, the former Yugoslav Republic of</v>
          </cell>
          <cell r="C139" t="str">
            <v>Eastern Europe</v>
          </cell>
          <cell r="D139">
            <v>15</v>
          </cell>
        </row>
        <row r="140">
          <cell r="B140" t="str">
            <v>Mali</v>
          </cell>
          <cell r="C140" t="str">
            <v>Africa</v>
          </cell>
          <cell r="D140">
            <v>5</v>
          </cell>
        </row>
        <row r="141">
          <cell r="B141" t="str">
            <v>Malta</v>
          </cell>
          <cell r="C141" t="str">
            <v>Western Europe</v>
          </cell>
          <cell r="D141">
            <v>12</v>
          </cell>
        </row>
        <row r="142">
          <cell r="B142" t="str">
            <v>Myanmar</v>
          </cell>
          <cell r="C142" t="str">
            <v>Southeast Asia</v>
          </cell>
          <cell r="D142">
            <v>29</v>
          </cell>
        </row>
        <row r="143">
          <cell r="B143" t="str">
            <v>Montenegro</v>
          </cell>
          <cell r="C143" t="str">
            <v>Eastern Europe</v>
          </cell>
          <cell r="D143">
            <v>15</v>
          </cell>
        </row>
        <row r="144">
          <cell r="B144" t="str">
            <v>Mongolia</v>
          </cell>
          <cell r="C144" t="str">
            <v>China</v>
          </cell>
          <cell r="D144">
            <v>10</v>
          </cell>
        </row>
        <row r="145">
          <cell r="B145" t="str">
            <v>Northern Mariana Islands</v>
          </cell>
          <cell r="C145" t="str">
            <v>Southeast Asia</v>
          </cell>
          <cell r="D145">
            <v>29</v>
          </cell>
        </row>
        <row r="146">
          <cell r="B146" t="str">
            <v>Mozambique</v>
          </cell>
          <cell r="C146" t="str">
            <v>Africa</v>
          </cell>
          <cell r="D146">
            <v>4</v>
          </cell>
        </row>
        <row r="147">
          <cell r="B147" t="str">
            <v>Mauritania</v>
          </cell>
          <cell r="C147" t="str">
            <v>Africa</v>
          </cell>
          <cell r="D147">
            <v>5</v>
          </cell>
        </row>
        <row r="148">
          <cell r="B148" t="str">
            <v>Montserrat</v>
          </cell>
          <cell r="C148" t="str">
            <v>Latin America</v>
          </cell>
          <cell r="D148">
            <v>9</v>
          </cell>
        </row>
        <row r="149">
          <cell r="B149" t="str">
            <v>Martinique</v>
          </cell>
          <cell r="C149" t="str">
            <v>Western Europe</v>
          </cell>
          <cell r="D149">
            <v>9</v>
          </cell>
        </row>
        <row r="150">
          <cell r="B150" t="str">
            <v>Mauritius</v>
          </cell>
          <cell r="C150" t="str">
            <v>Africa</v>
          </cell>
          <cell r="D150">
            <v>2</v>
          </cell>
        </row>
        <row r="151">
          <cell r="B151" t="str">
            <v>Malawi</v>
          </cell>
          <cell r="C151" t="str">
            <v>Africa</v>
          </cell>
          <cell r="D151">
            <v>4</v>
          </cell>
        </row>
        <row r="152">
          <cell r="B152" t="str">
            <v>Malaysia</v>
          </cell>
          <cell r="C152" t="str">
            <v>Southeast Asia</v>
          </cell>
          <cell r="D152">
            <v>29</v>
          </cell>
        </row>
        <row r="153">
          <cell r="B153" t="str">
            <v>Mayotte</v>
          </cell>
          <cell r="C153" t="str">
            <v>Africa</v>
          </cell>
          <cell r="D153">
            <v>29</v>
          </cell>
        </row>
        <row r="154">
          <cell r="B154" t="str">
            <v>Namibia</v>
          </cell>
          <cell r="C154" t="str">
            <v>Africa</v>
          </cell>
          <cell r="D154">
            <v>4</v>
          </cell>
        </row>
        <row r="155">
          <cell r="B155" t="str">
            <v>New Caledonia</v>
          </cell>
          <cell r="C155" t="str">
            <v>Southeast Asia</v>
          </cell>
          <cell r="D155">
            <v>29</v>
          </cell>
        </row>
        <row r="156">
          <cell r="B156" t="str">
            <v>Niger</v>
          </cell>
          <cell r="C156" t="str">
            <v>Africa</v>
          </cell>
          <cell r="D156">
            <v>5</v>
          </cell>
        </row>
        <row r="157">
          <cell r="B157" t="str">
            <v>Norfolk Island</v>
          </cell>
          <cell r="C157" t="str">
            <v>Australia_NZ</v>
          </cell>
          <cell r="D157">
            <v>29</v>
          </cell>
        </row>
        <row r="158">
          <cell r="B158" t="str">
            <v>Nigeria</v>
          </cell>
          <cell r="C158" t="str">
            <v>Africa</v>
          </cell>
          <cell r="D158">
            <v>5</v>
          </cell>
        </row>
        <row r="159">
          <cell r="B159" t="str">
            <v>Nicaragua</v>
          </cell>
          <cell r="C159" t="str">
            <v>Latin America</v>
          </cell>
          <cell r="D159">
            <v>9</v>
          </cell>
        </row>
        <row r="160">
          <cell r="B160" t="str">
            <v>Niue</v>
          </cell>
          <cell r="C160" t="str">
            <v>Australia_NZ</v>
          </cell>
          <cell r="D160">
            <v>29</v>
          </cell>
        </row>
        <row r="161">
          <cell r="B161" t="str">
            <v>Netherlands</v>
          </cell>
          <cell r="C161" t="str">
            <v>Western Europe</v>
          </cell>
          <cell r="D161">
            <v>13</v>
          </cell>
        </row>
        <row r="162">
          <cell r="B162" t="str">
            <v>Norway</v>
          </cell>
          <cell r="C162" t="str">
            <v>Western Europe</v>
          </cell>
          <cell r="D162">
            <v>16</v>
          </cell>
        </row>
        <row r="163">
          <cell r="B163" t="str">
            <v>Nepal</v>
          </cell>
          <cell r="C163" t="str">
            <v>Southeast Asia</v>
          </cell>
          <cell r="D163">
            <v>27</v>
          </cell>
        </row>
        <row r="164">
          <cell r="B164" t="str">
            <v>Nauru</v>
          </cell>
          <cell r="C164" t="str">
            <v>Southeast Asia</v>
          </cell>
          <cell r="D164">
            <v>29</v>
          </cell>
        </row>
        <row r="165">
          <cell r="B165" t="str">
            <v>New Zealand</v>
          </cell>
          <cell r="C165" t="str">
            <v>Australia_NZ</v>
          </cell>
          <cell r="D165">
            <v>6</v>
          </cell>
        </row>
        <row r="166">
          <cell r="B166" t="str">
            <v>Oman</v>
          </cell>
          <cell r="C166" t="str">
            <v>Middle East</v>
          </cell>
          <cell r="D166">
            <v>21</v>
          </cell>
        </row>
        <row r="167">
          <cell r="B167" t="str">
            <v>Pakistan</v>
          </cell>
          <cell r="C167" t="str">
            <v>Southeast Asia</v>
          </cell>
          <cell r="D167">
            <v>22</v>
          </cell>
        </row>
        <row r="168">
          <cell r="B168" t="str">
            <v>Panama</v>
          </cell>
          <cell r="C168" t="str">
            <v>Latin America</v>
          </cell>
          <cell r="D168">
            <v>9</v>
          </cell>
        </row>
        <row r="169">
          <cell r="B169" t="str">
            <v>Pacific Islands Trust Territory</v>
          </cell>
          <cell r="C169" t="str">
            <v>Southeast Asia</v>
          </cell>
          <cell r="D169">
            <v>29</v>
          </cell>
        </row>
        <row r="170">
          <cell r="B170" t="str">
            <v>Pitcairn Islands</v>
          </cell>
          <cell r="C170" t="str">
            <v>Southeast Asia</v>
          </cell>
          <cell r="D170">
            <v>29</v>
          </cell>
        </row>
        <row r="171">
          <cell r="B171" t="str">
            <v>Peru</v>
          </cell>
          <cell r="C171" t="str">
            <v>Latin America</v>
          </cell>
          <cell r="D171">
            <v>26</v>
          </cell>
        </row>
        <row r="172">
          <cell r="B172" t="str">
            <v>Philippines</v>
          </cell>
          <cell r="C172" t="str">
            <v>Southeast Asia</v>
          </cell>
          <cell r="D172">
            <v>29</v>
          </cell>
        </row>
        <row r="173">
          <cell r="B173" t="str">
            <v>Palau</v>
          </cell>
          <cell r="C173" t="str">
            <v>Southeast Asia</v>
          </cell>
          <cell r="D173">
            <v>29</v>
          </cell>
        </row>
        <row r="174">
          <cell r="B174" t="str">
            <v>Papua New Guinea</v>
          </cell>
          <cell r="C174" t="str">
            <v>Southeast Asia</v>
          </cell>
          <cell r="D174">
            <v>29</v>
          </cell>
        </row>
        <row r="175">
          <cell r="B175" t="str">
            <v>Poland</v>
          </cell>
          <cell r="C175" t="str">
            <v>Eastern Europe</v>
          </cell>
          <cell r="D175">
            <v>12</v>
          </cell>
        </row>
        <row r="176">
          <cell r="B176" t="str">
            <v>Puerto Rico</v>
          </cell>
          <cell r="C176" t="str">
            <v>USA</v>
          </cell>
          <cell r="D176">
            <v>1</v>
          </cell>
        </row>
        <row r="177">
          <cell r="B177" t="str">
            <v>Korea, Democratic Peoples Republic of</v>
          </cell>
          <cell r="C177" t="str">
            <v>China</v>
          </cell>
          <cell r="D177">
            <v>29</v>
          </cell>
        </row>
        <row r="178">
          <cell r="B178" t="str">
            <v>Portugal</v>
          </cell>
          <cell r="C178" t="str">
            <v>Western Europe</v>
          </cell>
          <cell r="D178">
            <v>13</v>
          </cell>
        </row>
        <row r="179">
          <cell r="B179" t="str">
            <v>Paraguay</v>
          </cell>
          <cell r="C179" t="str">
            <v>Latin America</v>
          </cell>
          <cell r="D179">
            <v>26</v>
          </cell>
        </row>
        <row r="180">
          <cell r="B180" t="str">
            <v>Palestinian Territory, Occupied</v>
          </cell>
          <cell r="C180" t="str">
            <v>Middle East</v>
          </cell>
          <cell r="D180">
            <v>21</v>
          </cell>
        </row>
        <row r="181">
          <cell r="B181" t="str">
            <v>French Polynesia</v>
          </cell>
          <cell r="C181" t="str">
            <v>Southeast Asia</v>
          </cell>
          <cell r="D181">
            <v>29</v>
          </cell>
        </row>
        <row r="182">
          <cell r="B182" t="str">
            <v>Qatar</v>
          </cell>
          <cell r="C182" t="str">
            <v>Middle East</v>
          </cell>
          <cell r="D182">
            <v>21</v>
          </cell>
        </row>
        <row r="183">
          <cell r="B183" t="str">
            <v>Reunion</v>
          </cell>
          <cell r="C183" t="str">
            <v>Africa</v>
          </cell>
          <cell r="D183">
            <v>2</v>
          </cell>
        </row>
        <row r="184">
          <cell r="B184" t="str">
            <v>Romania</v>
          </cell>
          <cell r="C184" t="str">
            <v>Eastern Europe</v>
          </cell>
          <cell r="D184">
            <v>12</v>
          </cell>
        </row>
        <row r="185">
          <cell r="B185" t="str">
            <v>Russian Federation</v>
          </cell>
          <cell r="C185" t="str">
            <v>Former Soviet Union</v>
          </cell>
          <cell r="D185">
            <v>23</v>
          </cell>
        </row>
        <row r="186">
          <cell r="B186" t="str">
            <v>Rwanda</v>
          </cell>
          <cell r="C186" t="str">
            <v>Africa</v>
          </cell>
          <cell r="D186">
            <v>2</v>
          </cell>
        </row>
        <row r="187">
          <cell r="B187" t="str">
            <v>Saudi Arabia</v>
          </cell>
          <cell r="C187" t="str">
            <v>Middle East</v>
          </cell>
          <cell r="D187">
            <v>21</v>
          </cell>
        </row>
        <row r="188">
          <cell r="B188" t="str">
            <v>Serbia and Montenegro</v>
          </cell>
          <cell r="C188" t="str">
            <v>Eastern Europe</v>
          </cell>
          <cell r="D188">
            <v>15</v>
          </cell>
        </row>
        <row r="189">
          <cell r="B189" t="str">
            <v>Sudan</v>
          </cell>
          <cell r="C189" t="str">
            <v>Africa</v>
          </cell>
          <cell r="D189">
            <v>2</v>
          </cell>
        </row>
        <row r="190">
          <cell r="B190" t="str">
            <v>Senegal</v>
          </cell>
          <cell r="C190" t="str">
            <v>Africa</v>
          </cell>
          <cell r="D190">
            <v>5</v>
          </cell>
        </row>
        <row r="191">
          <cell r="B191" t="str">
            <v>Singapore</v>
          </cell>
          <cell r="C191" t="str">
            <v>Southeast Asia</v>
          </cell>
          <cell r="D191">
            <v>29</v>
          </cell>
        </row>
        <row r="192">
          <cell r="B192" t="str">
            <v>Saint Helena</v>
          </cell>
          <cell r="C192" t="str">
            <v>Africa</v>
          </cell>
          <cell r="D192">
            <v>13</v>
          </cell>
        </row>
        <row r="193">
          <cell r="B193" t="str">
            <v>Svalbard and Jan Mayen Islands</v>
          </cell>
          <cell r="C193" t="str">
            <v>Western Europe</v>
          </cell>
          <cell r="D193">
            <v>16</v>
          </cell>
        </row>
        <row r="194">
          <cell r="B194" t="str">
            <v>Solomon Islands</v>
          </cell>
          <cell r="C194" t="str">
            <v>Southeast Asia</v>
          </cell>
          <cell r="D194">
            <v>29</v>
          </cell>
        </row>
        <row r="195">
          <cell r="B195" t="str">
            <v>Sierra Leone</v>
          </cell>
          <cell r="C195" t="str">
            <v>Africa</v>
          </cell>
          <cell r="D195">
            <v>5</v>
          </cell>
        </row>
        <row r="196">
          <cell r="B196" t="str">
            <v>El Salvador</v>
          </cell>
          <cell r="C196" t="str">
            <v>Latin America</v>
          </cell>
          <cell r="D196">
            <v>9</v>
          </cell>
        </row>
        <row r="197">
          <cell r="B197" t="str">
            <v>San Marino</v>
          </cell>
          <cell r="C197" t="str">
            <v>Western Europe</v>
          </cell>
          <cell r="D197">
            <v>13</v>
          </cell>
        </row>
        <row r="198">
          <cell r="B198" t="str">
            <v>Somalia</v>
          </cell>
          <cell r="C198" t="str">
            <v>Africa</v>
          </cell>
          <cell r="D198">
            <v>2</v>
          </cell>
        </row>
        <row r="199">
          <cell r="B199" t="str">
            <v>Saint Pierre and Miquelon</v>
          </cell>
          <cell r="C199" t="str">
            <v>Canada</v>
          </cell>
          <cell r="D199">
            <v>13</v>
          </cell>
        </row>
        <row r="200">
          <cell r="B200" t="str">
            <v>Serbia</v>
          </cell>
          <cell r="C200" t="str">
            <v>Eastern Europe</v>
          </cell>
          <cell r="D200">
            <v>15</v>
          </cell>
        </row>
        <row r="201">
          <cell r="B201" t="str">
            <v>South Sudan</v>
          </cell>
          <cell r="C201" t="str">
            <v>Africa</v>
          </cell>
          <cell r="D201">
            <v>2</v>
          </cell>
        </row>
        <row r="202">
          <cell r="B202" t="str">
            <v>Sao Tome and Principe</v>
          </cell>
          <cell r="C202" t="str">
            <v>Africa</v>
          </cell>
          <cell r="D202">
            <v>5</v>
          </cell>
        </row>
        <row r="203">
          <cell r="B203" t="str">
            <v>Suriname</v>
          </cell>
          <cell r="C203" t="str">
            <v>Latin America</v>
          </cell>
          <cell r="D203">
            <v>25</v>
          </cell>
        </row>
        <row r="204">
          <cell r="B204" t="str">
            <v>Slovakia</v>
          </cell>
          <cell r="C204" t="str">
            <v>Eastern Europe</v>
          </cell>
          <cell r="D204">
            <v>12</v>
          </cell>
        </row>
        <row r="205">
          <cell r="B205" t="str">
            <v>Slovenia</v>
          </cell>
          <cell r="C205" t="str">
            <v>Eastern Europe</v>
          </cell>
          <cell r="D205">
            <v>12</v>
          </cell>
        </row>
        <row r="206">
          <cell r="B206" t="str">
            <v>Sweden</v>
          </cell>
          <cell r="C206" t="str">
            <v>Western Europe</v>
          </cell>
          <cell r="D206">
            <v>13</v>
          </cell>
        </row>
        <row r="207">
          <cell r="B207" t="str">
            <v>Swaziland</v>
          </cell>
          <cell r="C207" t="str">
            <v>Africa</v>
          </cell>
          <cell r="D207">
            <v>4</v>
          </cell>
        </row>
        <row r="208">
          <cell r="B208" t="str">
            <v>Seychelles</v>
          </cell>
          <cell r="C208" t="str">
            <v>Africa</v>
          </cell>
          <cell r="D208">
            <v>29</v>
          </cell>
        </row>
        <row r="209">
          <cell r="B209" t="str">
            <v>Syrian Arab Republic</v>
          </cell>
          <cell r="C209" t="str">
            <v>Middle East</v>
          </cell>
          <cell r="D209">
            <v>21</v>
          </cell>
        </row>
        <row r="210">
          <cell r="B210" t="str">
            <v>Turks and Caicos</v>
          </cell>
          <cell r="C210" t="str">
            <v>Latin America</v>
          </cell>
          <cell r="D210">
            <v>13</v>
          </cell>
        </row>
        <row r="211">
          <cell r="B211" t="str">
            <v>Chad</v>
          </cell>
          <cell r="C211" t="str">
            <v>Africa</v>
          </cell>
          <cell r="D211">
            <v>5</v>
          </cell>
        </row>
        <row r="212">
          <cell r="B212" t="str">
            <v>Togo</v>
          </cell>
          <cell r="C212" t="str">
            <v>Africa</v>
          </cell>
          <cell r="D212">
            <v>5</v>
          </cell>
        </row>
        <row r="213">
          <cell r="B213" t="str">
            <v>Thailand</v>
          </cell>
          <cell r="C213" t="str">
            <v>Southeast Asia</v>
          </cell>
          <cell r="D213">
            <v>29</v>
          </cell>
        </row>
        <row r="214">
          <cell r="B214" t="str">
            <v>Tajikistan</v>
          </cell>
          <cell r="C214" t="str">
            <v>Former Soviet Union</v>
          </cell>
          <cell r="D214">
            <v>10</v>
          </cell>
        </row>
        <row r="215">
          <cell r="B215" t="str">
            <v>Tokelau</v>
          </cell>
          <cell r="C215" t="str">
            <v>Australia_NZ</v>
          </cell>
          <cell r="D215">
            <v>29</v>
          </cell>
        </row>
        <row r="216">
          <cell r="B216" t="str">
            <v>Turkmenistan</v>
          </cell>
          <cell r="C216" t="str">
            <v>Former Soviet Union</v>
          </cell>
          <cell r="D216">
            <v>10</v>
          </cell>
        </row>
        <row r="217">
          <cell r="B217" t="str">
            <v>Timor Leste</v>
          </cell>
          <cell r="C217" t="str">
            <v>Southeast Asia</v>
          </cell>
          <cell r="D217">
            <v>29</v>
          </cell>
        </row>
        <row r="218">
          <cell r="B218" t="str">
            <v>Tonga</v>
          </cell>
          <cell r="C218" t="str">
            <v>Southeast Asia</v>
          </cell>
          <cell r="D218">
            <v>29</v>
          </cell>
        </row>
        <row r="219">
          <cell r="B219" t="str">
            <v>Trinidad and Tobago</v>
          </cell>
          <cell r="C219" t="str">
            <v>Latin America</v>
          </cell>
          <cell r="D219">
            <v>9</v>
          </cell>
        </row>
        <row r="220">
          <cell r="B220" t="str">
            <v>Tunisia</v>
          </cell>
          <cell r="C220" t="str">
            <v>Africa</v>
          </cell>
          <cell r="D220">
            <v>3</v>
          </cell>
        </row>
        <row r="221">
          <cell r="B221" t="str">
            <v>Turkey</v>
          </cell>
          <cell r="C221" t="str">
            <v>Western Europe</v>
          </cell>
          <cell r="D221">
            <v>15</v>
          </cell>
        </row>
        <row r="222">
          <cell r="B222" t="str">
            <v>Tuvalu</v>
          </cell>
          <cell r="C222" t="str">
            <v>Southeast Asia</v>
          </cell>
          <cell r="D222">
            <v>29</v>
          </cell>
        </row>
        <row r="223">
          <cell r="B223" t="str">
            <v>Taiwan</v>
          </cell>
          <cell r="C223" t="str">
            <v>Southeast Asia</v>
          </cell>
          <cell r="D223">
            <v>30</v>
          </cell>
        </row>
        <row r="224">
          <cell r="B224" t="str">
            <v>Tanzania, United Republic of</v>
          </cell>
          <cell r="C224" t="str">
            <v>Africa</v>
          </cell>
          <cell r="D224">
            <v>4</v>
          </cell>
        </row>
        <row r="225">
          <cell r="B225" t="str">
            <v>Uganda</v>
          </cell>
          <cell r="C225" t="str">
            <v>Africa</v>
          </cell>
          <cell r="D225">
            <v>2</v>
          </cell>
        </row>
        <row r="226">
          <cell r="B226" t="str">
            <v>Ukraine</v>
          </cell>
          <cell r="C226" t="str">
            <v>Former Soviet Union</v>
          </cell>
          <cell r="D226">
            <v>14</v>
          </cell>
        </row>
        <row r="227">
          <cell r="B227" t="str">
            <v>Uruguay</v>
          </cell>
          <cell r="C227" t="str">
            <v>Latin America</v>
          </cell>
          <cell r="D227">
            <v>26</v>
          </cell>
        </row>
        <row r="228">
          <cell r="B228" t="str">
            <v>United States of America</v>
          </cell>
          <cell r="C228" t="str">
            <v>USA</v>
          </cell>
          <cell r="D228">
            <v>1</v>
          </cell>
        </row>
        <row r="229">
          <cell r="B229" t="str">
            <v>Uzbekistan</v>
          </cell>
          <cell r="C229" t="str">
            <v>Former Soviet Union</v>
          </cell>
          <cell r="D229">
            <v>10</v>
          </cell>
        </row>
        <row r="230">
          <cell r="B230" t="str">
            <v>Vatican</v>
          </cell>
          <cell r="C230" t="str">
            <v>Western Europe</v>
          </cell>
          <cell r="D230">
            <v>13</v>
          </cell>
        </row>
        <row r="231">
          <cell r="B231" t="str">
            <v>Saint Vincent and the Grenadines</v>
          </cell>
          <cell r="C231" t="str">
            <v>Latin America</v>
          </cell>
          <cell r="D231">
            <v>9</v>
          </cell>
        </row>
        <row r="232">
          <cell r="B232" t="str">
            <v>Venezuela</v>
          </cell>
          <cell r="C232" t="str">
            <v>Latin America</v>
          </cell>
          <cell r="D232">
            <v>25</v>
          </cell>
        </row>
        <row r="233">
          <cell r="B233" t="str">
            <v>Virgin Islands, British</v>
          </cell>
          <cell r="C233" t="str">
            <v>Latin America</v>
          </cell>
          <cell r="D233">
            <v>13</v>
          </cell>
        </row>
        <row r="234">
          <cell r="B234" t="str">
            <v>Virgin Islands, U.S.</v>
          </cell>
          <cell r="C234" t="str">
            <v>Latin America</v>
          </cell>
          <cell r="D234">
            <v>1</v>
          </cell>
        </row>
        <row r="235">
          <cell r="B235" t="str">
            <v>Viet Nam</v>
          </cell>
          <cell r="C235" t="str">
            <v>China</v>
          </cell>
          <cell r="D235">
            <v>29</v>
          </cell>
        </row>
        <row r="236">
          <cell r="B236" t="str">
            <v>Vanuatu</v>
          </cell>
          <cell r="C236" t="str">
            <v>Southeast Asia</v>
          </cell>
          <cell r="D236">
            <v>29</v>
          </cell>
        </row>
        <row r="237">
          <cell r="B237" t="str">
            <v>Wallis and Futuna</v>
          </cell>
          <cell r="C237" t="str">
            <v>Australia_NZ</v>
          </cell>
          <cell r="D237">
            <v>13</v>
          </cell>
        </row>
        <row r="238">
          <cell r="B238" t="str">
            <v>Samoa</v>
          </cell>
          <cell r="C238" t="str">
            <v>Southeast Asia</v>
          </cell>
          <cell r="D238">
            <v>29</v>
          </cell>
        </row>
        <row r="239">
          <cell r="B239" t="str">
            <v>Yemen</v>
          </cell>
          <cell r="C239" t="str">
            <v>Middle East</v>
          </cell>
          <cell r="D239">
            <v>21</v>
          </cell>
        </row>
        <row r="240">
          <cell r="B240" t="str">
            <v>Yugoslavia, Federal Republic of</v>
          </cell>
          <cell r="C240" t="str">
            <v>Eastern Europe</v>
          </cell>
          <cell r="D240">
            <v>15</v>
          </cell>
        </row>
        <row r="241">
          <cell r="B241" t="str">
            <v>South Africa</v>
          </cell>
          <cell r="C241" t="str">
            <v>Africa</v>
          </cell>
          <cell r="D241">
            <v>24</v>
          </cell>
        </row>
        <row r="242">
          <cell r="B242" t="str">
            <v>Zambia</v>
          </cell>
          <cell r="C242" t="str">
            <v>Africa</v>
          </cell>
          <cell r="D242">
            <v>4</v>
          </cell>
        </row>
        <row r="243">
          <cell r="B243" t="str">
            <v>Zimbabwe</v>
          </cell>
          <cell r="C243" t="str">
            <v>Africa</v>
          </cell>
          <cell r="D243">
            <v>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BAB7A-5E6D-4092-82E2-FFFAB3C2E126}">
  <dimension ref="A1:AG335"/>
  <sheetViews>
    <sheetView workbookViewId="0">
      <selection activeCell="G8" sqref="G8"/>
    </sheetView>
  </sheetViews>
  <sheetFormatPr defaultRowHeight="14.4" x14ac:dyDescent="0.3"/>
  <cols>
    <col min="1" max="1" width="7.88671875" style="5" customWidth="1"/>
    <col min="2" max="2" width="37.44140625" style="6" bestFit="1" customWidth="1"/>
    <col min="3" max="3" width="17.77734375" style="6" bestFit="1" customWidth="1"/>
    <col min="4" max="4" width="18.33203125" style="6" customWidth="1"/>
    <col min="5" max="14" width="8.88671875" style="5"/>
    <col min="15" max="15" width="9.109375" style="5" customWidth="1"/>
    <col min="16" max="16384" width="8.88671875" style="5"/>
  </cols>
  <sheetData>
    <row r="1" spans="1:4" x14ac:dyDescent="0.3">
      <c r="A1" s="14" t="s">
        <v>162</v>
      </c>
      <c r="B1" s="15" t="s">
        <v>163</v>
      </c>
      <c r="C1" s="15" t="s">
        <v>164</v>
      </c>
      <c r="D1" s="15" t="s">
        <v>161</v>
      </c>
    </row>
    <row r="2" spans="1:4" x14ac:dyDescent="0.3">
      <c r="A2" s="16" t="s">
        <v>165</v>
      </c>
      <c r="B2" s="17" t="s">
        <v>166</v>
      </c>
      <c r="C2" s="17" t="s">
        <v>167</v>
      </c>
      <c r="D2" s="17">
        <v>9</v>
      </c>
    </row>
    <row r="3" spans="1:4" x14ac:dyDescent="0.3">
      <c r="A3" s="16" t="s">
        <v>168</v>
      </c>
      <c r="B3" s="17" t="s">
        <v>169</v>
      </c>
      <c r="C3" s="17" t="s">
        <v>95</v>
      </c>
      <c r="D3" s="17">
        <v>27</v>
      </c>
    </row>
    <row r="4" spans="1:4" x14ac:dyDescent="0.3">
      <c r="A4" s="16" t="s">
        <v>170</v>
      </c>
      <c r="B4" s="17" t="s">
        <v>171</v>
      </c>
      <c r="C4" s="17" t="s">
        <v>44</v>
      </c>
      <c r="D4" s="17">
        <v>4</v>
      </c>
    </row>
    <row r="5" spans="1:4" x14ac:dyDescent="0.3">
      <c r="A5" s="16" t="s">
        <v>172</v>
      </c>
      <c r="B5" s="17" t="s">
        <v>173</v>
      </c>
      <c r="C5" s="17" t="s">
        <v>167</v>
      </c>
      <c r="D5" s="17">
        <v>9</v>
      </c>
    </row>
    <row r="6" spans="1:4" x14ac:dyDescent="0.3">
      <c r="A6" s="16" t="s">
        <v>174</v>
      </c>
      <c r="B6" s="17" t="s">
        <v>23</v>
      </c>
      <c r="C6" s="17" t="s">
        <v>175</v>
      </c>
      <c r="D6" s="17">
        <v>15</v>
      </c>
    </row>
    <row r="7" spans="1:4" x14ac:dyDescent="0.3">
      <c r="A7" s="16" t="s">
        <v>176</v>
      </c>
      <c r="B7" s="17" t="s">
        <v>27</v>
      </c>
      <c r="C7" s="17" t="s">
        <v>177</v>
      </c>
      <c r="D7" s="17">
        <v>13</v>
      </c>
    </row>
    <row r="8" spans="1:4" x14ac:dyDescent="0.3">
      <c r="A8" s="16" t="s">
        <v>178</v>
      </c>
      <c r="B8" s="17" t="s">
        <v>179</v>
      </c>
      <c r="C8" s="17" t="s">
        <v>167</v>
      </c>
      <c r="D8" s="17">
        <v>9</v>
      </c>
    </row>
    <row r="9" spans="1:4" x14ac:dyDescent="0.3">
      <c r="A9" s="16" t="s">
        <v>180</v>
      </c>
      <c r="B9" s="17" t="s">
        <v>130</v>
      </c>
      <c r="C9" s="17" t="s">
        <v>85</v>
      </c>
      <c r="D9" s="17">
        <v>21</v>
      </c>
    </row>
    <row r="10" spans="1:4" x14ac:dyDescent="0.3">
      <c r="A10" s="16" t="s">
        <v>181</v>
      </c>
      <c r="B10" s="17" t="s">
        <v>98</v>
      </c>
      <c r="C10" s="17" t="s">
        <v>167</v>
      </c>
      <c r="D10" s="17">
        <v>31</v>
      </c>
    </row>
    <row r="11" spans="1:4" x14ac:dyDescent="0.3">
      <c r="A11" s="16" t="s">
        <v>182</v>
      </c>
      <c r="B11" s="17" t="s">
        <v>183</v>
      </c>
      <c r="C11" s="17" t="s">
        <v>184</v>
      </c>
      <c r="D11" s="17">
        <v>10</v>
      </c>
    </row>
    <row r="12" spans="1:4" x14ac:dyDescent="0.3">
      <c r="A12" s="16" t="s">
        <v>185</v>
      </c>
      <c r="B12" s="17" t="s">
        <v>186</v>
      </c>
      <c r="C12" s="17" t="s">
        <v>95</v>
      </c>
      <c r="D12" s="17">
        <v>29</v>
      </c>
    </row>
    <row r="13" spans="1:4" x14ac:dyDescent="0.3">
      <c r="A13" s="16" t="s">
        <v>187</v>
      </c>
      <c r="B13" s="17" t="s">
        <v>188</v>
      </c>
      <c r="C13" s="17" t="s">
        <v>167</v>
      </c>
      <c r="D13" s="17">
        <v>9</v>
      </c>
    </row>
    <row r="14" spans="1:4" x14ac:dyDescent="0.3">
      <c r="A14" s="16" t="s">
        <v>189</v>
      </c>
      <c r="B14" s="17" t="s">
        <v>157</v>
      </c>
      <c r="C14" s="17" t="s">
        <v>52</v>
      </c>
      <c r="D14" s="17">
        <v>6</v>
      </c>
    </row>
    <row r="15" spans="1:4" x14ac:dyDescent="0.3">
      <c r="A15" s="16" t="s">
        <v>190</v>
      </c>
      <c r="B15" s="17" t="s">
        <v>20</v>
      </c>
      <c r="C15" s="17" t="s">
        <v>177</v>
      </c>
      <c r="D15" s="17">
        <v>13</v>
      </c>
    </row>
    <row r="16" spans="1:4" x14ac:dyDescent="0.3">
      <c r="A16" s="16" t="s">
        <v>191</v>
      </c>
      <c r="B16" s="17" t="s">
        <v>123</v>
      </c>
      <c r="C16" s="17" t="s">
        <v>184</v>
      </c>
      <c r="D16" s="17">
        <v>10</v>
      </c>
    </row>
    <row r="17" spans="1:4" x14ac:dyDescent="0.3">
      <c r="A17" s="16" t="s">
        <v>192</v>
      </c>
      <c r="B17" s="17" t="s">
        <v>193</v>
      </c>
      <c r="C17" s="17" t="s">
        <v>44</v>
      </c>
      <c r="D17" s="17">
        <v>2</v>
      </c>
    </row>
    <row r="18" spans="1:4" x14ac:dyDescent="0.3">
      <c r="A18" s="16" t="s">
        <v>194</v>
      </c>
      <c r="B18" s="17" t="s">
        <v>28</v>
      </c>
      <c r="C18" s="17" t="s">
        <v>177</v>
      </c>
      <c r="D18" s="17">
        <v>13</v>
      </c>
    </row>
    <row r="19" spans="1:4" x14ac:dyDescent="0.3">
      <c r="A19" s="16" t="s">
        <v>195</v>
      </c>
      <c r="B19" s="17" t="s">
        <v>196</v>
      </c>
      <c r="C19" s="17" t="s">
        <v>44</v>
      </c>
      <c r="D19" s="17">
        <v>5</v>
      </c>
    </row>
    <row r="20" spans="1:4" x14ac:dyDescent="0.3">
      <c r="A20" s="16" t="s">
        <v>197</v>
      </c>
      <c r="B20" s="17" t="s">
        <v>108</v>
      </c>
      <c r="C20" s="17" t="s">
        <v>44</v>
      </c>
      <c r="D20" s="17">
        <v>5</v>
      </c>
    </row>
    <row r="21" spans="1:4" x14ac:dyDescent="0.3">
      <c r="A21" s="16" t="s">
        <v>198</v>
      </c>
      <c r="B21" s="17" t="s">
        <v>124</v>
      </c>
      <c r="C21" s="17" t="s">
        <v>95</v>
      </c>
      <c r="D21" s="17">
        <v>27</v>
      </c>
    </row>
    <row r="22" spans="1:4" x14ac:dyDescent="0.3">
      <c r="A22" s="16" t="s">
        <v>199</v>
      </c>
      <c r="B22" s="17" t="s">
        <v>26</v>
      </c>
      <c r="C22" s="17" t="s">
        <v>175</v>
      </c>
      <c r="D22" s="17">
        <v>12</v>
      </c>
    </row>
    <row r="23" spans="1:4" x14ac:dyDescent="0.3">
      <c r="A23" s="16" t="s">
        <v>200</v>
      </c>
      <c r="B23" s="17" t="s">
        <v>201</v>
      </c>
      <c r="C23" s="17" t="s">
        <v>85</v>
      </c>
      <c r="D23" s="17">
        <v>21</v>
      </c>
    </row>
    <row r="24" spans="1:4" x14ac:dyDescent="0.3">
      <c r="A24" s="16" t="s">
        <v>202</v>
      </c>
      <c r="B24" s="17" t="s">
        <v>203</v>
      </c>
      <c r="C24" s="17" t="s">
        <v>167</v>
      </c>
      <c r="D24" s="17">
        <v>9</v>
      </c>
    </row>
    <row r="25" spans="1:4" x14ac:dyDescent="0.3">
      <c r="A25" s="16" t="s">
        <v>204</v>
      </c>
      <c r="B25" s="17" t="s">
        <v>42</v>
      </c>
      <c r="C25" s="17" t="s">
        <v>175</v>
      </c>
      <c r="D25" s="17">
        <v>15</v>
      </c>
    </row>
    <row r="26" spans="1:4" x14ac:dyDescent="0.3">
      <c r="A26" s="16" t="s">
        <v>205</v>
      </c>
      <c r="B26" s="17" t="s">
        <v>21</v>
      </c>
      <c r="C26" s="17" t="s">
        <v>184</v>
      </c>
      <c r="D26" s="17">
        <v>14</v>
      </c>
    </row>
    <row r="27" spans="1:4" x14ac:dyDescent="0.3">
      <c r="A27" s="16" t="s">
        <v>206</v>
      </c>
      <c r="B27" s="17" t="s">
        <v>207</v>
      </c>
      <c r="C27" s="17" t="s">
        <v>167</v>
      </c>
      <c r="D27" s="17">
        <v>9</v>
      </c>
    </row>
    <row r="28" spans="1:4" x14ac:dyDescent="0.3">
      <c r="A28" s="16" t="s">
        <v>208</v>
      </c>
      <c r="B28" s="17" t="s">
        <v>209</v>
      </c>
      <c r="C28" s="17" t="s">
        <v>177</v>
      </c>
      <c r="D28" s="17">
        <v>9</v>
      </c>
    </row>
    <row r="29" spans="1:4" x14ac:dyDescent="0.3">
      <c r="A29" s="16" t="s">
        <v>210</v>
      </c>
      <c r="B29" s="17" t="s">
        <v>144</v>
      </c>
      <c r="C29" s="17" t="s">
        <v>167</v>
      </c>
      <c r="D29" s="17">
        <v>26</v>
      </c>
    </row>
    <row r="30" spans="1:4" x14ac:dyDescent="0.3">
      <c r="A30" s="16" t="s">
        <v>211</v>
      </c>
      <c r="B30" s="17" t="s">
        <v>56</v>
      </c>
      <c r="C30" s="17" t="s">
        <v>167</v>
      </c>
      <c r="D30" s="17">
        <v>7</v>
      </c>
    </row>
    <row r="31" spans="1:4" x14ac:dyDescent="0.3">
      <c r="A31" s="16" t="s">
        <v>212</v>
      </c>
      <c r="B31" s="17" t="s">
        <v>213</v>
      </c>
      <c r="C31" s="17" t="s">
        <v>167</v>
      </c>
      <c r="D31" s="17">
        <v>9</v>
      </c>
    </row>
    <row r="32" spans="1:4" x14ac:dyDescent="0.3">
      <c r="A32" s="16" t="s">
        <v>214</v>
      </c>
      <c r="B32" s="17" t="s">
        <v>215</v>
      </c>
      <c r="C32" s="17" t="s">
        <v>95</v>
      </c>
      <c r="D32" s="17">
        <v>29</v>
      </c>
    </row>
    <row r="33" spans="1:4" x14ac:dyDescent="0.3">
      <c r="A33" s="16" t="s">
        <v>216</v>
      </c>
      <c r="B33" s="17" t="s">
        <v>217</v>
      </c>
      <c r="C33" s="17" t="s">
        <v>95</v>
      </c>
      <c r="D33" s="17">
        <v>27</v>
      </c>
    </row>
    <row r="34" spans="1:4" x14ac:dyDescent="0.3">
      <c r="A34" s="16" t="s">
        <v>218</v>
      </c>
      <c r="B34" s="17" t="s">
        <v>219</v>
      </c>
      <c r="C34" s="17" t="s">
        <v>44</v>
      </c>
      <c r="D34" s="17">
        <v>4</v>
      </c>
    </row>
    <row r="35" spans="1:4" x14ac:dyDescent="0.3">
      <c r="A35" s="16" t="s">
        <v>220</v>
      </c>
      <c r="B35" s="17" t="s">
        <v>221</v>
      </c>
      <c r="C35" s="17" t="s">
        <v>44</v>
      </c>
      <c r="D35" s="17">
        <v>5</v>
      </c>
    </row>
    <row r="36" spans="1:4" x14ac:dyDescent="0.3">
      <c r="A36" s="16" t="s">
        <v>222</v>
      </c>
      <c r="B36" s="17" t="s">
        <v>59</v>
      </c>
      <c r="C36" s="17" t="s">
        <v>59</v>
      </c>
      <c r="D36" s="17">
        <v>8</v>
      </c>
    </row>
    <row r="37" spans="1:4" x14ac:dyDescent="0.3">
      <c r="A37" s="16" t="s">
        <v>223</v>
      </c>
      <c r="B37" s="17" t="s">
        <v>224</v>
      </c>
      <c r="C37" s="17" t="s">
        <v>95</v>
      </c>
      <c r="D37" s="17">
        <v>29</v>
      </c>
    </row>
    <row r="38" spans="1:4" x14ac:dyDescent="0.3">
      <c r="A38" s="16" t="s">
        <v>225</v>
      </c>
      <c r="B38" s="17" t="s">
        <v>97</v>
      </c>
      <c r="C38" s="17" t="s">
        <v>177</v>
      </c>
      <c r="D38" s="17">
        <v>16</v>
      </c>
    </row>
    <row r="39" spans="1:4" x14ac:dyDescent="0.3">
      <c r="A39" s="16" t="s">
        <v>226</v>
      </c>
      <c r="B39" s="17" t="s">
        <v>227</v>
      </c>
      <c r="C39" s="17" t="s">
        <v>177</v>
      </c>
      <c r="D39" s="17">
        <v>13</v>
      </c>
    </row>
    <row r="40" spans="1:4" x14ac:dyDescent="0.3">
      <c r="A40" s="16" t="s">
        <v>228</v>
      </c>
      <c r="B40" s="17" t="s">
        <v>152</v>
      </c>
      <c r="C40" s="17" t="s">
        <v>167</v>
      </c>
      <c r="D40" s="17">
        <v>26</v>
      </c>
    </row>
    <row r="41" spans="1:4" x14ac:dyDescent="0.3">
      <c r="A41" s="16" t="s">
        <v>229</v>
      </c>
      <c r="B41" s="17" t="s">
        <v>69</v>
      </c>
      <c r="C41" s="17" t="s">
        <v>69</v>
      </c>
      <c r="D41" s="17">
        <v>11</v>
      </c>
    </row>
    <row r="42" spans="1:4" x14ac:dyDescent="0.3">
      <c r="A42" s="16" t="s">
        <v>230</v>
      </c>
      <c r="B42" s="17" t="s">
        <v>231</v>
      </c>
      <c r="C42" s="17" t="s">
        <v>44</v>
      </c>
      <c r="D42" s="17">
        <v>5</v>
      </c>
    </row>
    <row r="43" spans="1:4" x14ac:dyDescent="0.3">
      <c r="A43" s="16" t="s">
        <v>232</v>
      </c>
      <c r="B43" s="17" t="s">
        <v>233</v>
      </c>
      <c r="C43" s="17" t="s">
        <v>44</v>
      </c>
      <c r="D43" s="17">
        <v>5</v>
      </c>
    </row>
    <row r="44" spans="1:4" x14ac:dyDescent="0.3">
      <c r="A44" s="16" t="s">
        <v>234</v>
      </c>
      <c r="B44" s="17" t="s">
        <v>235</v>
      </c>
      <c r="C44" s="17" t="s">
        <v>44</v>
      </c>
      <c r="D44" s="17">
        <v>5</v>
      </c>
    </row>
    <row r="45" spans="1:4" x14ac:dyDescent="0.3">
      <c r="A45" s="16" t="s">
        <v>236</v>
      </c>
      <c r="B45" s="17" t="s">
        <v>237</v>
      </c>
      <c r="C45" s="17" t="s">
        <v>44</v>
      </c>
      <c r="D45" s="17">
        <v>5</v>
      </c>
    </row>
    <row r="46" spans="1:4" x14ac:dyDescent="0.3">
      <c r="A46" s="16" t="s">
        <v>238</v>
      </c>
      <c r="B46" s="17" t="s">
        <v>239</v>
      </c>
      <c r="C46" s="17" t="s">
        <v>52</v>
      </c>
      <c r="D46" s="17">
        <v>29</v>
      </c>
    </row>
    <row r="47" spans="1:4" x14ac:dyDescent="0.3">
      <c r="A47" s="16" t="s">
        <v>240</v>
      </c>
      <c r="B47" s="17" t="s">
        <v>99</v>
      </c>
      <c r="C47" s="17" t="s">
        <v>167</v>
      </c>
      <c r="D47" s="17">
        <v>32</v>
      </c>
    </row>
    <row r="48" spans="1:4" x14ac:dyDescent="0.3">
      <c r="A48" s="16" t="s">
        <v>241</v>
      </c>
      <c r="B48" s="17" t="s">
        <v>242</v>
      </c>
      <c r="C48" s="17" t="s">
        <v>44</v>
      </c>
      <c r="D48" s="17">
        <v>2</v>
      </c>
    </row>
    <row r="49" spans="1:4" x14ac:dyDescent="0.3">
      <c r="A49" s="16" t="s">
        <v>243</v>
      </c>
      <c r="B49" s="17" t="s">
        <v>244</v>
      </c>
      <c r="C49" s="17" t="s">
        <v>44</v>
      </c>
      <c r="D49" s="17">
        <v>5</v>
      </c>
    </row>
    <row r="50" spans="1:4" x14ac:dyDescent="0.3">
      <c r="A50" s="16" t="s">
        <v>245</v>
      </c>
      <c r="B50" s="17" t="s">
        <v>145</v>
      </c>
      <c r="C50" s="17" t="s">
        <v>167</v>
      </c>
      <c r="D50" s="17">
        <v>9</v>
      </c>
    </row>
    <row r="51" spans="1:4" x14ac:dyDescent="0.3">
      <c r="A51" s="16" t="s">
        <v>246</v>
      </c>
      <c r="B51" s="17" t="s">
        <v>247</v>
      </c>
      <c r="C51" s="17" t="s">
        <v>167</v>
      </c>
      <c r="D51" s="17">
        <v>9</v>
      </c>
    </row>
    <row r="52" spans="1:4" x14ac:dyDescent="0.3">
      <c r="A52" s="16" t="s">
        <v>248</v>
      </c>
      <c r="B52" s="17" t="s">
        <v>249</v>
      </c>
      <c r="C52" s="17" t="s">
        <v>167</v>
      </c>
      <c r="D52" s="17">
        <v>9</v>
      </c>
    </row>
    <row r="53" spans="1:4" x14ac:dyDescent="0.3">
      <c r="A53" s="16" t="s">
        <v>250</v>
      </c>
      <c r="B53" s="17" t="s">
        <v>251</v>
      </c>
      <c r="C53" s="17" t="s">
        <v>167</v>
      </c>
      <c r="D53" s="17">
        <v>9</v>
      </c>
    </row>
    <row r="54" spans="1:4" x14ac:dyDescent="0.3">
      <c r="A54" s="16" t="s">
        <v>252</v>
      </c>
      <c r="B54" s="17" t="s">
        <v>33</v>
      </c>
      <c r="C54" s="17" t="s">
        <v>177</v>
      </c>
      <c r="D54" s="17">
        <v>12</v>
      </c>
    </row>
    <row r="55" spans="1:4" x14ac:dyDescent="0.3">
      <c r="A55" s="16" t="s">
        <v>253</v>
      </c>
      <c r="B55" s="17" t="s">
        <v>254</v>
      </c>
      <c r="C55" s="17" t="s">
        <v>95</v>
      </c>
      <c r="D55" s="17">
        <v>29</v>
      </c>
    </row>
    <row r="56" spans="1:4" x14ac:dyDescent="0.3">
      <c r="A56" s="16" t="s">
        <v>255</v>
      </c>
      <c r="B56" s="17" t="s">
        <v>39</v>
      </c>
      <c r="C56" s="17" t="s">
        <v>175</v>
      </c>
      <c r="D56" s="17">
        <v>12</v>
      </c>
    </row>
    <row r="57" spans="1:4" x14ac:dyDescent="0.3">
      <c r="A57" s="16" t="s">
        <v>256</v>
      </c>
      <c r="B57" s="17" t="s">
        <v>58</v>
      </c>
      <c r="C57" s="17" t="s">
        <v>177</v>
      </c>
      <c r="D57" s="17">
        <v>13</v>
      </c>
    </row>
    <row r="58" spans="1:4" x14ac:dyDescent="0.3">
      <c r="A58" s="16" t="s">
        <v>257</v>
      </c>
      <c r="B58" s="17" t="s">
        <v>258</v>
      </c>
      <c r="C58" s="17" t="s">
        <v>44</v>
      </c>
      <c r="D58" s="17">
        <v>2</v>
      </c>
    </row>
    <row r="59" spans="1:4" x14ac:dyDescent="0.3">
      <c r="A59" s="16" t="s">
        <v>259</v>
      </c>
      <c r="B59" s="17" t="s">
        <v>260</v>
      </c>
      <c r="C59" s="17" t="s">
        <v>167</v>
      </c>
      <c r="D59" s="17">
        <v>9</v>
      </c>
    </row>
    <row r="60" spans="1:4" x14ac:dyDescent="0.3">
      <c r="A60" s="16" t="s">
        <v>261</v>
      </c>
      <c r="B60" s="17" t="s">
        <v>46</v>
      </c>
      <c r="C60" s="17" t="s">
        <v>177</v>
      </c>
      <c r="D60" s="17">
        <v>13</v>
      </c>
    </row>
    <row r="61" spans="1:4" x14ac:dyDescent="0.3">
      <c r="A61" s="16" t="s">
        <v>262</v>
      </c>
      <c r="B61" s="17" t="s">
        <v>263</v>
      </c>
      <c r="C61" s="17" t="s">
        <v>167</v>
      </c>
      <c r="D61" s="17">
        <v>9</v>
      </c>
    </row>
    <row r="62" spans="1:4" x14ac:dyDescent="0.3">
      <c r="A62" s="16" t="s">
        <v>264</v>
      </c>
      <c r="B62" s="17" t="s">
        <v>105</v>
      </c>
      <c r="C62" s="17" t="s">
        <v>44</v>
      </c>
      <c r="D62" s="17">
        <v>3</v>
      </c>
    </row>
    <row r="63" spans="1:4" x14ac:dyDescent="0.3">
      <c r="A63" s="16" t="s">
        <v>265</v>
      </c>
      <c r="B63" s="17" t="s">
        <v>142</v>
      </c>
      <c r="C63" s="17" t="s">
        <v>167</v>
      </c>
      <c r="D63" s="17">
        <v>26</v>
      </c>
    </row>
    <row r="64" spans="1:4" x14ac:dyDescent="0.3">
      <c r="A64" s="16" t="s">
        <v>266</v>
      </c>
      <c r="B64" s="17" t="s">
        <v>102</v>
      </c>
      <c r="C64" s="17" t="s">
        <v>44</v>
      </c>
      <c r="D64" s="17">
        <v>3</v>
      </c>
    </row>
    <row r="65" spans="1:4" x14ac:dyDescent="0.3">
      <c r="A65" s="16" t="s">
        <v>267</v>
      </c>
      <c r="B65" s="17" t="s">
        <v>268</v>
      </c>
      <c r="C65" s="17" t="s">
        <v>44</v>
      </c>
      <c r="D65" s="17">
        <v>2</v>
      </c>
    </row>
    <row r="66" spans="1:4" x14ac:dyDescent="0.3">
      <c r="A66" s="16" t="s">
        <v>269</v>
      </c>
      <c r="B66" s="17" t="s">
        <v>270</v>
      </c>
      <c r="C66" s="17" t="s">
        <v>44</v>
      </c>
      <c r="D66" s="17">
        <v>3</v>
      </c>
    </row>
    <row r="67" spans="1:4" x14ac:dyDescent="0.3">
      <c r="A67" s="16" t="s">
        <v>271</v>
      </c>
      <c r="B67" s="17" t="s">
        <v>80</v>
      </c>
      <c r="C67" s="17" t="s">
        <v>177</v>
      </c>
      <c r="D67" s="17">
        <v>13</v>
      </c>
    </row>
    <row r="68" spans="1:4" x14ac:dyDescent="0.3">
      <c r="A68" s="16" t="s">
        <v>272</v>
      </c>
      <c r="B68" s="17" t="s">
        <v>45</v>
      </c>
      <c r="C68" s="17" t="s">
        <v>184</v>
      </c>
      <c r="D68" s="17">
        <v>12</v>
      </c>
    </row>
    <row r="69" spans="1:4" x14ac:dyDescent="0.3">
      <c r="A69" s="16" t="s">
        <v>273</v>
      </c>
      <c r="B69" s="17" t="s">
        <v>101</v>
      </c>
      <c r="C69" s="17" t="s">
        <v>44</v>
      </c>
      <c r="D69" s="17">
        <v>2</v>
      </c>
    </row>
    <row r="70" spans="1:4" x14ac:dyDescent="0.3">
      <c r="A70" s="16" t="s">
        <v>274</v>
      </c>
      <c r="B70" s="17" t="s">
        <v>50</v>
      </c>
      <c r="C70" s="17" t="s">
        <v>177</v>
      </c>
      <c r="D70" s="17">
        <v>13</v>
      </c>
    </row>
    <row r="71" spans="1:4" x14ac:dyDescent="0.3">
      <c r="A71" s="16" t="s">
        <v>275</v>
      </c>
      <c r="B71" s="17" t="s">
        <v>276</v>
      </c>
      <c r="C71" s="17" t="s">
        <v>95</v>
      </c>
      <c r="D71" s="17">
        <v>29</v>
      </c>
    </row>
    <row r="72" spans="1:4" x14ac:dyDescent="0.3">
      <c r="A72" s="16" t="s">
        <v>277</v>
      </c>
      <c r="B72" s="17" t="s">
        <v>278</v>
      </c>
      <c r="C72" s="17" t="s">
        <v>167</v>
      </c>
      <c r="D72" s="17">
        <v>13</v>
      </c>
    </row>
    <row r="73" spans="1:4" x14ac:dyDescent="0.3">
      <c r="A73" s="16" t="s">
        <v>279</v>
      </c>
      <c r="B73" s="17" t="s">
        <v>54</v>
      </c>
      <c r="C73" s="17" t="s">
        <v>177</v>
      </c>
      <c r="D73" s="17">
        <v>13</v>
      </c>
    </row>
    <row r="74" spans="1:4" x14ac:dyDescent="0.3">
      <c r="A74" s="16" t="s">
        <v>280</v>
      </c>
      <c r="B74" s="17" t="s">
        <v>281</v>
      </c>
      <c r="C74" s="17" t="s">
        <v>177</v>
      </c>
      <c r="D74" s="17">
        <v>13</v>
      </c>
    </row>
    <row r="75" spans="1:4" x14ac:dyDescent="0.3">
      <c r="A75" s="16" t="s">
        <v>282</v>
      </c>
      <c r="B75" s="17" t="s">
        <v>283</v>
      </c>
      <c r="C75" s="17" t="s">
        <v>95</v>
      </c>
      <c r="D75" s="17">
        <v>29</v>
      </c>
    </row>
    <row r="76" spans="1:4" x14ac:dyDescent="0.3">
      <c r="A76" s="16" t="s">
        <v>284</v>
      </c>
      <c r="B76" s="17" t="s">
        <v>285</v>
      </c>
      <c r="C76" s="17" t="s">
        <v>44</v>
      </c>
      <c r="D76" s="17">
        <v>5</v>
      </c>
    </row>
    <row r="77" spans="1:4" x14ac:dyDescent="0.3">
      <c r="A77" s="16" t="s">
        <v>286</v>
      </c>
      <c r="B77" s="17" t="s">
        <v>82</v>
      </c>
      <c r="C77" s="17" t="s">
        <v>177</v>
      </c>
      <c r="D77" s="17">
        <v>13</v>
      </c>
    </row>
    <row r="78" spans="1:4" x14ac:dyDescent="0.3">
      <c r="A78" s="16" t="s">
        <v>287</v>
      </c>
      <c r="B78" s="17" t="s">
        <v>288</v>
      </c>
      <c r="C78" s="17" t="s">
        <v>184</v>
      </c>
      <c r="D78" s="17">
        <v>10</v>
      </c>
    </row>
    <row r="79" spans="1:4" x14ac:dyDescent="0.3">
      <c r="A79" s="16" t="s">
        <v>289</v>
      </c>
      <c r="B79" s="17" t="s">
        <v>290</v>
      </c>
      <c r="C79" s="17" t="s">
        <v>177</v>
      </c>
      <c r="D79" s="17">
        <v>13</v>
      </c>
    </row>
    <row r="80" spans="1:4" x14ac:dyDescent="0.3">
      <c r="A80" s="16" t="s">
        <v>291</v>
      </c>
      <c r="B80" s="17" t="s">
        <v>107</v>
      </c>
      <c r="C80" s="17" t="s">
        <v>44</v>
      </c>
      <c r="D80" s="17">
        <v>5</v>
      </c>
    </row>
    <row r="81" spans="1:4" x14ac:dyDescent="0.3">
      <c r="A81" s="16" t="s">
        <v>292</v>
      </c>
      <c r="B81" s="17" t="s">
        <v>293</v>
      </c>
      <c r="C81" s="17" t="s">
        <v>177</v>
      </c>
      <c r="D81" s="17">
        <v>13</v>
      </c>
    </row>
    <row r="82" spans="1:4" x14ac:dyDescent="0.3">
      <c r="A82" s="16" t="s">
        <v>294</v>
      </c>
      <c r="B82" s="17" t="s">
        <v>295</v>
      </c>
      <c r="C82" s="17" t="s">
        <v>44</v>
      </c>
      <c r="D82" s="17">
        <v>5</v>
      </c>
    </row>
    <row r="83" spans="1:4" x14ac:dyDescent="0.3">
      <c r="A83" s="16" t="s">
        <v>296</v>
      </c>
      <c r="B83" s="17" t="s">
        <v>297</v>
      </c>
      <c r="C83" s="17" t="s">
        <v>167</v>
      </c>
      <c r="D83" s="17">
        <v>9</v>
      </c>
    </row>
    <row r="84" spans="1:4" x14ac:dyDescent="0.3">
      <c r="A84" s="16" t="s">
        <v>298</v>
      </c>
      <c r="B84" s="17" t="s">
        <v>299</v>
      </c>
      <c r="C84" s="17" t="s">
        <v>44</v>
      </c>
      <c r="D84" s="17">
        <v>5</v>
      </c>
    </row>
    <row r="85" spans="1:4" x14ac:dyDescent="0.3">
      <c r="A85" s="16" t="s">
        <v>300</v>
      </c>
      <c r="B85" s="17" t="s">
        <v>301</v>
      </c>
      <c r="C85" s="17" t="s">
        <v>44</v>
      </c>
      <c r="D85" s="17">
        <v>5</v>
      </c>
    </row>
    <row r="86" spans="1:4" x14ac:dyDescent="0.3">
      <c r="A86" s="16" t="s">
        <v>302</v>
      </c>
      <c r="B86" s="17" t="s">
        <v>303</v>
      </c>
      <c r="C86" s="17" t="s">
        <v>44</v>
      </c>
      <c r="D86" s="17">
        <v>5</v>
      </c>
    </row>
    <row r="87" spans="1:4" x14ac:dyDescent="0.3">
      <c r="A87" s="16" t="s">
        <v>304</v>
      </c>
      <c r="B87" s="17" t="s">
        <v>62</v>
      </c>
      <c r="C87" s="17" t="s">
        <v>177</v>
      </c>
      <c r="D87" s="17">
        <v>13</v>
      </c>
    </row>
    <row r="88" spans="1:4" x14ac:dyDescent="0.3">
      <c r="A88" s="16" t="s">
        <v>305</v>
      </c>
      <c r="B88" s="17" t="s">
        <v>306</v>
      </c>
      <c r="C88" s="17" t="s">
        <v>167</v>
      </c>
      <c r="D88" s="17">
        <v>9</v>
      </c>
    </row>
    <row r="89" spans="1:4" x14ac:dyDescent="0.3">
      <c r="A89" s="16" t="s">
        <v>307</v>
      </c>
      <c r="B89" s="17" t="s">
        <v>65</v>
      </c>
      <c r="C89" s="17" t="s">
        <v>177</v>
      </c>
      <c r="D89" s="17">
        <v>13</v>
      </c>
    </row>
    <row r="90" spans="1:4" x14ac:dyDescent="0.3">
      <c r="A90" s="16" t="s">
        <v>308</v>
      </c>
      <c r="B90" s="17" t="s">
        <v>147</v>
      </c>
      <c r="C90" s="17" t="s">
        <v>167</v>
      </c>
      <c r="D90" s="17">
        <v>9</v>
      </c>
    </row>
    <row r="91" spans="1:4" x14ac:dyDescent="0.3">
      <c r="A91" s="16" t="s">
        <v>309</v>
      </c>
      <c r="B91" s="17" t="s">
        <v>310</v>
      </c>
      <c r="C91" s="17" t="s">
        <v>167</v>
      </c>
      <c r="D91" s="17">
        <v>25</v>
      </c>
    </row>
    <row r="92" spans="1:4" x14ac:dyDescent="0.3">
      <c r="A92" s="16" t="s">
        <v>311</v>
      </c>
      <c r="B92" s="17" t="s">
        <v>312</v>
      </c>
      <c r="C92" s="17" t="s">
        <v>95</v>
      </c>
      <c r="D92" s="17">
        <v>29</v>
      </c>
    </row>
    <row r="93" spans="1:4" x14ac:dyDescent="0.3">
      <c r="A93" s="16" t="s">
        <v>313</v>
      </c>
      <c r="B93" s="17" t="s">
        <v>314</v>
      </c>
      <c r="C93" s="17" t="s">
        <v>167</v>
      </c>
      <c r="D93" s="17">
        <v>25</v>
      </c>
    </row>
    <row r="94" spans="1:4" x14ac:dyDescent="0.3">
      <c r="A94" s="16" t="s">
        <v>315</v>
      </c>
      <c r="B94" s="17" t="s">
        <v>316</v>
      </c>
      <c r="C94" s="17" t="s">
        <v>95</v>
      </c>
      <c r="D94" s="17">
        <v>11</v>
      </c>
    </row>
    <row r="95" spans="1:4" x14ac:dyDescent="0.3">
      <c r="A95" s="16" t="s">
        <v>317</v>
      </c>
      <c r="B95" s="17" t="s">
        <v>149</v>
      </c>
      <c r="C95" s="17" t="s">
        <v>167</v>
      </c>
      <c r="D95" s="17">
        <v>9</v>
      </c>
    </row>
    <row r="96" spans="1:4" x14ac:dyDescent="0.3">
      <c r="A96" s="16" t="s">
        <v>318</v>
      </c>
      <c r="B96" s="17" t="s">
        <v>40</v>
      </c>
      <c r="C96" s="17" t="s">
        <v>175</v>
      </c>
      <c r="D96" s="17">
        <v>15</v>
      </c>
    </row>
    <row r="97" spans="1:4" x14ac:dyDescent="0.3">
      <c r="A97" s="16" t="s">
        <v>319</v>
      </c>
      <c r="B97" s="17" t="s">
        <v>320</v>
      </c>
      <c r="C97" s="17" t="s">
        <v>167</v>
      </c>
      <c r="D97" s="17">
        <v>9</v>
      </c>
    </row>
    <row r="98" spans="1:4" x14ac:dyDescent="0.3">
      <c r="A98" s="16" t="s">
        <v>321</v>
      </c>
      <c r="B98" s="17" t="s">
        <v>49</v>
      </c>
      <c r="C98" s="17" t="s">
        <v>175</v>
      </c>
      <c r="D98" s="17">
        <v>12</v>
      </c>
    </row>
    <row r="99" spans="1:4" x14ac:dyDescent="0.3">
      <c r="A99" s="16" t="s">
        <v>322</v>
      </c>
      <c r="B99" s="17" t="s">
        <v>81</v>
      </c>
      <c r="C99" s="17" t="s">
        <v>95</v>
      </c>
      <c r="D99" s="17">
        <v>18</v>
      </c>
    </row>
    <row r="100" spans="1:4" x14ac:dyDescent="0.3">
      <c r="A100" s="16" t="s">
        <v>323</v>
      </c>
      <c r="B100" s="17" t="s">
        <v>324</v>
      </c>
      <c r="C100" s="17" t="s">
        <v>177</v>
      </c>
      <c r="D100" s="17">
        <v>13</v>
      </c>
    </row>
    <row r="101" spans="1:4" x14ac:dyDescent="0.3">
      <c r="A101" s="16" t="s">
        <v>325</v>
      </c>
      <c r="B101" s="17" t="s">
        <v>79</v>
      </c>
      <c r="C101" s="17" t="s">
        <v>79</v>
      </c>
      <c r="D101" s="17">
        <v>17</v>
      </c>
    </row>
    <row r="102" spans="1:4" x14ac:dyDescent="0.3">
      <c r="A102" s="16" t="s">
        <v>326</v>
      </c>
      <c r="B102" s="17" t="s">
        <v>68</v>
      </c>
      <c r="C102" s="17" t="s">
        <v>177</v>
      </c>
      <c r="D102" s="17">
        <v>13</v>
      </c>
    </row>
    <row r="103" spans="1:4" x14ac:dyDescent="0.3">
      <c r="A103" s="16" t="s">
        <v>327</v>
      </c>
      <c r="B103" s="17" t="s">
        <v>116</v>
      </c>
      <c r="C103" s="17" t="s">
        <v>85</v>
      </c>
      <c r="D103" s="17">
        <v>21</v>
      </c>
    </row>
    <row r="104" spans="1:4" x14ac:dyDescent="0.3">
      <c r="A104" s="16" t="s">
        <v>328</v>
      </c>
      <c r="B104" s="17" t="s">
        <v>118</v>
      </c>
      <c r="C104" s="17" t="s">
        <v>85</v>
      </c>
      <c r="D104" s="17">
        <v>21</v>
      </c>
    </row>
    <row r="105" spans="1:4" x14ac:dyDescent="0.3">
      <c r="A105" s="16" t="s">
        <v>329</v>
      </c>
      <c r="B105" s="17" t="s">
        <v>22</v>
      </c>
      <c r="C105" s="17" t="s">
        <v>177</v>
      </c>
      <c r="D105" s="17">
        <v>16</v>
      </c>
    </row>
    <row r="106" spans="1:4" x14ac:dyDescent="0.3">
      <c r="A106" s="16" t="s">
        <v>330</v>
      </c>
      <c r="B106" s="17" t="s">
        <v>135</v>
      </c>
      <c r="C106" s="17" t="s">
        <v>85</v>
      </c>
      <c r="D106" s="17">
        <v>21</v>
      </c>
    </row>
    <row r="107" spans="1:4" x14ac:dyDescent="0.3">
      <c r="A107" s="16" t="s">
        <v>331</v>
      </c>
      <c r="B107" s="17" t="s">
        <v>71</v>
      </c>
      <c r="C107" s="17" t="s">
        <v>177</v>
      </c>
      <c r="D107" s="17">
        <v>13</v>
      </c>
    </row>
    <row r="108" spans="1:4" x14ac:dyDescent="0.3">
      <c r="A108" s="16" t="s">
        <v>332</v>
      </c>
      <c r="B108" s="17" t="s">
        <v>154</v>
      </c>
      <c r="C108" s="17" t="s">
        <v>167</v>
      </c>
      <c r="D108" s="17">
        <v>9</v>
      </c>
    </row>
    <row r="109" spans="1:4" x14ac:dyDescent="0.3">
      <c r="A109" s="16" t="s">
        <v>333</v>
      </c>
      <c r="B109" s="17" t="s">
        <v>334</v>
      </c>
      <c r="C109" s="17" t="s">
        <v>177</v>
      </c>
      <c r="D109" s="17">
        <v>13</v>
      </c>
    </row>
    <row r="110" spans="1:4" x14ac:dyDescent="0.3">
      <c r="A110" s="16" t="s">
        <v>335</v>
      </c>
      <c r="B110" s="17" t="s">
        <v>128</v>
      </c>
      <c r="C110" s="17" t="s">
        <v>85</v>
      </c>
      <c r="D110" s="17">
        <v>21</v>
      </c>
    </row>
    <row r="111" spans="1:4" x14ac:dyDescent="0.3">
      <c r="A111" s="16" t="s">
        <v>336</v>
      </c>
      <c r="B111" s="17" t="s">
        <v>83</v>
      </c>
      <c r="C111" s="17" t="s">
        <v>83</v>
      </c>
      <c r="D111" s="17">
        <v>19</v>
      </c>
    </row>
    <row r="112" spans="1:4" x14ac:dyDescent="0.3">
      <c r="A112" s="16" t="s">
        <v>337</v>
      </c>
      <c r="B112" s="17" t="s">
        <v>125</v>
      </c>
      <c r="C112" s="17" t="s">
        <v>184</v>
      </c>
      <c r="D112" s="17">
        <v>10</v>
      </c>
    </row>
    <row r="113" spans="1:4" x14ac:dyDescent="0.3">
      <c r="A113" s="16" t="s">
        <v>338</v>
      </c>
      <c r="B113" s="17" t="s">
        <v>103</v>
      </c>
      <c r="C113" s="17" t="s">
        <v>44</v>
      </c>
      <c r="D113" s="17">
        <v>2</v>
      </c>
    </row>
    <row r="114" spans="1:4" x14ac:dyDescent="0.3">
      <c r="A114" s="16" t="s">
        <v>339</v>
      </c>
      <c r="B114" s="17" t="s">
        <v>340</v>
      </c>
      <c r="C114" s="17" t="s">
        <v>184</v>
      </c>
      <c r="D114" s="17">
        <v>10</v>
      </c>
    </row>
    <row r="115" spans="1:4" x14ac:dyDescent="0.3">
      <c r="A115" s="16" t="s">
        <v>341</v>
      </c>
      <c r="B115" s="17" t="s">
        <v>342</v>
      </c>
      <c r="C115" s="17" t="s">
        <v>69</v>
      </c>
      <c r="D115" s="17">
        <v>29</v>
      </c>
    </row>
    <row r="116" spans="1:4" x14ac:dyDescent="0.3">
      <c r="A116" s="16" t="s">
        <v>343</v>
      </c>
      <c r="B116" s="17" t="s">
        <v>344</v>
      </c>
      <c r="C116" s="17" t="s">
        <v>95</v>
      </c>
      <c r="D116" s="17">
        <v>29</v>
      </c>
    </row>
    <row r="117" spans="1:4" x14ac:dyDescent="0.3">
      <c r="A117" s="16" t="s">
        <v>345</v>
      </c>
      <c r="B117" s="17" t="s">
        <v>346</v>
      </c>
      <c r="C117" s="17" t="s">
        <v>167</v>
      </c>
      <c r="D117" s="17">
        <v>9</v>
      </c>
    </row>
    <row r="118" spans="1:4" x14ac:dyDescent="0.3">
      <c r="A118" s="16" t="s">
        <v>347</v>
      </c>
      <c r="B118" s="17" t="s">
        <v>137</v>
      </c>
      <c r="C118" s="17" t="s">
        <v>348</v>
      </c>
      <c r="D118" s="17">
        <v>28</v>
      </c>
    </row>
    <row r="119" spans="1:4" x14ac:dyDescent="0.3">
      <c r="A119" s="16" t="s">
        <v>349</v>
      </c>
      <c r="B119" s="17" t="s">
        <v>132</v>
      </c>
      <c r="C119" s="17" t="s">
        <v>85</v>
      </c>
      <c r="D119" s="17">
        <v>21</v>
      </c>
    </row>
    <row r="120" spans="1:4" x14ac:dyDescent="0.3">
      <c r="A120" s="16" t="s">
        <v>350</v>
      </c>
      <c r="B120" s="17" t="s">
        <v>351</v>
      </c>
      <c r="C120" s="17" t="s">
        <v>95</v>
      </c>
      <c r="D120" s="17">
        <v>29</v>
      </c>
    </row>
    <row r="121" spans="1:4" x14ac:dyDescent="0.3">
      <c r="A121" s="16" t="s">
        <v>352</v>
      </c>
      <c r="B121" s="17" t="s">
        <v>114</v>
      </c>
      <c r="C121" s="17" t="s">
        <v>85</v>
      </c>
      <c r="D121" s="17">
        <v>21</v>
      </c>
    </row>
    <row r="122" spans="1:4" x14ac:dyDescent="0.3">
      <c r="A122" s="16" t="s">
        <v>353</v>
      </c>
      <c r="B122" s="17" t="s">
        <v>354</v>
      </c>
      <c r="C122" s="17" t="s">
        <v>44</v>
      </c>
      <c r="D122" s="17">
        <v>5</v>
      </c>
    </row>
    <row r="123" spans="1:4" x14ac:dyDescent="0.3">
      <c r="A123" s="16" t="s">
        <v>355</v>
      </c>
      <c r="B123" s="17" t="s">
        <v>356</v>
      </c>
      <c r="C123" s="17" t="s">
        <v>44</v>
      </c>
      <c r="D123" s="17">
        <v>3</v>
      </c>
    </row>
    <row r="124" spans="1:4" x14ac:dyDescent="0.3">
      <c r="A124" s="16" t="s">
        <v>357</v>
      </c>
      <c r="B124" s="17" t="s">
        <v>358</v>
      </c>
      <c r="C124" s="17" t="s">
        <v>167</v>
      </c>
      <c r="D124" s="17">
        <v>9</v>
      </c>
    </row>
    <row r="125" spans="1:4" x14ac:dyDescent="0.3">
      <c r="A125" s="16" t="s">
        <v>359</v>
      </c>
      <c r="B125" s="17" t="s">
        <v>360</v>
      </c>
      <c r="C125" s="17" t="s">
        <v>177</v>
      </c>
      <c r="D125" s="17">
        <v>16</v>
      </c>
    </row>
    <row r="126" spans="1:4" x14ac:dyDescent="0.3">
      <c r="A126" s="16" t="s">
        <v>361</v>
      </c>
      <c r="B126" s="17" t="s">
        <v>117</v>
      </c>
      <c r="C126" s="17" t="s">
        <v>95</v>
      </c>
      <c r="D126" s="17">
        <v>27</v>
      </c>
    </row>
    <row r="127" spans="1:4" x14ac:dyDescent="0.3">
      <c r="A127" s="16" t="s">
        <v>362</v>
      </c>
      <c r="B127" s="17" t="s">
        <v>363</v>
      </c>
      <c r="C127" s="17" t="s">
        <v>44</v>
      </c>
      <c r="D127" s="17">
        <v>4</v>
      </c>
    </row>
    <row r="128" spans="1:4" x14ac:dyDescent="0.3">
      <c r="A128" s="16" t="s">
        <v>364</v>
      </c>
      <c r="B128" s="17" t="s">
        <v>53</v>
      </c>
      <c r="C128" s="17" t="s">
        <v>184</v>
      </c>
      <c r="D128" s="17">
        <v>12</v>
      </c>
    </row>
    <row r="129" spans="1:4" x14ac:dyDescent="0.3">
      <c r="A129" s="16" t="s">
        <v>365</v>
      </c>
      <c r="B129" s="17" t="s">
        <v>73</v>
      </c>
      <c r="C129" s="17" t="s">
        <v>177</v>
      </c>
      <c r="D129" s="17">
        <v>13</v>
      </c>
    </row>
    <row r="130" spans="1:4" x14ac:dyDescent="0.3">
      <c r="A130" s="16" t="s">
        <v>366</v>
      </c>
      <c r="B130" s="17" t="s">
        <v>57</v>
      </c>
      <c r="C130" s="17" t="s">
        <v>184</v>
      </c>
      <c r="D130" s="17">
        <v>12</v>
      </c>
    </row>
    <row r="131" spans="1:4" x14ac:dyDescent="0.3">
      <c r="A131" s="16" t="s">
        <v>367</v>
      </c>
      <c r="B131" s="17" t="s">
        <v>368</v>
      </c>
      <c r="C131" s="17" t="s">
        <v>95</v>
      </c>
      <c r="D131" s="17">
        <v>11</v>
      </c>
    </row>
    <row r="132" spans="1:4" x14ac:dyDescent="0.3">
      <c r="A132" s="16" t="s">
        <v>369</v>
      </c>
      <c r="B132" s="17" t="s">
        <v>106</v>
      </c>
      <c r="C132" s="17" t="s">
        <v>44</v>
      </c>
      <c r="D132" s="17">
        <v>3</v>
      </c>
    </row>
    <row r="133" spans="1:4" x14ac:dyDescent="0.3">
      <c r="A133" s="16" t="s">
        <v>370</v>
      </c>
      <c r="B133" s="17" t="s">
        <v>75</v>
      </c>
      <c r="C133" s="17" t="s">
        <v>177</v>
      </c>
      <c r="D133" s="17">
        <v>13</v>
      </c>
    </row>
    <row r="134" spans="1:4" x14ac:dyDescent="0.3">
      <c r="A134" s="16" t="s">
        <v>371</v>
      </c>
      <c r="B134" s="17" t="s">
        <v>372</v>
      </c>
      <c r="C134" s="17" t="s">
        <v>184</v>
      </c>
      <c r="D134" s="17">
        <v>14</v>
      </c>
    </row>
    <row r="135" spans="1:4" x14ac:dyDescent="0.3">
      <c r="A135" s="16" t="s">
        <v>373</v>
      </c>
      <c r="B135" s="17" t="s">
        <v>374</v>
      </c>
      <c r="C135" s="17" t="s">
        <v>44</v>
      </c>
      <c r="D135" s="17">
        <v>2</v>
      </c>
    </row>
    <row r="136" spans="1:4" x14ac:dyDescent="0.3">
      <c r="A136" s="16" t="s">
        <v>375</v>
      </c>
      <c r="B136" s="17" t="s">
        <v>376</v>
      </c>
      <c r="C136" s="17" t="s">
        <v>95</v>
      </c>
      <c r="D136" s="17">
        <v>27</v>
      </c>
    </row>
    <row r="137" spans="1:4" x14ac:dyDescent="0.3">
      <c r="A137" s="16" t="s">
        <v>377</v>
      </c>
      <c r="B137" s="17" t="s">
        <v>84</v>
      </c>
      <c r="C137" s="17" t="s">
        <v>167</v>
      </c>
      <c r="D137" s="17">
        <v>20</v>
      </c>
    </row>
    <row r="138" spans="1:4" x14ac:dyDescent="0.3">
      <c r="A138" s="16" t="s">
        <v>378</v>
      </c>
      <c r="B138" s="17" t="s">
        <v>379</v>
      </c>
      <c r="C138" s="17" t="s">
        <v>95</v>
      </c>
      <c r="D138" s="17">
        <v>29</v>
      </c>
    </row>
    <row r="139" spans="1:4" x14ac:dyDescent="0.3">
      <c r="A139" s="16" t="s">
        <v>380</v>
      </c>
      <c r="B139" s="17" t="s">
        <v>381</v>
      </c>
      <c r="C139" s="17" t="s">
        <v>175</v>
      </c>
      <c r="D139" s="17">
        <v>15</v>
      </c>
    </row>
    <row r="140" spans="1:4" x14ac:dyDescent="0.3">
      <c r="A140" s="16" t="s">
        <v>382</v>
      </c>
      <c r="B140" s="17" t="s">
        <v>383</v>
      </c>
      <c r="C140" s="17" t="s">
        <v>44</v>
      </c>
      <c r="D140" s="17">
        <v>5</v>
      </c>
    </row>
    <row r="141" spans="1:4" x14ac:dyDescent="0.3">
      <c r="A141" s="16" t="s">
        <v>384</v>
      </c>
      <c r="B141" s="17" t="s">
        <v>61</v>
      </c>
      <c r="C141" s="17" t="s">
        <v>177</v>
      </c>
      <c r="D141" s="17">
        <v>12</v>
      </c>
    </row>
    <row r="142" spans="1:4" x14ac:dyDescent="0.3">
      <c r="A142" s="16" t="s">
        <v>385</v>
      </c>
      <c r="B142" s="17" t="s">
        <v>119</v>
      </c>
      <c r="C142" s="17" t="s">
        <v>95</v>
      </c>
      <c r="D142" s="17">
        <v>29</v>
      </c>
    </row>
    <row r="143" spans="1:4" x14ac:dyDescent="0.3">
      <c r="A143" s="16" t="s">
        <v>386</v>
      </c>
      <c r="B143" s="17" t="s">
        <v>86</v>
      </c>
      <c r="C143" s="17" t="s">
        <v>175</v>
      </c>
      <c r="D143" s="17">
        <v>15</v>
      </c>
    </row>
    <row r="144" spans="1:4" x14ac:dyDescent="0.3">
      <c r="A144" s="16" t="s">
        <v>387</v>
      </c>
      <c r="B144" s="17" t="s">
        <v>120</v>
      </c>
      <c r="C144" s="17" t="s">
        <v>69</v>
      </c>
      <c r="D144" s="17">
        <v>10</v>
      </c>
    </row>
    <row r="145" spans="1:4" x14ac:dyDescent="0.3">
      <c r="A145" s="16" t="s">
        <v>388</v>
      </c>
      <c r="B145" s="17" t="s">
        <v>389</v>
      </c>
      <c r="C145" s="17" t="s">
        <v>95</v>
      </c>
      <c r="D145" s="17">
        <v>29</v>
      </c>
    </row>
    <row r="146" spans="1:4" x14ac:dyDescent="0.3">
      <c r="A146" s="16" t="s">
        <v>390</v>
      </c>
      <c r="B146" s="17" t="s">
        <v>391</v>
      </c>
      <c r="C146" s="17" t="s">
        <v>44</v>
      </c>
      <c r="D146" s="17">
        <v>4</v>
      </c>
    </row>
    <row r="147" spans="1:4" x14ac:dyDescent="0.3">
      <c r="A147" s="16" t="s">
        <v>392</v>
      </c>
      <c r="B147" s="17" t="s">
        <v>393</v>
      </c>
      <c r="C147" s="17" t="s">
        <v>44</v>
      </c>
      <c r="D147" s="17">
        <v>5</v>
      </c>
    </row>
    <row r="148" spans="1:4" x14ac:dyDescent="0.3">
      <c r="A148" s="16" t="s">
        <v>394</v>
      </c>
      <c r="B148" s="17" t="s">
        <v>395</v>
      </c>
      <c r="C148" s="17" t="s">
        <v>167</v>
      </c>
      <c r="D148" s="17">
        <v>9</v>
      </c>
    </row>
    <row r="149" spans="1:4" x14ac:dyDescent="0.3">
      <c r="A149" s="16" t="s">
        <v>396</v>
      </c>
      <c r="B149" s="17" t="s">
        <v>397</v>
      </c>
      <c r="C149" s="17" t="s">
        <v>177</v>
      </c>
      <c r="D149" s="17">
        <v>9</v>
      </c>
    </row>
    <row r="150" spans="1:4" x14ac:dyDescent="0.3">
      <c r="A150" s="16" t="s">
        <v>398</v>
      </c>
      <c r="B150" s="17" t="s">
        <v>113</v>
      </c>
      <c r="C150" s="17" t="s">
        <v>44</v>
      </c>
      <c r="D150" s="17">
        <v>2</v>
      </c>
    </row>
    <row r="151" spans="1:4" x14ac:dyDescent="0.3">
      <c r="A151" s="16" t="s">
        <v>399</v>
      </c>
      <c r="B151" s="17" t="s">
        <v>400</v>
      </c>
      <c r="C151" s="17" t="s">
        <v>44</v>
      </c>
      <c r="D151" s="17">
        <v>4</v>
      </c>
    </row>
    <row r="152" spans="1:4" x14ac:dyDescent="0.3">
      <c r="A152" s="16" t="s">
        <v>401</v>
      </c>
      <c r="B152" s="17" t="s">
        <v>131</v>
      </c>
      <c r="C152" s="17" t="s">
        <v>95</v>
      </c>
      <c r="D152" s="17">
        <v>29</v>
      </c>
    </row>
    <row r="153" spans="1:4" x14ac:dyDescent="0.3">
      <c r="A153" s="16" t="s">
        <v>402</v>
      </c>
      <c r="B153" s="17" t="s">
        <v>403</v>
      </c>
      <c r="C153" s="17" t="s">
        <v>44</v>
      </c>
      <c r="D153" s="17">
        <v>29</v>
      </c>
    </row>
    <row r="154" spans="1:4" x14ac:dyDescent="0.3">
      <c r="A154" s="16" t="s">
        <v>404</v>
      </c>
      <c r="B154" s="17" t="s">
        <v>112</v>
      </c>
      <c r="C154" s="17" t="s">
        <v>44</v>
      </c>
      <c r="D154" s="17">
        <v>4</v>
      </c>
    </row>
    <row r="155" spans="1:4" x14ac:dyDescent="0.3">
      <c r="A155" s="16" t="s">
        <v>405</v>
      </c>
      <c r="B155" s="17" t="s">
        <v>406</v>
      </c>
      <c r="C155" s="17" t="s">
        <v>95</v>
      </c>
      <c r="D155" s="17">
        <v>29</v>
      </c>
    </row>
    <row r="156" spans="1:4" x14ac:dyDescent="0.3">
      <c r="A156" s="16" t="s">
        <v>407</v>
      </c>
      <c r="B156" s="17" t="s">
        <v>408</v>
      </c>
      <c r="C156" s="17" t="s">
        <v>44</v>
      </c>
      <c r="D156" s="17">
        <v>5</v>
      </c>
    </row>
    <row r="157" spans="1:4" x14ac:dyDescent="0.3">
      <c r="A157" s="16" t="s">
        <v>409</v>
      </c>
      <c r="B157" s="17" t="s">
        <v>410</v>
      </c>
      <c r="C157" s="17" t="s">
        <v>52</v>
      </c>
      <c r="D157" s="17">
        <v>29</v>
      </c>
    </row>
    <row r="158" spans="1:4" x14ac:dyDescent="0.3">
      <c r="A158" s="16" t="s">
        <v>411</v>
      </c>
      <c r="B158" s="17" t="s">
        <v>412</v>
      </c>
      <c r="C158" s="17" t="s">
        <v>44</v>
      </c>
      <c r="D158" s="17">
        <v>5</v>
      </c>
    </row>
    <row r="159" spans="1:4" x14ac:dyDescent="0.3">
      <c r="A159" s="16" t="s">
        <v>413</v>
      </c>
      <c r="B159" s="17" t="s">
        <v>143</v>
      </c>
      <c r="C159" s="17" t="s">
        <v>167</v>
      </c>
      <c r="D159" s="17">
        <v>9</v>
      </c>
    </row>
    <row r="160" spans="1:4" x14ac:dyDescent="0.3">
      <c r="A160" s="16" t="s">
        <v>414</v>
      </c>
      <c r="B160" s="17" t="s">
        <v>415</v>
      </c>
      <c r="C160" s="17" t="s">
        <v>52</v>
      </c>
      <c r="D160" s="17">
        <v>29</v>
      </c>
    </row>
    <row r="161" spans="1:4" x14ac:dyDescent="0.3">
      <c r="A161" s="16" t="s">
        <v>416</v>
      </c>
      <c r="B161" s="17" t="s">
        <v>76</v>
      </c>
      <c r="C161" s="17" t="s">
        <v>177</v>
      </c>
      <c r="D161" s="17">
        <v>13</v>
      </c>
    </row>
    <row r="162" spans="1:4" x14ac:dyDescent="0.3">
      <c r="A162" s="16" t="s">
        <v>417</v>
      </c>
      <c r="B162" s="17" t="s">
        <v>89</v>
      </c>
      <c r="C162" s="17" t="s">
        <v>177</v>
      </c>
      <c r="D162" s="17">
        <v>16</v>
      </c>
    </row>
    <row r="163" spans="1:4" x14ac:dyDescent="0.3">
      <c r="A163" s="16" t="s">
        <v>418</v>
      </c>
      <c r="B163" s="17" t="s">
        <v>419</v>
      </c>
      <c r="C163" s="17" t="s">
        <v>95</v>
      </c>
      <c r="D163" s="17">
        <v>27</v>
      </c>
    </row>
    <row r="164" spans="1:4" x14ac:dyDescent="0.3">
      <c r="A164" s="16" t="s">
        <v>420</v>
      </c>
      <c r="B164" s="17" t="s">
        <v>421</v>
      </c>
      <c r="C164" s="17" t="s">
        <v>95</v>
      </c>
      <c r="D164" s="17">
        <v>29</v>
      </c>
    </row>
    <row r="165" spans="1:4" x14ac:dyDescent="0.3">
      <c r="A165" s="16" t="s">
        <v>422</v>
      </c>
      <c r="B165" s="17" t="s">
        <v>156</v>
      </c>
      <c r="C165" s="17" t="s">
        <v>52</v>
      </c>
      <c r="D165" s="17">
        <v>6</v>
      </c>
    </row>
    <row r="166" spans="1:4" x14ac:dyDescent="0.3">
      <c r="A166" s="16" t="s">
        <v>423</v>
      </c>
      <c r="B166" s="17" t="s">
        <v>424</v>
      </c>
      <c r="C166" s="17" t="s">
        <v>85</v>
      </c>
      <c r="D166" s="17">
        <v>21</v>
      </c>
    </row>
    <row r="167" spans="1:4" x14ac:dyDescent="0.3">
      <c r="A167" s="16" t="s">
        <v>425</v>
      </c>
      <c r="B167" s="17" t="s">
        <v>87</v>
      </c>
      <c r="C167" s="17" t="s">
        <v>95</v>
      </c>
      <c r="D167" s="17">
        <v>22</v>
      </c>
    </row>
    <row r="168" spans="1:4" x14ac:dyDescent="0.3">
      <c r="A168" s="16" t="s">
        <v>426</v>
      </c>
      <c r="B168" s="17" t="s">
        <v>150</v>
      </c>
      <c r="C168" s="17" t="s">
        <v>167</v>
      </c>
      <c r="D168" s="17">
        <v>9</v>
      </c>
    </row>
    <row r="169" spans="1:4" x14ac:dyDescent="0.3">
      <c r="A169" s="16" t="s">
        <v>427</v>
      </c>
      <c r="B169" s="17" t="s">
        <v>428</v>
      </c>
      <c r="C169" s="17" t="s">
        <v>95</v>
      </c>
      <c r="D169" s="17">
        <v>29</v>
      </c>
    </row>
    <row r="170" spans="1:4" x14ac:dyDescent="0.3">
      <c r="A170" s="16" t="s">
        <v>429</v>
      </c>
      <c r="B170" s="17" t="s">
        <v>430</v>
      </c>
      <c r="C170" s="17" t="s">
        <v>95</v>
      </c>
      <c r="D170" s="17">
        <v>29</v>
      </c>
    </row>
    <row r="171" spans="1:4" x14ac:dyDescent="0.3">
      <c r="A171" s="16" t="s">
        <v>431</v>
      </c>
      <c r="B171" s="17" t="s">
        <v>148</v>
      </c>
      <c r="C171" s="17" t="s">
        <v>167</v>
      </c>
      <c r="D171" s="17">
        <v>26</v>
      </c>
    </row>
    <row r="172" spans="1:4" x14ac:dyDescent="0.3">
      <c r="A172" s="16" t="s">
        <v>432</v>
      </c>
      <c r="B172" s="17" t="s">
        <v>129</v>
      </c>
      <c r="C172" s="17" t="s">
        <v>95</v>
      </c>
      <c r="D172" s="17">
        <v>29</v>
      </c>
    </row>
    <row r="173" spans="1:4" x14ac:dyDescent="0.3">
      <c r="A173" s="16" t="s">
        <v>433</v>
      </c>
      <c r="B173" s="17" t="s">
        <v>434</v>
      </c>
      <c r="C173" s="17" t="s">
        <v>95</v>
      </c>
      <c r="D173" s="17">
        <v>29</v>
      </c>
    </row>
    <row r="174" spans="1:4" x14ac:dyDescent="0.3">
      <c r="A174" s="16" t="s">
        <v>435</v>
      </c>
      <c r="B174" s="17" t="s">
        <v>436</v>
      </c>
      <c r="C174" s="17" t="s">
        <v>95</v>
      </c>
      <c r="D174" s="17">
        <v>29</v>
      </c>
    </row>
    <row r="175" spans="1:4" x14ac:dyDescent="0.3">
      <c r="A175" s="16" t="s">
        <v>437</v>
      </c>
      <c r="B175" s="17" t="s">
        <v>64</v>
      </c>
      <c r="C175" s="17" t="s">
        <v>175</v>
      </c>
      <c r="D175" s="17">
        <v>12</v>
      </c>
    </row>
    <row r="176" spans="1:4" x14ac:dyDescent="0.3">
      <c r="A176" s="16" t="s">
        <v>438</v>
      </c>
      <c r="B176" s="17" t="s">
        <v>439</v>
      </c>
      <c r="C176" s="17" t="s">
        <v>25</v>
      </c>
      <c r="D176" s="17">
        <v>1</v>
      </c>
    </row>
    <row r="177" spans="1:4" x14ac:dyDescent="0.3">
      <c r="A177" s="16" t="s">
        <v>440</v>
      </c>
      <c r="B177" s="17" t="s">
        <v>441</v>
      </c>
      <c r="C177" s="17" t="s">
        <v>69</v>
      </c>
      <c r="D177" s="17">
        <v>29</v>
      </c>
    </row>
    <row r="178" spans="1:4" x14ac:dyDescent="0.3">
      <c r="A178" s="16" t="s">
        <v>442</v>
      </c>
      <c r="B178" s="17" t="s">
        <v>77</v>
      </c>
      <c r="C178" s="17" t="s">
        <v>177</v>
      </c>
      <c r="D178" s="17">
        <v>13</v>
      </c>
    </row>
    <row r="179" spans="1:4" x14ac:dyDescent="0.3">
      <c r="A179" s="16" t="s">
        <v>443</v>
      </c>
      <c r="B179" s="17" t="s">
        <v>444</v>
      </c>
      <c r="C179" s="17" t="s">
        <v>167</v>
      </c>
      <c r="D179" s="17">
        <v>26</v>
      </c>
    </row>
    <row r="180" spans="1:4" x14ac:dyDescent="0.3">
      <c r="A180" s="16" t="s">
        <v>445</v>
      </c>
      <c r="B180" s="17" t="s">
        <v>446</v>
      </c>
      <c r="C180" s="17" t="s">
        <v>85</v>
      </c>
      <c r="D180" s="17">
        <v>21</v>
      </c>
    </row>
    <row r="181" spans="1:4" x14ac:dyDescent="0.3">
      <c r="A181" s="16" t="s">
        <v>447</v>
      </c>
      <c r="B181" s="17" t="s">
        <v>448</v>
      </c>
      <c r="C181" s="17" t="s">
        <v>95</v>
      </c>
      <c r="D181" s="17">
        <v>29</v>
      </c>
    </row>
    <row r="182" spans="1:4" x14ac:dyDescent="0.3">
      <c r="A182" s="16" t="s">
        <v>449</v>
      </c>
      <c r="B182" s="17" t="s">
        <v>450</v>
      </c>
      <c r="C182" s="17" t="s">
        <v>85</v>
      </c>
      <c r="D182" s="17">
        <v>21</v>
      </c>
    </row>
    <row r="183" spans="1:4" x14ac:dyDescent="0.3">
      <c r="A183" s="16" t="s">
        <v>451</v>
      </c>
      <c r="B183" s="17" t="s">
        <v>452</v>
      </c>
      <c r="C183" s="17" t="s">
        <v>44</v>
      </c>
      <c r="D183" s="17">
        <v>2</v>
      </c>
    </row>
    <row r="184" spans="1:4" x14ac:dyDescent="0.3">
      <c r="A184" s="16" t="s">
        <v>453</v>
      </c>
      <c r="B184" s="17" t="s">
        <v>67</v>
      </c>
      <c r="C184" s="17" t="s">
        <v>175</v>
      </c>
      <c r="D184" s="17">
        <v>12</v>
      </c>
    </row>
    <row r="185" spans="1:4" x14ac:dyDescent="0.3">
      <c r="A185" s="16" t="s">
        <v>454</v>
      </c>
      <c r="B185" s="17" t="s">
        <v>126</v>
      </c>
      <c r="C185" s="17" t="s">
        <v>184</v>
      </c>
      <c r="D185" s="17">
        <v>23</v>
      </c>
    </row>
    <row r="186" spans="1:4" x14ac:dyDescent="0.3">
      <c r="A186" s="16" t="s">
        <v>455</v>
      </c>
      <c r="B186" s="17" t="s">
        <v>110</v>
      </c>
      <c r="C186" s="17" t="s">
        <v>44</v>
      </c>
      <c r="D186" s="17">
        <v>2</v>
      </c>
    </row>
    <row r="187" spans="1:4" x14ac:dyDescent="0.3">
      <c r="A187" s="16" t="s">
        <v>456</v>
      </c>
      <c r="B187" s="17" t="s">
        <v>127</v>
      </c>
      <c r="C187" s="17" t="s">
        <v>85</v>
      </c>
      <c r="D187" s="17">
        <v>21</v>
      </c>
    </row>
    <row r="188" spans="1:4" x14ac:dyDescent="0.3">
      <c r="A188" s="16" t="s">
        <v>457</v>
      </c>
      <c r="B188" s="17" t="s">
        <v>458</v>
      </c>
      <c r="C188" s="17" t="s">
        <v>175</v>
      </c>
      <c r="D188" s="17">
        <v>15</v>
      </c>
    </row>
    <row r="189" spans="1:4" x14ac:dyDescent="0.3">
      <c r="A189" s="16" t="s">
        <v>459</v>
      </c>
      <c r="B189" s="17" t="s">
        <v>460</v>
      </c>
      <c r="C189" s="17" t="s">
        <v>44</v>
      </c>
      <c r="D189" s="17">
        <v>2</v>
      </c>
    </row>
    <row r="190" spans="1:4" x14ac:dyDescent="0.3">
      <c r="A190" s="16" t="s">
        <v>461</v>
      </c>
      <c r="B190" s="17" t="s">
        <v>109</v>
      </c>
      <c r="C190" s="17" t="s">
        <v>44</v>
      </c>
      <c r="D190" s="17">
        <v>5</v>
      </c>
    </row>
    <row r="191" spans="1:4" x14ac:dyDescent="0.3">
      <c r="A191" s="16" t="s">
        <v>462</v>
      </c>
      <c r="B191" s="17" t="s">
        <v>133</v>
      </c>
      <c r="C191" s="17" t="s">
        <v>95</v>
      </c>
      <c r="D191" s="17">
        <v>29</v>
      </c>
    </row>
    <row r="192" spans="1:4" x14ac:dyDescent="0.3">
      <c r="A192" s="16" t="s">
        <v>463</v>
      </c>
      <c r="B192" s="17" t="s">
        <v>464</v>
      </c>
      <c r="C192" s="17" t="s">
        <v>44</v>
      </c>
      <c r="D192" s="17">
        <v>13</v>
      </c>
    </row>
    <row r="193" spans="1:4" x14ac:dyDescent="0.3">
      <c r="A193" s="16" t="s">
        <v>465</v>
      </c>
      <c r="B193" s="17" t="s">
        <v>466</v>
      </c>
      <c r="C193" s="17" t="s">
        <v>177</v>
      </c>
      <c r="D193" s="17">
        <v>16</v>
      </c>
    </row>
    <row r="194" spans="1:4" x14ac:dyDescent="0.3">
      <c r="A194" s="16" t="s">
        <v>467</v>
      </c>
      <c r="B194" s="17" t="s">
        <v>468</v>
      </c>
      <c r="C194" s="17" t="s">
        <v>95</v>
      </c>
      <c r="D194" s="17">
        <v>29</v>
      </c>
    </row>
    <row r="195" spans="1:4" x14ac:dyDescent="0.3">
      <c r="A195" s="16" t="s">
        <v>469</v>
      </c>
      <c r="B195" s="17" t="s">
        <v>470</v>
      </c>
      <c r="C195" s="17" t="s">
        <v>44</v>
      </c>
      <c r="D195" s="17">
        <v>5</v>
      </c>
    </row>
    <row r="196" spans="1:4" x14ac:dyDescent="0.3">
      <c r="A196" s="16" t="s">
        <v>471</v>
      </c>
      <c r="B196" s="17" t="s">
        <v>146</v>
      </c>
      <c r="C196" s="17" t="s">
        <v>167</v>
      </c>
      <c r="D196" s="17">
        <v>9</v>
      </c>
    </row>
    <row r="197" spans="1:4" x14ac:dyDescent="0.3">
      <c r="A197" s="16" t="s">
        <v>472</v>
      </c>
      <c r="B197" s="17" t="s">
        <v>473</v>
      </c>
      <c r="C197" s="17" t="s">
        <v>177</v>
      </c>
      <c r="D197" s="17">
        <v>13</v>
      </c>
    </row>
    <row r="198" spans="1:4" x14ac:dyDescent="0.3">
      <c r="A198" s="16" t="s">
        <v>474</v>
      </c>
      <c r="B198" s="17" t="s">
        <v>475</v>
      </c>
      <c r="C198" s="17" t="s">
        <v>44</v>
      </c>
      <c r="D198" s="17">
        <v>2</v>
      </c>
    </row>
    <row r="199" spans="1:4" x14ac:dyDescent="0.3">
      <c r="A199" s="16" t="s">
        <v>476</v>
      </c>
      <c r="B199" s="17" t="s">
        <v>477</v>
      </c>
      <c r="C199" s="17" t="s">
        <v>59</v>
      </c>
      <c r="D199" s="17">
        <v>13</v>
      </c>
    </row>
    <row r="200" spans="1:4" x14ac:dyDescent="0.3">
      <c r="A200" s="16" t="s">
        <v>478</v>
      </c>
      <c r="B200" s="17" t="s">
        <v>479</v>
      </c>
      <c r="C200" s="17" t="s">
        <v>175</v>
      </c>
      <c r="D200" s="17">
        <v>15</v>
      </c>
    </row>
    <row r="201" spans="1:4" x14ac:dyDescent="0.3">
      <c r="A201" s="16" t="s">
        <v>480</v>
      </c>
      <c r="B201" s="17" t="s">
        <v>481</v>
      </c>
      <c r="C201" s="17" t="s">
        <v>44</v>
      </c>
      <c r="D201" s="17">
        <v>2</v>
      </c>
    </row>
    <row r="202" spans="1:4" x14ac:dyDescent="0.3">
      <c r="A202" s="16" t="s">
        <v>482</v>
      </c>
      <c r="B202" s="17" t="s">
        <v>483</v>
      </c>
      <c r="C202" s="17" t="s">
        <v>44</v>
      </c>
      <c r="D202" s="17">
        <v>5</v>
      </c>
    </row>
    <row r="203" spans="1:4" x14ac:dyDescent="0.3">
      <c r="A203" s="16" t="s">
        <v>484</v>
      </c>
      <c r="B203" s="17" t="s">
        <v>485</v>
      </c>
      <c r="C203" s="17" t="s">
        <v>167</v>
      </c>
      <c r="D203" s="17">
        <v>25</v>
      </c>
    </row>
    <row r="204" spans="1:4" x14ac:dyDescent="0.3">
      <c r="A204" s="16" t="s">
        <v>486</v>
      </c>
      <c r="B204" s="17" t="s">
        <v>70</v>
      </c>
      <c r="C204" s="17" t="s">
        <v>175</v>
      </c>
      <c r="D204" s="17">
        <v>12</v>
      </c>
    </row>
    <row r="205" spans="1:4" x14ac:dyDescent="0.3">
      <c r="A205" s="16" t="s">
        <v>487</v>
      </c>
      <c r="B205" s="17" t="s">
        <v>72</v>
      </c>
      <c r="C205" s="17" t="s">
        <v>175</v>
      </c>
      <c r="D205" s="17">
        <v>12</v>
      </c>
    </row>
    <row r="206" spans="1:4" x14ac:dyDescent="0.3">
      <c r="A206" s="16" t="s">
        <v>488</v>
      </c>
      <c r="B206" s="17" t="s">
        <v>78</v>
      </c>
      <c r="C206" s="17" t="s">
        <v>177</v>
      </c>
      <c r="D206" s="17">
        <v>13</v>
      </c>
    </row>
    <row r="207" spans="1:4" x14ac:dyDescent="0.3">
      <c r="A207" s="16" t="s">
        <v>489</v>
      </c>
      <c r="B207" s="17" t="s">
        <v>490</v>
      </c>
      <c r="C207" s="17" t="s">
        <v>44</v>
      </c>
      <c r="D207" s="17">
        <v>4</v>
      </c>
    </row>
    <row r="208" spans="1:4" x14ac:dyDescent="0.3">
      <c r="A208" s="16" t="s">
        <v>491</v>
      </c>
      <c r="B208" s="17" t="s">
        <v>492</v>
      </c>
      <c r="C208" s="17" t="s">
        <v>44</v>
      </c>
      <c r="D208" s="17">
        <v>29</v>
      </c>
    </row>
    <row r="209" spans="1:4" x14ac:dyDescent="0.3">
      <c r="A209" s="16" t="s">
        <v>493</v>
      </c>
      <c r="B209" s="17" t="s">
        <v>494</v>
      </c>
      <c r="C209" s="17" t="s">
        <v>85</v>
      </c>
      <c r="D209" s="17">
        <v>21</v>
      </c>
    </row>
    <row r="210" spans="1:4" x14ac:dyDescent="0.3">
      <c r="A210" s="16" t="s">
        <v>495</v>
      </c>
      <c r="B210" s="17" t="s">
        <v>496</v>
      </c>
      <c r="C210" s="17" t="s">
        <v>167</v>
      </c>
      <c r="D210" s="17">
        <v>13</v>
      </c>
    </row>
    <row r="211" spans="1:4" x14ac:dyDescent="0.3">
      <c r="A211" s="16" t="s">
        <v>497</v>
      </c>
      <c r="B211" s="17" t="s">
        <v>498</v>
      </c>
      <c r="C211" s="17" t="s">
        <v>44</v>
      </c>
      <c r="D211" s="17">
        <v>5</v>
      </c>
    </row>
    <row r="212" spans="1:4" x14ac:dyDescent="0.3">
      <c r="A212" s="16" t="s">
        <v>499</v>
      </c>
      <c r="B212" s="17" t="s">
        <v>500</v>
      </c>
      <c r="C212" s="17" t="s">
        <v>44</v>
      </c>
      <c r="D212" s="17">
        <v>5</v>
      </c>
    </row>
    <row r="213" spans="1:4" x14ac:dyDescent="0.3">
      <c r="A213" s="16" t="s">
        <v>501</v>
      </c>
      <c r="B213" s="17" t="s">
        <v>134</v>
      </c>
      <c r="C213" s="17" t="s">
        <v>95</v>
      </c>
      <c r="D213" s="17">
        <v>29</v>
      </c>
    </row>
    <row r="214" spans="1:4" x14ac:dyDescent="0.3">
      <c r="A214" s="16" t="s">
        <v>502</v>
      </c>
      <c r="B214" s="17" t="s">
        <v>503</v>
      </c>
      <c r="C214" s="17" t="s">
        <v>184</v>
      </c>
      <c r="D214" s="17">
        <v>10</v>
      </c>
    </row>
    <row r="215" spans="1:4" x14ac:dyDescent="0.3">
      <c r="A215" s="16" t="s">
        <v>504</v>
      </c>
      <c r="B215" s="17" t="s">
        <v>505</v>
      </c>
      <c r="C215" s="17" t="s">
        <v>52</v>
      </c>
      <c r="D215" s="17">
        <v>29</v>
      </c>
    </row>
    <row r="216" spans="1:4" x14ac:dyDescent="0.3">
      <c r="A216" s="16" t="s">
        <v>506</v>
      </c>
      <c r="B216" s="17" t="s">
        <v>507</v>
      </c>
      <c r="C216" s="17" t="s">
        <v>184</v>
      </c>
      <c r="D216" s="17">
        <v>10</v>
      </c>
    </row>
    <row r="217" spans="1:4" x14ac:dyDescent="0.3">
      <c r="A217" s="16" t="s">
        <v>508</v>
      </c>
      <c r="B217" s="17" t="s">
        <v>509</v>
      </c>
      <c r="C217" s="17" t="s">
        <v>95</v>
      </c>
      <c r="D217" s="17">
        <v>29</v>
      </c>
    </row>
    <row r="218" spans="1:4" x14ac:dyDescent="0.3">
      <c r="A218" s="16" t="s">
        <v>510</v>
      </c>
      <c r="B218" s="17" t="s">
        <v>511</v>
      </c>
      <c r="C218" s="17" t="s">
        <v>95</v>
      </c>
      <c r="D218" s="17">
        <v>29</v>
      </c>
    </row>
    <row r="219" spans="1:4" x14ac:dyDescent="0.3">
      <c r="A219" s="16" t="s">
        <v>512</v>
      </c>
      <c r="B219" s="17" t="s">
        <v>513</v>
      </c>
      <c r="C219" s="17" t="s">
        <v>167</v>
      </c>
      <c r="D219" s="17">
        <v>9</v>
      </c>
    </row>
    <row r="220" spans="1:4" x14ac:dyDescent="0.3">
      <c r="A220" s="16" t="s">
        <v>514</v>
      </c>
      <c r="B220" s="17" t="s">
        <v>111</v>
      </c>
      <c r="C220" s="17" t="s">
        <v>44</v>
      </c>
      <c r="D220" s="17">
        <v>3</v>
      </c>
    </row>
    <row r="221" spans="1:4" x14ac:dyDescent="0.3">
      <c r="A221" s="16" t="s">
        <v>515</v>
      </c>
      <c r="B221" s="17" t="s">
        <v>122</v>
      </c>
      <c r="C221" s="17" t="s">
        <v>177</v>
      </c>
      <c r="D221" s="17">
        <v>15</v>
      </c>
    </row>
    <row r="222" spans="1:4" x14ac:dyDescent="0.3">
      <c r="A222" s="16" t="s">
        <v>516</v>
      </c>
      <c r="B222" s="17" t="s">
        <v>517</v>
      </c>
      <c r="C222" s="17" t="s">
        <v>95</v>
      </c>
      <c r="D222" s="17">
        <v>29</v>
      </c>
    </row>
    <row r="223" spans="1:4" x14ac:dyDescent="0.3">
      <c r="A223" s="16" t="s">
        <v>518</v>
      </c>
      <c r="B223" s="17" t="s">
        <v>96</v>
      </c>
      <c r="C223" s="17" t="s">
        <v>95</v>
      </c>
      <c r="D223" s="17">
        <v>30</v>
      </c>
    </row>
    <row r="224" spans="1:4" x14ac:dyDescent="0.3">
      <c r="A224" s="16" t="s">
        <v>519</v>
      </c>
      <c r="B224" s="17" t="s">
        <v>520</v>
      </c>
      <c r="C224" s="17" t="s">
        <v>44</v>
      </c>
      <c r="D224" s="17">
        <v>4</v>
      </c>
    </row>
    <row r="225" spans="1:4" x14ac:dyDescent="0.3">
      <c r="A225" s="16" t="s">
        <v>521</v>
      </c>
      <c r="B225" s="17" t="s">
        <v>104</v>
      </c>
      <c r="C225" s="17" t="s">
        <v>44</v>
      </c>
      <c r="D225" s="17">
        <v>2</v>
      </c>
    </row>
    <row r="226" spans="1:4" x14ac:dyDescent="0.3">
      <c r="A226" s="16" t="s">
        <v>522</v>
      </c>
      <c r="B226" s="17" t="s">
        <v>100</v>
      </c>
      <c r="C226" s="17" t="s">
        <v>184</v>
      </c>
      <c r="D226" s="17">
        <v>14</v>
      </c>
    </row>
    <row r="227" spans="1:4" x14ac:dyDescent="0.3">
      <c r="A227" s="16" t="s">
        <v>523</v>
      </c>
      <c r="B227" s="17" t="s">
        <v>151</v>
      </c>
      <c r="C227" s="17" t="s">
        <v>167</v>
      </c>
      <c r="D227" s="17">
        <v>26</v>
      </c>
    </row>
    <row r="228" spans="1:4" x14ac:dyDescent="0.3">
      <c r="A228" s="16" t="s">
        <v>524</v>
      </c>
      <c r="B228" s="17" t="s">
        <v>140</v>
      </c>
      <c r="C228" s="17" t="s">
        <v>25</v>
      </c>
      <c r="D228" s="17">
        <v>1</v>
      </c>
    </row>
    <row r="229" spans="1:4" x14ac:dyDescent="0.3">
      <c r="A229" s="16" t="s">
        <v>525</v>
      </c>
      <c r="B229" s="17" t="s">
        <v>526</v>
      </c>
      <c r="C229" s="17" t="s">
        <v>184</v>
      </c>
      <c r="D229" s="17">
        <v>10</v>
      </c>
    </row>
    <row r="230" spans="1:4" x14ac:dyDescent="0.3">
      <c r="A230" s="16" t="s">
        <v>527</v>
      </c>
      <c r="B230" s="17" t="s">
        <v>528</v>
      </c>
      <c r="C230" s="17" t="s">
        <v>177</v>
      </c>
      <c r="D230" s="17">
        <v>13</v>
      </c>
    </row>
    <row r="231" spans="1:4" x14ac:dyDescent="0.3">
      <c r="A231" s="16" t="s">
        <v>529</v>
      </c>
      <c r="B231" s="17" t="s">
        <v>530</v>
      </c>
      <c r="C231" s="17" t="s">
        <v>167</v>
      </c>
      <c r="D231" s="17">
        <v>9</v>
      </c>
    </row>
    <row r="232" spans="1:4" x14ac:dyDescent="0.3">
      <c r="A232" s="16" t="s">
        <v>531</v>
      </c>
      <c r="B232" s="17" t="s">
        <v>153</v>
      </c>
      <c r="C232" s="17" t="s">
        <v>167</v>
      </c>
      <c r="D232" s="17">
        <v>25</v>
      </c>
    </row>
    <row r="233" spans="1:4" x14ac:dyDescent="0.3">
      <c r="A233" s="16" t="s">
        <v>532</v>
      </c>
      <c r="B233" s="17" t="s">
        <v>533</v>
      </c>
      <c r="C233" s="17" t="s">
        <v>167</v>
      </c>
      <c r="D233" s="17">
        <v>13</v>
      </c>
    </row>
    <row r="234" spans="1:4" x14ac:dyDescent="0.3">
      <c r="A234" s="16" t="s">
        <v>534</v>
      </c>
      <c r="B234" s="17" t="s">
        <v>535</v>
      </c>
      <c r="C234" s="17" t="s">
        <v>167</v>
      </c>
      <c r="D234" s="17">
        <v>1</v>
      </c>
    </row>
    <row r="235" spans="1:4" x14ac:dyDescent="0.3">
      <c r="A235" s="16" t="s">
        <v>536</v>
      </c>
      <c r="B235" s="17" t="s">
        <v>537</v>
      </c>
      <c r="C235" s="17" t="s">
        <v>69</v>
      </c>
      <c r="D235" s="17">
        <v>29</v>
      </c>
    </row>
    <row r="236" spans="1:4" x14ac:dyDescent="0.3">
      <c r="A236" s="16" t="s">
        <v>538</v>
      </c>
      <c r="B236" s="17" t="s">
        <v>539</v>
      </c>
      <c r="C236" s="17" t="s">
        <v>95</v>
      </c>
      <c r="D236" s="17">
        <v>29</v>
      </c>
    </row>
    <row r="237" spans="1:4" x14ac:dyDescent="0.3">
      <c r="A237" s="16" t="s">
        <v>540</v>
      </c>
      <c r="B237" s="17" t="s">
        <v>541</v>
      </c>
      <c r="C237" s="17" t="s">
        <v>52</v>
      </c>
      <c r="D237" s="17">
        <v>13</v>
      </c>
    </row>
    <row r="238" spans="1:4" x14ac:dyDescent="0.3">
      <c r="A238" s="16" t="s">
        <v>542</v>
      </c>
      <c r="B238" s="17" t="s">
        <v>543</v>
      </c>
      <c r="C238" s="17" t="s">
        <v>95</v>
      </c>
      <c r="D238" s="17">
        <v>29</v>
      </c>
    </row>
    <row r="239" spans="1:4" x14ac:dyDescent="0.3">
      <c r="A239" s="16" t="s">
        <v>544</v>
      </c>
      <c r="B239" s="17" t="s">
        <v>115</v>
      </c>
      <c r="C239" s="17" t="s">
        <v>85</v>
      </c>
      <c r="D239" s="17">
        <v>21</v>
      </c>
    </row>
    <row r="240" spans="1:4" x14ac:dyDescent="0.3">
      <c r="A240" s="16" t="s">
        <v>545</v>
      </c>
      <c r="B240" s="17" t="s">
        <v>546</v>
      </c>
      <c r="C240" s="17" t="s">
        <v>175</v>
      </c>
      <c r="D240" s="17">
        <v>15</v>
      </c>
    </row>
    <row r="241" spans="1:33" x14ac:dyDescent="0.3">
      <c r="A241" s="16" t="s">
        <v>547</v>
      </c>
      <c r="B241" s="17" t="s">
        <v>90</v>
      </c>
      <c r="C241" s="17" t="s">
        <v>44</v>
      </c>
      <c r="D241" s="17">
        <v>24</v>
      </c>
    </row>
    <row r="242" spans="1:33" x14ac:dyDescent="0.3">
      <c r="A242" s="16" t="s">
        <v>548</v>
      </c>
      <c r="B242" s="17" t="s">
        <v>549</v>
      </c>
      <c r="C242" s="17" t="s">
        <v>44</v>
      </c>
      <c r="D242" s="17">
        <v>4</v>
      </c>
    </row>
    <row r="243" spans="1:33" x14ac:dyDescent="0.3">
      <c r="A243" s="16" t="s">
        <v>550</v>
      </c>
      <c r="B243" s="17" t="s">
        <v>551</v>
      </c>
      <c r="C243" s="17" t="s">
        <v>44</v>
      </c>
      <c r="D243" s="17">
        <v>4</v>
      </c>
    </row>
    <row r="247" spans="1:33" x14ac:dyDescent="0.3">
      <c r="A247" s="5">
        <f>_xlfn.XLOOKUP(A249,$B$3:$B$243,$D$3:$D$243)</f>
        <v>2</v>
      </c>
      <c r="B247" s="6">
        <f t="shared" ref="B247:H247" si="0">_xlfn.XLOOKUP(B249,$B$3:$B$243,$D$3:$D$243)</f>
        <v>3</v>
      </c>
      <c r="C247" s="6">
        <f t="shared" si="0"/>
        <v>4</v>
      </c>
      <c r="D247" s="6">
        <f t="shared" si="0"/>
        <v>5</v>
      </c>
      <c r="E247" s="5">
        <f t="shared" si="0"/>
        <v>31</v>
      </c>
      <c r="F247" s="5">
        <f t="shared" si="0"/>
        <v>6</v>
      </c>
      <c r="G247" s="5">
        <f t="shared" si="0"/>
        <v>7</v>
      </c>
      <c r="H247" s="5">
        <f t="shared" si="0"/>
        <v>8</v>
      </c>
      <c r="I247" s="5">
        <f>_xlfn.XLOOKUP(I257,$B$3:$B$243,$D$3:$D$243)</f>
        <v>9</v>
      </c>
      <c r="J247" s="5">
        <f t="shared" ref="J247:AF247" si="1">_xlfn.XLOOKUP(J249,$B$3:$B$243,$D$3:$D$243)</f>
        <v>10</v>
      </c>
      <c r="K247" s="5">
        <f t="shared" si="1"/>
        <v>11</v>
      </c>
      <c r="L247" s="5">
        <f t="shared" si="1"/>
        <v>32</v>
      </c>
      <c r="M247" s="5">
        <f t="shared" si="1"/>
        <v>12</v>
      </c>
      <c r="N247" s="5">
        <f t="shared" si="1"/>
        <v>13</v>
      </c>
      <c r="O247" s="5">
        <f t="shared" si="1"/>
        <v>14</v>
      </c>
      <c r="P247" s="5">
        <f t="shared" si="1"/>
        <v>16</v>
      </c>
      <c r="Q247" s="5">
        <f t="shared" si="1"/>
        <v>15</v>
      </c>
      <c r="R247" s="5">
        <f t="shared" si="1"/>
        <v>17</v>
      </c>
      <c r="S247" s="5">
        <f t="shared" si="1"/>
        <v>18</v>
      </c>
      <c r="T247" s="5">
        <f t="shared" si="1"/>
        <v>19</v>
      </c>
      <c r="U247" s="5">
        <f t="shared" si="1"/>
        <v>20</v>
      </c>
      <c r="V247" s="5">
        <f t="shared" si="1"/>
        <v>21</v>
      </c>
      <c r="W247" s="5">
        <f t="shared" si="1"/>
        <v>22</v>
      </c>
      <c r="X247" s="5">
        <f t="shared" si="1"/>
        <v>23</v>
      </c>
      <c r="Y247" s="5">
        <f t="shared" si="1"/>
        <v>24</v>
      </c>
      <c r="Z247" s="5">
        <f t="shared" si="1"/>
        <v>25</v>
      </c>
      <c r="AA247" s="5">
        <f t="shared" si="1"/>
        <v>26</v>
      </c>
      <c r="AB247" s="5">
        <f t="shared" si="1"/>
        <v>27</v>
      </c>
      <c r="AC247" s="5">
        <f t="shared" si="1"/>
        <v>29</v>
      </c>
      <c r="AD247" s="5">
        <f t="shared" si="1"/>
        <v>28</v>
      </c>
      <c r="AE247" s="5">
        <f t="shared" si="1"/>
        <v>30</v>
      </c>
      <c r="AF247" s="5">
        <f t="shared" si="1"/>
        <v>1</v>
      </c>
    </row>
    <row r="248" spans="1:33" ht="25.8" customHeight="1" x14ac:dyDescent="0.3">
      <c r="A248" s="7" t="s">
        <v>32</v>
      </c>
      <c r="B248" s="8" t="s">
        <v>37</v>
      </c>
      <c r="C248" s="1" t="s">
        <v>43</v>
      </c>
      <c r="D248" s="1" t="s">
        <v>48</v>
      </c>
      <c r="E248" s="1" t="s">
        <v>98</v>
      </c>
      <c r="F248" s="1" t="s">
        <v>52</v>
      </c>
      <c r="G248" s="1" t="s">
        <v>56</v>
      </c>
      <c r="H248" s="1" t="s">
        <v>59</v>
      </c>
      <c r="I248" s="1" t="s">
        <v>552</v>
      </c>
      <c r="J248" s="1" t="s">
        <v>66</v>
      </c>
      <c r="K248" s="1" t="s">
        <v>69</v>
      </c>
      <c r="L248" s="1" t="s">
        <v>99</v>
      </c>
      <c r="M248" s="1" t="s">
        <v>19</v>
      </c>
      <c r="N248" s="1" t="s">
        <v>74</v>
      </c>
      <c r="O248" s="1" t="s">
        <v>1</v>
      </c>
      <c r="P248" s="1" t="s">
        <v>2</v>
      </c>
      <c r="Q248" s="1" t="s">
        <v>3</v>
      </c>
      <c r="R248" s="1" t="s">
        <v>79</v>
      </c>
      <c r="S248" s="1" t="s">
        <v>81</v>
      </c>
      <c r="T248" s="1" t="s">
        <v>83</v>
      </c>
      <c r="U248" s="1" t="s">
        <v>84</v>
      </c>
      <c r="V248" s="1" t="s">
        <v>85</v>
      </c>
      <c r="W248" s="1" t="s">
        <v>87</v>
      </c>
      <c r="X248" s="1" t="s">
        <v>88</v>
      </c>
      <c r="Y248" s="1" t="s">
        <v>90</v>
      </c>
      <c r="Z248" s="1" t="s">
        <v>91</v>
      </c>
      <c r="AA248" s="1" t="s">
        <v>92</v>
      </c>
      <c r="AB248" s="1" t="s">
        <v>93</v>
      </c>
      <c r="AC248" s="1" t="s">
        <v>95</v>
      </c>
      <c r="AD248" s="1" t="s">
        <v>94</v>
      </c>
      <c r="AE248" s="1" t="s">
        <v>96</v>
      </c>
      <c r="AF248" s="1" t="s">
        <v>25</v>
      </c>
      <c r="AG248" s="9"/>
    </row>
    <row r="249" spans="1:33" s="4" customFormat="1" ht="17.399999999999999" customHeight="1" x14ac:dyDescent="0.3">
      <c r="A249" s="10" t="s">
        <v>193</v>
      </c>
      <c r="B249" s="1" t="s">
        <v>105</v>
      </c>
      <c r="C249" s="1" t="s">
        <v>171</v>
      </c>
      <c r="D249" s="1" t="s">
        <v>196</v>
      </c>
      <c r="E249" s="2" t="s">
        <v>98</v>
      </c>
      <c r="F249" s="2" t="s">
        <v>157</v>
      </c>
      <c r="G249" s="2" t="s">
        <v>56</v>
      </c>
      <c r="H249" s="2" t="s">
        <v>59</v>
      </c>
      <c r="I249" s="2" t="s">
        <v>166</v>
      </c>
      <c r="J249" s="2" t="s">
        <v>183</v>
      </c>
      <c r="K249" s="2" t="s">
        <v>69</v>
      </c>
      <c r="L249" s="2" t="s">
        <v>99</v>
      </c>
      <c r="M249" s="2" t="s">
        <v>26</v>
      </c>
      <c r="N249" s="2" t="s">
        <v>27</v>
      </c>
      <c r="O249" s="2" t="s">
        <v>21</v>
      </c>
      <c r="P249" s="2" t="s">
        <v>22</v>
      </c>
      <c r="Q249" s="2" t="s">
        <v>23</v>
      </c>
      <c r="R249" s="2" t="s">
        <v>79</v>
      </c>
      <c r="S249" s="2" t="s">
        <v>81</v>
      </c>
      <c r="T249" s="2" t="s">
        <v>83</v>
      </c>
      <c r="U249" s="2" t="s">
        <v>84</v>
      </c>
      <c r="V249" s="2" t="s">
        <v>130</v>
      </c>
      <c r="W249" s="2" t="s">
        <v>87</v>
      </c>
      <c r="X249" s="5" t="s">
        <v>126</v>
      </c>
      <c r="Y249" s="2" t="s">
        <v>90</v>
      </c>
      <c r="Z249" s="2" t="s">
        <v>310</v>
      </c>
      <c r="AA249" s="2" t="s">
        <v>144</v>
      </c>
      <c r="AB249" s="2" t="s">
        <v>169</v>
      </c>
      <c r="AC249" s="2" t="s">
        <v>186</v>
      </c>
      <c r="AD249" s="2" t="s">
        <v>137</v>
      </c>
      <c r="AE249" s="2" t="s">
        <v>96</v>
      </c>
      <c r="AF249" s="2" t="s">
        <v>140</v>
      </c>
      <c r="AG249" s="11"/>
    </row>
    <row r="250" spans="1:33" x14ac:dyDescent="0.3">
      <c r="A250" s="3" t="s">
        <v>242</v>
      </c>
      <c r="B250" s="12" t="s">
        <v>553</v>
      </c>
      <c r="C250" s="12" t="s">
        <v>554</v>
      </c>
      <c r="D250" s="12" t="s">
        <v>555</v>
      </c>
      <c r="E250" s="3"/>
      <c r="F250" s="3" t="s">
        <v>156</v>
      </c>
      <c r="G250" s="3"/>
      <c r="H250" s="3"/>
      <c r="I250" s="3" t="s">
        <v>556</v>
      </c>
      <c r="J250" s="3" t="s">
        <v>557</v>
      </c>
      <c r="K250" s="3"/>
      <c r="L250" s="3"/>
      <c r="M250" s="3" t="s">
        <v>558</v>
      </c>
      <c r="N250" s="3" t="s">
        <v>559</v>
      </c>
      <c r="O250" s="3" t="s">
        <v>29</v>
      </c>
      <c r="P250" s="3" t="s">
        <v>30</v>
      </c>
      <c r="Q250" s="3" t="s">
        <v>31</v>
      </c>
      <c r="R250" s="3"/>
      <c r="S250" s="3"/>
      <c r="T250" s="3"/>
      <c r="U250" s="3"/>
      <c r="V250" s="3" t="s">
        <v>560</v>
      </c>
      <c r="W250" s="3"/>
      <c r="X250" s="3"/>
      <c r="Y250" s="3"/>
      <c r="Z250" s="3" t="s">
        <v>561</v>
      </c>
      <c r="AA250" s="3" t="s">
        <v>562</v>
      </c>
      <c r="AB250" s="3" t="s">
        <v>563</v>
      </c>
      <c r="AC250" s="3" t="s">
        <v>564</v>
      </c>
      <c r="AD250" s="3"/>
      <c r="AE250" s="3"/>
      <c r="AF250" s="3"/>
    </row>
    <row r="251" spans="1:33" x14ac:dyDescent="0.3">
      <c r="A251" s="3" t="s">
        <v>258</v>
      </c>
      <c r="B251" s="12" t="s">
        <v>565</v>
      </c>
      <c r="C251" s="12" t="s">
        <v>566</v>
      </c>
      <c r="D251" s="12" t="s">
        <v>567</v>
      </c>
      <c r="E251" s="3"/>
      <c r="F251" s="3"/>
      <c r="G251" s="3"/>
      <c r="H251" s="3"/>
      <c r="I251" s="3" t="s">
        <v>568</v>
      </c>
      <c r="J251" s="3" t="s">
        <v>569</v>
      </c>
      <c r="K251" s="3"/>
      <c r="L251" s="3"/>
      <c r="M251" s="3" t="s">
        <v>570</v>
      </c>
      <c r="N251" s="3" t="s">
        <v>571</v>
      </c>
      <c r="O251" s="3" t="s">
        <v>34</v>
      </c>
      <c r="P251" s="3" t="s">
        <v>35</v>
      </c>
      <c r="Q251" s="3" t="s">
        <v>36</v>
      </c>
      <c r="R251" s="3"/>
      <c r="S251" s="3"/>
      <c r="T251" s="3"/>
      <c r="U251" s="3"/>
      <c r="V251" s="3" t="s">
        <v>572</v>
      </c>
      <c r="W251" s="3"/>
      <c r="X251" s="3"/>
      <c r="Y251" s="3"/>
      <c r="Z251" s="3" t="s">
        <v>573</v>
      </c>
      <c r="AA251" s="3" t="s">
        <v>574</v>
      </c>
      <c r="AB251" s="3" t="s">
        <v>575</v>
      </c>
      <c r="AC251" s="3" t="s">
        <v>576</v>
      </c>
      <c r="AD251" s="3"/>
      <c r="AE251" s="3"/>
      <c r="AF251" s="3"/>
    </row>
    <row r="252" spans="1:33" x14ac:dyDescent="0.3">
      <c r="A252" s="3" t="s">
        <v>268</v>
      </c>
      <c r="B252" s="12" t="s">
        <v>577</v>
      </c>
      <c r="C252" s="12" t="s">
        <v>578</v>
      </c>
      <c r="D252" s="12" t="s">
        <v>579</v>
      </c>
      <c r="E252" s="3"/>
      <c r="F252" s="3"/>
      <c r="G252" s="3"/>
      <c r="H252" s="3"/>
      <c r="I252" s="3" t="s">
        <v>580</v>
      </c>
      <c r="J252" s="3" t="s">
        <v>581</v>
      </c>
      <c r="K252" s="3"/>
      <c r="L252" s="3"/>
      <c r="M252" s="3" t="s">
        <v>582</v>
      </c>
      <c r="N252" s="3" t="s">
        <v>583</v>
      </c>
      <c r="O252" s="3"/>
      <c r="P252" s="3"/>
      <c r="Q252" s="3" t="s">
        <v>41</v>
      </c>
      <c r="R252" s="3"/>
      <c r="S252" s="3"/>
      <c r="T252" s="3"/>
      <c r="U252" s="3"/>
      <c r="V252" s="3" t="s">
        <v>584</v>
      </c>
      <c r="W252" s="3"/>
      <c r="X252" s="3"/>
      <c r="Y252" s="3"/>
      <c r="Z252" s="3" t="s">
        <v>585</v>
      </c>
      <c r="AA252" s="3" t="s">
        <v>586</v>
      </c>
      <c r="AB252" s="3" t="s">
        <v>587</v>
      </c>
      <c r="AC252" s="3" t="s">
        <v>588</v>
      </c>
      <c r="AD252" s="3"/>
      <c r="AE252" s="3"/>
      <c r="AF252" s="3"/>
    </row>
    <row r="253" spans="1:33" x14ac:dyDescent="0.3">
      <c r="A253" s="3" t="s">
        <v>101</v>
      </c>
      <c r="B253" s="12" t="s">
        <v>589</v>
      </c>
      <c r="C253" s="12" t="s">
        <v>590</v>
      </c>
      <c r="D253" s="12" t="s">
        <v>591</v>
      </c>
      <c r="E253" s="3"/>
      <c r="F253" s="3"/>
      <c r="G253" s="3"/>
      <c r="H253" s="3"/>
      <c r="I253" s="3" t="s">
        <v>592</v>
      </c>
      <c r="J253" s="3" t="s">
        <v>593</v>
      </c>
      <c r="K253" s="3"/>
      <c r="L253" s="3"/>
      <c r="M253" s="3" t="s">
        <v>594</v>
      </c>
      <c r="N253" s="3" t="s">
        <v>595</v>
      </c>
      <c r="O253" s="3"/>
      <c r="P253" s="3"/>
      <c r="Q253" s="3" t="s">
        <v>47</v>
      </c>
      <c r="R253" s="3"/>
      <c r="S253" s="3"/>
      <c r="T253" s="3"/>
      <c r="U253" s="3"/>
      <c r="V253" s="3" t="s">
        <v>596</v>
      </c>
      <c r="W253" s="3"/>
      <c r="X253" s="3"/>
      <c r="Y253" s="3"/>
      <c r="Z253" s="3"/>
      <c r="AA253" s="3" t="s">
        <v>597</v>
      </c>
      <c r="AB253" s="3" t="s">
        <v>598</v>
      </c>
      <c r="AC253" s="3" t="s">
        <v>599</v>
      </c>
      <c r="AD253" s="3"/>
      <c r="AE253" s="3"/>
      <c r="AF253" s="3"/>
    </row>
    <row r="254" spans="1:33" x14ac:dyDescent="0.3">
      <c r="A254" s="3" t="s">
        <v>103</v>
      </c>
      <c r="B254" s="12" t="s">
        <v>600</v>
      </c>
      <c r="C254" s="12" t="s">
        <v>601</v>
      </c>
      <c r="D254" s="12" t="s">
        <v>602</v>
      </c>
      <c r="E254" s="3"/>
      <c r="F254" s="3"/>
      <c r="G254" s="3"/>
      <c r="H254" s="3"/>
      <c r="I254" s="3" t="s">
        <v>603</v>
      </c>
      <c r="J254" s="3" t="s">
        <v>604</v>
      </c>
      <c r="K254" s="3"/>
      <c r="L254" s="3"/>
      <c r="M254" s="3" t="s">
        <v>605</v>
      </c>
      <c r="N254" s="3" t="s">
        <v>606</v>
      </c>
      <c r="O254" s="3"/>
      <c r="P254" s="3"/>
      <c r="Q254" s="3" t="s">
        <v>51</v>
      </c>
      <c r="R254" s="3"/>
      <c r="S254" s="3"/>
      <c r="T254" s="3"/>
      <c r="U254" s="3"/>
      <c r="V254" s="3" t="s">
        <v>607</v>
      </c>
      <c r="W254" s="3"/>
      <c r="X254" s="3"/>
      <c r="Y254" s="3"/>
      <c r="Z254" s="3"/>
      <c r="AA254" s="3" t="s">
        <v>608</v>
      </c>
      <c r="AB254" s="3" t="s">
        <v>609</v>
      </c>
      <c r="AC254" s="3" t="s">
        <v>610</v>
      </c>
      <c r="AD254" s="3"/>
      <c r="AE254" s="3"/>
      <c r="AF254" s="3"/>
    </row>
    <row r="255" spans="1:33" x14ac:dyDescent="0.3">
      <c r="A255" s="3" t="s">
        <v>374</v>
      </c>
      <c r="B255" s="12"/>
      <c r="C255" s="12" t="s">
        <v>611</v>
      </c>
      <c r="D255" s="12" t="s">
        <v>612</v>
      </c>
      <c r="E255" s="3"/>
      <c r="F255" s="3"/>
      <c r="G255" s="3"/>
      <c r="H255" s="3"/>
      <c r="I255" s="3" t="s">
        <v>613</v>
      </c>
      <c r="J255" s="3" t="s">
        <v>614</v>
      </c>
      <c r="K255" s="3"/>
      <c r="L255" s="3"/>
      <c r="M255" s="3" t="s">
        <v>615</v>
      </c>
      <c r="N255" s="3" t="s">
        <v>616</v>
      </c>
      <c r="O255" s="3"/>
      <c r="P255" s="3"/>
      <c r="Q255" s="3" t="s">
        <v>55</v>
      </c>
      <c r="R255" s="3"/>
      <c r="S255" s="3"/>
      <c r="T255" s="3"/>
      <c r="U255" s="3"/>
      <c r="V255" s="3" t="s">
        <v>617</v>
      </c>
      <c r="W255" s="3"/>
      <c r="X255" s="3"/>
      <c r="Y255" s="3"/>
      <c r="Z255" s="3"/>
      <c r="AA255" s="3"/>
      <c r="AB255" s="3"/>
      <c r="AC255" s="3" t="s">
        <v>618</v>
      </c>
      <c r="AD255" s="3"/>
      <c r="AE255" s="3"/>
      <c r="AF255" s="3"/>
    </row>
    <row r="256" spans="1:33" x14ac:dyDescent="0.3">
      <c r="A256" s="3" t="s">
        <v>113</v>
      </c>
      <c r="B256" s="12"/>
      <c r="C256" s="12" t="s">
        <v>619</v>
      </c>
      <c r="D256" s="12" t="s">
        <v>620</v>
      </c>
      <c r="E256" s="3"/>
      <c r="F256" s="3"/>
      <c r="G256" s="3"/>
      <c r="H256" s="3"/>
      <c r="I256" s="3" t="s">
        <v>621</v>
      </c>
      <c r="J256" s="3" t="s">
        <v>622</v>
      </c>
      <c r="K256" s="3"/>
      <c r="L256" s="3"/>
      <c r="M256" s="3" t="s">
        <v>623</v>
      </c>
      <c r="N256" s="3" t="s">
        <v>624</v>
      </c>
      <c r="O256" s="3"/>
      <c r="P256" s="3"/>
      <c r="Q256" s="3"/>
      <c r="R256" s="3"/>
      <c r="S256" s="3"/>
      <c r="T256" s="3"/>
      <c r="U256" s="3"/>
      <c r="V256" s="3" t="s">
        <v>625</v>
      </c>
      <c r="W256" s="3"/>
      <c r="X256" s="3"/>
      <c r="Y256" s="3"/>
      <c r="Z256" s="3"/>
      <c r="AA256" s="3"/>
      <c r="AB256" s="3"/>
      <c r="AC256" s="3" t="s">
        <v>626</v>
      </c>
      <c r="AD256" s="3"/>
      <c r="AE256" s="3"/>
      <c r="AF256" s="3"/>
    </row>
    <row r="257" spans="1:32" x14ac:dyDescent="0.3">
      <c r="A257" s="3" t="s">
        <v>452</v>
      </c>
      <c r="B257" s="12"/>
      <c r="C257" s="12" t="s">
        <v>627</v>
      </c>
      <c r="D257" s="12" t="s">
        <v>628</v>
      </c>
      <c r="E257" s="3"/>
      <c r="F257" s="3"/>
      <c r="G257" s="3"/>
      <c r="H257" s="3"/>
      <c r="I257" s="3" t="s">
        <v>145</v>
      </c>
      <c r="J257" s="3" t="s">
        <v>629</v>
      </c>
      <c r="K257" s="3"/>
      <c r="L257" s="3"/>
      <c r="M257" s="3" t="s">
        <v>630</v>
      </c>
      <c r="N257" s="3" t="s">
        <v>631</v>
      </c>
      <c r="O257" s="3"/>
      <c r="P257" s="3"/>
      <c r="Q257" s="3"/>
      <c r="R257" s="3"/>
      <c r="S257" s="3"/>
      <c r="T257" s="3"/>
      <c r="U257" s="3"/>
      <c r="V257" s="3" t="s">
        <v>632</v>
      </c>
      <c r="W257" s="3"/>
      <c r="X257" s="3"/>
      <c r="Y257" s="3"/>
      <c r="Z257" s="3"/>
      <c r="AA257" s="3"/>
      <c r="AB257" s="3"/>
      <c r="AC257" s="3" t="s">
        <v>633</v>
      </c>
      <c r="AD257" s="3"/>
      <c r="AE257" s="3"/>
      <c r="AF257" s="3"/>
    </row>
    <row r="258" spans="1:32" x14ac:dyDescent="0.3">
      <c r="A258" s="3" t="s">
        <v>110</v>
      </c>
      <c r="B258" s="12"/>
      <c r="C258" s="12" t="s">
        <v>634</v>
      </c>
      <c r="D258" s="12" t="s">
        <v>635</v>
      </c>
      <c r="E258" s="3"/>
      <c r="F258" s="3"/>
      <c r="G258" s="3"/>
      <c r="H258" s="3"/>
      <c r="I258" s="3" t="s">
        <v>636</v>
      </c>
      <c r="J258" s="3"/>
      <c r="K258" s="3"/>
      <c r="L258" s="3"/>
      <c r="M258" s="3" t="s">
        <v>637</v>
      </c>
      <c r="N258" s="3" t="s">
        <v>638</v>
      </c>
      <c r="O258" s="3"/>
      <c r="P258" s="3"/>
      <c r="Q258" s="3"/>
      <c r="R258" s="3"/>
      <c r="S258" s="3"/>
      <c r="T258" s="3"/>
      <c r="U258" s="3"/>
      <c r="V258" s="3" t="s">
        <v>639</v>
      </c>
      <c r="W258" s="3"/>
      <c r="X258" s="3"/>
      <c r="Y258" s="3"/>
      <c r="Z258" s="3"/>
      <c r="AA258" s="3"/>
      <c r="AB258" s="3"/>
      <c r="AC258" s="3" t="s">
        <v>640</v>
      </c>
      <c r="AD258" s="3"/>
      <c r="AE258" s="3"/>
      <c r="AF258" s="3"/>
    </row>
    <row r="259" spans="1:32" x14ac:dyDescent="0.3">
      <c r="A259" s="3" t="s">
        <v>460</v>
      </c>
      <c r="B259" s="12"/>
      <c r="C259" s="12"/>
      <c r="D259" s="12" t="s">
        <v>641</v>
      </c>
      <c r="E259" s="3"/>
      <c r="F259" s="3"/>
      <c r="G259" s="3"/>
      <c r="H259" s="3"/>
      <c r="I259" s="3" t="s">
        <v>642</v>
      </c>
      <c r="J259" s="3"/>
      <c r="K259" s="3"/>
      <c r="L259" s="3"/>
      <c r="M259" s="3" t="s">
        <v>643</v>
      </c>
      <c r="N259" s="3" t="s">
        <v>644</v>
      </c>
      <c r="O259" s="3"/>
      <c r="P259" s="3"/>
      <c r="Q259" s="3"/>
      <c r="R259" s="3"/>
      <c r="S259" s="3"/>
      <c r="T259" s="3"/>
      <c r="U259" s="3"/>
      <c r="V259" s="3" t="s">
        <v>645</v>
      </c>
      <c r="W259" s="3"/>
      <c r="X259" s="3"/>
      <c r="Y259" s="3"/>
      <c r="Z259" s="3"/>
      <c r="AA259" s="3"/>
      <c r="AB259" s="3"/>
      <c r="AC259" s="3" t="s">
        <v>646</v>
      </c>
      <c r="AD259" s="3"/>
      <c r="AE259" s="3"/>
      <c r="AF259" s="3"/>
    </row>
    <row r="260" spans="1:32" x14ac:dyDescent="0.3">
      <c r="A260" s="3" t="s">
        <v>475</v>
      </c>
      <c r="B260" s="12"/>
      <c r="C260" s="12"/>
      <c r="D260" s="12" t="s">
        <v>647</v>
      </c>
      <c r="E260" s="3"/>
      <c r="F260" s="3"/>
      <c r="G260" s="3"/>
      <c r="H260" s="3"/>
      <c r="I260" s="3" t="s">
        <v>648</v>
      </c>
      <c r="J260" s="3"/>
      <c r="K260" s="3"/>
      <c r="L260" s="3"/>
      <c r="M260" s="3" t="s">
        <v>649</v>
      </c>
      <c r="N260" s="3" t="s">
        <v>650</v>
      </c>
      <c r="O260" s="3"/>
      <c r="P260" s="3"/>
      <c r="Q260" s="3"/>
      <c r="R260" s="3"/>
      <c r="S260" s="3"/>
      <c r="T260" s="3"/>
      <c r="U260" s="3"/>
      <c r="V260" s="3" t="s">
        <v>651</v>
      </c>
      <c r="W260" s="3"/>
      <c r="X260" s="3"/>
      <c r="Y260" s="3"/>
      <c r="Z260" s="3"/>
      <c r="AA260" s="3"/>
      <c r="AB260" s="3"/>
      <c r="AC260" s="3" t="s">
        <v>652</v>
      </c>
      <c r="AD260" s="3"/>
      <c r="AE260" s="3"/>
      <c r="AF260" s="3"/>
    </row>
    <row r="261" spans="1:32" x14ac:dyDescent="0.3">
      <c r="A261" s="3" t="s">
        <v>104</v>
      </c>
      <c r="B261" s="12"/>
      <c r="C261" s="12"/>
      <c r="D261" s="12" t="s">
        <v>653</v>
      </c>
      <c r="E261" s="3"/>
      <c r="F261" s="3"/>
      <c r="G261" s="3"/>
      <c r="H261" s="3"/>
      <c r="I261" s="3" t="s">
        <v>654</v>
      </c>
      <c r="J261" s="3"/>
      <c r="K261" s="3"/>
      <c r="L261" s="3"/>
      <c r="M261" s="3"/>
      <c r="N261" s="3" t="s">
        <v>655</v>
      </c>
      <c r="O261" s="3"/>
      <c r="P261" s="3"/>
      <c r="Q261" s="3"/>
      <c r="R261" s="3"/>
      <c r="S261" s="3"/>
      <c r="T261" s="3"/>
      <c r="U261" s="3"/>
      <c r="V261" s="3" t="s">
        <v>656</v>
      </c>
      <c r="W261" s="3"/>
      <c r="X261" s="3"/>
      <c r="Y261" s="3"/>
      <c r="Z261" s="3"/>
      <c r="AA261" s="3"/>
      <c r="AB261" s="3"/>
      <c r="AC261" s="3" t="s">
        <v>657</v>
      </c>
      <c r="AD261" s="3"/>
      <c r="AE261" s="3"/>
      <c r="AF261" s="3"/>
    </row>
    <row r="262" spans="1:32" x14ac:dyDescent="0.3">
      <c r="A262" s="3"/>
      <c r="B262" s="12"/>
      <c r="C262" s="12"/>
      <c r="D262" s="12" t="s">
        <v>658</v>
      </c>
      <c r="E262" s="3"/>
      <c r="F262" s="3"/>
      <c r="G262" s="3"/>
      <c r="H262" s="3"/>
      <c r="I262" s="3" t="s">
        <v>659</v>
      </c>
      <c r="J262" s="3"/>
      <c r="K262" s="3"/>
      <c r="L262" s="3"/>
      <c r="M262" s="3"/>
      <c r="N262" s="3" t="s">
        <v>660</v>
      </c>
      <c r="O262" s="3"/>
      <c r="P262" s="3"/>
      <c r="Q262" s="3"/>
      <c r="R262" s="3"/>
      <c r="S262" s="3"/>
      <c r="T262" s="3"/>
      <c r="U262" s="3"/>
      <c r="V262" s="3" t="s">
        <v>661</v>
      </c>
      <c r="W262" s="3"/>
      <c r="X262" s="3"/>
      <c r="Y262" s="3"/>
      <c r="Z262" s="3"/>
      <c r="AA262" s="3"/>
      <c r="AB262" s="3"/>
      <c r="AC262" s="3" t="s">
        <v>662</v>
      </c>
      <c r="AD262" s="3"/>
      <c r="AE262" s="3"/>
      <c r="AF262" s="3"/>
    </row>
    <row r="263" spans="1:32" x14ac:dyDescent="0.3">
      <c r="A263" s="3"/>
      <c r="B263" s="12"/>
      <c r="C263" s="12"/>
      <c r="D263" s="12" t="s">
        <v>663</v>
      </c>
      <c r="E263" s="3"/>
      <c r="F263" s="3"/>
      <c r="G263" s="3"/>
      <c r="H263" s="3"/>
      <c r="I263" s="3" t="s">
        <v>664</v>
      </c>
      <c r="J263" s="3"/>
      <c r="K263" s="3"/>
      <c r="L263" s="3"/>
      <c r="M263" s="3"/>
      <c r="N263" s="3" t="s">
        <v>665</v>
      </c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 t="s">
        <v>666</v>
      </c>
      <c r="AD263" s="3"/>
      <c r="AE263" s="3"/>
      <c r="AF263" s="3"/>
    </row>
    <row r="264" spans="1:32" x14ac:dyDescent="0.3">
      <c r="A264" s="3"/>
      <c r="B264" s="12"/>
      <c r="C264" s="12"/>
      <c r="D264" s="12" t="s">
        <v>667</v>
      </c>
      <c r="E264" s="3"/>
      <c r="F264" s="3"/>
      <c r="G264" s="3"/>
      <c r="H264" s="3"/>
      <c r="I264" s="3" t="s">
        <v>668</v>
      </c>
      <c r="J264" s="3"/>
      <c r="K264" s="3"/>
      <c r="L264" s="3"/>
      <c r="M264" s="3"/>
      <c r="N264" s="3" t="s">
        <v>669</v>
      </c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 t="s">
        <v>670</v>
      </c>
      <c r="AD264" s="3"/>
      <c r="AE264" s="3"/>
      <c r="AF264" s="3"/>
    </row>
    <row r="265" spans="1:32" x14ac:dyDescent="0.3">
      <c r="A265" s="3"/>
      <c r="B265" s="12"/>
      <c r="C265" s="12"/>
      <c r="D265" s="12" t="s">
        <v>671</v>
      </c>
      <c r="E265" s="3"/>
      <c r="F265" s="3"/>
      <c r="G265" s="3"/>
      <c r="H265" s="3"/>
      <c r="I265" s="3" t="s">
        <v>672</v>
      </c>
      <c r="J265" s="3"/>
      <c r="K265" s="3"/>
      <c r="L265" s="3"/>
      <c r="M265" s="3"/>
      <c r="N265" s="3" t="s">
        <v>673</v>
      </c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 t="s">
        <v>674</v>
      </c>
      <c r="AD265" s="3"/>
      <c r="AE265" s="3"/>
      <c r="AF265" s="3"/>
    </row>
    <row r="266" spans="1:32" x14ac:dyDescent="0.3">
      <c r="A266" s="3"/>
      <c r="B266" s="12"/>
      <c r="C266" s="12"/>
      <c r="D266" s="12" t="s">
        <v>675</v>
      </c>
      <c r="E266" s="3"/>
      <c r="F266" s="3"/>
      <c r="G266" s="3"/>
      <c r="H266" s="3"/>
      <c r="I266" s="3" t="s">
        <v>676</v>
      </c>
      <c r="J266" s="3"/>
      <c r="K266" s="3"/>
      <c r="L266" s="3"/>
      <c r="M266" s="3"/>
      <c r="N266" s="3" t="s">
        <v>677</v>
      </c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 t="s">
        <v>678</v>
      </c>
      <c r="AD266" s="3"/>
      <c r="AE266" s="3"/>
      <c r="AF266" s="3"/>
    </row>
    <row r="267" spans="1:32" x14ac:dyDescent="0.3">
      <c r="A267" s="3"/>
      <c r="B267" s="12"/>
      <c r="C267" s="12"/>
      <c r="D267" s="12" t="s">
        <v>679</v>
      </c>
      <c r="E267" s="3"/>
      <c r="F267" s="3"/>
      <c r="G267" s="3"/>
      <c r="H267" s="3"/>
      <c r="I267" s="3" t="s">
        <v>680</v>
      </c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 t="s">
        <v>681</v>
      </c>
      <c r="AD267" s="3"/>
      <c r="AE267" s="3"/>
      <c r="AF267" s="3"/>
    </row>
    <row r="268" spans="1:32" x14ac:dyDescent="0.3">
      <c r="A268" s="3"/>
      <c r="B268" s="12"/>
      <c r="C268" s="12"/>
      <c r="D268" s="12" t="s">
        <v>682</v>
      </c>
      <c r="E268" s="3"/>
      <c r="F268" s="3"/>
      <c r="G268" s="3"/>
      <c r="H268" s="3"/>
      <c r="I268" s="3" t="s">
        <v>683</v>
      </c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 t="s">
        <v>684</v>
      </c>
      <c r="AD268" s="3"/>
      <c r="AE268" s="3"/>
      <c r="AF268" s="3"/>
    </row>
    <row r="269" spans="1:32" x14ac:dyDescent="0.3">
      <c r="A269" s="3"/>
      <c r="B269" s="12"/>
      <c r="C269" s="12"/>
      <c r="D269" s="12" t="s">
        <v>685</v>
      </c>
      <c r="E269" s="3"/>
      <c r="F269" s="3"/>
      <c r="G269" s="3"/>
      <c r="H269" s="3"/>
      <c r="I269" s="3" t="s">
        <v>686</v>
      </c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 t="s">
        <v>687</v>
      </c>
      <c r="AD269" s="3"/>
      <c r="AE269" s="3"/>
      <c r="AF269" s="3"/>
    </row>
    <row r="270" spans="1:32" x14ac:dyDescent="0.3">
      <c r="A270" s="3"/>
      <c r="B270" s="12"/>
      <c r="C270" s="12"/>
      <c r="D270" s="12" t="s">
        <v>688</v>
      </c>
      <c r="E270" s="3"/>
      <c r="F270" s="3"/>
      <c r="G270" s="3"/>
      <c r="H270" s="3"/>
      <c r="I270" s="3" t="s">
        <v>689</v>
      </c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 t="s">
        <v>690</v>
      </c>
      <c r="AD270" s="3"/>
      <c r="AE270" s="3"/>
      <c r="AF270" s="3"/>
    </row>
    <row r="271" spans="1:32" x14ac:dyDescent="0.3">
      <c r="A271" s="3"/>
      <c r="B271" s="12"/>
      <c r="C271" s="12"/>
      <c r="D271" s="12" t="s">
        <v>691</v>
      </c>
      <c r="E271" s="3"/>
      <c r="F271" s="3"/>
      <c r="G271" s="3"/>
      <c r="H271" s="3"/>
      <c r="I271" s="3" t="s">
        <v>692</v>
      </c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 t="s">
        <v>693</v>
      </c>
      <c r="AD271" s="3"/>
      <c r="AE271" s="3"/>
      <c r="AF271" s="3"/>
    </row>
    <row r="272" spans="1:32" x14ac:dyDescent="0.3">
      <c r="A272" s="3"/>
      <c r="B272" s="12"/>
      <c r="C272" s="12"/>
      <c r="D272" s="12" t="s">
        <v>694</v>
      </c>
      <c r="E272" s="3"/>
      <c r="F272" s="3"/>
      <c r="G272" s="3"/>
      <c r="H272" s="3"/>
      <c r="I272" s="3" t="s">
        <v>695</v>
      </c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 t="s">
        <v>696</v>
      </c>
      <c r="AD272" s="3"/>
      <c r="AE272" s="3"/>
      <c r="AF272" s="3"/>
    </row>
    <row r="273" spans="1:32" x14ac:dyDescent="0.3">
      <c r="A273" s="3"/>
      <c r="B273" s="12"/>
      <c r="C273" s="12"/>
      <c r="D273" s="12"/>
      <c r="E273" s="3"/>
      <c r="F273" s="3"/>
      <c r="G273" s="3"/>
      <c r="H273" s="3"/>
      <c r="I273" s="3" t="s">
        <v>697</v>
      </c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 t="s">
        <v>698</v>
      </c>
      <c r="AD273" s="3"/>
      <c r="AE273" s="3"/>
      <c r="AF273" s="3"/>
    </row>
    <row r="274" spans="1:32" x14ac:dyDescent="0.3">
      <c r="A274" s="3"/>
      <c r="B274" s="12"/>
      <c r="C274" s="12"/>
      <c r="D274" s="12"/>
      <c r="E274" s="3"/>
      <c r="F274" s="3"/>
      <c r="G274" s="3"/>
      <c r="H274" s="3"/>
      <c r="I274" s="3" t="s">
        <v>699</v>
      </c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 t="s">
        <v>700</v>
      </c>
      <c r="AD274" s="3"/>
      <c r="AE274" s="3"/>
      <c r="AF274" s="3"/>
    </row>
    <row r="275" spans="1:32" x14ac:dyDescent="0.3">
      <c r="A275" s="3"/>
      <c r="B275" s="12"/>
      <c r="C275" s="12"/>
      <c r="D275" s="12"/>
      <c r="E275" s="3"/>
      <c r="F275" s="3"/>
      <c r="G275" s="3"/>
      <c r="H275" s="3"/>
      <c r="I275" s="3" t="s">
        <v>701</v>
      </c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 t="s">
        <v>702</v>
      </c>
      <c r="AD275" s="3"/>
      <c r="AE275" s="3"/>
      <c r="AF275" s="3"/>
    </row>
    <row r="276" spans="1:32" x14ac:dyDescent="0.3">
      <c r="A276" s="3"/>
      <c r="B276" s="12"/>
      <c r="C276" s="12"/>
      <c r="D276" s="12"/>
      <c r="E276" s="3"/>
      <c r="F276" s="3"/>
      <c r="G276" s="3"/>
      <c r="H276" s="3"/>
      <c r="I276" s="3" t="s">
        <v>703</v>
      </c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 t="s">
        <v>704</v>
      </c>
      <c r="AD276" s="3"/>
      <c r="AE276" s="3"/>
      <c r="AF276" s="3"/>
    </row>
    <row r="277" spans="1:32" x14ac:dyDescent="0.3">
      <c r="A277" s="3"/>
      <c r="B277" s="12"/>
      <c r="C277" s="12"/>
      <c r="D277" s="1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 t="s">
        <v>705</v>
      </c>
      <c r="AD277" s="3"/>
      <c r="AE277" s="3"/>
      <c r="AF277" s="3"/>
    </row>
    <row r="278" spans="1:32" x14ac:dyDescent="0.3">
      <c r="A278" s="3"/>
      <c r="B278" s="12"/>
      <c r="C278" s="12"/>
      <c r="D278" s="1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 t="s">
        <v>706</v>
      </c>
      <c r="AD278" s="3"/>
      <c r="AE278" s="3"/>
      <c r="AF278" s="3"/>
    </row>
    <row r="279" spans="1:32" x14ac:dyDescent="0.3">
      <c r="A279" s="3"/>
      <c r="B279" s="12"/>
      <c r="C279" s="12"/>
      <c r="D279" s="7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 t="s">
        <v>707</v>
      </c>
      <c r="AD279" s="3"/>
      <c r="AE279" s="3"/>
      <c r="AF279" s="3"/>
    </row>
    <row r="280" spans="1:32" x14ac:dyDescent="0.3">
      <c r="A280" s="3"/>
      <c r="B280" s="12"/>
      <c r="C280" s="12"/>
      <c r="D280" s="1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 t="s">
        <v>708</v>
      </c>
      <c r="AD280" s="3"/>
      <c r="AE280" s="3"/>
      <c r="AF280" s="3"/>
    </row>
    <row r="281" spans="1:32" x14ac:dyDescent="0.3">
      <c r="A281" s="3"/>
      <c r="B281" s="12"/>
      <c r="C281" s="1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 t="s">
        <v>709</v>
      </c>
      <c r="AD281" s="3"/>
      <c r="AE281" s="3"/>
      <c r="AF281" s="3"/>
    </row>
    <row r="282" spans="1:32" x14ac:dyDescent="0.3">
      <c r="A282" s="3"/>
      <c r="B282" s="12"/>
      <c r="C282" s="1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 t="s">
        <v>710</v>
      </c>
      <c r="AD282" s="3"/>
      <c r="AE282" s="3"/>
      <c r="AF282" s="3"/>
    </row>
    <row r="283" spans="1:32" x14ac:dyDescent="0.3">
      <c r="A283" s="3"/>
      <c r="B283" s="12"/>
      <c r="C283" s="1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 t="s">
        <v>711</v>
      </c>
      <c r="AD283" s="3"/>
      <c r="AE283" s="3"/>
      <c r="AF283" s="3"/>
    </row>
    <row r="284" spans="1:32" x14ac:dyDescent="0.3">
      <c r="A284" s="3"/>
      <c r="B284" s="12"/>
      <c r="C284" s="1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 t="s">
        <v>712</v>
      </c>
      <c r="AD284" s="3"/>
      <c r="AE284" s="3"/>
      <c r="AF284" s="3"/>
    </row>
    <row r="285" spans="1:32" x14ac:dyDescent="0.3">
      <c r="A285" s="3"/>
      <c r="B285" s="12"/>
      <c r="C285" s="1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 t="s">
        <v>713</v>
      </c>
      <c r="AD285" s="3"/>
      <c r="AE285" s="3"/>
      <c r="AF285" s="3"/>
    </row>
    <row r="286" spans="1:32" x14ac:dyDescent="0.3">
      <c r="A286" s="3"/>
      <c r="B286" s="12"/>
      <c r="C286" s="1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 t="s">
        <v>714</v>
      </c>
      <c r="AD286" s="3"/>
      <c r="AE286" s="3"/>
      <c r="AF286" s="3"/>
    </row>
    <row r="287" spans="1:32" x14ac:dyDescent="0.3">
      <c r="D287" s="3"/>
    </row>
    <row r="288" spans="1:32" x14ac:dyDescent="0.3">
      <c r="D288" s="3"/>
    </row>
    <row r="289" spans="4:4" x14ac:dyDescent="0.3">
      <c r="D289" s="3"/>
    </row>
    <row r="290" spans="4:4" x14ac:dyDescent="0.3">
      <c r="D290" s="3"/>
    </row>
    <row r="291" spans="4:4" x14ac:dyDescent="0.3">
      <c r="D291" s="3"/>
    </row>
    <row r="292" spans="4:4" x14ac:dyDescent="0.3">
      <c r="D292" s="3"/>
    </row>
    <row r="293" spans="4:4" x14ac:dyDescent="0.3">
      <c r="D293" s="10"/>
    </row>
    <row r="294" spans="4:4" x14ac:dyDescent="0.3">
      <c r="D294" s="2"/>
    </row>
    <row r="295" spans="4:4" x14ac:dyDescent="0.3">
      <c r="D295" s="13"/>
    </row>
    <row r="296" spans="4:4" x14ac:dyDescent="0.3">
      <c r="D296" s="13"/>
    </row>
    <row r="297" spans="4:4" x14ac:dyDescent="0.3">
      <c r="D297" s="13"/>
    </row>
    <row r="298" spans="4:4" x14ac:dyDescent="0.3">
      <c r="D298" s="13"/>
    </row>
    <row r="299" spans="4:4" x14ac:dyDescent="0.3">
      <c r="D299" s="13"/>
    </row>
    <row r="300" spans="4:4" x14ac:dyDescent="0.3">
      <c r="D300" s="2"/>
    </row>
    <row r="301" spans="4:4" x14ac:dyDescent="0.3">
      <c r="D301" s="2"/>
    </row>
    <row r="302" spans="4:4" x14ac:dyDescent="0.3">
      <c r="D302" s="13"/>
    </row>
    <row r="303" spans="4:4" x14ac:dyDescent="0.3">
      <c r="D303" s="13"/>
    </row>
    <row r="304" spans="4:4" x14ac:dyDescent="0.3">
      <c r="D304" s="13"/>
    </row>
    <row r="305" spans="4:4" x14ac:dyDescent="0.3">
      <c r="D305" s="13"/>
    </row>
    <row r="306" spans="4:4" x14ac:dyDescent="0.3">
      <c r="D306" s="13"/>
    </row>
    <row r="307" spans="4:4" x14ac:dyDescent="0.3">
      <c r="D307" s="13"/>
    </row>
    <row r="308" spans="4:4" x14ac:dyDescent="0.3">
      <c r="D308" s="13"/>
    </row>
    <row r="309" spans="4:4" x14ac:dyDescent="0.3">
      <c r="D309" s="13"/>
    </row>
    <row r="310" spans="4:4" x14ac:dyDescent="0.3">
      <c r="D310" s="13"/>
    </row>
    <row r="311" spans="4:4" x14ac:dyDescent="0.3">
      <c r="D311" s="2"/>
    </row>
    <row r="312" spans="4:4" x14ac:dyDescent="0.3">
      <c r="D312" s="2"/>
    </row>
    <row r="313" spans="4:4" x14ac:dyDescent="0.3">
      <c r="D313" s="13"/>
    </row>
    <row r="314" spans="4:4" x14ac:dyDescent="0.3">
      <c r="D314" s="13"/>
    </row>
    <row r="315" spans="4:4" x14ac:dyDescent="0.3">
      <c r="D315" s="13"/>
    </row>
    <row r="316" spans="4:4" x14ac:dyDescent="0.3">
      <c r="D316" s="13"/>
    </row>
    <row r="317" spans="4:4" x14ac:dyDescent="0.3">
      <c r="D317" s="13"/>
    </row>
    <row r="318" spans="4:4" x14ac:dyDescent="0.3">
      <c r="D318" s="13"/>
    </row>
    <row r="319" spans="4:4" x14ac:dyDescent="0.3">
      <c r="D319" s="13"/>
    </row>
    <row r="320" spans="4:4" x14ac:dyDescent="0.3">
      <c r="D320" s="13"/>
    </row>
    <row r="321" spans="4:4" x14ac:dyDescent="0.3">
      <c r="D321" s="13"/>
    </row>
    <row r="322" spans="4:4" x14ac:dyDescent="0.3">
      <c r="D322" s="13"/>
    </row>
    <row r="323" spans="4:4" x14ac:dyDescent="0.3">
      <c r="D323" s="13"/>
    </row>
    <row r="324" spans="4:4" x14ac:dyDescent="0.3">
      <c r="D324" s="13"/>
    </row>
    <row r="325" spans="4:4" x14ac:dyDescent="0.3">
      <c r="D325" s="13"/>
    </row>
    <row r="326" spans="4:4" x14ac:dyDescent="0.3">
      <c r="D326" s="13"/>
    </row>
    <row r="327" spans="4:4" x14ac:dyDescent="0.3">
      <c r="D327" s="13"/>
    </row>
    <row r="328" spans="4:4" x14ac:dyDescent="0.3">
      <c r="D328" s="13"/>
    </row>
    <row r="329" spans="4:4" x14ac:dyDescent="0.3">
      <c r="D329" s="13"/>
    </row>
    <row r="330" spans="4:4" x14ac:dyDescent="0.3">
      <c r="D330" s="13"/>
    </row>
    <row r="331" spans="4:4" x14ac:dyDescent="0.3">
      <c r="D331" s="13"/>
    </row>
    <row r="332" spans="4:4" x14ac:dyDescent="0.3">
      <c r="D332" s="13"/>
    </row>
    <row r="333" spans="4:4" x14ac:dyDescent="0.3">
      <c r="D333" s="13"/>
    </row>
    <row r="334" spans="4:4" x14ac:dyDescent="0.3">
      <c r="D334" s="13"/>
    </row>
    <row r="335" spans="4:4" x14ac:dyDescent="0.3">
      <c r="D335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5E7B4-71ED-4BCB-9671-C8D90DA050AA}">
  <dimension ref="A1:AB201"/>
  <sheetViews>
    <sheetView tabSelected="1" topLeftCell="Q30" zoomScale="96" zoomScaleNormal="96" workbookViewId="0">
      <selection activeCell="W47" sqref="W47"/>
    </sheetView>
  </sheetViews>
  <sheetFormatPr defaultRowHeight="13.8" x14ac:dyDescent="0.25"/>
  <cols>
    <col min="1" max="1" width="8.88671875" style="18"/>
    <col min="2" max="2" width="25.21875" style="19" customWidth="1"/>
    <col min="3" max="3" width="20.21875" style="19" customWidth="1"/>
    <col min="4" max="4" width="42.6640625" style="18" customWidth="1"/>
    <col min="5" max="5" width="33.44140625" style="18" customWidth="1"/>
    <col min="6" max="6" width="23.109375" style="18" customWidth="1"/>
    <col min="7" max="7" width="27.77734375" style="19" bestFit="1" customWidth="1"/>
    <col min="8" max="10" width="15.109375" style="18" customWidth="1"/>
    <col min="11" max="11" width="19.5546875" style="18" customWidth="1"/>
    <col min="12" max="12" width="17.33203125" style="18" customWidth="1"/>
    <col min="13" max="13" width="17.109375" style="19" customWidth="1"/>
    <col min="14" max="14" width="22.44140625" style="19" customWidth="1"/>
    <col min="15" max="15" width="20.6640625" style="19" customWidth="1"/>
    <col min="16" max="16" width="19.21875" style="19" customWidth="1"/>
    <col min="17" max="17" width="37.77734375" style="45" bestFit="1" customWidth="1"/>
    <col min="18" max="18" width="37.77734375" style="45" customWidth="1"/>
    <col min="19" max="19" width="22.44140625" style="19" customWidth="1"/>
    <col min="20" max="20" width="33.77734375" style="19" customWidth="1"/>
    <col min="21" max="21" width="34" style="19" customWidth="1"/>
    <col min="22" max="22" width="23.109375" style="18" customWidth="1"/>
    <col min="23" max="23" width="32.6640625" style="18" bestFit="1" customWidth="1"/>
    <col min="24" max="24" width="43.5546875" style="19" customWidth="1"/>
    <col min="25" max="25" width="6.44140625" style="18" customWidth="1"/>
    <col min="26" max="26" width="27.44140625" style="18" customWidth="1"/>
    <col min="27" max="27" width="25.5546875" style="18" customWidth="1"/>
    <col min="28" max="16384" width="8.88671875" style="18"/>
  </cols>
  <sheetData>
    <row r="1" spans="1:28" ht="14.4" thickBot="1" x14ac:dyDescent="0.3">
      <c r="D1" s="54" t="s">
        <v>721</v>
      </c>
      <c r="E1" s="55"/>
      <c r="G1" s="30" t="s">
        <v>720</v>
      </c>
      <c r="H1" s="51" t="s">
        <v>0</v>
      </c>
      <c r="I1" s="52"/>
      <c r="J1" s="52"/>
      <c r="K1" s="53"/>
      <c r="N1" s="30" t="s">
        <v>722</v>
      </c>
      <c r="T1" s="51" t="s">
        <v>728</v>
      </c>
      <c r="U1" s="52"/>
      <c r="V1" s="52"/>
      <c r="W1" s="52"/>
      <c r="X1" s="53"/>
    </row>
    <row r="2" spans="1:28" s="19" customFormat="1" ht="14.4" thickBot="1" x14ac:dyDescent="0.3">
      <c r="A2" s="21" t="s">
        <v>160</v>
      </c>
      <c r="B2" s="21" t="s">
        <v>17</v>
      </c>
      <c r="C2" s="21" t="s">
        <v>4</v>
      </c>
      <c r="D2" s="21" t="s">
        <v>5</v>
      </c>
      <c r="E2" s="21" t="s">
        <v>6</v>
      </c>
      <c r="F2" s="21" t="s">
        <v>7</v>
      </c>
      <c r="G2" s="21" t="s">
        <v>8</v>
      </c>
      <c r="H2" s="31" t="s">
        <v>9</v>
      </c>
      <c r="I2" s="31" t="s">
        <v>10</v>
      </c>
      <c r="J2" s="31" t="s">
        <v>11</v>
      </c>
      <c r="K2" s="31" t="s">
        <v>12</v>
      </c>
      <c r="L2" s="21" t="s">
        <v>13</v>
      </c>
      <c r="M2" s="21" t="s">
        <v>14</v>
      </c>
      <c r="N2" s="21" t="s">
        <v>15</v>
      </c>
      <c r="O2" s="21" t="s">
        <v>16</v>
      </c>
      <c r="P2" s="21" t="s">
        <v>723</v>
      </c>
      <c r="Q2" s="46" t="s">
        <v>729</v>
      </c>
      <c r="R2" s="46" t="s">
        <v>730</v>
      </c>
      <c r="S2" s="21" t="s">
        <v>17</v>
      </c>
      <c r="T2" s="15" t="s">
        <v>726</v>
      </c>
      <c r="U2" s="21" t="s">
        <v>18</v>
      </c>
      <c r="V2" s="15" t="s">
        <v>161</v>
      </c>
      <c r="W2" s="21" t="s">
        <v>18</v>
      </c>
      <c r="X2" s="21" t="s">
        <v>725</v>
      </c>
      <c r="Z2" s="32" t="s">
        <v>724</v>
      </c>
      <c r="AA2" s="33">
        <v>1100000000000</v>
      </c>
    </row>
    <row r="3" spans="1:28" ht="14.4" thickBot="1" x14ac:dyDescent="0.3">
      <c r="A3" s="22" t="s">
        <v>24</v>
      </c>
      <c r="B3" s="19" t="s">
        <v>20</v>
      </c>
      <c r="C3" s="33">
        <v>55667.230346236407</v>
      </c>
      <c r="D3" s="28">
        <f t="shared" ref="D3:D34" si="0">$Z$4/C3</f>
        <v>14299256.403616218</v>
      </c>
      <c r="E3" s="23">
        <f t="shared" ref="E3:E34" si="1">D3/SUM($D$3:$D$101)</f>
        <v>2.1688401520677759E-3</v>
      </c>
      <c r="F3" s="35">
        <v>491111169265</v>
      </c>
      <c r="G3" s="23">
        <f>F3/SUM($F$3:$F$101)</f>
        <v>4.0431500912654853E-3</v>
      </c>
      <c r="H3" s="36">
        <v>5.0591249999999997E-2</v>
      </c>
      <c r="I3" s="36">
        <v>4.2540000000000001E-2</v>
      </c>
      <c r="J3" s="36">
        <v>6.6729999999999998E-2</v>
      </c>
      <c r="K3" s="37">
        <v>5.3287083333333339E-2</v>
      </c>
      <c r="L3" s="38">
        <f t="shared" ref="L3:L34" si="2">AVERAGE(H3:K3)</f>
        <v>5.3287083333333339E-2</v>
      </c>
      <c r="M3" s="24">
        <f t="shared" ref="M3:M66" si="3">IF(L3&lt;6%, 0, L3)</f>
        <v>0</v>
      </c>
      <c r="N3" s="23">
        <f t="shared" ref="N3:N66" si="4">M3/SUM($M$3:$M$101)</f>
        <v>0</v>
      </c>
      <c r="O3" s="25">
        <f t="shared" ref="O3:O24" si="5">IF(N3=0, 0, N3+G3+E3)</f>
        <v>0</v>
      </c>
      <c r="P3" s="25">
        <f t="shared" ref="P3:P34" si="6">O3/SUM($O$3:$O$101)</f>
        <v>0</v>
      </c>
      <c r="Q3" s="48">
        <f>P3*$Z$3</f>
        <v>0</v>
      </c>
      <c r="R3" s="48">
        <f>Q3*$AB$3</f>
        <v>0</v>
      </c>
      <c r="S3" s="19" t="s">
        <v>20</v>
      </c>
      <c r="T3" s="19">
        <f>VLOOKUP(S3,[1]GCAM_regions!B$2:D$243,3,FALSE)</f>
        <v>13</v>
      </c>
      <c r="U3" s="19" t="str">
        <f>_xlfn.XLOOKUP(T3,GCAM_regions!$A$247:$AF$247,GCAM_regions!$A$248:$AF$248)</f>
        <v>EU-15</v>
      </c>
      <c r="V3" s="44">
        <v>1</v>
      </c>
      <c r="W3" s="44" t="s">
        <v>25</v>
      </c>
      <c r="X3" s="50">
        <f t="shared" ref="X3:X34" si="7">SUMIF($T$3:$T$101, V3, $Q$3:$Q$101)</f>
        <v>0</v>
      </c>
      <c r="Z3" s="33">
        <f>AA2*0.9</f>
        <v>990000000000</v>
      </c>
      <c r="AA3" s="19" t="s">
        <v>159</v>
      </c>
      <c r="AB3" s="18">
        <f>Z3/Z4</f>
        <v>1.243718592964824</v>
      </c>
    </row>
    <row r="4" spans="1:28" ht="14.4" thickBot="1" x14ac:dyDescent="0.3">
      <c r="B4" s="19" t="s">
        <v>21</v>
      </c>
      <c r="C4" s="33">
        <v>18453.628028711959</v>
      </c>
      <c r="D4" s="28">
        <f t="shared" si="0"/>
        <v>43135149.292134069</v>
      </c>
      <c r="E4" s="23">
        <f t="shared" si="1"/>
        <v>6.5425250872876914E-3</v>
      </c>
      <c r="F4" s="35">
        <v>179078601344</v>
      </c>
      <c r="G4" s="23">
        <f t="shared" ref="G4:G66" si="8">F4/SUM($F$3:$F$101)</f>
        <v>1.4742928051326835E-3</v>
      </c>
      <c r="H4" s="36">
        <v>0.11634560000000002</v>
      </c>
      <c r="I4" s="36">
        <v>0.11923760000000003</v>
      </c>
      <c r="J4" s="36">
        <v>0.11923760000000003</v>
      </c>
      <c r="K4" s="37">
        <v>0.11827360000000002</v>
      </c>
      <c r="L4" s="38">
        <f t="shared" si="2"/>
        <v>0.11827360000000002</v>
      </c>
      <c r="M4" s="24">
        <f t="shared" si="3"/>
        <v>0.11827360000000002</v>
      </c>
      <c r="N4" s="23">
        <f t="shared" si="4"/>
        <v>1.6113088184055234E-2</v>
      </c>
      <c r="O4" s="25">
        <f t="shared" si="5"/>
        <v>2.412990607647561E-2</v>
      </c>
      <c r="P4" s="25">
        <f t="shared" si="6"/>
        <v>9.9905288227336263E-3</v>
      </c>
      <c r="Q4" s="48">
        <f>P4*$Z$4</f>
        <v>7952460942.8959665</v>
      </c>
      <c r="R4" s="48">
        <f t="shared" ref="R4:R67" si="9">Q4*$AB$3</f>
        <v>9890623534.5062885</v>
      </c>
      <c r="S4" s="19" t="s">
        <v>21</v>
      </c>
      <c r="T4" s="19">
        <f>VLOOKUP(S4,[1]GCAM_regions!B$2:D$243,3,FALSE)</f>
        <v>14</v>
      </c>
      <c r="U4" s="19" t="str">
        <f>_xlfn.XLOOKUP(T4,GCAM_regions!$A$247:$AF$247,GCAM_regions!$A$248:$AF$248)</f>
        <v>Europe_Eastern</v>
      </c>
      <c r="V4" s="44">
        <v>2</v>
      </c>
      <c r="W4" s="44" t="s">
        <v>32</v>
      </c>
      <c r="X4" s="50">
        <f t="shared" si="7"/>
        <v>88024700964.032074</v>
      </c>
      <c r="Z4" s="33">
        <v>796000000000</v>
      </c>
      <c r="AA4" s="19" t="s">
        <v>158</v>
      </c>
    </row>
    <row r="5" spans="1:28" ht="14.4" thickBot="1" x14ac:dyDescent="0.3">
      <c r="B5" s="19" t="s">
        <v>28</v>
      </c>
      <c r="C5" s="33">
        <v>51425.573189892188</v>
      </c>
      <c r="D5" s="28">
        <f t="shared" si="0"/>
        <v>15478680.170675388</v>
      </c>
      <c r="E5" s="23">
        <f t="shared" si="1"/>
        <v>2.3477292879849456E-3</v>
      </c>
      <c r="F5" s="35">
        <v>586178972881</v>
      </c>
      <c r="G5" s="23">
        <f t="shared" si="8"/>
        <v>4.8258107655109826E-3</v>
      </c>
      <c r="H5" s="36">
        <v>4.224E-2</v>
      </c>
      <c r="I5" s="36">
        <v>5.4491250000000005E-2</v>
      </c>
      <c r="J5" s="36">
        <v>5.4491250000000005E-2</v>
      </c>
      <c r="K5" s="37">
        <v>5.0407500000000001E-2</v>
      </c>
      <c r="L5" s="38">
        <f t="shared" si="2"/>
        <v>5.0407500000000001E-2</v>
      </c>
      <c r="M5" s="24">
        <f t="shared" si="3"/>
        <v>0</v>
      </c>
      <c r="N5" s="23">
        <f t="shared" si="4"/>
        <v>0</v>
      </c>
      <c r="O5" s="25">
        <f t="shared" si="5"/>
        <v>0</v>
      </c>
      <c r="P5" s="25">
        <f t="shared" si="6"/>
        <v>0</v>
      </c>
      <c r="Q5" s="48">
        <f t="shared" ref="Q4:Q35" si="10">P5*$Z$4</f>
        <v>0</v>
      </c>
      <c r="R5" s="48">
        <f t="shared" si="9"/>
        <v>0</v>
      </c>
      <c r="S5" s="19" t="s">
        <v>28</v>
      </c>
      <c r="T5" s="19">
        <f>VLOOKUP(S5,[1]GCAM_regions!B$2:D$243,3,FALSE)</f>
        <v>13</v>
      </c>
      <c r="U5" s="19" t="str">
        <f>_xlfn.XLOOKUP(T5,GCAM_regions!$A$247:$AF$247,GCAM_regions!$A$248:$AF$248)</f>
        <v>EU-15</v>
      </c>
      <c r="V5" s="44">
        <v>3</v>
      </c>
      <c r="W5" s="44" t="s">
        <v>37</v>
      </c>
      <c r="X5" s="50">
        <f t="shared" si="7"/>
        <v>39969903684.967613</v>
      </c>
      <c r="Z5" s="32" t="s">
        <v>727</v>
      </c>
      <c r="AA5" s="32" t="s">
        <v>715</v>
      </c>
    </row>
    <row r="6" spans="1:28" x14ac:dyDescent="0.25">
      <c r="B6" s="19" t="s">
        <v>42</v>
      </c>
      <c r="C6" s="33">
        <v>14277.267400606292</v>
      </c>
      <c r="D6" s="28">
        <f t="shared" si="0"/>
        <v>55752965.722712278</v>
      </c>
      <c r="E6" s="23">
        <f t="shared" si="1"/>
        <v>8.4563327800525941E-3</v>
      </c>
      <c r="F6" s="35">
        <v>48825527552</v>
      </c>
      <c r="G6" s="23">
        <f t="shared" si="8"/>
        <v>4.0196384959722599E-4</v>
      </c>
      <c r="H6" s="36">
        <v>0.12147200000000001</v>
      </c>
      <c r="I6" s="36">
        <v>0.12441200000000001</v>
      </c>
      <c r="J6" s="36">
        <v>0.12441200000000001</v>
      </c>
      <c r="K6" s="37">
        <v>0.123432</v>
      </c>
      <c r="L6" s="38">
        <f t="shared" si="2"/>
        <v>0.123432</v>
      </c>
      <c r="M6" s="24">
        <f t="shared" si="3"/>
        <v>0.123432</v>
      </c>
      <c r="N6" s="23">
        <f t="shared" si="4"/>
        <v>1.681584648420531E-2</v>
      </c>
      <c r="O6" s="25">
        <f t="shared" si="5"/>
        <v>2.567414311385513E-2</v>
      </c>
      <c r="P6" s="25">
        <f t="shared" si="6"/>
        <v>1.0629890807076926E-2</v>
      </c>
      <c r="Q6" s="48">
        <f t="shared" si="10"/>
        <v>8461393082.4332323</v>
      </c>
      <c r="R6" s="48">
        <f t="shared" si="9"/>
        <v>10523591899.006155</v>
      </c>
      <c r="S6" s="19" t="s">
        <v>42</v>
      </c>
      <c r="T6" s="19">
        <f>VLOOKUP(S6,[1]GCAM_regions!B$2:D$243,3,FALSE)</f>
        <v>15</v>
      </c>
      <c r="U6" s="19" t="str">
        <f>_xlfn.XLOOKUP(T6,GCAM_regions!$A$247:$AF$247,GCAM_regions!$A$248:$AF$248)</f>
        <v>Europe_Non_EU</v>
      </c>
      <c r="V6" s="44">
        <v>4</v>
      </c>
      <c r="W6" s="44" t="s">
        <v>43</v>
      </c>
      <c r="X6" s="50">
        <f t="shared" si="7"/>
        <v>7471058873.3711443</v>
      </c>
      <c r="Z6" s="19" t="s">
        <v>44</v>
      </c>
      <c r="AA6" s="33">
        <f>X4+X5+X6+X7+X26</f>
        <v>196127630534.35669</v>
      </c>
    </row>
    <row r="7" spans="1:28" x14ac:dyDescent="0.25">
      <c r="B7" s="19" t="s">
        <v>26</v>
      </c>
      <c r="C7" s="33">
        <v>22197.208694312681</v>
      </c>
      <c r="D7" s="28">
        <f t="shared" si="0"/>
        <v>35860364.740542777</v>
      </c>
      <c r="E7" s="23">
        <f t="shared" si="1"/>
        <v>5.4391219180751011E-3</v>
      </c>
      <c r="F7" s="35">
        <v>156491076000</v>
      </c>
      <c r="G7" s="23">
        <f t="shared" si="8"/>
        <v>1.2883374433502743E-3</v>
      </c>
      <c r="H7" s="36">
        <v>6.5404500000000004E-2</v>
      </c>
      <c r="I7" s="36">
        <v>6.7834500000000006E-2</v>
      </c>
      <c r="J7" s="36">
        <v>8.1975999999999993E-2</v>
      </c>
      <c r="K7" s="37">
        <v>7.1738333333333335E-2</v>
      </c>
      <c r="L7" s="38">
        <f t="shared" si="2"/>
        <v>7.1738333333333335E-2</v>
      </c>
      <c r="M7" s="24">
        <f t="shared" si="3"/>
        <v>7.1738333333333335E-2</v>
      </c>
      <c r="N7" s="23">
        <f t="shared" si="4"/>
        <v>9.7733229662168818E-3</v>
      </c>
      <c r="O7" s="25">
        <f t="shared" si="5"/>
        <v>1.6500782327642256E-2</v>
      </c>
      <c r="P7" s="25">
        <f t="shared" si="6"/>
        <v>6.8318351890593711E-3</v>
      </c>
      <c r="Q7" s="48">
        <f t="shared" si="10"/>
        <v>5438140810.4912596</v>
      </c>
      <c r="R7" s="48">
        <f t="shared" si="9"/>
        <v>6763516837.1687775</v>
      </c>
      <c r="S7" s="19" t="s">
        <v>26</v>
      </c>
      <c r="T7" s="19">
        <f>VLOOKUP(S7,[1]GCAM_regions!B$2:D$243,3,FALSE)</f>
        <v>12</v>
      </c>
      <c r="U7" s="19" t="str">
        <f>_xlfn.XLOOKUP(T7,GCAM_regions!$A$247:$AF$247,GCAM_regions!$A$248:$AF$248)</f>
        <v>EU-12</v>
      </c>
      <c r="V7" s="44">
        <v>5</v>
      </c>
      <c r="W7" s="44" t="s">
        <v>48</v>
      </c>
      <c r="X7" s="50">
        <f t="shared" si="7"/>
        <v>52060426823.813721</v>
      </c>
      <c r="Z7" s="19" t="s">
        <v>69</v>
      </c>
      <c r="AA7" s="19" t="s">
        <v>716</v>
      </c>
    </row>
    <row r="8" spans="1:28" x14ac:dyDescent="0.25">
      <c r="B8" s="19" t="s">
        <v>40</v>
      </c>
      <c r="C8" s="33">
        <v>28076.82917106423</v>
      </c>
      <c r="D8" s="28">
        <f t="shared" si="0"/>
        <v>28350779.753304608</v>
      </c>
      <c r="E8" s="23">
        <f t="shared" si="1"/>
        <v>4.3001053856092175E-3</v>
      </c>
      <c r="F8" s="35">
        <v>115269225624</v>
      </c>
      <c r="G8" s="23">
        <f t="shared" si="8"/>
        <v>9.4897206430729698E-4</v>
      </c>
      <c r="H8" s="39">
        <v>8.3408800000000005E-2</v>
      </c>
      <c r="I8" s="39">
        <v>6.1134400000000005E-2</v>
      </c>
      <c r="J8" s="39">
        <v>8.6300800000000011E-2</v>
      </c>
      <c r="K8" s="25">
        <v>7.6948000000000003E-2</v>
      </c>
      <c r="L8" s="40">
        <f t="shared" si="2"/>
        <v>7.6948000000000003E-2</v>
      </c>
      <c r="M8" s="24">
        <f t="shared" si="3"/>
        <v>7.6948000000000003E-2</v>
      </c>
      <c r="N8" s="23">
        <f t="shared" si="4"/>
        <v>1.0483065617235646E-2</v>
      </c>
      <c r="O8" s="25">
        <f t="shared" si="5"/>
        <v>1.5732143067152159E-2</v>
      </c>
      <c r="P8" s="25">
        <f t="shared" si="6"/>
        <v>6.5135947175932437E-3</v>
      </c>
      <c r="Q8" s="48">
        <f t="shared" si="10"/>
        <v>5184821395.2042217</v>
      </c>
      <c r="R8" s="48">
        <f t="shared" si="9"/>
        <v>6448458770.4173107</v>
      </c>
      <c r="S8" s="19" t="s">
        <v>40</v>
      </c>
      <c r="T8" s="19">
        <f>VLOOKUP(S8,[1]GCAM_regions!B$2:D$243,3,FALSE)</f>
        <v>15</v>
      </c>
      <c r="U8" s="19" t="str">
        <f>_xlfn.XLOOKUP(T8,GCAM_regions!$A$247:$AF$247,GCAM_regions!$A$248:$AF$248)</f>
        <v>Europe_Non_EU</v>
      </c>
      <c r="V8" s="44">
        <v>6</v>
      </c>
      <c r="W8" s="44" t="s">
        <v>52</v>
      </c>
      <c r="X8" s="50">
        <f t="shared" si="7"/>
        <v>0</v>
      </c>
      <c r="Z8" s="19" t="s">
        <v>79</v>
      </c>
      <c r="AA8" s="33">
        <f>X19</f>
        <v>33130191930.027599</v>
      </c>
    </row>
    <row r="9" spans="1:28" x14ac:dyDescent="0.25">
      <c r="B9" s="19" t="s">
        <v>33</v>
      </c>
      <c r="C9" s="33">
        <v>40369.672098824856</v>
      </c>
      <c r="D9" s="28">
        <f t="shared" si="0"/>
        <v>19717772.243762445</v>
      </c>
      <c r="E9" s="23">
        <f t="shared" si="1"/>
        <v>2.9906937077360551E-3</v>
      </c>
      <c r="F9" s="35">
        <v>34888923936</v>
      </c>
      <c r="G9" s="23">
        <f t="shared" si="8"/>
        <v>2.8722856417032005E-4</v>
      </c>
      <c r="H9" s="39">
        <v>7.6123125000000014E-2</v>
      </c>
      <c r="I9" s="39">
        <v>7.8535625000000012E-2</v>
      </c>
      <c r="J9" s="39">
        <v>9.2959999999999987E-2</v>
      </c>
      <c r="K9" s="25">
        <v>8.2539583333333333E-2</v>
      </c>
      <c r="L9" s="40">
        <f t="shared" si="2"/>
        <v>8.2539583333333333E-2</v>
      </c>
      <c r="M9" s="24">
        <f t="shared" si="3"/>
        <v>8.2539583333333333E-2</v>
      </c>
      <c r="N9" s="23">
        <f t="shared" si="4"/>
        <v>1.1244838957511867E-2</v>
      </c>
      <c r="O9" s="25">
        <f t="shared" si="5"/>
        <v>1.4522761229418242E-2</v>
      </c>
      <c r="P9" s="25">
        <f t="shared" si="6"/>
        <v>6.0128731619734964E-3</v>
      </c>
      <c r="Q9" s="48">
        <f t="shared" si="10"/>
        <v>4786247036.9309034</v>
      </c>
      <c r="R9" s="48">
        <f t="shared" si="9"/>
        <v>5952744430.3537617</v>
      </c>
      <c r="S9" s="19" t="s">
        <v>33</v>
      </c>
      <c r="T9" s="19">
        <f>VLOOKUP(S9,[1]GCAM_regions!B$2:D$243,3,FALSE)</f>
        <v>12</v>
      </c>
      <c r="U9" s="19" t="str">
        <f>_xlfn.XLOOKUP(T9,GCAM_regions!$A$247:$AF$247,GCAM_regions!$A$248:$AF$248)</f>
        <v>EU-12</v>
      </c>
      <c r="V9" s="44">
        <v>7</v>
      </c>
      <c r="W9" s="44" t="s">
        <v>56</v>
      </c>
      <c r="X9" s="50">
        <f t="shared" si="7"/>
        <v>14513666150.710787</v>
      </c>
      <c r="Z9" s="19" t="s">
        <v>167</v>
      </c>
      <c r="AA9" s="33">
        <f>X9+X11+X22+X27+X28+X33+X34</f>
        <v>158412659814.90756</v>
      </c>
    </row>
    <row r="10" spans="1:28" x14ac:dyDescent="0.25">
      <c r="B10" s="19" t="s">
        <v>39</v>
      </c>
      <c r="C10" s="33">
        <v>40169.110771810338</v>
      </c>
      <c r="D10" s="28">
        <f t="shared" si="0"/>
        <v>19816221.586827174</v>
      </c>
      <c r="E10" s="23">
        <f t="shared" si="1"/>
        <v>3.0056260148544505E-3</v>
      </c>
      <c r="F10" s="35">
        <v>426196474590.00012</v>
      </c>
      <c r="G10" s="23">
        <f t="shared" si="8"/>
        <v>3.5087296379646654E-3</v>
      </c>
      <c r="H10" s="39">
        <v>5.4091950000000014E-2</v>
      </c>
      <c r="I10" s="39">
        <v>7.0381600000000016E-2</v>
      </c>
      <c r="J10" s="39">
        <v>7.0381600000000016E-2</v>
      </c>
      <c r="K10" s="25">
        <v>6.4951716666666673E-2</v>
      </c>
      <c r="L10" s="40">
        <f t="shared" si="2"/>
        <v>6.4951716666666673E-2</v>
      </c>
      <c r="M10" s="24">
        <f t="shared" si="3"/>
        <v>6.4951716666666673E-2</v>
      </c>
      <c r="N10" s="23">
        <f t="shared" si="4"/>
        <v>8.8487434081297098E-3</v>
      </c>
      <c r="O10" s="25">
        <f t="shared" si="5"/>
        <v>1.5363099060948826E-2</v>
      </c>
      <c r="P10" s="25">
        <f t="shared" si="6"/>
        <v>6.3607990635552066E-3</v>
      </c>
      <c r="Q10" s="48">
        <f t="shared" si="10"/>
        <v>5063196054.5899448</v>
      </c>
      <c r="R10" s="48">
        <f t="shared" si="9"/>
        <v>6297191072.9196548</v>
      </c>
      <c r="S10" s="19" t="s">
        <v>39</v>
      </c>
      <c r="T10" s="19">
        <f>VLOOKUP(S10,[1]GCAM_regions!B$2:D$243,3,FALSE)</f>
        <v>12</v>
      </c>
      <c r="U10" s="19" t="str">
        <f>_xlfn.XLOOKUP(T10,GCAM_regions!$A$247:$AF$247,GCAM_regions!$A$248:$AF$248)</f>
        <v>EU-12</v>
      </c>
      <c r="V10" s="44">
        <v>8</v>
      </c>
      <c r="W10" s="44" t="s">
        <v>59</v>
      </c>
      <c r="X10" s="50">
        <f t="shared" si="7"/>
        <v>0</v>
      </c>
      <c r="Z10" s="19" t="s">
        <v>717</v>
      </c>
      <c r="AA10" s="33">
        <f>X12+X23+X24+X25</f>
        <v>150049540800.69754</v>
      </c>
    </row>
    <row r="11" spans="1:28" x14ac:dyDescent="0.25">
      <c r="B11" s="19" t="s">
        <v>46</v>
      </c>
      <c r="C11" s="33">
        <v>56461.422322739782</v>
      </c>
      <c r="D11" s="28">
        <f t="shared" si="0"/>
        <v>14098121.642242296</v>
      </c>
      <c r="E11" s="23">
        <f t="shared" si="1"/>
        <v>2.1383330309888075E-3</v>
      </c>
      <c r="F11" s="35">
        <v>326414210118</v>
      </c>
      <c r="G11" s="23">
        <f t="shared" si="8"/>
        <v>2.6872564218078697E-3</v>
      </c>
      <c r="H11" s="39">
        <v>4.8465300000000003E-2</v>
      </c>
      <c r="I11" s="39">
        <v>4.0587200000000004E-2</v>
      </c>
      <c r="J11" s="39">
        <v>4.0587200000000004E-2</v>
      </c>
      <c r="K11" s="25">
        <v>4.3213233333333344E-2</v>
      </c>
      <c r="L11" s="40">
        <f t="shared" si="2"/>
        <v>4.3213233333333344E-2</v>
      </c>
      <c r="M11" s="24">
        <f t="shared" si="3"/>
        <v>0</v>
      </c>
      <c r="N11" s="23">
        <f t="shared" si="4"/>
        <v>0</v>
      </c>
      <c r="O11" s="25">
        <f t="shared" si="5"/>
        <v>0</v>
      </c>
      <c r="P11" s="25">
        <f t="shared" si="6"/>
        <v>0</v>
      </c>
      <c r="Q11" s="48">
        <f t="shared" si="10"/>
        <v>0</v>
      </c>
      <c r="R11" s="48">
        <f t="shared" si="9"/>
        <v>0</v>
      </c>
      <c r="S11" s="19" t="s">
        <v>46</v>
      </c>
      <c r="T11" s="19">
        <f>VLOOKUP(S11,[1]GCAM_regions!B$2:D$243,3,FALSE)</f>
        <v>13</v>
      </c>
      <c r="U11" s="19" t="str">
        <f>_xlfn.XLOOKUP(T11,GCAM_regions!$A$247:$AF$247,GCAM_regions!$A$248:$AF$248)</f>
        <v>EU-15</v>
      </c>
      <c r="V11" s="44">
        <v>9</v>
      </c>
      <c r="W11" s="44" t="s">
        <v>63</v>
      </c>
      <c r="X11" s="50">
        <f t="shared" si="7"/>
        <v>66391368461.664436</v>
      </c>
      <c r="Z11" s="19" t="s">
        <v>718</v>
      </c>
      <c r="AA11" s="33">
        <f>X20+X29+X30+X31+X32</f>
        <v>111190321247.72066</v>
      </c>
    </row>
    <row r="12" spans="1:28" x14ac:dyDescent="0.25">
      <c r="B12" s="19" t="s">
        <v>45</v>
      </c>
      <c r="C12" s="33">
        <v>35140.066693805697</v>
      </c>
      <c r="D12" s="28">
        <f t="shared" si="0"/>
        <v>22652205.157604743</v>
      </c>
      <c r="E12" s="23">
        <f t="shared" si="1"/>
        <v>3.4357739096324913E-3</v>
      </c>
      <c r="F12" s="35">
        <v>46354421597.999992</v>
      </c>
      <c r="G12" s="23">
        <f t="shared" si="8"/>
        <v>3.8162008042904661E-4</v>
      </c>
      <c r="H12" s="39">
        <v>6.7959999999999993E-2</v>
      </c>
      <c r="I12" s="39">
        <v>4.6520000000000006E-2</v>
      </c>
      <c r="J12" s="39">
        <v>7.0840000000000014E-2</v>
      </c>
      <c r="K12" s="25">
        <v>6.177333333333334E-2</v>
      </c>
      <c r="L12" s="40">
        <f t="shared" si="2"/>
        <v>6.177333333333334E-2</v>
      </c>
      <c r="M12" s="24">
        <f t="shared" si="3"/>
        <v>6.177333333333334E-2</v>
      </c>
      <c r="N12" s="23">
        <f t="shared" si="4"/>
        <v>8.4157340896281047E-3</v>
      </c>
      <c r="O12" s="25">
        <f t="shared" si="5"/>
        <v>1.2233128079689643E-2</v>
      </c>
      <c r="P12" s="25">
        <f t="shared" si="6"/>
        <v>5.0648940897237878E-3</v>
      </c>
      <c r="Q12" s="48">
        <f t="shared" si="10"/>
        <v>4031655695.420135</v>
      </c>
      <c r="R12" s="48">
        <f t="shared" si="9"/>
        <v>5014245148.8265495</v>
      </c>
      <c r="S12" s="19" t="s">
        <v>45</v>
      </c>
      <c r="T12" s="19">
        <f>VLOOKUP(S12,[1]GCAM_regions!B$2:D$243,3,FALSE)</f>
        <v>12</v>
      </c>
      <c r="U12" s="19" t="str">
        <f>_xlfn.XLOOKUP(T12,GCAM_regions!$A$247:$AF$247,GCAM_regions!$A$248:$AF$248)</f>
        <v>EU-12</v>
      </c>
      <c r="V12" s="44">
        <v>10</v>
      </c>
      <c r="W12" s="44" t="s">
        <v>66</v>
      </c>
      <c r="X12" s="50">
        <f t="shared" si="7"/>
        <v>21571931781.20319</v>
      </c>
      <c r="Z12" s="19" t="s">
        <v>719</v>
      </c>
      <c r="AA12" s="33">
        <f>X14+X15+X16+X17+X18</f>
        <v>147089655672.29007</v>
      </c>
    </row>
    <row r="13" spans="1:28" x14ac:dyDescent="0.25">
      <c r="B13" s="19" t="s">
        <v>50</v>
      </c>
      <c r="C13" s="33">
        <v>48077.22330890075</v>
      </c>
      <c r="D13" s="28">
        <f t="shared" si="0"/>
        <v>16556696.60632487</v>
      </c>
      <c r="E13" s="23">
        <f t="shared" si="1"/>
        <v>2.5112374638110889E-3</v>
      </c>
      <c r="F13" s="35">
        <v>265055982141</v>
      </c>
      <c r="G13" s="23">
        <f t="shared" si="8"/>
        <v>2.1821151410335495E-3</v>
      </c>
      <c r="H13" s="39">
        <v>6.5463999999999994E-2</v>
      </c>
      <c r="I13" s="39">
        <v>4.4192000000000009E-2</v>
      </c>
      <c r="J13" s="39">
        <v>6.8344000000000002E-2</v>
      </c>
      <c r="K13" s="25">
        <v>5.9333333333333328E-2</v>
      </c>
      <c r="L13" s="40">
        <f t="shared" si="2"/>
        <v>5.9333333333333328E-2</v>
      </c>
      <c r="M13" s="24">
        <f t="shared" si="3"/>
        <v>0</v>
      </c>
      <c r="N13" s="23">
        <f t="shared" si="4"/>
        <v>0</v>
      </c>
      <c r="O13" s="25">
        <f t="shared" si="5"/>
        <v>0</v>
      </c>
      <c r="P13" s="25">
        <f t="shared" si="6"/>
        <v>0</v>
      </c>
      <c r="Q13" s="48">
        <f t="shared" si="10"/>
        <v>0</v>
      </c>
      <c r="R13" s="48">
        <f t="shared" si="9"/>
        <v>0</v>
      </c>
      <c r="S13" s="19" t="s">
        <v>50</v>
      </c>
      <c r="T13" s="19">
        <f>VLOOKUP(S13,[1]GCAM_regions!B$2:D$243,3,FALSE)</f>
        <v>13</v>
      </c>
      <c r="U13" s="19" t="str">
        <f>_xlfn.XLOOKUP(T13,GCAM_regions!$A$247:$AF$247,GCAM_regions!$A$248:$AF$248)</f>
        <v>EU-15</v>
      </c>
      <c r="V13" s="44">
        <v>11</v>
      </c>
      <c r="W13" s="44" t="s">
        <v>69</v>
      </c>
      <c r="X13" s="50">
        <f t="shared" si="7"/>
        <v>0</v>
      </c>
      <c r="Z13" s="19" t="s">
        <v>60</v>
      </c>
      <c r="AA13" s="33">
        <f>SUM(AA6:AA12)</f>
        <v>796000000000.00012</v>
      </c>
    </row>
    <row r="14" spans="1:28" x14ac:dyDescent="0.25">
      <c r="B14" s="19" t="s">
        <v>54</v>
      </c>
      <c r="C14" s="33">
        <v>45533.905216441854</v>
      </c>
      <c r="D14" s="28">
        <f t="shared" si="0"/>
        <v>17481478.828057386</v>
      </c>
      <c r="E14" s="23">
        <f t="shared" si="1"/>
        <v>2.6515038355578524E-3</v>
      </c>
      <c r="F14" s="35">
        <v>3051965730632</v>
      </c>
      <c r="G14" s="23">
        <f t="shared" si="8"/>
        <v>2.5125788812360668E-2</v>
      </c>
      <c r="H14" s="39">
        <v>5.0893425859908498E-2</v>
      </c>
      <c r="I14" s="39">
        <v>4.2774700573272331E-2</v>
      </c>
      <c r="J14" s="39">
        <v>6.7044901146544655E-2</v>
      </c>
      <c r="K14" s="25">
        <v>5.3571009193241835E-2</v>
      </c>
      <c r="L14" s="40">
        <f t="shared" si="2"/>
        <v>5.3571009193241835E-2</v>
      </c>
      <c r="M14" s="24">
        <f t="shared" si="3"/>
        <v>0</v>
      </c>
      <c r="N14" s="23">
        <f t="shared" si="4"/>
        <v>0</v>
      </c>
      <c r="O14" s="25">
        <f t="shared" si="5"/>
        <v>0</v>
      </c>
      <c r="P14" s="25">
        <f t="shared" si="6"/>
        <v>0</v>
      </c>
      <c r="Q14" s="48">
        <f t="shared" si="10"/>
        <v>0</v>
      </c>
      <c r="R14" s="48">
        <f t="shared" si="9"/>
        <v>0</v>
      </c>
      <c r="S14" s="19" t="s">
        <v>54</v>
      </c>
      <c r="T14" s="19">
        <f>VLOOKUP(S14,[1]GCAM_regions!B$2:D$243,3,FALSE)</f>
        <v>13</v>
      </c>
      <c r="U14" s="19" t="str">
        <f>_xlfn.XLOOKUP(T14,GCAM_regions!$A$247:$AF$247,GCAM_regions!$A$248:$AF$248)</f>
        <v>EU-15</v>
      </c>
      <c r="V14" s="44">
        <v>12</v>
      </c>
      <c r="W14" s="44" t="s">
        <v>19</v>
      </c>
      <c r="X14" s="50">
        <f t="shared" si="7"/>
        <v>56866253640.109116</v>
      </c>
    </row>
    <row r="15" spans="1:28" x14ac:dyDescent="0.25">
      <c r="B15" s="19" t="s">
        <v>58</v>
      </c>
      <c r="C15" s="33">
        <v>53811.03711418945</v>
      </c>
      <c r="D15" s="29">
        <f t="shared" si="0"/>
        <v>14792504.339042045</v>
      </c>
      <c r="E15" s="27">
        <f t="shared" si="1"/>
        <v>2.2436535477493532E-3</v>
      </c>
      <c r="F15" s="41">
        <v>4455142272432</v>
      </c>
      <c r="G15" s="27">
        <f t="shared" si="8"/>
        <v>3.6677660808126684E-2</v>
      </c>
      <c r="H15" s="42">
        <v>3.6407999999999996E-2</v>
      </c>
      <c r="I15" s="42">
        <v>3.8167999999999994E-2</v>
      </c>
      <c r="J15" s="42">
        <v>4.84845E-2</v>
      </c>
      <c r="K15" s="25">
        <v>4.1020166666666663E-2</v>
      </c>
      <c r="L15" s="40">
        <f t="shared" si="2"/>
        <v>4.1020166666666663E-2</v>
      </c>
      <c r="M15" s="24">
        <f t="shared" si="3"/>
        <v>0</v>
      </c>
      <c r="N15" s="27">
        <f t="shared" si="4"/>
        <v>0</v>
      </c>
      <c r="O15" s="25">
        <f t="shared" si="5"/>
        <v>0</v>
      </c>
      <c r="P15" s="25">
        <f t="shared" si="6"/>
        <v>0</v>
      </c>
      <c r="Q15" s="49">
        <f t="shared" si="10"/>
        <v>0</v>
      </c>
      <c r="R15" s="48">
        <f t="shared" si="9"/>
        <v>0</v>
      </c>
      <c r="S15" s="19" t="s">
        <v>58</v>
      </c>
      <c r="T15" s="19">
        <f>VLOOKUP(S15,[1]GCAM_regions!B$2:D$243,3,FALSE)</f>
        <v>13</v>
      </c>
      <c r="U15" s="19" t="str">
        <f>_xlfn.XLOOKUP(T15,GCAM_regions!$A$247:$AF$247,GCAM_regions!$A$248:$AF$248)</f>
        <v>EU-15</v>
      </c>
      <c r="V15" s="44">
        <v>13</v>
      </c>
      <c r="W15" s="44" t="s">
        <v>74</v>
      </c>
      <c r="X15" s="50">
        <f t="shared" si="7"/>
        <v>35497578608.028656</v>
      </c>
    </row>
    <row r="16" spans="1:28" x14ac:dyDescent="0.25">
      <c r="B16" s="19" t="s">
        <v>62</v>
      </c>
      <c r="C16" s="33">
        <v>29066.470489653591</v>
      </c>
      <c r="D16" s="29">
        <f t="shared" si="0"/>
        <v>27385505.931425065</v>
      </c>
      <c r="E16" s="27">
        <f t="shared" si="1"/>
        <v>4.1536974491725486E-3</v>
      </c>
      <c r="F16" s="41">
        <v>312207755497</v>
      </c>
      <c r="G16" s="27">
        <f t="shared" si="8"/>
        <v>2.5702995454586338E-3</v>
      </c>
      <c r="H16" s="42">
        <v>6.4481147795193802E-2</v>
      </c>
      <c r="I16" s="42">
        <v>6.6289147795193792E-2</v>
      </c>
      <c r="J16" s="42">
        <v>9.2382295590387603E-2</v>
      </c>
      <c r="K16" s="25">
        <v>7.4384197060258408E-2</v>
      </c>
      <c r="L16" s="40">
        <f t="shared" si="2"/>
        <v>7.4384197060258408E-2</v>
      </c>
      <c r="M16" s="24">
        <f t="shared" si="3"/>
        <v>7.4384197060258408E-2</v>
      </c>
      <c r="N16" s="27">
        <f t="shared" si="4"/>
        <v>1.0133784096637675E-2</v>
      </c>
      <c r="O16" s="25">
        <f t="shared" si="5"/>
        <v>1.6857781091268856E-2</v>
      </c>
      <c r="P16" s="25">
        <f t="shared" si="6"/>
        <v>6.9796437394278668E-3</v>
      </c>
      <c r="Q16" s="49">
        <f t="shared" si="10"/>
        <v>5555796416.5845823</v>
      </c>
      <c r="R16" s="48">
        <f t="shared" si="9"/>
        <v>6909847302.0335884</v>
      </c>
      <c r="S16" s="19" t="s">
        <v>62</v>
      </c>
      <c r="T16" s="19">
        <f>VLOOKUP(S16,[1]GCAM_regions!B$2:D$243,3,FALSE)</f>
        <v>13</v>
      </c>
      <c r="U16" s="19" t="str">
        <f>_xlfn.XLOOKUP(T16,GCAM_regions!$A$247:$AF$247,GCAM_regions!$A$248:$AF$248)</f>
        <v>EU-15</v>
      </c>
      <c r="V16" s="44">
        <v>14</v>
      </c>
      <c r="W16" s="44" t="s">
        <v>1</v>
      </c>
      <c r="X16" s="50">
        <f t="shared" si="7"/>
        <v>18076777019.751556</v>
      </c>
    </row>
    <row r="17" spans="2:24" x14ac:dyDescent="0.25">
      <c r="B17" s="19" t="s">
        <v>49</v>
      </c>
      <c r="C17" s="33">
        <v>31495.778977091377</v>
      </c>
      <c r="D17" s="29">
        <f t="shared" si="0"/>
        <v>25273227.900760125</v>
      </c>
      <c r="E17" s="27">
        <f t="shared" si="1"/>
        <v>3.8333176143107721E-3</v>
      </c>
      <c r="F17" s="41">
        <v>307977411772</v>
      </c>
      <c r="G17" s="27">
        <f t="shared" si="8"/>
        <v>2.535472574116451E-3</v>
      </c>
      <c r="H17" s="42">
        <v>7.0966850000000012E-2</v>
      </c>
      <c r="I17" s="42">
        <v>8.7630800000000009E-2</v>
      </c>
      <c r="J17" s="42">
        <v>8.7630800000000009E-2</v>
      </c>
      <c r="K17" s="25">
        <v>8.2076150000000014E-2</v>
      </c>
      <c r="L17" s="40">
        <f t="shared" si="2"/>
        <v>8.2076150000000014E-2</v>
      </c>
      <c r="M17" s="24">
        <f t="shared" si="3"/>
        <v>8.2076150000000014E-2</v>
      </c>
      <c r="N17" s="27">
        <f t="shared" si="4"/>
        <v>1.118170278707797E-2</v>
      </c>
      <c r="O17" s="25">
        <f t="shared" si="5"/>
        <v>1.7550492975505195E-2</v>
      </c>
      <c r="P17" s="25">
        <f t="shared" si="6"/>
        <v>7.2664479243832389E-3</v>
      </c>
      <c r="Q17" s="49">
        <f t="shared" si="10"/>
        <v>5784092547.8090582</v>
      </c>
      <c r="R17" s="48">
        <f t="shared" si="9"/>
        <v>7193783445.1394062</v>
      </c>
      <c r="S17" s="19" t="s">
        <v>49</v>
      </c>
      <c r="T17" s="19">
        <f>VLOOKUP(S17,[1]GCAM_regions!B$2:D$243,3,FALSE)</f>
        <v>12</v>
      </c>
      <c r="U17" s="19" t="str">
        <f>_xlfn.XLOOKUP(T17,GCAM_regions!$A$247:$AF$247,GCAM_regions!$A$248:$AF$248)</f>
        <v>EU-12</v>
      </c>
      <c r="V17" s="44">
        <v>15</v>
      </c>
      <c r="W17" s="44" t="s">
        <v>3</v>
      </c>
      <c r="X17" s="50">
        <f t="shared" si="7"/>
        <v>32253926576.347984</v>
      </c>
    </row>
    <row r="18" spans="2:24" x14ac:dyDescent="0.25">
      <c r="B18" s="19" t="s">
        <v>68</v>
      </c>
      <c r="C18" s="33">
        <v>84574.231844951719</v>
      </c>
      <c r="D18" s="29">
        <f t="shared" si="0"/>
        <v>9411850.1893022358</v>
      </c>
      <c r="E18" s="27">
        <f t="shared" si="1"/>
        <v>1.4275426651306905E-3</v>
      </c>
      <c r="F18" s="41">
        <v>408526692910</v>
      </c>
      <c r="G18" s="27">
        <f t="shared" si="8"/>
        <v>3.3632603758441282E-3</v>
      </c>
      <c r="H18" s="42">
        <v>7.17E-2</v>
      </c>
      <c r="I18" s="42">
        <v>5.0349999999999999E-2</v>
      </c>
      <c r="J18" s="42">
        <v>7.4625000000000011E-2</v>
      </c>
      <c r="K18" s="25">
        <v>6.555833333333333E-2</v>
      </c>
      <c r="L18" s="40">
        <f t="shared" si="2"/>
        <v>6.555833333333333E-2</v>
      </c>
      <c r="M18" s="24">
        <f t="shared" si="3"/>
        <v>6.555833333333333E-2</v>
      </c>
      <c r="N18" s="27">
        <f t="shared" si="4"/>
        <v>8.9313862620203285E-3</v>
      </c>
      <c r="O18" s="25">
        <f t="shared" si="5"/>
        <v>1.3722189302995147E-2</v>
      </c>
      <c r="P18" s="25">
        <f t="shared" si="6"/>
        <v>5.681411577321961E-3</v>
      </c>
      <c r="Q18" s="49">
        <f t="shared" si="10"/>
        <v>4522403615.5482807</v>
      </c>
      <c r="R18" s="48">
        <f t="shared" si="9"/>
        <v>5624597461.5487404</v>
      </c>
      <c r="S18" s="19" t="s">
        <v>68</v>
      </c>
      <c r="T18" s="19">
        <f>VLOOKUP(S18,[1]GCAM_regions!B$2:D$243,3,FALSE)</f>
        <v>13</v>
      </c>
      <c r="U18" s="19" t="str">
        <f>_xlfn.XLOOKUP(T18,GCAM_regions!$A$247:$AF$247,GCAM_regions!$A$248:$AF$248)</f>
        <v>EU-15</v>
      </c>
      <c r="V18" s="44">
        <v>16</v>
      </c>
      <c r="W18" s="44" t="s">
        <v>2</v>
      </c>
      <c r="X18" s="50">
        <f t="shared" si="7"/>
        <v>4395119828.0527754</v>
      </c>
    </row>
    <row r="19" spans="2:24" x14ac:dyDescent="0.25">
      <c r="B19" s="19" t="s">
        <v>71</v>
      </c>
      <c r="C19" s="33">
        <v>42208.388369163513</v>
      </c>
      <c r="D19" s="29">
        <f t="shared" si="0"/>
        <v>18858810.552964382</v>
      </c>
      <c r="E19" s="27">
        <f t="shared" si="1"/>
        <v>2.8604106670305444E-3</v>
      </c>
      <c r="F19" s="41">
        <v>2552931022494</v>
      </c>
      <c r="G19" s="27">
        <f t="shared" si="8"/>
        <v>2.1017406938715927E-2</v>
      </c>
      <c r="H19" s="42">
        <v>5.4290399999999996E-2</v>
      </c>
      <c r="I19" s="42">
        <v>6.6993600000000014E-2</v>
      </c>
      <c r="J19" s="42">
        <v>8.1348799999999999E-2</v>
      </c>
      <c r="K19" s="25">
        <v>6.7544266666666672E-2</v>
      </c>
      <c r="L19" s="40">
        <f t="shared" si="2"/>
        <v>6.7544266666666672E-2</v>
      </c>
      <c r="M19" s="24">
        <f t="shared" si="3"/>
        <v>6.7544266666666672E-2</v>
      </c>
      <c r="N19" s="27">
        <f t="shared" si="4"/>
        <v>9.20194130496867E-3</v>
      </c>
      <c r="O19" s="25">
        <f t="shared" si="5"/>
        <v>3.3079758910715143E-2</v>
      </c>
      <c r="P19" s="25">
        <f t="shared" si="6"/>
        <v>1.3696045222851914E-2</v>
      </c>
      <c r="Q19" s="49">
        <f t="shared" si="10"/>
        <v>10902051997.390123</v>
      </c>
      <c r="R19" s="48">
        <f t="shared" si="9"/>
        <v>13559084770.623394</v>
      </c>
      <c r="S19" s="19" t="s">
        <v>71</v>
      </c>
      <c r="T19" s="19">
        <f>VLOOKUP(S19,[1]GCAM_regions!B$2:D$243,3,FALSE)</f>
        <v>13</v>
      </c>
      <c r="U19" s="19" t="str">
        <f>_xlfn.XLOOKUP(T19,GCAM_regions!$A$247:$AF$247,GCAM_regions!$A$248:$AF$248)</f>
        <v>EU-15</v>
      </c>
      <c r="V19" s="44">
        <v>17</v>
      </c>
      <c r="W19" s="44" t="s">
        <v>79</v>
      </c>
      <c r="X19" s="50">
        <f t="shared" si="7"/>
        <v>33130191930.027599</v>
      </c>
    </row>
    <row r="20" spans="2:24" x14ac:dyDescent="0.25">
      <c r="B20" s="19" t="s">
        <v>57</v>
      </c>
      <c r="C20" s="33">
        <v>29947.846213177458</v>
      </c>
      <c r="D20" s="29">
        <f t="shared" si="0"/>
        <v>26579540.790140335</v>
      </c>
      <c r="E20" s="27">
        <f t="shared" si="1"/>
        <v>4.031452661734285E-3</v>
      </c>
      <c r="F20" s="41">
        <v>57930484810</v>
      </c>
      <c r="G20" s="27">
        <f t="shared" si="8"/>
        <v>4.7692184500129132E-4</v>
      </c>
      <c r="H20" s="42">
        <v>7.1992E-2</v>
      </c>
      <c r="I20" s="42">
        <v>7.4872000000000008E-2</v>
      </c>
      <c r="J20" s="42">
        <v>7.4872000000000008E-2</v>
      </c>
      <c r="K20" s="25">
        <v>7.3911999999999992E-2</v>
      </c>
      <c r="L20" s="40">
        <f t="shared" si="2"/>
        <v>7.3911999999999992E-2</v>
      </c>
      <c r="M20" s="24">
        <f t="shared" si="3"/>
        <v>7.3911999999999992E-2</v>
      </c>
      <c r="N20" s="27">
        <f t="shared" si="4"/>
        <v>1.006945399362064E-2</v>
      </c>
      <c r="O20" s="25">
        <f t="shared" si="5"/>
        <v>1.4577828500356216E-2</v>
      </c>
      <c r="P20" s="25">
        <f t="shared" si="6"/>
        <v>6.0356727184969032E-3</v>
      </c>
      <c r="Q20" s="49">
        <f t="shared" si="10"/>
        <v>4804395483.9235353</v>
      </c>
      <c r="R20" s="48">
        <f t="shared" si="9"/>
        <v>5975315991.3119345</v>
      </c>
      <c r="S20" s="19" t="s">
        <v>57</v>
      </c>
      <c r="T20" s="19">
        <f>VLOOKUP(S20,[1]GCAM_regions!B$2:D$243,3,FALSE)</f>
        <v>12</v>
      </c>
      <c r="U20" s="19" t="str">
        <f>_xlfn.XLOOKUP(T20,GCAM_regions!$A$247:$AF$247,GCAM_regions!$A$248:$AF$248)</f>
        <v>EU-12</v>
      </c>
      <c r="V20" s="44">
        <v>18</v>
      </c>
      <c r="W20" s="44" t="s">
        <v>81</v>
      </c>
      <c r="X20" s="50">
        <f t="shared" si="7"/>
        <v>15272208156.880791</v>
      </c>
    </row>
    <row r="21" spans="2:24" x14ac:dyDescent="0.25">
      <c r="B21" s="19" t="s">
        <v>53</v>
      </c>
      <c r="C21" s="33">
        <v>35427.36352544999</v>
      </c>
      <c r="D21" s="29">
        <f t="shared" si="0"/>
        <v>22468507.977687266</v>
      </c>
      <c r="E21" s="27">
        <f t="shared" si="1"/>
        <v>3.4079116342538998E-3</v>
      </c>
      <c r="F21" s="41">
        <v>99511956834</v>
      </c>
      <c r="G21" s="27">
        <f t="shared" si="8"/>
        <v>8.1924786593133537E-4</v>
      </c>
      <c r="H21" s="42">
        <v>7.3788999999999993E-2</v>
      </c>
      <c r="I21" s="42">
        <v>5.2231999999999994E-2</v>
      </c>
      <c r="J21" s="42">
        <v>7.6699000000000003E-2</v>
      </c>
      <c r="K21" s="25">
        <v>6.7573333333333332E-2</v>
      </c>
      <c r="L21" s="40">
        <f t="shared" si="2"/>
        <v>6.7573333333333332E-2</v>
      </c>
      <c r="M21" s="24">
        <f t="shared" si="3"/>
        <v>6.7573333333333332E-2</v>
      </c>
      <c r="N21" s="27">
        <f t="shared" si="4"/>
        <v>9.2059012230164532E-3</v>
      </c>
      <c r="O21" s="25">
        <f t="shared" si="5"/>
        <v>1.343306072320169E-2</v>
      </c>
      <c r="P21" s="25">
        <f t="shared" si="6"/>
        <v>5.5617033861359768E-3</v>
      </c>
      <c r="Q21" s="49">
        <f t="shared" si="10"/>
        <v>4427115895.3642378</v>
      </c>
      <c r="R21" s="48">
        <f t="shared" si="9"/>
        <v>5506086352.2746172</v>
      </c>
      <c r="S21" s="19" t="s">
        <v>53</v>
      </c>
      <c r="T21" s="19">
        <f>VLOOKUP(S21,[1]GCAM_regions!B$2:D$243,3,FALSE)</f>
        <v>12</v>
      </c>
      <c r="U21" s="19" t="str">
        <f>_xlfn.XLOOKUP(T21,GCAM_regions!$A$247:$AF$247,GCAM_regions!$A$248:$AF$248)</f>
        <v>EU-12</v>
      </c>
      <c r="V21" s="44">
        <v>19</v>
      </c>
      <c r="W21" s="44" t="s">
        <v>83</v>
      </c>
      <c r="X21" s="50">
        <f t="shared" si="7"/>
        <v>0</v>
      </c>
    </row>
    <row r="22" spans="2:24" x14ac:dyDescent="0.25">
      <c r="B22" s="19" t="s">
        <v>73</v>
      </c>
      <c r="C22" s="33">
        <v>115818.72805043147</v>
      </c>
      <c r="D22" s="29">
        <f t="shared" si="0"/>
        <v>6872809.0301025771</v>
      </c>
      <c r="E22" s="27">
        <f t="shared" si="1"/>
        <v>1.0424335197046185E-3</v>
      </c>
      <c r="F22" s="41">
        <v>69723453380</v>
      </c>
      <c r="G22" s="27">
        <f t="shared" si="8"/>
        <v>5.7400931711365597E-4</v>
      </c>
      <c r="H22" s="42">
        <v>4.7613749999999996E-2</v>
      </c>
      <c r="I22" s="42">
        <v>4.9938750000000004E-2</v>
      </c>
      <c r="J22" s="42">
        <v>6.3634999999999997E-2</v>
      </c>
      <c r="K22" s="25">
        <v>5.3729166666666661E-2</v>
      </c>
      <c r="L22" s="40">
        <f t="shared" si="2"/>
        <v>5.3729166666666661E-2</v>
      </c>
      <c r="M22" s="24">
        <f t="shared" si="3"/>
        <v>0</v>
      </c>
      <c r="N22" s="27">
        <f t="shared" si="4"/>
        <v>0</v>
      </c>
      <c r="O22" s="25">
        <f t="shared" si="5"/>
        <v>0</v>
      </c>
      <c r="P22" s="25">
        <f t="shared" si="6"/>
        <v>0</v>
      </c>
      <c r="Q22" s="49">
        <f t="shared" si="10"/>
        <v>0</v>
      </c>
      <c r="R22" s="48">
        <f t="shared" si="9"/>
        <v>0</v>
      </c>
      <c r="S22" s="19" t="s">
        <v>73</v>
      </c>
      <c r="T22" s="19">
        <f>VLOOKUP(S22,[1]GCAM_regions!B$2:D$243,3,FALSE)</f>
        <v>13</v>
      </c>
      <c r="U22" s="19" t="str">
        <f>_xlfn.XLOOKUP(T22,GCAM_regions!$A$247:$AF$247,GCAM_regions!$A$248:$AF$248)</f>
        <v>EU-15</v>
      </c>
      <c r="V22" s="44">
        <v>20</v>
      </c>
      <c r="W22" s="44" t="s">
        <v>84</v>
      </c>
      <c r="X22" s="50">
        <f t="shared" si="7"/>
        <v>11878457766.113497</v>
      </c>
    </row>
    <row r="23" spans="2:24" x14ac:dyDescent="0.25">
      <c r="B23" s="19" t="s">
        <v>61</v>
      </c>
      <c r="C23" s="33">
        <v>46133.017513101717</v>
      </c>
      <c r="D23" s="29">
        <f t="shared" si="0"/>
        <v>17254453.38089877</v>
      </c>
      <c r="E23" s="27">
        <f t="shared" si="1"/>
        <v>2.6170697439211557E-3</v>
      </c>
      <c r="F23" s="41">
        <v>21945522564</v>
      </c>
      <c r="G23" s="27">
        <f t="shared" si="8"/>
        <v>1.8066997272796258E-4</v>
      </c>
      <c r="H23" s="42">
        <v>4.0475999999999998E-2</v>
      </c>
      <c r="I23" s="42">
        <v>6.6822000000000006E-2</v>
      </c>
      <c r="J23" s="42">
        <v>6.6822000000000006E-2</v>
      </c>
      <c r="K23" s="25">
        <v>5.8040000000000001E-2</v>
      </c>
      <c r="L23" s="40">
        <f t="shared" si="2"/>
        <v>5.8040000000000001E-2</v>
      </c>
      <c r="M23" s="24">
        <f t="shared" si="3"/>
        <v>0</v>
      </c>
      <c r="N23" s="27">
        <f t="shared" si="4"/>
        <v>0</v>
      </c>
      <c r="O23" s="25">
        <f t="shared" si="5"/>
        <v>0</v>
      </c>
      <c r="P23" s="25">
        <f t="shared" si="6"/>
        <v>0</v>
      </c>
      <c r="Q23" s="49">
        <f t="shared" si="10"/>
        <v>0</v>
      </c>
      <c r="R23" s="48">
        <f t="shared" si="9"/>
        <v>0</v>
      </c>
      <c r="S23" s="19" t="s">
        <v>61</v>
      </c>
      <c r="T23" s="19">
        <f>VLOOKUP(S23,[1]GCAM_regions!B$2:D$243,3,FALSE)</f>
        <v>12</v>
      </c>
      <c r="U23" s="19" t="str">
        <f>_xlfn.XLOOKUP(T23,GCAM_regions!$A$247:$AF$247,GCAM_regions!$A$248:$AF$248)</f>
        <v>EU-12</v>
      </c>
      <c r="V23" s="44">
        <v>21</v>
      </c>
      <c r="W23" s="44" t="s">
        <v>85</v>
      </c>
      <c r="X23" s="50">
        <f t="shared" si="7"/>
        <v>96902811152.908539</v>
      </c>
    </row>
    <row r="24" spans="2:24" x14ac:dyDescent="0.25">
      <c r="B24" s="19" t="s">
        <v>86</v>
      </c>
      <c r="C24" s="33">
        <v>20382.707352924888</v>
      </c>
      <c r="D24" s="29">
        <f t="shared" si="0"/>
        <v>39052711.998329073</v>
      </c>
      <c r="E24" s="27">
        <f t="shared" si="1"/>
        <v>5.9233212859722603E-3</v>
      </c>
      <c r="F24" s="41">
        <v>12882013726</v>
      </c>
      <c r="G24" s="27">
        <f t="shared" si="8"/>
        <v>1.0605320797307306E-4</v>
      </c>
      <c r="H24" s="42">
        <v>0.10468860000000001</v>
      </c>
      <c r="I24" s="42">
        <v>8.2212800000000003E-2</v>
      </c>
      <c r="J24" s="42">
        <v>0.10763460000000001</v>
      </c>
      <c r="K24" s="25">
        <v>9.8178666666666678E-2</v>
      </c>
      <c r="L24" s="40">
        <f t="shared" si="2"/>
        <v>9.8178666666666678E-2</v>
      </c>
      <c r="M24" s="24">
        <f t="shared" si="3"/>
        <v>9.8178666666666678E-2</v>
      </c>
      <c r="N24" s="27">
        <f t="shared" si="4"/>
        <v>1.337544062067075E-2</v>
      </c>
      <c r="O24" s="25">
        <f t="shared" si="5"/>
        <v>1.9404815114616083E-2</v>
      </c>
      <c r="P24" s="25">
        <f t="shared" si="6"/>
        <v>8.0341947493690665E-3</v>
      </c>
      <c r="Q24" s="49">
        <f t="shared" si="10"/>
        <v>6395219020.497777</v>
      </c>
      <c r="R24" s="48">
        <f t="shared" si="9"/>
        <v>7953852801.8753748</v>
      </c>
      <c r="S24" s="19" t="s">
        <v>86</v>
      </c>
      <c r="T24" s="19">
        <f>VLOOKUP(S24,[1]GCAM_regions!B$2:D$243,3,FALSE)</f>
        <v>15</v>
      </c>
      <c r="U24" s="19" t="str">
        <f>_xlfn.XLOOKUP(T24,GCAM_regions!$A$247:$AF$247,GCAM_regions!$A$248:$AF$248)</f>
        <v>Europe_Non_EU</v>
      </c>
      <c r="V24" s="44">
        <v>22</v>
      </c>
      <c r="W24" s="44" t="s">
        <v>87</v>
      </c>
      <c r="X24" s="50">
        <f t="shared" si="7"/>
        <v>15762655645.98543</v>
      </c>
    </row>
    <row r="25" spans="2:24" x14ac:dyDescent="0.25">
      <c r="B25" s="19" t="s">
        <v>76</v>
      </c>
      <c r="C25" s="33">
        <v>56490.191812577134</v>
      </c>
      <c r="D25" s="29">
        <f t="shared" si="0"/>
        <v>14090941.709685899</v>
      </c>
      <c r="E25" s="27">
        <f t="shared" si="1"/>
        <v>2.1372440144988652E-3</v>
      </c>
      <c r="F25" s="41">
        <v>970562730708</v>
      </c>
      <c r="G25" s="27">
        <f t="shared" si="8"/>
        <v>7.9903106237917722E-3</v>
      </c>
      <c r="H25" s="42">
        <v>3.7879999999999997E-2</v>
      </c>
      <c r="I25" s="42">
        <v>3.968E-2</v>
      </c>
      <c r="J25" s="42">
        <v>6.3634999999999997E-2</v>
      </c>
      <c r="K25" s="25">
        <v>4.7064999999999996E-2</v>
      </c>
      <c r="L25" s="40">
        <f t="shared" si="2"/>
        <v>4.7064999999999996E-2</v>
      </c>
      <c r="M25" s="24">
        <f t="shared" si="3"/>
        <v>0</v>
      </c>
      <c r="N25" s="27">
        <f t="shared" si="4"/>
        <v>0</v>
      </c>
      <c r="O25" s="25">
        <f t="shared" ref="O25:O88" si="11">IF(N25=0, 0, N25+G25+E25)</f>
        <v>0</v>
      </c>
      <c r="P25" s="25">
        <f t="shared" si="6"/>
        <v>0</v>
      </c>
      <c r="Q25" s="49">
        <f t="shared" si="10"/>
        <v>0</v>
      </c>
      <c r="R25" s="48">
        <f t="shared" si="9"/>
        <v>0</v>
      </c>
      <c r="S25" s="19" t="s">
        <v>76</v>
      </c>
      <c r="T25" s="19">
        <f>VLOOKUP(S25,[1]GCAM_regions!B$2:D$243,3,FALSE)</f>
        <v>13</v>
      </c>
      <c r="U25" s="19" t="str">
        <f>_xlfn.XLOOKUP(T25,GCAM_regions!$A$247:$AF$247,GCAM_regions!$A$248:$AF$248)</f>
        <v>EU-15</v>
      </c>
      <c r="V25" s="44">
        <v>23</v>
      </c>
      <c r="W25" s="44" t="s">
        <v>88</v>
      </c>
      <c r="X25" s="50">
        <f t="shared" si="7"/>
        <v>15812142220.600374</v>
      </c>
    </row>
    <row r="26" spans="2:24" x14ac:dyDescent="0.25">
      <c r="B26" s="19" t="s">
        <v>89</v>
      </c>
      <c r="C26" s="33">
        <v>63774.749237246862</v>
      </c>
      <c r="D26" s="29">
        <f t="shared" si="0"/>
        <v>12481428.927910326</v>
      </c>
      <c r="E26" s="27">
        <f t="shared" si="1"/>
        <v>1.8931211141291397E-3</v>
      </c>
      <c r="F26" s="41">
        <v>337726773781</v>
      </c>
      <c r="G26" s="27">
        <f t="shared" si="8"/>
        <v>2.7803888848201798E-3</v>
      </c>
      <c r="H26" s="42">
        <v>6.1672400000000002E-2</v>
      </c>
      <c r="I26" s="42">
        <v>6.4540400000000012E-2</v>
      </c>
      <c r="J26" s="42">
        <v>6.4540400000000012E-2</v>
      </c>
      <c r="K26" s="25">
        <v>6.3584399999999999E-2</v>
      </c>
      <c r="L26" s="25">
        <f t="shared" si="2"/>
        <v>6.3584399999999999E-2</v>
      </c>
      <c r="M26" s="24">
        <f t="shared" si="3"/>
        <v>6.3584399999999999E-2</v>
      </c>
      <c r="N26" s="27">
        <f t="shared" si="4"/>
        <v>8.6624660476238274E-3</v>
      </c>
      <c r="O26" s="25">
        <f t="shared" si="11"/>
        <v>1.3335976046573146E-2</v>
      </c>
      <c r="P26" s="25">
        <f t="shared" si="6"/>
        <v>5.521507321674341E-3</v>
      </c>
      <c r="Q26" s="49">
        <f t="shared" si="10"/>
        <v>4395119828.0527754</v>
      </c>
      <c r="R26" s="48">
        <f t="shared" si="9"/>
        <v>5466292248.4575968</v>
      </c>
      <c r="S26" s="19" t="s">
        <v>89</v>
      </c>
      <c r="T26" s="19">
        <f>VLOOKUP(S26,[1]GCAM_regions!B$2:D$243,3,FALSE)</f>
        <v>16</v>
      </c>
      <c r="U26" s="19" t="str">
        <f>_xlfn.XLOOKUP(T26,GCAM_regions!$A$247:$AF$247,GCAM_regions!$A$248:$AF$248)</f>
        <v>European Free Trade Association</v>
      </c>
      <c r="V26" s="44">
        <v>24</v>
      </c>
      <c r="W26" s="44" t="s">
        <v>90</v>
      </c>
      <c r="X26" s="50">
        <f t="shared" si="7"/>
        <v>8601540188.1721153</v>
      </c>
    </row>
    <row r="27" spans="2:24" x14ac:dyDescent="0.25">
      <c r="B27" s="19" t="s">
        <v>64</v>
      </c>
      <c r="C27" s="33">
        <v>31838.787409891756</v>
      </c>
      <c r="D27" s="29">
        <f t="shared" si="0"/>
        <v>25000952.132765479</v>
      </c>
      <c r="E27" s="27">
        <f t="shared" si="1"/>
        <v>3.7920201788782179E-3</v>
      </c>
      <c r="F27" s="41">
        <v>1209131663925</v>
      </c>
      <c r="G27" s="27">
        <f t="shared" si="8"/>
        <v>9.9543669606757482E-3</v>
      </c>
      <c r="H27" s="42">
        <v>6.9484799999999999E-2</v>
      </c>
      <c r="I27" s="42">
        <v>4.79944E-2</v>
      </c>
      <c r="J27" s="42">
        <v>7.2370800000000013E-2</v>
      </c>
      <c r="K27" s="25">
        <v>6.3283333333333344E-2</v>
      </c>
      <c r="L27" s="25">
        <f t="shared" si="2"/>
        <v>6.3283333333333344E-2</v>
      </c>
      <c r="M27" s="24">
        <f t="shared" si="3"/>
        <v>6.3283333333333344E-2</v>
      </c>
      <c r="N27" s="27">
        <f t="shared" si="4"/>
        <v>8.6214500157343835E-3</v>
      </c>
      <c r="O27" s="25">
        <f t="shared" si="11"/>
        <v>2.236783715528835E-2</v>
      </c>
      <c r="P27" s="25">
        <f t="shared" si="6"/>
        <v>9.2609776885944541E-3</v>
      </c>
      <c r="Q27" s="49">
        <f t="shared" si="10"/>
        <v>7371738240.1211853</v>
      </c>
      <c r="R27" s="48">
        <f t="shared" si="9"/>
        <v>9168367911.7085094</v>
      </c>
      <c r="S27" s="19" t="s">
        <v>64</v>
      </c>
      <c r="T27" s="19">
        <f>VLOOKUP(S27,[1]GCAM_regions!B$2:D$243,3,FALSE)</f>
        <v>12</v>
      </c>
      <c r="U27" s="19" t="str">
        <f>_xlfn.XLOOKUP(T27,GCAM_regions!$A$247:$AF$247,GCAM_regions!$A$248:$AF$248)</f>
        <v>EU-12</v>
      </c>
      <c r="V27" s="44">
        <v>25</v>
      </c>
      <c r="W27" s="44" t="s">
        <v>91</v>
      </c>
      <c r="X27" s="50">
        <f t="shared" si="7"/>
        <v>14072467911.410421</v>
      </c>
    </row>
    <row r="28" spans="2:24" x14ac:dyDescent="0.25">
      <c r="B28" s="19" t="s">
        <v>77</v>
      </c>
      <c r="C28" s="33">
        <v>34060.08193545699</v>
      </c>
      <c r="D28" s="29">
        <f t="shared" si="0"/>
        <v>23370466.386675175</v>
      </c>
      <c r="E28" s="27">
        <f t="shared" si="1"/>
        <v>3.5447162035050278E-3</v>
      </c>
      <c r="F28" s="41">
        <v>350513222820.00012</v>
      </c>
      <c r="G28" s="27">
        <f t="shared" si="8"/>
        <v>2.8856553414482499E-3</v>
      </c>
      <c r="H28" s="42">
        <v>7.9731200000000002E-2</v>
      </c>
      <c r="I28" s="42">
        <v>5.74736E-2</v>
      </c>
      <c r="J28" s="42">
        <v>8.2605200000000018E-2</v>
      </c>
      <c r="K28" s="25">
        <v>7.3270000000000016E-2</v>
      </c>
      <c r="L28" s="40">
        <f t="shared" si="2"/>
        <v>7.3270000000000016E-2</v>
      </c>
      <c r="M28" s="24">
        <f t="shared" si="3"/>
        <v>7.3270000000000016E-2</v>
      </c>
      <c r="N28" s="27">
        <f t="shared" si="4"/>
        <v>9.9819906660973123E-3</v>
      </c>
      <c r="O28" s="25">
        <f t="shared" si="11"/>
        <v>1.641236221105059E-2</v>
      </c>
      <c r="P28" s="25">
        <f t="shared" si="6"/>
        <v>6.7952265209394519E-3</v>
      </c>
      <c r="Q28" s="49">
        <f t="shared" si="10"/>
        <v>5409000310.6678038</v>
      </c>
      <c r="R28" s="48">
        <f t="shared" si="9"/>
        <v>6727274255.7300568</v>
      </c>
      <c r="S28" s="19" t="s">
        <v>77</v>
      </c>
      <c r="T28" s="19">
        <f>VLOOKUP(S28,[1]GCAM_regions!B$2:D$243,3,FALSE)</f>
        <v>13</v>
      </c>
      <c r="U28" s="19" t="str">
        <f>_xlfn.XLOOKUP(T28,GCAM_regions!$A$247:$AF$247,GCAM_regions!$A$248:$AF$248)</f>
        <v>EU-15</v>
      </c>
      <c r="V28" s="44">
        <v>26</v>
      </c>
      <c r="W28" s="44" t="s">
        <v>92</v>
      </c>
      <c r="X28" s="50">
        <f t="shared" si="7"/>
        <v>31999381916.353848</v>
      </c>
    </row>
    <row r="29" spans="2:24" x14ac:dyDescent="0.25">
      <c r="B29" s="19" t="s">
        <v>67</v>
      </c>
      <c r="C29" s="33">
        <v>28811.475517599756</v>
      </c>
      <c r="D29" s="29">
        <f t="shared" si="0"/>
        <v>27627880.408754352</v>
      </c>
      <c r="E29" s="27">
        <f t="shared" si="1"/>
        <v>4.1904596054295178E-3</v>
      </c>
      <c r="F29" s="41">
        <v>562788409605</v>
      </c>
      <c r="G29" s="27">
        <f t="shared" si="8"/>
        <v>4.6332442674090419E-3</v>
      </c>
      <c r="H29" s="42">
        <v>6.8024400000000013E-2</v>
      </c>
      <c r="I29" s="42">
        <v>5.9765600000000002E-2</v>
      </c>
      <c r="J29" s="42">
        <v>8.4699200000000002E-2</v>
      </c>
      <c r="K29" s="25">
        <v>7.0829733333333339E-2</v>
      </c>
      <c r="L29" s="40">
        <f t="shared" si="2"/>
        <v>7.0829733333333339E-2</v>
      </c>
      <c r="M29" s="24">
        <f t="shared" si="3"/>
        <v>7.0829733333333339E-2</v>
      </c>
      <c r="N29" s="27">
        <f t="shared" si="4"/>
        <v>9.6495391977002177E-3</v>
      </c>
      <c r="O29" s="25">
        <f t="shared" si="11"/>
        <v>1.8473243070538777E-2</v>
      </c>
      <c r="P29" s="25">
        <f t="shared" si="6"/>
        <v>7.6484950567423911E-3</v>
      </c>
      <c r="Q29" s="49">
        <f t="shared" si="10"/>
        <v>6088202065.1669436</v>
      </c>
      <c r="R29" s="48">
        <f t="shared" si="9"/>
        <v>7572010106.1749668</v>
      </c>
      <c r="S29" s="19" t="s">
        <v>67</v>
      </c>
      <c r="T29" s="19">
        <f>VLOOKUP(S29,[1]GCAM_regions!B$2:D$243,3,FALSE)</f>
        <v>12</v>
      </c>
      <c r="U29" s="19" t="str">
        <f>_xlfn.XLOOKUP(T29,GCAM_regions!$A$247:$AF$247,GCAM_regions!$A$248:$AF$248)</f>
        <v>EU-12</v>
      </c>
      <c r="V29" s="44">
        <v>27</v>
      </c>
      <c r="W29" s="44" t="s">
        <v>93</v>
      </c>
      <c r="X29" s="50">
        <f t="shared" si="7"/>
        <v>22741066224.072716</v>
      </c>
    </row>
    <row r="30" spans="2:24" x14ac:dyDescent="0.25">
      <c r="B30" s="19" t="s">
        <v>70</v>
      </c>
      <c r="C30" s="33">
        <v>32186.076404341627</v>
      </c>
      <c r="D30" s="29">
        <f t="shared" si="0"/>
        <v>24731190.903797965</v>
      </c>
      <c r="E30" s="27">
        <f t="shared" si="1"/>
        <v>3.7511041362294595E-3</v>
      </c>
      <c r="F30" s="41">
        <v>175192676198</v>
      </c>
      <c r="G30" s="27">
        <f t="shared" si="8"/>
        <v>1.4423013140162943E-3</v>
      </c>
      <c r="H30" s="42">
        <v>5.5356650000000007E-2</v>
      </c>
      <c r="I30" s="42">
        <v>7.167720000000001E-2</v>
      </c>
      <c r="J30" s="42">
        <v>7.167720000000001E-2</v>
      </c>
      <c r="K30" s="25">
        <v>6.6237016666666662E-2</v>
      </c>
      <c r="L30" s="40">
        <f t="shared" si="2"/>
        <v>6.6237016666666662E-2</v>
      </c>
      <c r="M30" s="24">
        <f t="shared" si="3"/>
        <v>6.6237016666666662E-2</v>
      </c>
      <c r="N30" s="27">
        <f t="shared" si="4"/>
        <v>9.0238471696028194E-3</v>
      </c>
      <c r="O30" s="25">
        <f t="shared" si="11"/>
        <v>1.4217252619848573E-2</v>
      </c>
      <c r="P30" s="25">
        <f t="shared" si="6"/>
        <v>5.8863831308964727E-3</v>
      </c>
      <c r="Q30" s="49">
        <f t="shared" si="10"/>
        <v>4685560972.1935921</v>
      </c>
      <c r="R30" s="48">
        <f t="shared" si="9"/>
        <v>5827519299.5875072</v>
      </c>
      <c r="S30" s="19" t="s">
        <v>70</v>
      </c>
      <c r="T30" s="19">
        <f>VLOOKUP(S30,[1]GCAM_regions!B$2:D$243,3,FALSE)</f>
        <v>12</v>
      </c>
      <c r="U30" s="19" t="str">
        <f>_xlfn.XLOOKUP(T30,GCAM_regions!$A$247:$AF$247,GCAM_regions!$A$248:$AF$248)</f>
        <v>EU-12</v>
      </c>
      <c r="V30" s="44">
        <v>28</v>
      </c>
      <c r="W30" s="44" t="s">
        <v>94</v>
      </c>
      <c r="X30" s="50">
        <f t="shared" si="7"/>
        <v>9617694656.1793518</v>
      </c>
    </row>
    <row r="31" spans="2:24" x14ac:dyDescent="0.25">
      <c r="B31" s="19" t="s">
        <v>72</v>
      </c>
      <c r="C31" s="33">
        <v>38298.09440170692</v>
      </c>
      <c r="D31" s="29">
        <f t="shared" si="0"/>
        <v>20784323.931389201</v>
      </c>
      <c r="E31" s="27">
        <f t="shared" si="1"/>
        <v>3.1524629675554372E-3</v>
      </c>
      <c r="F31" s="41">
        <v>79157565357</v>
      </c>
      <c r="G31" s="27">
        <f t="shared" si="8"/>
        <v>6.516771306107552E-4</v>
      </c>
      <c r="H31" s="42">
        <v>5.880705E-2</v>
      </c>
      <c r="I31" s="42">
        <v>7.523740000000001E-2</v>
      </c>
      <c r="J31" s="42">
        <v>7.523740000000001E-2</v>
      </c>
      <c r="K31" s="25">
        <v>6.9760616666666678E-2</v>
      </c>
      <c r="L31" s="40">
        <f t="shared" si="2"/>
        <v>6.9760616666666678E-2</v>
      </c>
      <c r="M31" s="24">
        <f t="shared" si="3"/>
        <v>6.9760616666666678E-2</v>
      </c>
      <c r="N31" s="27">
        <f t="shared" si="4"/>
        <v>9.5038873267075091E-3</v>
      </c>
      <c r="O31" s="25">
        <f t="shared" si="11"/>
        <v>1.3308027424873701E-2</v>
      </c>
      <c r="P31" s="25">
        <f t="shared" si="6"/>
        <v>5.509935726254158E-3</v>
      </c>
      <c r="Q31" s="49">
        <f t="shared" si="10"/>
        <v>4385908838.0983095</v>
      </c>
      <c r="R31" s="48">
        <f t="shared" si="9"/>
        <v>5454836368.9916153</v>
      </c>
      <c r="S31" s="19" t="s">
        <v>72</v>
      </c>
      <c r="T31" s="19">
        <f>VLOOKUP(S31,[1]GCAM_regions!B$2:D$243,3,FALSE)</f>
        <v>12</v>
      </c>
      <c r="U31" s="19" t="str">
        <f>_xlfn.XLOOKUP(T31,GCAM_regions!$A$247:$AF$247,GCAM_regions!$A$248:$AF$248)</f>
        <v>EU-12</v>
      </c>
      <c r="V31" s="44">
        <v>29</v>
      </c>
      <c r="W31" s="44" t="s">
        <v>95</v>
      </c>
      <c r="X31" s="50">
        <f t="shared" si="7"/>
        <v>56667159428.721634</v>
      </c>
    </row>
    <row r="32" spans="2:24" x14ac:dyDescent="0.25">
      <c r="B32" s="19" t="s">
        <v>80</v>
      </c>
      <c r="C32" s="33">
        <v>40444.012716947051</v>
      </c>
      <c r="D32" s="29">
        <f t="shared" si="0"/>
        <v>19681528.773391373</v>
      </c>
      <c r="E32" s="27">
        <f t="shared" si="1"/>
        <v>2.9851964782597602E-3</v>
      </c>
      <c r="F32" s="41">
        <v>1887054823821</v>
      </c>
      <c r="G32" s="27">
        <f t="shared" si="8"/>
        <v>1.553547620302227E-2</v>
      </c>
      <c r="H32" s="42">
        <v>7.3330000000000006E-2</v>
      </c>
      <c r="I32" s="42">
        <v>5.1239999999999994E-2</v>
      </c>
      <c r="J32" s="42">
        <v>7.6179999999999998E-2</v>
      </c>
      <c r="K32" s="25">
        <v>6.6916666666666666E-2</v>
      </c>
      <c r="L32" s="40">
        <f t="shared" si="2"/>
        <v>6.6916666666666666E-2</v>
      </c>
      <c r="M32" s="24">
        <f t="shared" si="3"/>
        <v>6.6916666666666666E-2</v>
      </c>
      <c r="N32" s="27">
        <f t="shared" si="4"/>
        <v>9.1164397717075421E-3</v>
      </c>
      <c r="O32" s="25">
        <f t="shared" si="11"/>
        <v>2.7637112452989575E-2</v>
      </c>
      <c r="P32" s="25">
        <f t="shared" si="6"/>
        <v>1.1442620939494807E-2</v>
      </c>
      <c r="Q32" s="49">
        <f t="shared" si="10"/>
        <v>9108326267.8378658</v>
      </c>
      <c r="R32" s="48">
        <f t="shared" si="9"/>
        <v>11328194730.099857</v>
      </c>
      <c r="S32" s="19" t="s">
        <v>80</v>
      </c>
      <c r="T32" s="19">
        <f>VLOOKUP(S32,[1]GCAM_regions!B$2:D$243,3,FALSE)</f>
        <v>13</v>
      </c>
      <c r="U32" s="19" t="str">
        <f>_xlfn.XLOOKUP(T32,GCAM_regions!$A$247:$AF$247,GCAM_regions!$A$248:$AF$248)</f>
        <v>EU-15</v>
      </c>
      <c r="V32" s="44">
        <v>30</v>
      </c>
      <c r="W32" s="44" t="s">
        <v>96</v>
      </c>
      <c r="X32" s="50">
        <f t="shared" si="7"/>
        <v>6892192781.8661652</v>
      </c>
    </row>
    <row r="33" spans="1:24" x14ac:dyDescent="0.25">
      <c r="B33" s="19" t="s">
        <v>78</v>
      </c>
      <c r="C33" s="33">
        <v>53434.183073883018</v>
      </c>
      <c r="D33" s="29">
        <f t="shared" si="0"/>
        <v>14896831.095918078</v>
      </c>
      <c r="E33" s="27">
        <f t="shared" si="1"/>
        <v>2.2594773117872182E-3</v>
      </c>
      <c r="F33" s="41">
        <v>540766863780</v>
      </c>
      <c r="G33" s="27">
        <f t="shared" si="8"/>
        <v>4.4519484212049978E-3</v>
      </c>
      <c r="H33" s="42">
        <v>6.2086519999999999E-2</v>
      </c>
      <c r="I33" s="42">
        <v>4.1010560000000001E-2</v>
      </c>
      <c r="J33" s="42">
        <v>6.4962920000000007E-2</v>
      </c>
      <c r="K33" s="25">
        <v>5.6020000000000007E-2</v>
      </c>
      <c r="L33" s="25">
        <f t="shared" si="2"/>
        <v>5.6020000000000007E-2</v>
      </c>
      <c r="M33" s="24">
        <f t="shared" si="3"/>
        <v>0</v>
      </c>
      <c r="N33" s="27">
        <f t="shared" si="4"/>
        <v>0</v>
      </c>
      <c r="O33" s="25">
        <f t="shared" si="11"/>
        <v>0</v>
      </c>
      <c r="P33" s="25">
        <f t="shared" si="6"/>
        <v>0</v>
      </c>
      <c r="Q33" s="49">
        <f t="shared" si="10"/>
        <v>0</v>
      </c>
      <c r="R33" s="48">
        <f t="shared" si="9"/>
        <v>0</v>
      </c>
      <c r="S33" s="19" t="s">
        <v>78</v>
      </c>
      <c r="T33" s="19">
        <f>VLOOKUP(S33,[1]GCAM_regions!B$2:D$243,3,FALSE)</f>
        <v>13</v>
      </c>
      <c r="U33" s="19" t="str">
        <f>_xlfn.XLOOKUP(T33,GCAM_regions!$A$247:$AF$247,GCAM_regions!$A$248:$AF$248)</f>
        <v>EU-15</v>
      </c>
      <c r="V33" s="44">
        <v>31</v>
      </c>
      <c r="W33" s="44" t="s">
        <v>98</v>
      </c>
      <c r="X33" s="50">
        <f t="shared" si="7"/>
        <v>11528621017.825808</v>
      </c>
    </row>
    <row r="34" spans="1:24" x14ac:dyDescent="0.25">
      <c r="B34" s="19" t="s">
        <v>97</v>
      </c>
      <c r="C34" s="33">
        <v>70349.897367812489</v>
      </c>
      <c r="D34" s="29">
        <f t="shared" si="0"/>
        <v>11314870.806964355</v>
      </c>
      <c r="E34" s="27">
        <f t="shared" si="1"/>
        <v>1.7161833754794212E-3</v>
      </c>
      <c r="F34" s="41">
        <v>596857111956</v>
      </c>
      <c r="G34" s="27">
        <f t="shared" si="8"/>
        <v>4.913720228128673E-3</v>
      </c>
      <c r="H34" s="42">
        <v>4.0853439999999998E-2</v>
      </c>
      <c r="I34" s="42">
        <v>6.6683180000000009E-2</v>
      </c>
      <c r="J34" s="42">
        <v>6.6683180000000009E-2</v>
      </c>
      <c r="K34" s="25">
        <v>5.8073266666666672E-2</v>
      </c>
      <c r="L34" s="25">
        <f t="shared" si="2"/>
        <v>5.8073266666666672E-2</v>
      </c>
      <c r="M34" s="24">
        <f t="shared" si="3"/>
        <v>0</v>
      </c>
      <c r="N34" s="27">
        <f t="shared" si="4"/>
        <v>0</v>
      </c>
      <c r="O34" s="25">
        <f t="shared" si="11"/>
        <v>0</v>
      </c>
      <c r="P34" s="25">
        <f t="shared" si="6"/>
        <v>0</v>
      </c>
      <c r="Q34" s="49">
        <f t="shared" si="10"/>
        <v>0</v>
      </c>
      <c r="R34" s="48">
        <f t="shared" si="9"/>
        <v>0</v>
      </c>
      <c r="S34" s="19" t="s">
        <v>97</v>
      </c>
      <c r="T34" s="19">
        <f>VLOOKUP(S34,[1]GCAM_regions!B$2:D$243,3,FALSE)</f>
        <v>16</v>
      </c>
      <c r="U34" s="19" t="str">
        <f>_xlfn.XLOOKUP(T34,GCAM_regions!$A$247:$AF$247,GCAM_regions!$A$248:$AF$248)</f>
        <v>European Free Trade Association</v>
      </c>
      <c r="V34" s="44">
        <v>32</v>
      </c>
      <c r="W34" s="44" t="s">
        <v>99</v>
      </c>
      <c r="X34" s="50">
        <f t="shared" si="7"/>
        <v>8028696590.8287621</v>
      </c>
    </row>
    <row r="35" spans="1:24" x14ac:dyDescent="0.25">
      <c r="B35" s="19" t="s">
        <v>100</v>
      </c>
      <c r="C35" s="33">
        <v>11708.98389461019</v>
      </c>
      <c r="D35" s="29">
        <f t="shared" ref="D35:D66" si="12">$Z$4/C35</f>
        <v>67981987.776617408</v>
      </c>
      <c r="E35" s="27">
        <f t="shared" ref="E35:E98" si="13">D35/SUM($D$3:$D$101)</f>
        <v>1.0311170073852313E-2</v>
      </c>
      <c r="F35" s="41">
        <v>521780552704</v>
      </c>
      <c r="G35" s="27">
        <f t="shared" si="8"/>
        <v>4.2956406233705261E-3</v>
      </c>
      <c r="H35" s="42">
        <v>0.11634560000000002</v>
      </c>
      <c r="I35" s="42">
        <v>0.11923760000000003</v>
      </c>
      <c r="J35" s="42">
        <v>0.11923760000000003</v>
      </c>
      <c r="K35" s="25">
        <v>0.11827360000000002</v>
      </c>
      <c r="L35" s="40">
        <f t="shared" ref="L35:L66" si="14">AVERAGE(H35:K35)</f>
        <v>0.11827360000000002</v>
      </c>
      <c r="M35" s="24">
        <f t="shared" si="3"/>
        <v>0.11827360000000002</v>
      </c>
      <c r="N35" s="27">
        <f t="shared" si="4"/>
        <v>1.6113088184055234E-2</v>
      </c>
      <c r="O35" s="25">
        <f t="shared" si="11"/>
        <v>3.0719898881278074E-2</v>
      </c>
      <c r="P35" s="25">
        <f t="shared" ref="P35:P98" si="15">O35/SUM($O$3:$O$101)</f>
        <v>1.271899004630099E-2</v>
      </c>
      <c r="Q35" s="49">
        <f t="shared" si="10"/>
        <v>10124316076.855589</v>
      </c>
      <c r="R35" s="48">
        <f t="shared" si="9"/>
        <v>12591800145.83798</v>
      </c>
      <c r="S35" s="19" t="s">
        <v>100</v>
      </c>
      <c r="T35" s="19">
        <f>VLOOKUP(S35,[1]GCAM_regions!B$2:D$243,3,FALSE)</f>
        <v>14</v>
      </c>
      <c r="U35" s="19" t="str">
        <f>_xlfn.XLOOKUP(T35,GCAM_regions!$A$247:$AF$247,GCAM_regions!$A$248:$AF$248)</f>
        <v>Europe_Eastern</v>
      </c>
      <c r="X35" s="33"/>
    </row>
    <row r="36" spans="1:24" ht="14.4" thickBot="1" x14ac:dyDescent="0.3">
      <c r="B36" s="19" t="s">
        <v>82</v>
      </c>
      <c r="C36" s="33">
        <v>46917.081014574695</v>
      </c>
      <c r="D36" s="29">
        <f t="shared" si="12"/>
        <v>16966102.382898122</v>
      </c>
      <c r="E36" s="27">
        <f t="shared" si="13"/>
        <v>2.5733340974861099E-3</v>
      </c>
      <c r="F36" s="41">
        <v>3108718422044</v>
      </c>
      <c r="G36" s="27">
        <f t="shared" si="8"/>
        <v>2.5593014287613857E-2</v>
      </c>
      <c r="H36" s="42">
        <v>4.4260800000000003E-2</v>
      </c>
      <c r="I36" s="42">
        <v>4.6108800000000005E-2</v>
      </c>
      <c r="J36" s="42">
        <v>4.6108800000000005E-2</v>
      </c>
      <c r="K36" s="25">
        <v>4.54928E-2</v>
      </c>
      <c r="L36" s="40">
        <f t="shared" si="14"/>
        <v>4.54928E-2</v>
      </c>
      <c r="M36" s="24">
        <f t="shared" si="3"/>
        <v>0</v>
      </c>
      <c r="N36" s="27">
        <f t="shared" si="4"/>
        <v>0</v>
      </c>
      <c r="O36" s="25">
        <f t="shared" si="11"/>
        <v>0</v>
      </c>
      <c r="P36" s="25">
        <f t="shared" si="15"/>
        <v>0</v>
      </c>
      <c r="Q36" s="49">
        <f t="shared" ref="Q36:Q67" si="16">P36*$Z$4</f>
        <v>0</v>
      </c>
      <c r="R36" s="48">
        <f t="shared" si="9"/>
        <v>0</v>
      </c>
      <c r="S36" s="19" t="s">
        <v>82</v>
      </c>
      <c r="T36" s="19">
        <f>VLOOKUP(S36,[1]GCAM_regions!B$2:D$243,3,FALSE)</f>
        <v>13</v>
      </c>
      <c r="U36" s="19" t="str">
        <f>_xlfn.XLOOKUP(T36,GCAM_regions!$A$247:$AF$247,GCAM_regions!$A$248:$AF$248)</f>
        <v>EU-15</v>
      </c>
    </row>
    <row r="37" spans="1:24" ht="14.4" thickBot="1" x14ac:dyDescent="0.3">
      <c r="A37" s="22" t="s">
        <v>44</v>
      </c>
      <c r="B37" s="19" t="s">
        <v>101</v>
      </c>
      <c r="C37" s="33">
        <v>2112.6256427495396</v>
      </c>
      <c r="D37" s="29">
        <f t="shared" si="12"/>
        <v>376782324.27588171</v>
      </c>
      <c r="E37" s="27">
        <f t="shared" si="13"/>
        <v>5.7148470550698847E-2</v>
      </c>
      <c r="F37" s="41">
        <v>231662181000</v>
      </c>
      <c r="G37" s="27">
        <f t="shared" si="8"/>
        <v>1.907195410877541E-3</v>
      </c>
      <c r="H37" s="42">
        <v>0.10103799999999999</v>
      </c>
      <c r="I37" s="42">
        <v>7.7051999999999995E-2</v>
      </c>
      <c r="J37" s="42">
        <v>0.10385800000000001</v>
      </c>
      <c r="K37" s="25">
        <v>9.3982666666666659E-2</v>
      </c>
      <c r="L37" s="40">
        <f t="shared" si="14"/>
        <v>9.3982666666666659E-2</v>
      </c>
      <c r="M37" s="24">
        <f t="shared" si="3"/>
        <v>9.3982666666666659E-2</v>
      </c>
      <c r="N37" s="27">
        <f t="shared" si="4"/>
        <v>1.2803795570378073E-2</v>
      </c>
      <c r="O37" s="25">
        <f t="shared" si="11"/>
        <v>7.1859461531954466E-2</v>
      </c>
      <c r="P37" s="25">
        <f t="shared" si="15"/>
        <v>2.975204376452207E-2</v>
      </c>
      <c r="Q37" s="49">
        <f t="shared" si="16"/>
        <v>23682626836.559566</v>
      </c>
      <c r="R37" s="48">
        <f t="shared" si="9"/>
        <v>29454523326.876846</v>
      </c>
      <c r="S37" s="19" t="s">
        <v>101</v>
      </c>
      <c r="T37" s="19">
        <f>VLOOKUP(S37,[1]GCAM_regions!B$2:D$243,3,FALSE)</f>
        <v>2</v>
      </c>
      <c r="U37" s="19" t="str">
        <f>_xlfn.XLOOKUP(T37,GCAM_regions!$A$247:$AF$247,GCAM_regions!$A$248:$AF$248)</f>
        <v>Africa_Eastern</v>
      </c>
    </row>
    <row r="38" spans="1:24" x14ac:dyDescent="0.25">
      <c r="B38" s="19" t="s">
        <v>102</v>
      </c>
      <c r="C38" s="33">
        <v>11469.21573477956</v>
      </c>
      <c r="D38" s="29">
        <f t="shared" si="12"/>
        <v>69403176.15494737</v>
      </c>
      <c r="E38" s="27">
        <f t="shared" si="13"/>
        <v>1.0526728864573388E-2</v>
      </c>
      <c r="F38" s="34">
        <v>1178839345700</v>
      </c>
      <c r="G38" s="27">
        <f t="shared" si="8"/>
        <v>9.7049806773636619E-3</v>
      </c>
      <c r="H38" s="42">
        <v>0.1054435</v>
      </c>
      <c r="I38" s="42">
        <v>0.1083085</v>
      </c>
      <c r="J38" s="42">
        <v>0.1083085</v>
      </c>
      <c r="K38" s="25">
        <v>0.10735349999999999</v>
      </c>
      <c r="L38" s="40">
        <f t="shared" si="14"/>
        <v>0.10735349999999999</v>
      </c>
      <c r="M38" s="24">
        <f t="shared" si="3"/>
        <v>0.10735349999999999</v>
      </c>
      <c r="N38" s="27">
        <f t="shared" si="4"/>
        <v>1.4625380578311416E-2</v>
      </c>
      <c r="O38" s="25">
        <f t="shared" si="11"/>
        <v>3.4857090120248471E-2</v>
      </c>
      <c r="P38" s="25">
        <f t="shared" si="15"/>
        <v>1.4431915417294884E-2</v>
      </c>
      <c r="Q38" s="49">
        <f t="shared" si="16"/>
        <v>11487804672.166727</v>
      </c>
      <c r="R38" s="48">
        <f t="shared" si="9"/>
        <v>14287596263.121933</v>
      </c>
      <c r="S38" s="19" t="s">
        <v>102</v>
      </c>
      <c r="T38" s="19">
        <f>VLOOKUP(S38,[1]GCAM_regions!B$2:D$243,3,FALSE)</f>
        <v>3</v>
      </c>
      <c r="U38" s="19" t="str">
        <f>_xlfn.XLOOKUP(T38,GCAM_regions!$A$247:$AF$247,GCAM_regions!$A$248:$AF$248)</f>
        <v>Africa_Northern</v>
      </c>
    </row>
    <row r="39" spans="1:24" x14ac:dyDescent="0.25">
      <c r="B39" s="19" t="s">
        <v>90</v>
      </c>
      <c r="C39" s="33">
        <v>14080.765908952442</v>
      </c>
      <c r="D39" s="29">
        <f t="shared" si="12"/>
        <v>56531015.794667058</v>
      </c>
      <c r="E39" s="27">
        <f t="shared" si="13"/>
        <v>8.5743435484970289E-3</v>
      </c>
      <c r="F39" s="34">
        <v>802199581071</v>
      </c>
      <c r="G39" s="27">
        <f t="shared" si="8"/>
        <v>6.6042344633995189E-3</v>
      </c>
      <c r="H39" s="42">
        <v>6.8848199999999998E-2</v>
      </c>
      <c r="I39" s="42">
        <v>8.5817599999999994E-2</v>
      </c>
      <c r="J39" s="42">
        <v>8.5817599999999994E-2</v>
      </c>
      <c r="K39" s="25">
        <v>8.0161133333333329E-2</v>
      </c>
      <c r="L39" s="40">
        <f t="shared" si="14"/>
        <v>8.0161133333333329E-2</v>
      </c>
      <c r="M39" s="24">
        <f t="shared" si="3"/>
        <v>8.0161133333333329E-2</v>
      </c>
      <c r="N39" s="27">
        <f t="shared" si="4"/>
        <v>1.0920809126751948E-2</v>
      </c>
      <c r="O39" s="25">
        <f t="shared" si="11"/>
        <v>2.6099387138648497E-2</v>
      </c>
      <c r="P39" s="25">
        <f t="shared" si="15"/>
        <v>1.0805955010266476E-2</v>
      </c>
      <c r="Q39" s="49">
        <f t="shared" si="16"/>
        <v>8601540188.1721153</v>
      </c>
      <c r="R39" s="48">
        <f t="shared" si="9"/>
        <v>10697895460.163811</v>
      </c>
      <c r="S39" s="19" t="s">
        <v>90</v>
      </c>
      <c r="T39" s="19">
        <f>VLOOKUP(S39,[1]GCAM_regions!B$2:D$243,3,FALSE)</f>
        <v>24</v>
      </c>
      <c r="U39" s="19" t="str">
        <f>_xlfn.XLOOKUP(T39,GCAM_regions!$A$247:$AF$247,GCAM_regions!$A$248:$AF$248)</f>
        <v>South Africa</v>
      </c>
    </row>
    <row r="40" spans="1:24" x14ac:dyDescent="0.25">
      <c r="B40" s="19" t="s">
        <v>103</v>
      </c>
      <c r="C40" s="33">
        <v>4509.962140282496</v>
      </c>
      <c r="D40" s="29">
        <f t="shared" si="12"/>
        <v>176498155.69186574</v>
      </c>
      <c r="E40" s="27">
        <f t="shared" si="13"/>
        <v>2.6770363159137466E-2</v>
      </c>
      <c r="F40" s="34">
        <v>223080402000</v>
      </c>
      <c r="G40" s="27">
        <f t="shared" si="8"/>
        <v>1.8365445629259488E-3</v>
      </c>
      <c r="H40" s="42">
        <v>0.10103799999999999</v>
      </c>
      <c r="I40" s="42">
        <v>7.7051999999999995E-2</v>
      </c>
      <c r="J40" s="42">
        <v>0.10385800000000001</v>
      </c>
      <c r="K40" s="25">
        <v>9.3982666666666659E-2</v>
      </c>
      <c r="L40" s="40">
        <f t="shared" si="14"/>
        <v>9.3982666666666659E-2</v>
      </c>
      <c r="M40" s="24">
        <f t="shared" si="3"/>
        <v>9.3982666666666659E-2</v>
      </c>
      <c r="N40" s="27">
        <f t="shared" si="4"/>
        <v>1.2803795570378073E-2</v>
      </c>
      <c r="O40" s="25">
        <f t="shared" si="11"/>
        <v>4.1410703292441488E-2</v>
      </c>
      <c r="P40" s="25">
        <f t="shared" si="15"/>
        <v>1.7145314345675802E-2</v>
      </c>
      <c r="Q40" s="49">
        <f t="shared" si="16"/>
        <v>13647670219.157938</v>
      </c>
      <c r="R40" s="48">
        <f t="shared" si="9"/>
        <v>16973861202.219042</v>
      </c>
      <c r="S40" s="19" t="s">
        <v>103</v>
      </c>
      <c r="T40" s="19">
        <f>VLOOKUP(S40,[1]GCAM_regions!B$2:D$243,3,FALSE)</f>
        <v>2</v>
      </c>
      <c r="U40" s="19" t="str">
        <f>_xlfn.XLOOKUP(T40,GCAM_regions!$A$247:$AF$247,GCAM_regions!$A$248:$AF$248)</f>
        <v>Africa_Eastern</v>
      </c>
    </row>
    <row r="41" spans="1:24" x14ac:dyDescent="0.25">
      <c r="B41" s="19" t="s">
        <v>104</v>
      </c>
      <c r="C41" s="33">
        <v>2320.8888624575138</v>
      </c>
      <c r="D41" s="29">
        <f t="shared" si="12"/>
        <v>342972045.26938933</v>
      </c>
      <c r="E41" s="27">
        <f t="shared" si="13"/>
        <v>5.202029544899564E-2</v>
      </c>
      <c r="F41" s="34">
        <v>94735185785.999985</v>
      </c>
      <c r="G41" s="27">
        <f t="shared" si="8"/>
        <v>7.7992234554543206E-4</v>
      </c>
      <c r="H41" s="42">
        <v>0.10103799999999999</v>
      </c>
      <c r="I41" s="42">
        <v>0.10385800000000001</v>
      </c>
      <c r="J41" s="42">
        <v>0.10385800000000001</v>
      </c>
      <c r="K41" s="25">
        <v>0.102918</v>
      </c>
      <c r="L41" s="40">
        <f t="shared" si="14"/>
        <v>0.102918</v>
      </c>
      <c r="M41" s="24">
        <f t="shared" si="3"/>
        <v>0.102918</v>
      </c>
      <c r="N41" s="27">
        <f t="shared" si="4"/>
        <v>1.4021107074838309E-2</v>
      </c>
      <c r="O41" s="25">
        <f t="shared" si="11"/>
        <v>6.6821324869379375E-2</v>
      </c>
      <c r="P41" s="25">
        <f t="shared" si="15"/>
        <v>2.7666099070796219E-2</v>
      </c>
      <c r="Q41" s="49">
        <f t="shared" si="16"/>
        <v>22022214860.35379</v>
      </c>
      <c r="R41" s="48">
        <f t="shared" si="9"/>
        <v>27389438080.088253</v>
      </c>
      <c r="S41" s="19" t="s">
        <v>104</v>
      </c>
      <c r="T41" s="19">
        <f>VLOOKUP(S41,[1]GCAM_regions!B$2:D$243,3,FALSE)</f>
        <v>2</v>
      </c>
      <c r="U41" s="19" t="str">
        <f>_xlfn.XLOOKUP(T41,GCAM_regions!$A$247:$AF$247,GCAM_regions!$A$248:$AF$248)</f>
        <v>Africa_Eastern</v>
      </c>
    </row>
    <row r="42" spans="1:24" x14ac:dyDescent="0.25">
      <c r="B42" s="19" t="s">
        <v>105</v>
      </c>
      <c r="C42" s="33">
        <v>11648.335526831534</v>
      </c>
      <c r="D42" s="29">
        <f t="shared" si="12"/>
        <v>68335943.634731486</v>
      </c>
      <c r="E42" s="27">
        <f t="shared" si="13"/>
        <v>1.0364856339450241E-2</v>
      </c>
      <c r="F42" s="34">
        <v>483805042932</v>
      </c>
      <c r="G42" s="27">
        <f t="shared" si="8"/>
        <v>3.9830012549148973E-3</v>
      </c>
      <c r="H42" s="42">
        <v>0.13071160000000001</v>
      </c>
      <c r="I42" s="42">
        <v>0.1335556</v>
      </c>
      <c r="J42" s="42">
        <v>0.1335556</v>
      </c>
      <c r="K42" s="25">
        <v>0.13260760000000002</v>
      </c>
      <c r="L42" s="40">
        <f t="shared" si="14"/>
        <v>0.13260760000000002</v>
      </c>
      <c r="M42" s="24">
        <f t="shared" si="3"/>
        <v>0.13260760000000002</v>
      </c>
      <c r="N42" s="27">
        <f t="shared" si="4"/>
        <v>1.8065890889225684E-2</v>
      </c>
      <c r="O42" s="25">
        <f t="shared" si="11"/>
        <v>3.2413748483590826E-2</v>
      </c>
      <c r="P42" s="25">
        <f t="shared" si="15"/>
        <v>1.3420296268531969E-2</v>
      </c>
      <c r="Q42" s="49">
        <f t="shared" si="16"/>
        <v>10682555829.751448</v>
      </c>
      <c r="R42" s="48">
        <f t="shared" si="9"/>
        <v>13286093305.846649</v>
      </c>
      <c r="S42" s="19" t="s">
        <v>105</v>
      </c>
      <c r="T42" s="19">
        <f>VLOOKUP(S42,[1]GCAM_regions!B$2:D$243,3,FALSE)</f>
        <v>3</v>
      </c>
      <c r="U42" s="19" t="str">
        <f>_xlfn.XLOOKUP(T42,GCAM_regions!$A$247:$AF$247,GCAM_regions!$A$248:$AF$248)</f>
        <v>Africa_Northern</v>
      </c>
    </row>
    <row r="43" spans="1:24" x14ac:dyDescent="0.25">
      <c r="B43" s="19" t="s">
        <v>106</v>
      </c>
      <c r="C43" s="33">
        <v>8235.7333379972879</v>
      </c>
      <c r="D43" s="29">
        <f t="shared" si="12"/>
        <v>96651988.029710308</v>
      </c>
      <c r="E43" s="27">
        <f t="shared" si="13"/>
        <v>1.4659693238523726E-2</v>
      </c>
      <c r="F43" s="34">
        <v>294304342620</v>
      </c>
      <c r="G43" s="27">
        <f t="shared" si="8"/>
        <v>2.4229068776927191E-3</v>
      </c>
      <c r="H43" s="42">
        <v>7.7839600000000009E-2</v>
      </c>
      <c r="I43" s="42">
        <v>5.5898400000000001E-2</v>
      </c>
      <c r="J43" s="42">
        <v>8.0653600000000006E-2</v>
      </c>
      <c r="K43" s="25">
        <v>7.1463866666666667E-2</v>
      </c>
      <c r="L43" s="40">
        <f t="shared" si="14"/>
        <v>7.1463866666666667E-2</v>
      </c>
      <c r="M43" s="24">
        <f t="shared" si="3"/>
        <v>7.1463866666666667E-2</v>
      </c>
      <c r="N43" s="27">
        <f t="shared" si="4"/>
        <v>9.7359308042840095E-3</v>
      </c>
      <c r="O43" s="25">
        <f t="shared" si="11"/>
        <v>2.6818530920500454E-2</v>
      </c>
      <c r="P43" s="25">
        <f t="shared" si="15"/>
        <v>1.1103702819872996E-2</v>
      </c>
      <c r="Q43" s="49">
        <f t="shared" si="16"/>
        <v>8838547444.6189041</v>
      </c>
      <c r="R43" s="48">
        <f t="shared" si="9"/>
        <v>10992665791.674265</v>
      </c>
      <c r="S43" s="19" t="s">
        <v>106</v>
      </c>
      <c r="T43" s="19">
        <f>VLOOKUP(S43,[1]GCAM_regions!B$2:D$243,3,FALSE)</f>
        <v>3</v>
      </c>
      <c r="U43" s="19" t="str">
        <f>_xlfn.XLOOKUP(T43,GCAM_regions!$A$247:$AF$247,GCAM_regions!$A$248:$AF$248)</f>
        <v>Africa_Northern</v>
      </c>
    </row>
    <row r="44" spans="1:24" x14ac:dyDescent="0.25">
      <c r="B44" s="19" t="s">
        <v>107</v>
      </c>
      <c r="C44" s="33">
        <v>5179.8144559080129</v>
      </c>
      <c r="D44" s="29">
        <f t="shared" si="12"/>
        <v>153673458.14715338</v>
      </c>
      <c r="E44" s="27">
        <f t="shared" si="13"/>
        <v>2.3308426461418286E-2</v>
      </c>
      <c r="F44" s="34">
        <v>158222337840</v>
      </c>
      <c r="G44" s="27">
        <f t="shared" si="8"/>
        <v>1.3025903292638167E-3</v>
      </c>
      <c r="H44" s="42">
        <v>0.11186000000000001</v>
      </c>
      <c r="I44" s="42">
        <v>0.11471000000000001</v>
      </c>
      <c r="J44" s="42">
        <v>0.11471000000000001</v>
      </c>
      <c r="K44" s="25">
        <v>0.11376000000000001</v>
      </c>
      <c r="L44" s="40">
        <f t="shared" si="14"/>
        <v>0.11376000000000001</v>
      </c>
      <c r="M44" s="24">
        <f t="shared" si="3"/>
        <v>0.11376000000000001</v>
      </c>
      <c r="N44" s="27">
        <f t="shared" si="4"/>
        <v>1.5498174671423913E-2</v>
      </c>
      <c r="O44" s="25">
        <f t="shared" si="11"/>
        <v>4.0109191462106016E-2</v>
      </c>
      <c r="P44" s="25">
        <f t="shared" si="15"/>
        <v>1.6606448118311086E-2</v>
      </c>
      <c r="Q44" s="49">
        <f t="shared" si="16"/>
        <v>13218732702.175625</v>
      </c>
      <c r="R44" s="48">
        <f t="shared" si="9"/>
        <v>16440383637.127974</v>
      </c>
      <c r="S44" s="19" t="s">
        <v>107</v>
      </c>
      <c r="T44" s="19">
        <f>VLOOKUP(S44,[1]GCAM_regions!B$2:D$243,3,FALSE)</f>
        <v>5</v>
      </c>
      <c r="U44" s="19" t="str">
        <f>_xlfn.XLOOKUP(T44,GCAM_regions!$A$247:$AF$247,GCAM_regions!$A$248:$AF$248)</f>
        <v>Africa_Western</v>
      </c>
    </row>
    <row r="45" spans="1:24" x14ac:dyDescent="0.25">
      <c r="B45" s="19" t="s">
        <v>108</v>
      </c>
      <c r="C45" s="33">
        <v>2090.4809620991009</v>
      </c>
      <c r="D45" s="29">
        <f t="shared" si="12"/>
        <v>380773618.33552301</v>
      </c>
      <c r="E45" s="27">
        <f t="shared" si="13"/>
        <v>5.775385019918676E-2</v>
      </c>
      <c r="F45" s="34">
        <v>42048061591</v>
      </c>
      <c r="G45" s="27">
        <f t="shared" si="8"/>
        <v>3.4616729306649927E-4</v>
      </c>
      <c r="H45" s="42">
        <v>7.6687199999999997E-2</v>
      </c>
      <c r="I45" s="42">
        <v>0.10504479999999999</v>
      </c>
      <c r="J45" s="42">
        <v>0.10504479999999999</v>
      </c>
      <c r="K45" s="25">
        <v>9.5592266666666662E-2</v>
      </c>
      <c r="L45" s="40">
        <f t="shared" si="14"/>
        <v>9.5592266666666662E-2</v>
      </c>
      <c r="M45" s="24">
        <f t="shared" si="3"/>
        <v>9.5592266666666662E-2</v>
      </c>
      <c r="N45" s="27">
        <f t="shared" si="4"/>
        <v>1.3023080573464605E-2</v>
      </c>
      <c r="O45" s="25">
        <f t="shared" si="11"/>
        <v>7.1123098065717871E-2</v>
      </c>
      <c r="P45" s="25">
        <f t="shared" si="15"/>
        <v>2.9447166471998465E-2</v>
      </c>
      <c r="Q45" s="49">
        <f t="shared" si="16"/>
        <v>23439944511.710777</v>
      </c>
      <c r="R45" s="48">
        <f t="shared" si="9"/>
        <v>29152694807.278477</v>
      </c>
      <c r="S45" s="19" t="s">
        <v>108</v>
      </c>
      <c r="T45" s="19">
        <f>VLOOKUP(S45,[1]GCAM_regions!B$2:D$243,3,FALSE)</f>
        <v>5</v>
      </c>
      <c r="U45" s="19" t="str">
        <f>_xlfn.XLOOKUP(T45,GCAM_regions!$A$247:$AF$247,GCAM_regions!$A$248:$AF$248)</f>
        <v>Africa_Western</v>
      </c>
    </row>
    <row r="46" spans="1:24" x14ac:dyDescent="0.25">
      <c r="B46" s="19" t="s">
        <v>109</v>
      </c>
      <c r="C46" s="33">
        <v>3415.0963577705975</v>
      </c>
      <c r="D46" s="29">
        <f t="shared" si="12"/>
        <v>233082735.18807393</v>
      </c>
      <c r="E46" s="27">
        <f t="shared" si="13"/>
        <v>3.5352830983702892E-2</v>
      </c>
      <c r="F46" s="34">
        <v>52468591044</v>
      </c>
      <c r="G46" s="27">
        <f t="shared" si="8"/>
        <v>4.3195594387642947E-4</v>
      </c>
      <c r="H46" s="42">
        <v>6.2203999999999995E-2</v>
      </c>
      <c r="I46" s="42">
        <v>8.9442000000000008E-2</v>
      </c>
      <c r="J46" s="42">
        <v>8.9442000000000008E-2</v>
      </c>
      <c r="K46" s="25">
        <v>8.0362666666666679E-2</v>
      </c>
      <c r="L46" s="40">
        <f t="shared" si="14"/>
        <v>8.0362666666666679E-2</v>
      </c>
      <c r="M46" s="24">
        <f t="shared" si="3"/>
        <v>8.0362666666666679E-2</v>
      </c>
      <c r="N46" s="27">
        <f t="shared" si="4"/>
        <v>1.0948265164041985E-2</v>
      </c>
      <c r="O46" s="25">
        <f t="shared" si="11"/>
        <v>4.6733052091621305E-2</v>
      </c>
      <c r="P46" s="25">
        <f t="shared" si="15"/>
        <v>1.9348931670762966E-2</v>
      </c>
      <c r="Q46" s="49">
        <f t="shared" si="16"/>
        <v>15401749609.92732</v>
      </c>
      <c r="R46" s="48">
        <f t="shared" si="9"/>
        <v>19155442354.055332</v>
      </c>
      <c r="S46" s="19" t="s">
        <v>109</v>
      </c>
      <c r="T46" s="19">
        <f>VLOOKUP(S46,[1]GCAM_regions!B$2:D$243,3,FALSE)</f>
        <v>5</v>
      </c>
      <c r="U46" s="19" t="str">
        <f>_xlfn.XLOOKUP(T46,GCAM_regions!$A$247:$AF$247,GCAM_regions!$A$248:$AF$248)</f>
        <v>Africa_Western</v>
      </c>
    </row>
    <row r="47" spans="1:24" x14ac:dyDescent="0.25">
      <c r="B47" s="19" t="s">
        <v>110</v>
      </c>
      <c r="C47" s="33">
        <v>2075.295373111303</v>
      </c>
      <c r="D47" s="29">
        <f t="shared" si="12"/>
        <v>383559858.66562653</v>
      </c>
      <c r="E47" s="27">
        <f t="shared" si="13"/>
        <v>5.8176453286415186E-2</v>
      </c>
      <c r="F47" s="34">
        <v>25694003732</v>
      </c>
      <c r="G47" s="27">
        <f t="shared" si="8"/>
        <v>2.1152993463676668E-4</v>
      </c>
      <c r="H47" s="42">
        <v>7.5291999999999998E-2</v>
      </c>
      <c r="I47" s="42">
        <v>0.10385800000000001</v>
      </c>
      <c r="J47" s="42">
        <v>0.10385800000000001</v>
      </c>
      <c r="K47" s="25">
        <v>9.4336000000000017E-2</v>
      </c>
      <c r="L47" s="40">
        <f t="shared" si="14"/>
        <v>9.4336000000000017E-2</v>
      </c>
      <c r="M47" s="24">
        <f t="shared" si="3"/>
        <v>9.4336000000000017E-2</v>
      </c>
      <c r="N47" s="27">
        <f t="shared" si="4"/>
        <v>1.285193218884886E-2</v>
      </c>
      <c r="O47" s="25">
        <f t="shared" si="11"/>
        <v>7.1239915409900809E-2</v>
      </c>
      <c r="P47" s="25">
        <f t="shared" si="15"/>
        <v>2.9495532472278617E-2</v>
      </c>
      <c r="Q47" s="49">
        <f t="shared" si="16"/>
        <v>23478443847.933781</v>
      </c>
      <c r="R47" s="48">
        <f t="shared" si="9"/>
        <v>29200577147.555832</v>
      </c>
      <c r="S47" s="19" t="s">
        <v>110</v>
      </c>
      <c r="T47" s="19">
        <f>VLOOKUP(S47,[1]GCAM_regions!B$2:D$243,3,FALSE)</f>
        <v>2</v>
      </c>
      <c r="U47" s="19" t="str">
        <f>_xlfn.XLOOKUP(T47,GCAM_regions!$A$247:$AF$247,GCAM_regions!$A$248:$AF$248)</f>
        <v>Africa_Eastern</v>
      </c>
    </row>
    <row r="48" spans="1:24" x14ac:dyDescent="0.25">
      <c r="B48" s="19" t="s">
        <v>111</v>
      </c>
      <c r="C48" s="33">
        <v>11101.708828338109</v>
      </c>
      <c r="D48" s="29">
        <f t="shared" si="12"/>
        <v>71700673.500654101</v>
      </c>
      <c r="E48" s="27">
        <f t="shared" si="13"/>
        <v>1.087520184470526E-2</v>
      </c>
      <c r="F48" s="34">
        <v>131818437827</v>
      </c>
      <c r="G48" s="27">
        <f t="shared" si="8"/>
        <v>1.0852160616268258E-3</v>
      </c>
      <c r="H48" s="42">
        <v>0.109849</v>
      </c>
      <c r="I48" s="42">
        <v>0.112759</v>
      </c>
      <c r="J48" s="42">
        <v>0.112759</v>
      </c>
      <c r="K48" s="25">
        <v>0.11178899999999999</v>
      </c>
      <c r="L48" s="40">
        <f t="shared" si="14"/>
        <v>0.11178899999999999</v>
      </c>
      <c r="M48" s="24">
        <f t="shared" si="3"/>
        <v>0.11178899999999999</v>
      </c>
      <c r="N48" s="27">
        <f t="shared" si="4"/>
        <v>1.5229654081784524E-2</v>
      </c>
      <c r="O48" s="25">
        <f t="shared" si="11"/>
        <v>2.7190071988116613E-2</v>
      </c>
      <c r="P48" s="25">
        <f t="shared" si="15"/>
        <v>1.1257532334711729E-2</v>
      </c>
      <c r="Q48" s="49">
        <f t="shared" si="16"/>
        <v>8960995738.4305363</v>
      </c>
      <c r="R48" s="48">
        <f t="shared" si="9"/>
        <v>11144957011.364611</v>
      </c>
      <c r="S48" s="19" t="s">
        <v>111</v>
      </c>
      <c r="T48" s="19">
        <f>VLOOKUP(S48,[1]GCAM_regions!B$2:D$243,3,FALSE)</f>
        <v>3</v>
      </c>
      <c r="U48" s="19" t="str">
        <f>_xlfn.XLOOKUP(T48,GCAM_regions!$A$247:$AF$247,GCAM_regions!$A$248:$AF$248)</f>
        <v>Africa_Northern</v>
      </c>
    </row>
    <row r="49" spans="1:21" x14ac:dyDescent="0.25">
      <c r="B49" s="19" t="s">
        <v>112</v>
      </c>
      <c r="C49" s="33">
        <v>10356.071932613015</v>
      </c>
      <c r="D49" s="29">
        <f t="shared" si="12"/>
        <v>76863120.030410558</v>
      </c>
      <c r="E49" s="27">
        <f t="shared" si="13"/>
        <v>1.1658216079893546E-2</v>
      </c>
      <c r="F49" s="41">
        <v>24700774614</v>
      </c>
      <c r="G49" s="27">
        <f t="shared" si="8"/>
        <v>2.0335301940777837E-4</v>
      </c>
      <c r="H49" s="42">
        <v>6.1077599999999996E-2</v>
      </c>
      <c r="I49" s="42">
        <v>8.8456800000000002E-2</v>
      </c>
      <c r="J49" s="42">
        <v>8.8456800000000002E-2</v>
      </c>
      <c r="K49" s="25">
        <v>7.9330400000000009E-2</v>
      </c>
      <c r="L49" s="40">
        <f t="shared" si="14"/>
        <v>7.9330400000000009E-2</v>
      </c>
      <c r="M49" s="24">
        <f t="shared" si="3"/>
        <v>7.9330400000000009E-2</v>
      </c>
      <c r="N49" s="27">
        <f t="shared" si="4"/>
        <v>1.0807633579060545E-2</v>
      </c>
      <c r="O49" s="25">
        <f t="shared" si="11"/>
        <v>2.266920267836187E-2</v>
      </c>
      <c r="P49" s="25">
        <f t="shared" si="15"/>
        <v>9.3857523534813369E-3</v>
      </c>
      <c r="Q49" s="49">
        <f t="shared" si="16"/>
        <v>7471058873.3711443</v>
      </c>
      <c r="R49" s="48">
        <f t="shared" si="9"/>
        <v>9291894829.9465237</v>
      </c>
      <c r="S49" s="19" t="s">
        <v>112</v>
      </c>
      <c r="T49" s="19">
        <f>VLOOKUP(S49,[1]GCAM_regions!B$2:D$243,3,FALSE)</f>
        <v>4</v>
      </c>
      <c r="U49" s="19" t="str">
        <f>_xlfn.XLOOKUP(T49,GCAM_regions!$A$247:$AF$247,GCAM_regions!$A$248:$AF$248)</f>
        <v>Africa_Southern</v>
      </c>
    </row>
    <row r="50" spans="1:21" ht="14.4" thickBot="1" x14ac:dyDescent="0.3">
      <c r="B50" s="19" t="s">
        <v>113</v>
      </c>
      <c r="C50" s="33">
        <v>22499.109213111842</v>
      </c>
      <c r="D50" s="29">
        <f t="shared" si="12"/>
        <v>35379178.458145969</v>
      </c>
      <c r="E50" s="27">
        <f t="shared" si="13"/>
        <v>5.3661379739853576E-3</v>
      </c>
      <c r="F50" s="34">
        <v>29140058784</v>
      </c>
      <c r="G50" s="27">
        <f t="shared" si="8"/>
        <v>2.3990012588868175E-4</v>
      </c>
      <c r="H50" s="42">
        <v>6.349175E-2</v>
      </c>
      <c r="I50" s="42">
        <v>8.0044000000000004E-2</v>
      </c>
      <c r="J50" s="42">
        <v>8.0044000000000004E-2</v>
      </c>
      <c r="K50" s="25">
        <v>7.4526583333333341E-2</v>
      </c>
      <c r="L50" s="40">
        <f t="shared" si="14"/>
        <v>7.4526583333333341E-2</v>
      </c>
      <c r="M50" s="24">
        <f t="shared" si="3"/>
        <v>7.4526583333333341E-2</v>
      </c>
      <c r="N50" s="27">
        <f t="shared" si="4"/>
        <v>1.0153182192022065E-2</v>
      </c>
      <c r="O50" s="25">
        <f t="shared" si="11"/>
        <v>1.5759220291896102E-2</v>
      </c>
      <c r="P50" s="25">
        <f t="shared" si="15"/>
        <v>6.5248055276720994E-3</v>
      </c>
      <c r="Q50" s="49">
        <f t="shared" si="16"/>
        <v>5193745200.0269909</v>
      </c>
      <c r="R50" s="48">
        <f t="shared" si="9"/>
        <v>6459557472.3953772</v>
      </c>
      <c r="S50" s="19" t="s">
        <v>113</v>
      </c>
      <c r="T50" s="19">
        <f>VLOOKUP(S50,[1]GCAM_regions!B$2:D$243,3,FALSE)</f>
        <v>2</v>
      </c>
      <c r="U50" s="19" t="str">
        <f>_xlfn.XLOOKUP(T50,GCAM_regions!$A$247:$AF$247,GCAM_regions!$A$248:$AF$248)</f>
        <v>Africa_Eastern</v>
      </c>
    </row>
    <row r="51" spans="1:21" ht="14.4" thickBot="1" x14ac:dyDescent="0.3">
      <c r="A51" s="22" t="s">
        <v>38</v>
      </c>
      <c r="B51" s="19" t="s">
        <v>114</v>
      </c>
      <c r="C51" s="33">
        <v>17693.928363183597</v>
      </c>
      <c r="D51" s="29">
        <f t="shared" si="12"/>
        <v>44987183.380727723</v>
      </c>
      <c r="E51" s="27">
        <f t="shared" si="13"/>
        <v>6.8234324142815864E-3</v>
      </c>
      <c r="F51" s="34">
        <v>106736623437</v>
      </c>
      <c r="G51" s="27">
        <f t="shared" si="8"/>
        <v>8.787260722181088E-4</v>
      </c>
      <c r="H51" s="42">
        <v>0.22702139999999998</v>
      </c>
      <c r="I51" s="42">
        <v>0.2299194</v>
      </c>
      <c r="J51" s="42">
        <v>0.2299194</v>
      </c>
      <c r="K51" s="25">
        <v>0.22895339999999997</v>
      </c>
      <c r="L51" s="40">
        <f t="shared" si="14"/>
        <v>0.22895339999999997</v>
      </c>
      <c r="M51" s="24">
        <f t="shared" si="3"/>
        <v>0.22895339999999997</v>
      </c>
      <c r="N51" s="27">
        <f t="shared" si="4"/>
        <v>3.1191629613364864E-2</v>
      </c>
      <c r="O51" s="25">
        <f t="shared" si="11"/>
        <v>3.889378809986456E-2</v>
      </c>
      <c r="P51" s="25">
        <f t="shared" si="15"/>
        <v>1.6103233464957817E-2</v>
      </c>
      <c r="Q51" s="49">
        <f t="shared" si="16"/>
        <v>12818173838.106422</v>
      </c>
      <c r="R51" s="48">
        <f t="shared" si="9"/>
        <v>15942201130.308237</v>
      </c>
      <c r="S51" s="19" t="s">
        <v>114</v>
      </c>
      <c r="T51" s="19">
        <f>VLOOKUP(S51,[1]GCAM_regions!B$2:D$243,3,FALSE)</f>
        <v>21</v>
      </c>
      <c r="U51" s="19" t="str">
        <f>_xlfn.XLOOKUP(T51,GCAM_regions!$A$247:$AF$247,GCAM_regions!$A$248:$AF$248)</f>
        <v>Middle East</v>
      </c>
    </row>
    <row r="52" spans="1:21" x14ac:dyDescent="0.25">
      <c r="B52" s="19" t="s">
        <v>115</v>
      </c>
      <c r="C52" s="33">
        <v>2011.7540807144633</v>
      </c>
      <c r="D52" s="29">
        <f t="shared" si="12"/>
        <v>395674604.38171697</v>
      </c>
      <c r="E52" s="27">
        <f t="shared" si="13"/>
        <v>6.0013957713184067E-2</v>
      </c>
      <c r="F52" s="34">
        <v>61187041685</v>
      </c>
      <c r="G52" s="27">
        <f t="shared" si="8"/>
        <v>5.0373196264954785E-4</v>
      </c>
      <c r="H52" s="42">
        <v>0.19086400000000001</v>
      </c>
      <c r="I52" s="42">
        <v>0.22586400000000001</v>
      </c>
      <c r="J52" s="42">
        <v>0.22586400000000001</v>
      </c>
      <c r="K52" s="25">
        <v>0.21419733333333335</v>
      </c>
      <c r="L52" s="40">
        <f t="shared" si="14"/>
        <v>0.21419733333333335</v>
      </c>
      <c r="M52" s="24">
        <f t="shared" si="3"/>
        <v>0.21419733333333335</v>
      </c>
      <c r="N52" s="27">
        <f t="shared" si="4"/>
        <v>2.9181326355073943E-2</v>
      </c>
      <c r="O52" s="25">
        <f t="shared" si="11"/>
        <v>8.9699016030907561E-2</v>
      </c>
      <c r="P52" s="25">
        <f t="shared" si="15"/>
        <v>3.7138172116686373E-2</v>
      </c>
      <c r="Q52" s="49">
        <f t="shared" si="16"/>
        <v>29561985004.882355</v>
      </c>
      <c r="R52" s="48">
        <f t="shared" si="9"/>
        <v>36766790395.519508</v>
      </c>
      <c r="S52" s="19" t="s">
        <v>115</v>
      </c>
      <c r="T52" s="19">
        <f>VLOOKUP(S52,[1]GCAM_regions!B$2:D$243,3,FALSE)</f>
        <v>21</v>
      </c>
      <c r="U52" s="19" t="str">
        <f>_xlfn.XLOOKUP(T52,GCAM_regions!$A$247:$AF$247,GCAM_regions!$A$248:$AF$248)</f>
        <v>Middle East</v>
      </c>
    </row>
    <row r="53" spans="1:21" x14ac:dyDescent="0.25">
      <c r="B53" s="19" t="s">
        <v>116</v>
      </c>
      <c r="C53" s="33">
        <v>14781.074674486897</v>
      </c>
      <c r="D53" s="29">
        <f t="shared" si="12"/>
        <v>53852647.221514151</v>
      </c>
      <c r="E53" s="27">
        <f t="shared" si="13"/>
        <v>8.168101913301128E-3</v>
      </c>
      <c r="F53" s="34">
        <v>1257823367408</v>
      </c>
      <c r="G53" s="27">
        <f t="shared" si="8"/>
        <v>1.0355229082536666E-2</v>
      </c>
      <c r="H53" s="42">
        <v>0.13148500000000002</v>
      </c>
      <c r="I53" s="42">
        <v>0.13433500000000001</v>
      </c>
      <c r="J53" s="42">
        <v>0.13433500000000001</v>
      </c>
      <c r="K53" s="25">
        <v>0.133385</v>
      </c>
      <c r="L53" s="40">
        <f t="shared" si="14"/>
        <v>0.133385</v>
      </c>
      <c r="M53" s="24">
        <f t="shared" si="3"/>
        <v>0.133385</v>
      </c>
      <c r="N53" s="27">
        <f t="shared" si="4"/>
        <v>1.8171800532242252E-2</v>
      </c>
      <c r="O53" s="25">
        <f t="shared" si="11"/>
        <v>3.6695131528080044E-2</v>
      </c>
      <c r="P53" s="25">
        <f t="shared" si="15"/>
        <v>1.5192921515044325E-2</v>
      </c>
      <c r="Q53" s="49">
        <f t="shared" si="16"/>
        <v>12093565525.975283</v>
      </c>
      <c r="R53" s="48">
        <f t="shared" si="9"/>
        <v>15040992299.893881</v>
      </c>
      <c r="S53" s="19" t="s">
        <v>116</v>
      </c>
      <c r="T53" s="19">
        <f>VLOOKUP(S53,[1]GCAM_regions!B$2:D$243,3,FALSE)</f>
        <v>21</v>
      </c>
      <c r="U53" s="19" t="str">
        <f>_xlfn.XLOOKUP(T53,GCAM_regions!$A$247:$AF$247,GCAM_regions!$A$248:$AF$248)</f>
        <v>Middle East</v>
      </c>
    </row>
    <row r="54" spans="1:21" x14ac:dyDescent="0.25">
      <c r="B54" s="19" t="s">
        <v>117</v>
      </c>
      <c r="C54" s="33">
        <v>13832.681519558786</v>
      </c>
      <c r="D54" s="29">
        <f t="shared" si="12"/>
        <v>57544880.135821246</v>
      </c>
      <c r="E54" s="27">
        <f t="shared" si="13"/>
        <v>8.7281214534298233E-3</v>
      </c>
      <c r="F54" s="34">
        <v>298028636840</v>
      </c>
      <c r="G54" s="27">
        <f t="shared" si="8"/>
        <v>2.4535677167406848E-3</v>
      </c>
      <c r="H54" s="42">
        <v>0.12035360000000001</v>
      </c>
      <c r="I54" s="42">
        <v>0.1232096</v>
      </c>
      <c r="J54" s="42">
        <v>0.1232096</v>
      </c>
      <c r="K54" s="25">
        <v>0.12225760000000001</v>
      </c>
      <c r="L54" s="40">
        <f t="shared" si="14"/>
        <v>0.12225760000000001</v>
      </c>
      <c r="M54" s="24">
        <f t="shared" si="3"/>
        <v>0.12225760000000001</v>
      </c>
      <c r="N54" s="27">
        <f t="shared" si="4"/>
        <v>1.6655851263265437E-2</v>
      </c>
      <c r="O54" s="25">
        <f t="shared" si="11"/>
        <v>2.7837540433435944E-2</v>
      </c>
      <c r="P54" s="25">
        <f t="shared" si="15"/>
        <v>1.1525604334008881E-2</v>
      </c>
      <c r="Q54" s="49">
        <f t="shared" si="16"/>
        <v>9174381049.871069</v>
      </c>
      <c r="R54" s="48">
        <f t="shared" si="9"/>
        <v>11410348290.668791</v>
      </c>
      <c r="S54" s="19" t="s">
        <v>117</v>
      </c>
      <c r="T54" s="19">
        <f>VLOOKUP(S54,[1]GCAM_regions!B$2:D$243,3,FALSE)</f>
        <v>27</v>
      </c>
      <c r="U54" s="19" t="str">
        <f>_xlfn.XLOOKUP(T54,GCAM_regions!$A$247:$AF$247,GCAM_regions!$A$248:$AF$248)</f>
        <v>South Asia</v>
      </c>
    </row>
    <row r="55" spans="1:21" x14ac:dyDescent="0.25">
      <c r="B55" s="19" t="s">
        <v>118</v>
      </c>
      <c r="C55" s="33">
        <v>10586.635745855161</v>
      </c>
      <c r="D55" s="29">
        <f t="shared" si="12"/>
        <v>75189136.483858615</v>
      </c>
      <c r="E55" s="27">
        <f t="shared" si="13"/>
        <v>1.140431457430585E-2</v>
      </c>
      <c r="F55" s="34">
        <v>424495604771.99988</v>
      </c>
      <c r="G55" s="27">
        <f t="shared" si="8"/>
        <v>3.4947269591614721E-3</v>
      </c>
      <c r="H55" s="42">
        <v>0.112724</v>
      </c>
      <c r="I55" s="42">
        <v>0.11551400000000001</v>
      </c>
      <c r="J55" s="42">
        <v>0.11551400000000001</v>
      </c>
      <c r="K55" s="25">
        <v>0.11458400000000001</v>
      </c>
      <c r="L55" s="40">
        <f t="shared" si="14"/>
        <v>0.11458400000000001</v>
      </c>
      <c r="M55" s="24">
        <f t="shared" si="3"/>
        <v>0.11458400000000001</v>
      </c>
      <c r="N55" s="27">
        <f t="shared" si="4"/>
        <v>1.561043289865012E-2</v>
      </c>
      <c r="O55" s="25">
        <f t="shared" si="11"/>
        <v>3.0509474432117441E-2</v>
      </c>
      <c r="P55" s="25">
        <f t="shared" si="15"/>
        <v>1.2631867803981256E-2</v>
      </c>
      <c r="Q55" s="49">
        <f t="shared" si="16"/>
        <v>10054966771.96908</v>
      </c>
      <c r="R55" s="48">
        <f t="shared" si="9"/>
        <v>12505549125.941442</v>
      </c>
      <c r="S55" s="19" t="s">
        <v>118</v>
      </c>
      <c r="T55" s="19">
        <f>VLOOKUP(S55,[1]GCAM_regions!B$2:D$243,3,FALSE)</f>
        <v>21</v>
      </c>
      <c r="U55" s="19" t="str">
        <f>_xlfn.XLOOKUP(T55,GCAM_regions!$A$247:$AF$247,GCAM_regions!$A$248:$AF$248)</f>
        <v>Middle East</v>
      </c>
    </row>
    <row r="56" spans="1:21" x14ac:dyDescent="0.25">
      <c r="B56" s="19" t="s">
        <v>119</v>
      </c>
      <c r="C56" s="33">
        <v>4572.4355113203565</v>
      </c>
      <c r="D56" s="29">
        <f t="shared" si="12"/>
        <v>174086654.26319891</v>
      </c>
      <c r="E56" s="27">
        <f t="shared" si="13"/>
        <v>2.6404598606238148E-2</v>
      </c>
      <c r="F56" s="34">
        <v>239959472349</v>
      </c>
      <c r="G56" s="27">
        <f t="shared" si="8"/>
        <v>1.9755041694121366E-3</v>
      </c>
      <c r="H56" s="42">
        <v>0.11186000000000001</v>
      </c>
      <c r="I56" s="42">
        <v>0.11471000000000001</v>
      </c>
      <c r="J56" s="42">
        <v>0.11471000000000001</v>
      </c>
      <c r="K56" s="25">
        <v>0.11376000000000001</v>
      </c>
      <c r="L56" s="40">
        <f t="shared" si="14"/>
        <v>0.11376000000000001</v>
      </c>
      <c r="M56" s="24">
        <f t="shared" si="3"/>
        <v>0.11376000000000001</v>
      </c>
      <c r="N56" s="27">
        <f t="shared" si="4"/>
        <v>1.5498174671423913E-2</v>
      </c>
      <c r="O56" s="25">
        <f t="shared" si="11"/>
        <v>4.3878277447074197E-2</v>
      </c>
      <c r="P56" s="25">
        <f t="shared" si="15"/>
        <v>1.8166966507767075E-2</v>
      </c>
      <c r="Q56" s="49">
        <f t="shared" si="16"/>
        <v>14460905340.18259</v>
      </c>
      <c r="R56" s="48">
        <f t="shared" si="9"/>
        <v>17985296842.6894</v>
      </c>
      <c r="S56" s="19" t="s">
        <v>119</v>
      </c>
      <c r="T56" s="19">
        <f>VLOOKUP(S56,[1]GCAM_regions!B$2:D$243,3,FALSE)</f>
        <v>29</v>
      </c>
      <c r="U56" s="19" t="str">
        <f>_xlfn.XLOOKUP(T56,GCAM_regions!$A$247:$AF$247,GCAM_regions!$A$248:$AF$248)</f>
        <v>Southeast Asia</v>
      </c>
    </row>
    <row r="57" spans="1:21" x14ac:dyDescent="0.25">
      <c r="B57" s="19" t="s">
        <v>87</v>
      </c>
      <c r="C57" s="33">
        <v>5151.5858315680325</v>
      </c>
      <c r="D57" s="29">
        <f t="shared" si="12"/>
        <v>154515527.06784943</v>
      </c>
      <c r="E57" s="27">
        <f t="shared" si="13"/>
        <v>2.3436147290702255E-2</v>
      </c>
      <c r="F57" s="34">
        <v>1122990383250</v>
      </c>
      <c r="G57" s="27">
        <f t="shared" si="8"/>
        <v>9.2451952932015736E-3</v>
      </c>
      <c r="H57" s="42">
        <v>0.10929680000000001</v>
      </c>
      <c r="I57" s="42">
        <v>0.11212279999999999</v>
      </c>
      <c r="J57" s="42">
        <v>0.11212279999999999</v>
      </c>
      <c r="K57" s="25">
        <v>0.11118080000000001</v>
      </c>
      <c r="L57" s="40">
        <f t="shared" si="14"/>
        <v>0.11118080000000001</v>
      </c>
      <c r="M57" s="24">
        <f t="shared" si="3"/>
        <v>0.11118080000000001</v>
      </c>
      <c r="N57" s="27">
        <f t="shared" si="4"/>
        <v>1.5146795521348873E-2</v>
      </c>
      <c r="O57" s="25">
        <f t="shared" si="11"/>
        <v>4.7828138105252702E-2</v>
      </c>
      <c r="P57" s="25">
        <f t="shared" si="15"/>
        <v>1.9802331213549535E-2</v>
      </c>
      <c r="Q57" s="49">
        <f t="shared" si="16"/>
        <v>15762655645.98543</v>
      </c>
      <c r="R57" s="48">
        <f t="shared" si="9"/>
        <v>19604307901.41404</v>
      </c>
      <c r="S57" s="19" t="s">
        <v>87</v>
      </c>
      <c r="T57" s="19">
        <f>VLOOKUP(S57,[1]GCAM_regions!B$2:D$243,3,FALSE)</f>
        <v>22</v>
      </c>
      <c r="U57" s="19" t="str">
        <f>_xlfn.XLOOKUP(T57,GCAM_regions!$A$247:$AF$247,GCAM_regions!$A$248:$AF$248)</f>
        <v>Pakistan</v>
      </c>
    </row>
    <row r="58" spans="1:21" x14ac:dyDescent="0.25">
      <c r="B58" s="19" t="s">
        <v>120</v>
      </c>
      <c r="C58" s="33">
        <v>12182.988114082822</v>
      </c>
      <c r="D58" s="29">
        <f t="shared" si="12"/>
        <v>65337008.66701746</v>
      </c>
      <c r="E58" s="27">
        <f t="shared" si="13"/>
        <v>9.909992786561338E-3</v>
      </c>
      <c r="F58" s="34">
        <v>38127709040</v>
      </c>
      <c r="G58" s="27">
        <f t="shared" si="8"/>
        <v>3.1389237291330746E-4</v>
      </c>
      <c r="H58" s="42">
        <v>9.6701250000000016E-2</v>
      </c>
      <c r="I58" s="42">
        <v>8.7440000000000004E-2</v>
      </c>
      <c r="J58" s="42">
        <v>0.11471000000000001</v>
      </c>
      <c r="K58" s="25">
        <v>9.9617083333333342E-2</v>
      </c>
      <c r="L58" s="40">
        <f t="shared" si="14"/>
        <v>9.9617083333333342E-2</v>
      </c>
      <c r="M58" s="24">
        <f t="shared" si="3"/>
        <v>9.9617083333333342E-2</v>
      </c>
      <c r="N58" s="27">
        <f t="shared" si="4"/>
        <v>1.3571404340346272E-2</v>
      </c>
      <c r="O58" s="25">
        <f t="shared" si="11"/>
        <v>2.3795289499820918E-2</v>
      </c>
      <c r="P58" s="25">
        <f t="shared" si="15"/>
        <v>9.8519871913224592E-3</v>
      </c>
      <c r="Q58" s="49">
        <f t="shared" si="16"/>
        <v>7842181804.2926779</v>
      </c>
      <c r="R58" s="48">
        <f t="shared" si="9"/>
        <v>9753467319.409235</v>
      </c>
      <c r="S58" s="19" t="s">
        <v>120</v>
      </c>
      <c r="T58" s="19">
        <f>VLOOKUP(S58,[1]GCAM_regions!B$2:D$243,3,FALSE)</f>
        <v>10</v>
      </c>
      <c r="U58" s="19" t="str">
        <f>_xlfn.XLOOKUP(T58,GCAM_regions!$A$247:$AF$247,GCAM_regions!$A$248:$AF$248)</f>
        <v>Central Asia</v>
      </c>
    </row>
    <row r="59" spans="1:21" x14ac:dyDescent="0.25">
      <c r="B59" s="19" t="s">
        <v>121</v>
      </c>
      <c r="C59" s="33">
        <v>28500.080770178374</v>
      </c>
      <c r="D59" s="29">
        <f t="shared" si="12"/>
        <v>27929745.407350227</v>
      </c>
      <c r="E59" s="27">
        <f t="shared" si="13"/>
        <v>4.2362449883178929E-3</v>
      </c>
      <c r="F59" s="41">
        <v>2350313937868</v>
      </c>
      <c r="G59" s="27">
        <f t="shared" si="8"/>
        <v>1.9349329860722374E-2</v>
      </c>
      <c r="H59" s="42">
        <v>9.2238218628075991E-2</v>
      </c>
      <c r="I59" s="42">
        <v>9.4598218628075992E-2</v>
      </c>
      <c r="J59" s="42">
        <v>0.10979095817076799</v>
      </c>
      <c r="K59" s="25">
        <v>9.8875798475639987E-2</v>
      </c>
      <c r="L59" s="40">
        <f t="shared" si="14"/>
        <v>9.8875798475639987E-2</v>
      </c>
      <c r="M59" s="24">
        <f t="shared" si="3"/>
        <v>9.8875798475639987E-2</v>
      </c>
      <c r="N59" s="27">
        <f t="shared" si="4"/>
        <v>1.3470414869479419E-2</v>
      </c>
      <c r="O59" s="25">
        <f t="shared" si="11"/>
        <v>3.7055989718519686E-2</v>
      </c>
      <c r="P59" s="25">
        <f t="shared" si="15"/>
        <v>1.5342327987704466E-2</v>
      </c>
      <c r="Q59" s="49">
        <f t="shared" si="16"/>
        <v>12212493078.212755</v>
      </c>
      <c r="R59" s="48">
        <f t="shared" si="9"/>
        <v>15188904707.827421</v>
      </c>
      <c r="S59" s="17" t="s">
        <v>122</v>
      </c>
      <c r="T59" s="19">
        <f>VLOOKUP(S59,[1]GCAM_regions!B$2:D$243,3,FALSE)</f>
        <v>15</v>
      </c>
      <c r="U59" s="19" t="str">
        <f>_xlfn.XLOOKUP(T59,GCAM_regions!$A$247:$AF$247,GCAM_regions!$A$248:$AF$248)</f>
        <v>Europe_Non_EU</v>
      </c>
    </row>
    <row r="60" spans="1:21" x14ac:dyDescent="0.25">
      <c r="B60" s="19" t="s">
        <v>123</v>
      </c>
      <c r="C60" s="33">
        <v>13966.016618700662</v>
      </c>
      <c r="D60" s="29">
        <f t="shared" si="12"/>
        <v>56995492.826075159</v>
      </c>
      <c r="E60" s="27">
        <f t="shared" si="13"/>
        <v>8.6447931164323494E-3</v>
      </c>
      <c r="F60" s="34">
        <v>141239233856</v>
      </c>
      <c r="G60" s="27">
        <f t="shared" si="8"/>
        <v>1.162774249483661E-3</v>
      </c>
      <c r="H60" s="42">
        <v>8.6624000000000007E-2</v>
      </c>
      <c r="I60" s="42">
        <v>8.9504E-2</v>
      </c>
      <c r="J60" s="42">
        <v>8.9504E-2</v>
      </c>
      <c r="K60" s="25">
        <v>8.8543999999999998E-2</v>
      </c>
      <c r="L60" s="40">
        <f t="shared" si="14"/>
        <v>8.8543999999999998E-2</v>
      </c>
      <c r="M60" s="24">
        <f t="shared" si="3"/>
        <v>8.8543999999999998E-2</v>
      </c>
      <c r="N60" s="27">
        <f t="shared" si="4"/>
        <v>1.2062854941161733E-2</v>
      </c>
      <c r="O60" s="25">
        <f t="shared" si="11"/>
        <v>2.1870422307077746E-2</v>
      </c>
      <c r="P60" s="25">
        <f t="shared" si="15"/>
        <v>9.0550325281717851E-3</v>
      </c>
      <c r="Q60" s="49">
        <f t="shared" si="16"/>
        <v>7207805892.4247408</v>
      </c>
      <c r="R60" s="48">
        <f t="shared" si="9"/>
        <v>8964482202.8900661</v>
      </c>
      <c r="S60" s="19" t="s">
        <v>123</v>
      </c>
      <c r="T60" s="19">
        <f>VLOOKUP(S60,[1]GCAM_regions!B$2:D$243,3,FALSE)</f>
        <v>10</v>
      </c>
      <c r="U60" s="19" t="str">
        <f>_xlfn.XLOOKUP(T60,GCAM_regions!$A$247:$AF$247,GCAM_regions!$A$248:$AF$248)</f>
        <v>Central Asia</v>
      </c>
    </row>
    <row r="61" spans="1:21" x14ac:dyDescent="0.25">
      <c r="B61" s="19" t="s">
        <v>124</v>
      </c>
      <c r="C61" s="33">
        <v>5517.5867693819937</v>
      </c>
      <c r="D61" s="29">
        <f t="shared" si="12"/>
        <v>144265968.66897252</v>
      </c>
      <c r="E61" s="27">
        <f t="shared" si="13"/>
        <v>2.1881545207280216E-2</v>
      </c>
      <c r="F61" s="34">
        <v>898056023435.99988</v>
      </c>
      <c r="G61" s="27">
        <f t="shared" si="8"/>
        <v>7.3933877304214468E-3</v>
      </c>
      <c r="H61" s="42">
        <v>8.5405500000000009E-2</v>
      </c>
      <c r="I61" s="42">
        <v>8.8210500000000011E-2</v>
      </c>
      <c r="J61" s="42">
        <v>8.8210500000000011E-2</v>
      </c>
      <c r="K61" s="25">
        <v>8.7275500000000006E-2</v>
      </c>
      <c r="L61" s="40">
        <f t="shared" si="14"/>
        <v>8.7275500000000006E-2</v>
      </c>
      <c r="M61" s="24">
        <f t="shared" si="3"/>
        <v>8.7275500000000006E-2</v>
      </c>
      <c r="N61" s="27">
        <f t="shared" si="4"/>
        <v>1.1890039939661196E-2</v>
      </c>
      <c r="O61" s="25">
        <f t="shared" si="11"/>
        <v>4.1164972877362857E-2</v>
      </c>
      <c r="P61" s="25">
        <f t="shared" si="15"/>
        <v>1.7043574339449308E-2</v>
      </c>
      <c r="Q61" s="49">
        <f t="shared" si="16"/>
        <v>13566685174.201649</v>
      </c>
      <c r="R61" s="48">
        <f t="shared" si="9"/>
        <v>16873138596.054813</v>
      </c>
      <c r="S61" s="19" t="s">
        <v>124</v>
      </c>
      <c r="T61" s="19">
        <f>VLOOKUP(S61,[1]GCAM_regions!B$2:D$243,3,FALSE)</f>
        <v>27</v>
      </c>
      <c r="U61" s="19" t="str">
        <f>_xlfn.XLOOKUP(T61,GCAM_regions!$A$247:$AF$247,GCAM_regions!$A$248:$AF$248)</f>
        <v>South Asia</v>
      </c>
    </row>
    <row r="62" spans="1:21" x14ac:dyDescent="0.25">
      <c r="B62" s="19" t="s">
        <v>125</v>
      </c>
      <c r="C62" s="33">
        <v>25333.705102448952</v>
      </c>
      <c r="D62" s="29">
        <f t="shared" si="12"/>
        <v>31420591.531360824</v>
      </c>
      <c r="E62" s="27">
        <f t="shared" si="13"/>
        <v>4.7657191808730837E-3</v>
      </c>
      <c r="F62" s="34">
        <v>466868239236</v>
      </c>
      <c r="G62" s="27">
        <f t="shared" si="8"/>
        <v>3.8435663495517947E-3</v>
      </c>
      <c r="H62" s="42">
        <v>8.0144000000000007E-2</v>
      </c>
      <c r="I62" s="42">
        <v>8.3024000000000014E-2</v>
      </c>
      <c r="J62" s="42">
        <v>8.3024000000000014E-2</v>
      </c>
      <c r="K62" s="25">
        <v>8.2064000000000012E-2</v>
      </c>
      <c r="L62" s="40">
        <f t="shared" si="14"/>
        <v>8.2064000000000012E-2</v>
      </c>
      <c r="M62" s="24">
        <f t="shared" si="3"/>
        <v>8.2064000000000012E-2</v>
      </c>
      <c r="N62" s="27">
        <f t="shared" si="4"/>
        <v>1.1180047523169234E-2</v>
      </c>
      <c r="O62" s="25">
        <f t="shared" si="11"/>
        <v>1.9789333053594114E-2</v>
      </c>
      <c r="P62" s="25">
        <f t="shared" si="15"/>
        <v>8.1933970910625271E-3</v>
      </c>
      <c r="Q62" s="49">
        <f t="shared" si="16"/>
        <v>6521944084.4857712</v>
      </c>
      <c r="R62" s="48">
        <f t="shared" si="9"/>
        <v>8111463120.1519003</v>
      </c>
      <c r="S62" s="19" t="s">
        <v>125</v>
      </c>
      <c r="T62" s="19">
        <f>VLOOKUP(S62,[1]GCAM_regions!B$2:D$243,3,FALSE)</f>
        <v>10</v>
      </c>
      <c r="U62" s="19" t="str">
        <f>_xlfn.XLOOKUP(T62,GCAM_regions!$A$247:$AF$247,GCAM_regions!$A$248:$AF$248)</f>
        <v>Central Asia</v>
      </c>
    </row>
    <row r="63" spans="1:21" x14ac:dyDescent="0.25">
      <c r="B63" s="19" t="s">
        <v>126</v>
      </c>
      <c r="C63" s="33">
        <v>26967.552730142717</v>
      </c>
      <c r="D63" s="29">
        <f t="shared" si="12"/>
        <v>29516953.502060972</v>
      </c>
      <c r="E63" s="27">
        <f t="shared" si="13"/>
        <v>4.4769848245953293E-3</v>
      </c>
      <c r="F63" s="41">
        <v>3925981497105</v>
      </c>
      <c r="G63" s="27">
        <f t="shared" si="8"/>
        <v>3.2321261339021905E-2</v>
      </c>
      <c r="H63" s="42">
        <v>8.0144000000000007E-2</v>
      </c>
      <c r="I63" s="42">
        <v>8.3024000000000014E-2</v>
      </c>
      <c r="J63" s="42">
        <v>8.3024000000000014E-2</v>
      </c>
      <c r="K63" s="25">
        <v>8.2064000000000012E-2</v>
      </c>
      <c r="L63" s="40">
        <f t="shared" si="14"/>
        <v>8.2064000000000012E-2</v>
      </c>
      <c r="M63" s="24">
        <f t="shared" si="3"/>
        <v>8.2064000000000012E-2</v>
      </c>
      <c r="N63" s="27">
        <f t="shared" si="4"/>
        <v>1.1180047523169234E-2</v>
      </c>
      <c r="O63" s="25">
        <f t="shared" si="11"/>
        <v>4.7978293686786466E-2</v>
      </c>
      <c r="P63" s="25">
        <f t="shared" si="15"/>
        <v>1.9864500277136148E-2</v>
      </c>
      <c r="Q63" s="49">
        <f t="shared" si="16"/>
        <v>15812142220.600374</v>
      </c>
      <c r="R63" s="48">
        <f t="shared" si="9"/>
        <v>19665855274.364784</v>
      </c>
      <c r="S63" s="19" t="s">
        <v>126</v>
      </c>
      <c r="T63" s="19">
        <f>VLOOKUP(S63,[1]GCAM_regions!B$2:D$243,3,FALSE)</f>
        <v>23</v>
      </c>
      <c r="U63" s="19" t="str">
        <f>_xlfn.XLOOKUP(T63,GCAM_regions!$A$247:$AF$247,GCAM_regions!$A$248:$AF$248)</f>
        <v>Russia</v>
      </c>
    </row>
    <row r="64" spans="1:21" x14ac:dyDescent="0.25">
      <c r="B64" s="19" t="s">
        <v>127</v>
      </c>
      <c r="C64" s="33">
        <v>48275.142128714739</v>
      </c>
      <c r="D64" s="29">
        <f t="shared" si="12"/>
        <v>16488817.327096546</v>
      </c>
      <c r="E64" s="27">
        <f t="shared" si="13"/>
        <v>2.5009418720594381E-3</v>
      </c>
      <c r="F64" s="34">
        <v>1670875757640</v>
      </c>
      <c r="G64" s="27">
        <f t="shared" si="8"/>
        <v>1.3755747974752696E-2</v>
      </c>
      <c r="H64" s="42">
        <v>7.9200000000000007E-2</v>
      </c>
      <c r="I64" s="42">
        <v>8.2080000000000014E-2</v>
      </c>
      <c r="J64" s="42">
        <v>8.2080000000000014E-2</v>
      </c>
      <c r="K64" s="25">
        <v>8.1120000000000012E-2</v>
      </c>
      <c r="L64" s="40">
        <f t="shared" si="14"/>
        <v>8.1120000000000012E-2</v>
      </c>
      <c r="M64" s="24">
        <f t="shared" si="3"/>
        <v>8.1120000000000012E-2</v>
      </c>
      <c r="N64" s="27">
        <f t="shared" si="4"/>
        <v>1.1051441010424648E-2</v>
      </c>
      <c r="O64" s="25">
        <f t="shared" si="11"/>
        <v>2.7308130857236781E-2</v>
      </c>
      <c r="P64" s="25">
        <f t="shared" si="15"/>
        <v>1.1306412364786701E-2</v>
      </c>
      <c r="Q64" s="49">
        <f t="shared" si="16"/>
        <v>8999904242.3702145</v>
      </c>
      <c r="R64" s="48">
        <f t="shared" si="9"/>
        <v>11193348241.138834</v>
      </c>
      <c r="S64" s="19" t="s">
        <v>127</v>
      </c>
      <c r="T64" s="19">
        <f>VLOOKUP(S64,[1]GCAM_regions!B$2:D$243,3,FALSE)</f>
        <v>21</v>
      </c>
      <c r="U64" s="19" t="str">
        <f>_xlfn.XLOOKUP(T64,GCAM_regions!$A$247:$AF$247,GCAM_regions!$A$248:$AF$248)</f>
        <v>Middle East</v>
      </c>
    </row>
    <row r="65" spans="1:21" x14ac:dyDescent="0.25">
      <c r="B65" s="19" t="s">
        <v>81</v>
      </c>
      <c r="C65" s="33">
        <v>11452.038662139181</v>
      </c>
      <c r="D65" s="29">
        <f t="shared" si="12"/>
        <v>69507274.947612807</v>
      </c>
      <c r="E65" s="27">
        <f t="shared" si="13"/>
        <v>1.0542518052132643E-2</v>
      </c>
      <c r="F65" s="34">
        <v>3043880610360</v>
      </c>
      <c r="G65" s="27">
        <f t="shared" si="8"/>
        <v>2.5059226785651822E-2</v>
      </c>
      <c r="H65" s="42">
        <v>7.6909062580380397E-2</v>
      </c>
      <c r="I65" s="42">
        <v>7.9777062580380406E-2</v>
      </c>
      <c r="J65" s="42">
        <v>7.9777062580380406E-2</v>
      </c>
      <c r="K65" s="25">
        <v>7.8821062580380408E-2</v>
      </c>
      <c r="L65" s="40">
        <f t="shared" si="14"/>
        <v>7.8821062580380408E-2</v>
      </c>
      <c r="M65" s="24">
        <f t="shared" si="3"/>
        <v>7.8821062580380408E-2</v>
      </c>
      <c r="N65" s="27">
        <f t="shared" si="4"/>
        <v>1.0738243632717746E-2</v>
      </c>
      <c r="O65" s="25">
        <f t="shared" si="11"/>
        <v>4.6339988470502205E-2</v>
      </c>
      <c r="P65" s="25">
        <f t="shared" si="15"/>
        <v>1.918619115186029E-2</v>
      </c>
      <c r="Q65" s="49">
        <f t="shared" si="16"/>
        <v>15272208156.880791</v>
      </c>
      <c r="R65" s="48">
        <f t="shared" si="9"/>
        <v>18994329240.341686</v>
      </c>
      <c r="S65" s="19" t="s">
        <v>81</v>
      </c>
      <c r="T65" s="19">
        <f>VLOOKUP(S65,[1]GCAM_regions!B$2:D$243,3,FALSE)</f>
        <v>18</v>
      </c>
      <c r="U65" s="19" t="str">
        <f>_xlfn.XLOOKUP(T65,GCAM_regions!$A$247:$AF$247,GCAM_regions!$A$248:$AF$248)</f>
        <v>Indonesia</v>
      </c>
    </row>
    <row r="66" spans="1:21" x14ac:dyDescent="0.25">
      <c r="B66" s="19" t="s">
        <v>128</v>
      </c>
      <c r="C66" s="33">
        <v>9695.8263647909007</v>
      </c>
      <c r="D66" s="29">
        <f t="shared" si="12"/>
        <v>82097179.760826558</v>
      </c>
      <c r="E66" s="27">
        <f t="shared" si="13"/>
        <v>1.2452092249480689E-2</v>
      </c>
      <c r="F66" s="41">
        <v>100249424645</v>
      </c>
      <c r="G66" s="27">
        <f t="shared" si="8"/>
        <v>8.2531918589706221E-4</v>
      </c>
      <c r="H66" s="42">
        <v>7.4695999999999985E-2</v>
      </c>
      <c r="I66" s="42">
        <v>8.6761000000000005E-2</v>
      </c>
      <c r="J66" s="42">
        <v>0.101688</v>
      </c>
      <c r="K66" s="25">
        <v>8.7714999999999987E-2</v>
      </c>
      <c r="L66" s="40">
        <f t="shared" si="14"/>
        <v>8.7714999999999987E-2</v>
      </c>
      <c r="M66" s="24">
        <f t="shared" si="3"/>
        <v>8.7714999999999987E-2</v>
      </c>
      <c r="N66" s="27">
        <f t="shared" si="4"/>
        <v>1.1949915535372259E-2</v>
      </c>
      <c r="O66" s="25">
        <f t="shared" si="11"/>
        <v>2.5227326970750009E-2</v>
      </c>
      <c r="P66" s="25">
        <f t="shared" si="15"/>
        <v>1.0444895078456735E-2</v>
      </c>
      <c r="Q66" s="49">
        <f t="shared" si="16"/>
        <v>8314136482.451561</v>
      </c>
      <c r="R66" s="48">
        <f t="shared" si="9"/>
        <v>10340446127.672167</v>
      </c>
      <c r="S66" s="19" t="s">
        <v>128</v>
      </c>
      <c r="T66" s="19">
        <f>VLOOKUP(S66,[1]GCAM_regions!B$2:D$243,3,FALSE)</f>
        <v>21</v>
      </c>
      <c r="U66" s="19" t="str">
        <f>_xlfn.XLOOKUP(T66,GCAM_regions!$A$247:$AF$247,GCAM_regions!$A$248:$AF$248)</f>
        <v>Middle East</v>
      </c>
    </row>
    <row r="67" spans="1:21" x14ac:dyDescent="0.25">
      <c r="B67" s="19" t="s">
        <v>129</v>
      </c>
      <c r="C67" s="33">
        <v>8436.0653451898361</v>
      </c>
      <c r="D67" s="29">
        <f t="shared" ref="D67:D98" si="17">$Z$4/C67</f>
        <v>94356784.523234114</v>
      </c>
      <c r="E67" s="27">
        <f t="shared" si="13"/>
        <v>1.4311568176527257E-2</v>
      </c>
      <c r="F67" s="34">
        <v>908257890400.00012</v>
      </c>
      <c r="G67" s="27">
        <f t="shared" ref="G67:G101" si="18">F67/SUM($F$3:$F$101)</f>
        <v>7.4773762078334093E-3</v>
      </c>
      <c r="H67" s="42">
        <v>7.3721999999999996E-2</v>
      </c>
      <c r="I67" s="42">
        <v>7.6541999999999999E-2</v>
      </c>
      <c r="J67" s="42">
        <v>7.6541999999999999E-2</v>
      </c>
      <c r="K67" s="25">
        <v>7.5602000000000003E-2</v>
      </c>
      <c r="L67" s="40">
        <f t="shared" ref="L67:L98" si="19">AVERAGE(H67:K67)</f>
        <v>7.5602000000000003E-2</v>
      </c>
      <c r="M67" s="24">
        <f t="shared" ref="M67:M101" si="20">IF(L67&lt;6%, 0, L67)</f>
        <v>7.5602000000000003E-2</v>
      </c>
      <c r="N67" s="27">
        <f t="shared" ref="N67:N98" si="21">M67/SUM($M$3:$M$101)</f>
        <v>1.0299692348004489E-2</v>
      </c>
      <c r="O67" s="25">
        <f t="shared" si="11"/>
        <v>3.2088636732365151E-2</v>
      </c>
      <c r="P67" s="25">
        <f t="shared" si="15"/>
        <v>1.3285689929371949E-2</v>
      </c>
      <c r="Q67" s="49">
        <f t="shared" si="16"/>
        <v>10575409183.780071</v>
      </c>
      <c r="R67" s="48">
        <f t="shared" si="9"/>
        <v>13152833030.078228</v>
      </c>
      <c r="S67" s="19" t="s">
        <v>129</v>
      </c>
      <c r="T67" s="19">
        <f>VLOOKUP(S67,[1]GCAM_regions!B$2:D$243,3,FALSE)</f>
        <v>29</v>
      </c>
      <c r="U67" s="19" t="str">
        <f>_xlfn.XLOOKUP(T67,GCAM_regions!$A$247:$AF$247,GCAM_regions!$A$248:$AF$248)</f>
        <v>Southeast Asia</v>
      </c>
    </row>
    <row r="68" spans="1:21" x14ac:dyDescent="0.25">
      <c r="B68" s="19" t="s">
        <v>130</v>
      </c>
      <c r="C68" s="33">
        <v>71831.567508313135</v>
      </c>
      <c r="D68" s="29">
        <f t="shared" si="17"/>
        <v>11081478.904214058</v>
      </c>
      <c r="E68" s="27">
        <f t="shared" si="13"/>
        <v>1.6807836514962688E-3</v>
      </c>
      <c r="F68" s="34">
        <v>653995893747</v>
      </c>
      <c r="G68" s="27">
        <f t="shared" si="18"/>
        <v>5.3841242532678838E-3</v>
      </c>
      <c r="H68" s="42">
        <v>7.2739999999999999E-2</v>
      </c>
      <c r="I68" s="42">
        <v>7.5740000000000002E-2</v>
      </c>
      <c r="J68" s="42">
        <v>7.5740000000000002E-2</v>
      </c>
      <c r="K68" s="25">
        <v>7.4740000000000001E-2</v>
      </c>
      <c r="L68" s="40">
        <f t="shared" si="19"/>
        <v>7.4740000000000001E-2</v>
      </c>
      <c r="M68" s="24">
        <f t="shared" si="20"/>
        <v>7.4740000000000001E-2</v>
      </c>
      <c r="N68" s="27">
        <f t="shared" si="21"/>
        <v>1.018225716369746E-2</v>
      </c>
      <c r="O68" s="25">
        <f t="shared" si="11"/>
        <v>1.7247165068461613E-2</v>
      </c>
      <c r="P68" s="25">
        <f t="shared" si="15"/>
        <v>7.140860771724873E-3</v>
      </c>
      <c r="Q68" s="49">
        <f t="shared" ref="Q68:Q99" si="22">P68*$Z$4</f>
        <v>5684125174.2929993</v>
      </c>
      <c r="R68" s="48">
        <f t="shared" ref="R68:R101" si="23">Q68*$AB$3</f>
        <v>7069452164.0076237</v>
      </c>
      <c r="S68" s="19" t="s">
        <v>130</v>
      </c>
      <c r="T68" s="19">
        <f>VLOOKUP(S68,[1]GCAM_regions!B$2:D$243,3,FALSE)</f>
        <v>21</v>
      </c>
      <c r="U68" s="19" t="str">
        <f>_xlfn.XLOOKUP(T68,GCAM_regions!$A$247:$AF$247,GCAM_regions!$A$248:$AF$248)</f>
        <v>Middle East</v>
      </c>
    </row>
    <row r="69" spans="1:21" x14ac:dyDescent="0.25">
      <c r="B69" s="19" t="s">
        <v>131</v>
      </c>
      <c r="C69" s="33">
        <v>27006.560411953204</v>
      </c>
      <c r="D69" s="29">
        <f t="shared" si="17"/>
        <v>29474319.863690879</v>
      </c>
      <c r="E69" s="27">
        <f t="shared" si="13"/>
        <v>4.470518366192471E-3</v>
      </c>
      <c r="F69" s="34">
        <v>869453040833.99988</v>
      </c>
      <c r="G69" s="27">
        <f t="shared" si="18"/>
        <v>7.1579091688346308E-3</v>
      </c>
      <c r="H69" s="42">
        <v>7.0554400000000003E-2</v>
      </c>
      <c r="I69" s="42">
        <v>7.3410400000000015E-2</v>
      </c>
      <c r="J69" s="42">
        <v>7.3410400000000015E-2</v>
      </c>
      <c r="K69" s="25">
        <v>7.2458400000000006E-2</v>
      </c>
      <c r="L69" s="40">
        <f t="shared" si="19"/>
        <v>7.2458400000000006E-2</v>
      </c>
      <c r="M69" s="24">
        <f t="shared" si="20"/>
        <v>7.2458400000000006E-2</v>
      </c>
      <c r="N69" s="27">
        <f t="shared" si="21"/>
        <v>9.871421761708004E-3</v>
      </c>
      <c r="O69" s="25">
        <f t="shared" si="11"/>
        <v>2.1499849296735107E-2</v>
      </c>
      <c r="P69" s="25">
        <f t="shared" si="15"/>
        <v>8.9016038190412265E-3</v>
      </c>
      <c r="Q69" s="49">
        <f t="shared" si="22"/>
        <v>7085676639.9568167</v>
      </c>
      <c r="R69" s="48">
        <f t="shared" si="23"/>
        <v>8812587780.8508148</v>
      </c>
      <c r="S69" s="19" t="s">
        <v>131</v>
      </c>
      <c r="T69" s="19">
        <f>VLOOKUP(S69,[1]GCAM_regions!B$2:D$243,3,FALSE)</f>
        <v>29</v>
      </c>
      <c r="U69" s="19" t="str">
        <f>_xlfn.XLOOKUP(T69,GCAM_regions!$A$247:$AF$247,GCAM_regions!$A$248:$AF$248)</f>
        <v>Southeast Asia</v>
      </c>
    </row>
    <row r="70" spans="1:21" x14ac:dyDescent="0.25">
      <c r="B70" s="19" t="s">
        <v>132</v>
      </c>
      <c r="C70" s="33">
        <v>50069.899321720739</v>
      </c>
      <c r="D70" s="29">
        <f t="shared" si="17"/>
        <v>15897775.126036424</v>
      </c>
      <c r="E70" s="27">
        <f t="shared" si="13"/>
        <v>2.4112955281487486E-3</v>
      </c>
      <c r="F70" s="34">
        <v>211321662394</v>
      </c>
      <c r="G70" s="27">
        <f t="shared" si="18"/>
        <v>1.7397388861535835E-3</v>
      </c>
      <c r="H70" s="42">
        <v>6.9625000000000006E-2</v>
      </c>
      <c r="I70" s="42">
        <v>7.2535000000000002E-2</v>
      </c>
      <c r="J70" s="42">
        <v>7.2535000000000002E-2</v>
      </c>
      <c r="K70" s="25">
        <v>7.1565000000000004E-2</v>
      </c>
      <c r="L70" s="40">
        <f t="shared" si="19"/>
        <v>7.1565000000000004E-2</v>
      </c>
      <c r="M70" s="24">
        <f t="shared" si="20"/>
        <v>7.1565000000000004E-2</v>
      </c>
      <c r="N70" s="27">
        <f t="shared" si="21"/>
        <v>9.7497087760236665E-3</v>
      </c>
      <c r="O70" s="25">
        <f t="shared" si="11"/>
        <v>1.3900743190325998E-2</v>
      </c>
      <c r="P70" s="25">
        <f t="shared" si="15"/>
        <v>5.755338419479423E-3</v>
      </c>
      <c r="Q70" s="49">
        <f t="shared" si="22"/>
        <v>4581249381.9056206</v>
      </c>
      <c r="R70" s="48">
        <f t="shared" si="23"/>
        <v>5697785035.2846279</v>
      </c>
      <c r="S70" s="19" t="s">
        <v>132</v>
      </c>
      <c r="T70" s="19">
        <f>VLOOKUP(S70,[1]GCAM_regions!B$2:D$243,3,FALSE)</f>
        <v>21</v>
      </c>
      <c r="U70" s="19" t="str">
        <f>_xlfn.XLOOKUP(T70,GCAM_regions!$A$247:$AF$247,GCAM_regions!$A$248:$AF$248)</f>
        <v>Middle East</v>
      </c>
    </row>
    <row r="71" spans="1:21" ht="14.4" customHeight="1" x14ac:dyDescent="0.25">
      <c r="B71" s="19" t="s">
        <v>133</v>
      </c>
      <c r="C71" s="33">
        <v>95720.556808183799</v>
      </c>
      <c r="D71" s="29">
        <f t="shared" si="17"/>
        <v>8315873.063663004</v>
      </c>
      <c r="E71" s="27">
        <f t="shared" si="13"/>
        <v>1.2613103011013928E-3</v>
      </c>
      <c r="F71" s="34">
        <v>554201156838</v>
      </c>
      <c r="G71" s="27">
        <f t="shared" si="18"/>
        <v>4.5625483558080545E-3</v>
      </c>
      <c r="H71" s="42">
        <v>6.3151399999999996E-2</v>
      </c>
      <c r="I71" s="42">
        <v>6.6049400000000008E-2</v>
      </c>
      <c r="J71" s="42">
        <v>6.6049400000000008E-2</v>
      </c>
      <c r="K71" s="25">
        <v>6.50834E-2</v>
      </c>
      <c r="L71" s="40">
        <f t="shared" si="19"/>
        <v>6.50834E-2</v>
      </c>
      <c r="M71" s="24">
        <f t="shared" si="20"/>
        <v>6.50834E-2</v>
      </c>
      <c r="N71" s="27">
        <f t="shared" si="21"/>
        <v>8.8666833808909197E-3</v>
      </c>
      <c r="O71" s="25">
        <f t="shared" si="11"/>
        <v>1.4690542037800368E-2</v>
      </c>
      <c r="P71" s="25">
        <f t="shared" si="15"/>
        <v>6.0823396156236137E-3</v>
      </c>
      <c r="Q71" s="49">
        <f t="shared" si="22"/>
        <v>4841542334.036396</v>
      </c>
      <c r="R71" s="48">
        <f t="shared" si="23"/>
        <v>6021516219.4673767</v>
      </c>
      <c r="S71" s="19" t="s">
        <v>133</v>
      </c>
      <c r="T71" s="19">
        <f>VLOOKUP(S71,[1]GCAM_regions!B$2:D$243,3,FALSE)</f>
        <v>29</v>
      </c>
      <c r="U71" s="19" t="str">
        <f>_xlfn.XLOOKUP(T71,GCAM_regions!$A$247:$AF$247,GCAM_regions!$A$248:$AF$248)</f>
        <v>Southeast Asia</v>
      </c>
    </row>
    <row r="72" spans="1:21" x14ac:dyDescent="0.25">
      <c r="B72" s="19" t="s">
        <v>79</v>
      </c>
      <c r="C72" s="33">
        <v>6470.4376870996093</v>
      </c>
      <c r="D72" s="29">
        <f t="shared" si="17"/>
        <v>123021044.09212062</v>
      </c>
      <c r="E72" s="27">
        <f t="shared" si="13"/>
        <v>1.8659220622746206E-2</v>
      </c>
      <c r="F72" s="41">
        <v>8811111396456</v>
      </c>
      <c r="G72" s="27">
        <f t="shared" si="18"/>
        <v>7.2538863044079194E-2</v>
      </c>
      <c r="H72" s="42">
        <v>6.21395E-2</v>
      </c>
      <c r="I72" s="42">
        <v>6.4429500000000001E-2</v>
      </c>
      <c r="J72" s="42">
        <v>7.8836000000000003E-2</v>
      </c>
      <c r="K72" s="25">
        <v>6.8468333333333339E-2</v>
      </c>
      <c r="L72" s="40">
        <f t="shared" si="19"/>
        <v>6.8468333333333339E-2</v>
      </c>
      <c r="M72" s="24">
        <f t="shared" si="20"/>
        <v>6.8468333333333339E-2</v>
      </c>
      <c r="N72" s="27">
        <f t="shared" si="21"/>
        <v>9.3278321858410364E-3</v>
      </c>
      <c r="O72" s="25">
        <f t="shared" si="11"/>
        <v>0.10052591585266643</v>
      </c>
      <c r="P72" s="25">
        <f t="shared" si="15"/>
        <v>4.1620844133200503E-2</v>
      </c>
      <c r="Q72" s="49">
        <f t="shared" si="22"/>
        <v>33130191930.027599</v>
      </c>
      <c r="R72" s="48">
        <f t="shared" si="23"/>
        <v>41204635691.868492</v>
      </c>
      <c r="S72" s="19" t="s">
        <v>79</v>
      </c>
      <c r="T72" s="19">
        <f>VLOOKUP(S72,[1]GCAM_regions!B$2:D$243,3,FALSE)</f>
        <v>17</v>
      </c>
      <c r="U72" s="19" t="str">
        <f>_xlfn.XLOOKUP(T72,GCAM_regions!$A$247:$AF$247,GCAM_regions!$A$248:$AF$248)</f>
        <v>India</v>
      </c>
    </row>
    <row r="73" spans="1:21" x14ac:dyDescent="0.25">
      <c r="B73" s="19" t="s">
        <v>134</v>
      </c>
      <c r="C73" s="33">
        <v>17693.395574894763</v>
      </c>
      <c r="D73" s="29">
        <f t="shared" si="17"/>
        <v>44988538.046899706</v>
      </c>
      <c r="E73" s="27">
        <f t="shared" si="13"/>
        <v>6.8236378833146268E-3</v>
      </c>
      <c r="F73" s="34">
        <v>1256752191704</v>
      </c>
      <c r="G73" s="27">
        <f t="shared" si="18"/>
        <v>1.0346410459755451E-2</v>
      </c>
      <c r="H73" s="42">
        <v>6.15684945855237E-2</v>
      </c>
      <c r="I73" s="42">
        <v>7.8097992780698261E-2</v>
      </c>
      <c r="J73" s="42">
        <v>7.8097992780698261E-2</v>
      </c>
      <c r="K73" s="25">
        <v>7.2588160048973407E-2</v>
      </c>
      <c r="L73" s="40">
        <f t="shared" si="19"/>
        <v>7.2588160048973407E-2</v>
      </c>
      <c r="M73" s="24">
        <f t="shared" si="20"/>
        <v>7.2588160048973407E-2</v>
      </c>
      <c r="N73" s="27">
        <f t="shared" si="21"/>
        <v>9.8890997144538036E-3</v>
      </c>
      <c r="O73" s="25">
        <f t="shared" si="11"/>
        <v>2.7059148057523883E-2</v>
      </c>
      <c r="P73" s="25">
        <f t="shared" si="15"/>
        <v>1.1203325770540831E-2</v>
      </c>
      <c r="Q73" s="49">
        <f t="shared" si="22"/>
        <v>8917847313.350502</v>
      </c>
      <c r="R73" s="48">
        <f t="shared" si="23"/>
        <v>11091292512.835423</v>
      </c>
      <c r="S73" s="19" t="s">
        <v>134</v>
      </c>
      <c r="T73" s="19">
        <f>VLOOKUP(S73,[1]GCAM_regions!B$2:D$243,3,FALSE)</f>
        <v>29</v>
      </c>
      <c r="U73" s="19" t="str">
        <f>_xlfn.XLOOKUP(T73,GCAM_regions!$A$247:$AF$247,GCAM_regions!$A$248:$AF$248)</f>
        <v>Southeast Asia</v>
      </c>
    </row>
    <row r="74" spans="1:21" x14ac:dyDescent="0.25">
      <c r="B74" s="19" t="s">
        <v>96</v>
      </c>
      <c r="C74" s="33">
        <v>49586.342770921445</v>
      </c>
      <c r="D74" s="29">
        <f t="shared" si="17"/>
        <v>16052807.194863187</v>
      </c>
      <c r="E74" s="27">
        <f t="shared" si="13"/>
        <v>2.4348100219265222E-3</v>
      </c>
      <c r="F74" s="34">
        <v>1175086837026</v>
      </c>
      <c r="G74" s="27">
        <f t="shared" si="18"/>
        <v>9.6740875583770491E-3</v>
      </c>
      <c r="H74" s="42">
        <v>5.3771000000000013E-2</v>
      </c>
      <c r="I74" s="42">
        <v>7.0048000000000013E-2</v>
      </c>
      <c r="J74" s="42">
        <v>7.0048000000000013E-2</v>
      </c>
      <c r="K74" s="25">
        <v>6.4622333333333351E-2</v>
      </c>
      <c r="L74" s="40">
        <f t="shared" si="19"/>
        <v>6.4622333333333351E-2</v>
      </c>
      <c r="M74" s="24">
        <f t="shared" si="20"/>
        <v>6.4622333333333351E-2</v>
      </c>
      <c r="N74" s="27">
        <f t="shared" si="21"/>
        <v>8.8038696349769692E-3</v>
      </c>
      <c r="O74" s="25">
        <f t="shared" si="11"/>
        <v>2.0912767215280539E-2</v>
      </c>
      <c r="P74" s="25">
        <f t="shared" si="15"/>
        <v>8.6585336455605091E-3</v>
      </c>
      <c r="Q74" s="49">
        <f t="shared" si="22"/>
        <v>6892192781.8661652</v>
      </c>
      <c r="R74" s="48">
        <f t="shared" si="23"/>
        <v>8571948309.1049032</v>
      </c>
      <c r="S74" s="19" t="s">
        <v>96</v>
      </c>
      <c r="T74" s="19">
        <f>VLOOKUP(S74,[1]GCAM_regions!B$2:D$243,3,FALSE)</f>
        <v>30</v>
      </c>
      <c r="U74" s="19" t="str">
        <f>_xlfn.XLOOKUP(T74,GCAM_regions!$A$247:$AF$247,GCAM_regions!$A$248:$AF$248)</f>
        <v>Taiwan</v>
      </c>
    </row>
    <row r="75" spans="1:21" x14ac:dyDescent="0.25">
      <c r="B75" s="19" t="s">
        <v>135</v>
      </c>
      <c r="C75" s="33">
        <v>42745.515419635223</v>
      </c>
      <c r="D75" s="29">
        <f t="shared" si="17"/>
        <v>18621836.517483097</v>
      </c>
      <c r="E75" s="27">
        <f t="shared" si="13"/>
        <v>2.8244676229559331E-3</v>
      </c>
      <c r="F75" s="34">
        <v>358323729764</v>
      </c>
      <c r="G75" s="27">
        <f t="shared" si="18"/>
        <v>2.9499565706602106E-3</v>
      </c>
      <c r="H75" s="42">
        <v>5.356325E-2</v>
      </c>
      <c r="I75" s="42">
        <v>6.982300000000001E-2</v>
      </c>
      <c r="J75" s="42">
        <v>6.982300000000001E-2</v>
      </c>
      <c r="K75" s="25">
        <v>6.4403083333333333E-2</v>
      </c>
      <c r="L75" s="40">
        <f t="shared" si="19"/>
        <v>6.4403083333333333E-2</v>
      </c>
      <c r="M75" s="24">
        <f t="shared" si="20"/>
        <v>6.4403083333333333E-2</v>
      </c>
      <c r="N75" s="27">
        <f t="shared" si="21"/>
        <v>8.7739999549777611E-3</v>
      </c>
      <c r="O75" s="25">
        <f t="shared" si="11"/>
        <v>1.4548424148593905E-2</v>
      </c>
      <c r="P75" s="25">
        <f t="shared" si="15"/>
        <v>6.0234984057223684E-3</v>
      </c>
      <c r="Q75" s="49">
        <f t="shared" si="22"/>
        <v>4794704730.9550056</v>
      </c>
      <c r="R75" s="48">
        <f t="shared" si="23"/>
        <v>5963263421.6651449</v>
      </c>
      <c r="S75" s="19" t="s">
        <v>135</v>
      </c>
      <c r="T75" s="19">
        <f>VLOOKUP(S75,[1]GCAM_regions!B$2:D$243,3,FALSE)</f>
        <v>21</v>
      </c>
      <c r="U75" s="19" t="str">
        <f>_xlfn.XLOOKUP(T75,GCAM_regions!$A$247:$AF$247,GCAM_regions!$A$248:$AF$248)</f>
        <v>Middle East</v>
      </c>
    </row>
    <row r="76" spans="1:21" x14ac:dyDescent="0.25">
      <c r="B76" s="19" t="s">
        <v>136</v>
      </c>
      <c r="C76" s="33">
        <v>41994.927264447833</v>
      </c>
      <c r="D76" s="29">
        <f t="shared" si="17"/>
        <v>18954670.286424797</v>
      </c>
      <c r="E76" s="27">
        <f t="shared" si="13"/>
        <v>2.8749501950330555E-3</v>
      </c>
      <c r="F76" s="34">
        <v>2167117523190</v>
      </c>
      <c r="G76" s="27">
        <f t="shared" si="18"/>
        <v>1.7841136508424182E-2</v>
      </c>
      <c r="H76" s="42">
        <v>5.1365400859908497E-2</v>
      </c>
      <c r="I76" s="42">
        <v>6.7537201146544656E-2</v>
      </c>
      <c r="J76" s="42">
        <v>6.7537201146544656E-2</v>
      </c>
      <c r="K76" s="25">
        <v>6.2146601050999263E-2</v>
      </c>
      <c r="L76" s="40">
        <f t="shared" si="19"/>
        <v>6.2146601050999263E-2</v>
      </c>
      <c r="M76" s="24">
        <f t="shared" si="20"/>
        <v>6.2146601050999263E-2</v>
      </c>
      <c r="N76" s="27">
        <f t="shared" si="21"/>
        <v>8.4665864831547418E-3</v>
      </c>
      <c r="O76" s="25">
        <f t="shared" si="11"/>
        <v>2.9182673186611979E-2</v>
      </c>
      <c r="P76" s="25">
        <f t="shared" si="15"/>
        <v>1.2082530975099688E-2</v>
      </c>
      <c r="Q76" s="49">
        <f t="shared" si="22"/>
        <v>9617694656.1793518</v>
      </c>
      <c r="R76" s="48">
        <f t="shared" si="23"/>
        <v>11961705665.34869</v>
      </c>
      <c r="S76" s="19" t="s">
        <v>137</v>
      </c>
      <c r="T76" s="19">
        <f>VLOOKUP(S76,[1]GCAM_regions!B$2:D$243,3,FALSE)</f>
        <v>28</v>
      </c>
      <c r="U76" s="19" t="str">
        <f>_xlfn.XLOOKUP(T76,GCAM_regions!$A$247:$AF$247,GCAM_regions!$A$248:$AF$248)</f>
        <v>South Korea</v>
      </c>
    </row>
    <row r="77" spans="1:21" x14ac:dyDescent="0.25">
      <c r="B77" s="19" t="s">
        <v>69</v>
      </c>
      <c r="C77" s="33">
        <v>14954.42921757391</v>
      </c>
      <c r="D77" s="29">
        <f t="shared" si="17"/>
        <v>53228377.253246769</v>
      </c>
      <c r="E77" s="27">
        <f t="shared" si="13"/>
        <v>8.0734157467836892E-3</v>
      </c>
      <c r="F77" s="41">
        <v>21151677690030</v>
      </c>
      <c r="G77" s="27">
        <f t="shared" si="18"/>
        <v>0.17413451970732369</v>
      </c>
      <c r="H77" s="42">
        <v>4.36E-2</v>
      </c>
      <c r="I77" s="42">
        <v>4.5399999999999996E-2</v>
      </c>
      <c r="J77" s="42">
        <v>6.9105E-2</v>
      </c>
      <c r="K77" s="25">
        <v>5.2701666666666667E-2</v>
      </c>
      <c r="L77" s="40">
        <f t="shared" si="19"/>
        <v>5.2701666666666667E-2</v>
      </c>
      <c r="M77" s="24">
        <f t="shared" si="20"/>
        <v>0</v>
      </c>
      <c r="N77" s="27">
        <f t="shared" si="21"/>
        <v>0</v>
      </c>
      <c r="O77" s="25">
        <f t="shared" si="11"/>
        <v>0</v>
      </c>
      <c r="P77" s="25">
        <f t="shared" si="15"/>
        <v>0</v>
      </c>
      <c r="Q77" s="49">
        <f t="shared" si="22"/>
        <v>0</v>
      </c>
      <c r="R77" s="48">
        <f t="shared" si="23"/>
        <v>0</v>
      </c>
      <c r="S77" s="19" t="s">
        <v>69</v>
      </c>
      <c r="T77" s="19">
        <f>VLOOKUP(S77,[1]GCAM_regions!B$2:D$243,3,FALSE)</f>
        <v>11</v>
      </c>
      <c r="U77" s="19" t="str">
        <f>_xlfn.XLOOKUP(T77,GCAM_regions!$A$247:$AF$247,GCAM_regions!$A$248:$AF$248)</f>
        <v>China</v>
      </c>
    </row>
    <row r="78" spans="1:21" x14ac:dyDescent="0.25">
      <c r="B78" s="19" t="s">
        <v>83</v>
      </c>
      <c r="C78" s="33">
        <v>41765.843071133953</v>
      </c>
      <c r="D78" s="29">
        <f t="shared" si="17"/>
        <v>19058635.99219783</v>
      </c>
      <c r="E78" s="27">
        <f t="shared" si="13"/>
        <v>2.8907191966338376E-3</v>
      </c>
      <c r="F78" s="34">
        <v>5282174162160</v>
      </c>
      <c r="G78" s="27">
        <f t="shared" si="18"/>
        <v>4.3486331165670376E-2</v>
      </c>
      <c r="H78" s="42">
        <v>4.1640279358458931E-2</v>
      </c>
      <c r="I78" s="42">
        <v>6.7245850716917882E-2</v>
      </c>
      <c r="J78" s="42">
        <v>6.7245850716917882E-2</v>
      </c>
      <c r="K78" s="25">
        <v>5.8710660264098234E-2</v>
      </c>
      <c r="L78" s="40">
        <f t="shared" si="19"/>
        <v>5.8710660264098234E-2</v>
      </c>
      <c r="M78" s="24">
        <f t="shared" si="20"/>
        <v>0</v>
      </c>
      <c r="N78" s="27">
        <f t="shared" si="21"/>
        <v>0</v>
      </c>
      <c r="O78" s="25">
        <f t="shared" si="11"/>
        <v>0</v>
      </c>
      <c r="P78" s="25">
        <f t="shared" si="15"/>
        <v>0</v>
      </c>
      <c r="Q78" s="49">
        <f t="shared" si="22"/>
        <v>0</v>
      </c>
      <c r="R78" s="48">
        <f t="shared" si="23"/>
        <v>0</v>
      </c>
      <c r="S78" s="19" t="s">
        <v>83</v>
      </c>
      <c r="T78" s="19">
        <f>VLOOKUP(S78,[1]GCAM_regions!B$2:D$243,3,FALSE)</f>
        <v>19</v>
      </c>
      <c r="U78" s="19" t="str">
        <f>_xlfn.XLOOKUP(T78,GCAM_regions!$A$247:$AF$247,GCAM_regions!$A$248:$AF$248)</f>
        <v>Japan</v>
      </c>
    </row>
    <row r="79" spans="1:21" ht="14.4" thickBot="1" x14ac:dyDescent="0.3">
      <c r="B79" s="19" t="s">
        <v>138</v>
      </c>
      <c r="C79" s="33">
        <v>9680.431495278046</v>
      </c>
      <c r="D79" s="29">
        <f t="shared" si="17"/>
        <v>82227739.578372672</v>
      </c>
      <c r="E79" s="27">
        <f t="shared" si="13"/>
        <v>1.2471894913797488E-2</v>
      </c>
      <c r="F79" s="34">
        <v>914595773805.99988</v>
      </c>
      <c r="G79" s="27">
        <f t="shared" si="18"/>
        <v>7.5295538317097883E-3</v>
      </c>
      <c r="H79" s="42">
        <v>9.1488000000000014E-2</v>
      </c>
      <c r="I79" s="42">
        <v>9.4368000000000007E-2</v>
      </c>
      <c r="J79" s="42">
        <v>9.4368000000000007E-2</v>
      </c>
      <c r="K79" s="25">
        <v>9.3408000000000005E-2</v>
      </c>
      <c r="L79" s="40">
        <f t="shared" si="19"/>
        <v>9.3408000000000005E-2</v>
      </c>
      <c r="M79" s="24">
        <f t="shared" si="20"/>
        <v>9.3408000000000005E-2</v>
      </c>
      <c r="N79" s="27">
        <f t="shared" si="21"/>
        <v>1.2725505447506722E-2</v>
      </c>
      <c r="O79" s="25">
        <f t="shared" si="11"/>
        <v>3.2726954193013996E-2</v>
      </c>
      <c r="P79" s="25">
        <f t="shared" si="15"/>
        <v>1.3549973137456357E-2</v>
      </c>
      <c r="Q79" s="49">
        <f t="shared" si="22"/>
        <v>10785778617.41526</v>
      </c>
      <c r="R79" s="48">
        <f t="shared" si="23"/>
        <v>13414473406.081793</v>
      </c>
      <c r="S79" s="19" t="s">
        <v>138</v>
      </c>
      <c r="T79" s="19">
        <f>VLOOKUP(S79,[1]GCAM_regions!B$2:D$243,3,FALSE)</f>
        <v>29</v>
      </c>
      <c r="U79" s="19" t="str">
        <f>_xlfn.XLOOKUP(T79,GCAM_regions!$A$247:$AF$247,GCAM_regions!$A$248:$AF$248)</f>
        <v>Southeast Asia</v>
      </c>
    </row>
    <row r="80" spans="1:21" ht="14.4" thickBot="1" x14ac:dyDescent="0.3">
      <c r="A80" s="22" t="s">
        <v>139</v>
      </c>
      <c r="B80" s="19" t="s">
        <v>140</v>
      </c>
      <c r="C80" s="33">
        <v>60571.672083952821</v>
      </c>
      <c r="D80" s="29">
        <f t="shared" si="17"/>
        <v>13141456.601969607</v>
      </c>
      <c r="E80" s="27">
        <f t="shared" si="13"/>
        <v>1.9932308317654815E-3</v>
      </c>
      <c r="F80" s="34">
        <v>20050978342272</v>
      </c>
      <c r="G80" s="27">
        <f t="shared" si="18"/>
        <v>0.16507283887647645</v>
      </c>
      <c r="H80" s="42">
        <v>6.0193399999999994E-2</v>
      </c>
      <c r="I80" s="42">
        <v>4.935705E-2</v>
      </c>
      <c r="J80" s="42">
        <v>6.3031400000000001E-2</v>
      </c>
      <c r="K80" s="25">
        <v>5.7527283333333325E-2</v>
      </c>
      <c r="L80" s="40">
        <f t="shared" si="19"/>
        <v>5.7527283333333325E-2</v>
      </c>
      <c r="M80" s="24">
        <f t="shared" si="20"/>
        <v>0</v>
      </c>
      <c r="N80" s="27">
        <f t="shared" si="21"/>
        <v>0</v>
      </c>
      <c r="O80" s="25">
        <f t="shared" si="11"/>
        <v>0</v>
      </c>
      <c r="P80" s="25">
        <f t="shared" si="15"/>
        <v>0</v>
      </c>
      <c r="Q80" s="49">
        <f t="shared" si="22"/>
        <v>0</v>
      </c>
      <c r="R80" s="48">
        <f t="shared" si="23"/>
        <v>0</v>
      </c>
      <c r="S80" s="19" t="s">
        <v>140</v>
      </c>
      <c r="T80" s="19">
        <f>VLOOKUP(S80,[1]GCAM_regions!B$2:D$243,3,FALSE)</f>
        <v>1</v>
      </c>
      <c r="U80" s="19" t="str">
        <f>_xlfn.XLOOKUP(T80,GCAM_regions!$A$247:$AF$247,GCAM_regions!$A$248:$AF$248)</f>
        <v>USA</v>
      </c>
    </row>
    <row r="81" spans="1:21" x14ac:dyDescent="0.25">
      <c r="B81" s="19" t="s">
        <v>84</v>
      </c>
      <c r="C81" s="33">
        <v>20465.808594472703</v>
      </c>
      <c r="D81" s="29">
        <f t="shared" si="17"/>
        <v>38894138.793762565</v>
      </c>
      <c r="E81" s="27">
        <f t="shared" si="13"/>
        <v>5.8992696903229277E-3</v>
      </c>
      <c r="F81" s="34">
        <v>2526863511984</v>
      </c>
      <c r="G81" s="27">
        <f t="shared" si="18"/>
        <v>2.0802802050671323E-2</v>
      </c>
      <c r="H81" s="42">
        <v>7.1413992780698252E-2</v>
      </c>
      <c r="I81" s="42">
        <v>6.0032994585523691E-2</v>
      </c>
      <c r="J81" s="42">
        <v>7.4233992780698255E-2</v>
      </c>
      <c r="K81" s="25">
        <v>6.8560326715640066E-2</v>
      </c>
      <c r="L81" s="40">
        <f t="shared" si="19"/>
        <v>6.8560326715640066E-2</v>
      </c>
      <c r="M81" s="24">
        <f t="shared" si="20"/>
        <v>6.8560326715640066E-2</v>
      </c>
      <c r="N81" s="27">
        <f t="shared" si="21"/>
        <v>9.3403649698389681E-3</v>
      </c>
      <c r="O81" s="25">
        <f t="shared" si="11"/>
        <v>3.6042436710833223E-2</v>
      </c>
      <c r="P81" s="25">
        <f t="shared" si="15"/>
        <v>1.4922685635820975E-2</v>
      </c>
      <c r="Q81" s="49">
        <f t="shared" si="22"/>
        <v>11878457766.113497</v>
      </c>
      <c r="R81" s="48">
        <f t="shared" si="23"/>
        <v>14773458779.462765</v>
      </c>
      <c r="S81" s="19" t="s">
        <v>84</v>
      </c>
      <c r="T81" s="19">
        <f>VLOOKUP(S81,[1]GCAM_regions!B$2:D$243,3,FALSE)</f>
        <v>20</v>
      </c>
      <c r="U81" s="19" t="str">
        <f>_xlfn.XLOOKUP(T81,GCAM_regions!$A$247:$AF$247,GCAM_regions!$A$248:$AF$248)</f>
        <v>Mexico</v>
      </c>
    </row>
    <row r="82" spans="1:21" ht="14.4" thickBot="1" x14ac:dyDescent="0.3">
      <c r="B82" s="19" t="s">
        <v>59</v>
      </c>
      <c r="C82" s="33">
        <v>49647.034538272535</v>
      </c>
      <c r="D82" s="29">
        <f t="shared" si="17"/>
        <v>16033183.198210347</v>
      </c>
      <c r="E82" s="27">
        <f t="shared" si="13"/>
        <v>2.4318335516344053E-3</v>
      </c>
      <c r="F82" s="34">
        <v>1826195219878</v>
      </c>
      <c r="G82" s="27">
        <f t="shared" si="18"/>
        <v>1.503443992318204E-2</v>
      </c>
      <c r="H82" s="42">
        <v>6.03413E-2</v>
      </c>
      <c r="I82" s="42">
        <v>4.9502475000000004E-2</v>
      </c>
      <c r="J82" s="42">
        <v>6.3182300000000011E-2</v>
      </c>
      <c r="K82" s="25">
        <v>5.7675358333333336E-2</v>
      </c>
      <c r="L82" s="40">
        <f t="shared" si="19"/>
        <v>5.7675358333333336E-2</v>
      </c>
      <c r="M82" s="24">
        <f t="shared" si="20"/>
        <v>0</v>
      </c>
      <c r="N82" s="27">
        <f t="shared" si="21"/>
        <v>0</v>
      </c>
      <c r="O82" s="25">
        <f t="shared" si="11"/>
        <v>0</v>
      </c>
      <c r="P82" s="25">
        <f t="shared" si="15"/>
        <v>0</v>
      </c>
      <c r="Q82" s="49">
        <f t="shared" si="22"/>
        <v>0</v>
      </c>
      <c r="R82" s="48">
        <f t="shared" si="23"/>
        <v>0</v>
      </c>
      <c r="S82" s="19" t="s">
        <v>59</v>
      </c>
      <c r="T82" s="19">
        <f>VLOOKUP(S82,[1]GCAM_regions!B$2:D$243,3,FALSE)</f>
        <v>8</v>
      </c>
      <c r="U82" s="19" t="str">
        <f>_xlfn.XLOOKUP(T82,GCAM_regions!$A$247:$AF$247,GCAM_regions!$A$248:$AF$248)</f>
        <v>Canada</v>
      </c>
    </row>
    <row r="83" spans="1:21" ht="14.4" thickBot="1" x14ac:dyDescent="0.3">
      <c r="A83" s="22" t="s">
        <v>141</v>
      </c>
      <c r="B83" s="19" t="s">
        <v>98</v>
      </c>
      <c r="C83" s="33">
        <v>22875.982445809819</v>
      </c>
      <c r="D83" s="29">
        <f t="shared" si="17"/>
        <v>34796319.759626448</v>
      </c>
      <c r="E83" s="27">
        <f t="shared" si="13"/>
        <v>5.2777328630726388E-3</v>
      </c>
      <c r="F83" s="34">
        <v>1012138532790</v>
      </c>
      <c r="G83" s="27">
        <f t="shared" si="18"/>
        <v>8.3325899660308192E-3</v>
      </c>
      <c r="H83" s="42">
        <v>0.15496499999999999</v>
      </c>
      <c r="I83" s="42">
        <v>0.15781499999999998</v>
      </c>
      <c r="J83" s="42">
        <v>0.15781499999999998</v>
      </c>
      <c r="K83" s="25">
        <v>0.15686499999999998</v>
      </c>
      <c r="L83" s="40">
        <f t="shared" si="19"/>
        <v>0.15686499999999998</v>
      </c>
      <c r="M83" s="24">
        <f t="shared" si="20"/>
        <v>0.15686499999999998</v>
      </c>
      <c r="N83" s="27">
        <f t="shared" si="21"/>
        <v>2.1370615065338532E-2</v>
      </c>
      <c r="O83" s="25">
        <f t="shared" si="11"/>
        <v>3.4980937894441989E-2</v>
      </c>
      <c r="P83" s="25">
        <f t="shared" si="15"/>
        <v>1.4483192233449507E-2</v>
      </c>
      <c r="Q83" s="49">
        <f t="shared" si="22"/>
        <v>11528621017.825808</v>
      </c>
      <c r="R83" s="48">
        <f t="shared" si="23"/>
        <v>14338360311.115011</v>
      </c>
      <c r="S83" s="19" t="s">
        <v>98</v>
      </c>
      <c r="T83" s="19">
        <f>VLOOKUP(S83,[1]GCAM_regions!B$2:D$243,3,FALSE)</f>
        <v>31</v>
      </c>
      <c r="U83" s="19" t="str">
        <f>_xlfn.XLOOKUP(T83,GCAM_regions!$A$247:$AF$247,GCAM_regions!$A$248:$AF$248)</f>
        <v>Argentina</v>
      </c>
    </row>
    <row r="84" spans="1:21" x14ac:dyDescent="0.25">
      <c r="B84" s="19" t="s">
        <v>142</v>
      </c>
      <c r="C84" s="33">
        <v>11735.489687169973</v>
      </c>
      <c r="D84" s="29">
        <f t="shared" si="17"/>
        <v>67828443.568932682</v>
      </c>
      <c r="E84" s="27">
        <f t="shared" si="13"/>
        <v>1.0287881251458733E-2</v>
      </c>
      <c r="F84" s="34">
        <v>197520320312</v>
      </c>
      <c r="G84" s="27">
        <f t="shared" si="18"/>
        <v>1.6261171626201186E-3</v>
      </c>
      <c r="H84" s="42">
        <v>0.13924</v>
      </c>
      <c r="I84" s="42">
        <v>0.14208999999999999</v>
      </c>
      <c r="J84" s="42">
        <v>0.14208999999999999</v>
      </c>
      <c r="K84" s="25">
        <v>0.14113999999999999</v>
      </c>
      <c r="L84" s="40">
        <f t="shared" si="19"/>
        <v>0.14113999999999999</v>
      </c>
      <c r="M84" s="24">
        <f t="shared" si="20"/>
        <v>0.14113999999999999</v>
      </c>
      <c r="N84" s="27">
        <f t="shared" si="21"/>
        <v>1.9228308483867536E-2</v>
      </c>
      <c r="O84" s="25">
        <f t="shared" si="11"/>
        <v>3.1142306897946385E-2</v>
      </c>
      <c r="P84" s="25">
        <f t="shared" si="15"/>
        <v>1.2893880054248128E-2</v>
      </c>
      <c r="Q84" s="49">
        <f t="shared" si="22"/>
        <v>10263528523.181511</v>
      </c>
      <c r="R84" s="48">
        <f t="shared" si="23"/>
        <v>12764941253.705647</v>
      </c>
      <c r="S84" s="19" t="s">
        <v>142</v>
      </c>
      <c r="T84" s="19">
        <f>VLOOKUP(S84,[1]GCAM_regions!B$2:D$243,3,FALSE)</f>
        <v>26</v>
      </c>
      <c r="U84" s="19" t="str">
        <f>_xlfn.XLOOKUP(T84,GCAM_regions!$A$247:$AF$247,GCAM_regions!$A$248:$AF$248)</f>
        <v>South America_Southern</v>
      </c>
    </row>
    <row r="85" spans="1:21" x14ac:dyDescent="0.25">
      <c r="B85" s="19" t="s">
        <v>143</v>
      </c>
      <c r="C85" s="33">
        <v>5675.9989025978184</v>
      </c>
      <c r="D85" s="29">
        <f t="shared" si="17"/>
        <v>140239632.46992224</v>
      </c>
      <c r="E85" s="27">
        <f t="shared" si="13"/>
        <v>2.1270850541226405E-2</v>
      </c>
      <c r="F85" s="34">
        <v>37043396510</v>
      </c>
      <c r="G85" s="27">
        <f t="shared" si="18"/>
        <v>3.049655991419209E-4</v>
      </c>
      <c r="H85" s="42">
        <v>0.108656</v>
      </c>
      <c r="I85" s="42">
        <v>8.3304000000000003E-2</v>
      </c>
      <c r="J85" s="42">
        <v>0.11147600000000001</v>
      </c>
      <c r="K85" s="25">
        <v>0.10114533333333335</v>
      </c>
      <c r="L85" s="40">
        <f t="shared" si="19"/>
        <v>0.10114533333333335</v>
      </c>
      <c r="M85" s="24">
        <f t="shared" si="20"/>
        <v>0.10114533333333335</v>
      </c>
      <c r="N85" s="27">
        <f t="shared" si="21"/>
        <v>1.3779606568208471E-2</v>
      </c>
      <c r="O85" s="25">
        <f t="shared" si="11"/>
        <v>3.5355422708576799E-2</v>
      </c>
      <c r="P85" s="25">
        <f t="shared" si="15"/>
        <v>1.4638240550564063E-2</v>
      </c>
      <c r="Q85" s="49">
        <f t="shared" si="22"/>
        <v>11652039478.248995</v>
      </c>
      <c r="R85" s="48">
        <f t="shared" si="23"/>
        <v>14491858145.058422</v>
      </c>
      <c r="S85" s="19" t="s">
        <v>143</v>
      </c>
      <c r="T85" s="19">
        <f>VLOOKUP(S85,[1]GCAM_regions!B$2:D$243,3,FALSE)</f>
        <v>9</v>
      </c>
      <c r="U85" s="19" t="str">
        <f>_xlfn.XLOOKUP(T85,GCAM_regions!$A$247:$AF$247,GCAM_regions!$A$248:$AF$248)</f>
        <v>Central America and the Caribbean</v>
      </c>
    </row>
    <row r="86" spans="1:21" x14ac:dyDescent="0.25">
      <c r="B86" s="19" t="s">
        <v>144</v>
      </c>
      <c r="C86" s="33">
        <v>8529.0314877533165</v>
      </c>
      <c r="D86" s="29">
        <f t="shared" si="17"/>
        <v>93328298.898059189</v>
      </c>
      <c r="E86" s="27">
        <f t="shared" si="13"/>
        <v>1.4155572587893725E-2</v>
      </c>
      <c r="F86" s="34">
        <v>98267466570</v>
      </c>
      <c r="G86" s="27">
        <f t="shared" si="18"/>
        <v>8.0900240372366254E-4</v>
      </c>
      <c r="H86" s="42">
        <v>0.10397499999999998</v>
      </c>
      <c r="I86" s="42">
        <v>0.106825</v>
      </c>
      <c r="J86" s="42">
        <v>0.106825</v>
      </c>
      <c r="K86" s="25">
        <v>0.105875</v>
      </c>
      <c r="L86" s="40">
        <f t="shared" si="19"/>
        <v>0.105875</v>
      </c>
      <c r="M86" s="24">
        <f t="shared" si="20"/>
        <v>0.105875</v>
      </c>
      <c r="N86" s="27">
        <f t="shared" si="21"/>
        <v>1.4423956077153714E-2</v>
      </c>
      <c r="O86" s="25">
        <f t="shared" si="11"/>
        <v>2.9388531068771102E-2</v>
      </c>
      <c r="P86" s="25">
        <f t="shared" si="15"/>
        <v>1.2167762517177784E-2</v>
      </c>
      <c r="Q86" s="49">
        <f t="shared" si="22"/>
        <v>9685538963.6735153</v>
      </c>
      <c r="R86" s="48">
        <f t="shared" si="23"/>
        <v>12046084892.006004</v>
      </c>
      <c r="S86" s="19" t="s">
        <v>144</v>
      </c>
      <c r="T86" s="19">
        <f>VLOOKUP(S86,[1]GCAM_regions!B$2:D$243,3,FALSE)</f>
        <v>26</v>
      </c>
      <c r="U86" s="19" t="str">
        <f>_xlfn.XLOOKUP(T86,GCAM_regions!$A$247:$AF$247,GCAM_regions!$A$248:$AF$248)</f>
        <v>South America_Southern</v>
      </c>
    </row>
    <row r="87" spans="1:21" x14ac:dyDescent="0.25">
      <c r="B87" s="19" t="s">
        <v>145</v>
      </c>
      <c r="C87" s="33">
        <v>20019.051843012145</v>
      </c>
      <c r="D87" s="29">
        <f t="shared" si="17"/>
        <v>39762122.913820811</v>
      </c>
      <c r="E87" s="27">
        <f t="shared" si="13"/>
        <v>6.0309212082622424E-3</v>
      </c>
      <c r="F87" s="34">
        <v>100450877652</v>
      </c>
      <c r="G87" s="27">
        <f t="shared" si="18"/>
        <v>8.2697767952256192E-4</v>
      </c>
      <c r="H87" s="42">
        <v>0.10103799999999999</v>
      </c>
      <c r="I87" s="42">
        <v>7.637999999999999E-2</v>
      </c>
      <c r="J87" s="42">
        <v>0.10385799999999999</v>
      </c>
      <c r="K87" s="25">
        <v>9.3758666666666657E-2</v>
      </c>
      <c r="L87" s="40">
        <f t="shared" si="19"/>
        <v>9.3758666666666657E-2</v>
      </c>
      <c r="M87" s="24">
        <f t="shared" si="20"/>
        <v>9.3758666666666657E-2</v>
      </c>
      <c r="N87" s="27">
        <f t="shared" si="21"/>
        <v>1.2773278770743763E-2</v>
      </c>
      <c r="O87" s="25">
        <f t="shared" si="11"/>
        <v>1.9631177658528568E-2</v>
      </c>
      <c r="P87" s="25">
        <f t="shared" si="15"/>
        <v>8.1279158567856315E-3</v>
      </c>
      <c r="Q87" s="49">
        <f t="shared" si="22"/>
        <v>6469821022.0013628</v>
      </c>
      <c r="R87" s="48">
        <f t="shared" si="23"/>
        <v>8046636698.2177744</v>
      </c>
      <c r="S87" s="19" t="s">
        <v>145</v>
      </c>
      <c r="T87" s="19">
        <f>VLOOKUP(S87,[1]GCAM_regions!B$2:D$243,3,FALSE)</f>
        <v>9</v>
      </c>
      <c r="U87" s="19" t="str">
        <f>_xlfn.XLOOKUP(T87,GCAM_regions!$A$247:$AF$247,GCAM_regions!$A$248:$AF$248)</f>
        <v>Central America and the Caribbean</v>
      </c>
    </row>
    <row r="88" spans="1:21" x14ac:dyDescent="0.25">
      <c r="B88" s="19" t="s">
        <v>146</v>
      </c>
      <c r="C88" s="33">
        <v>8816.233238267143</v>
      </c>
      <c r="D88" s="29">
        <f t="shared" si="17"/>
        <v>90287992.443863273</v>
      </c>
      <c r="E88" s="27">
        <f t="shared" si="13"/>
        <v>1.3694434013528184E-2</v>
      </c>
      <c r="F88" s="34">
        <v>55305756312.000008</v>
      </c>
      <c r="G88" s="27">
        <f t="shared" si="18"/>
        <v>4.5531335403148094E-4</v>
      </c>
      <c r="H88" s="42">
        <v>8.1544000000000005E-2</v>
      </c>
      <c r="I88" s="42">
        <v>0.11147600000000001</v>
      </c>
      <c r="J88" s="42">
        <v>0.11147600000000001</v>
      </c>
      <c r="K88" s="25">
        <v>0.10149866666666668</v>
      </c>
      <c r="L88" s="40">
        <f t="shared" si="19"/>
        <v>0.10149866666666668</v>
      </c>
      <c r="M88" s="24">
        <f t="shared" si="20"/>
        <v>0.10149866666666668</v>
      </c>
      <c r="N88" s="27">
        <f t="shared" si="21"/>
        <v>1.3827743186679255E-2</v>
      </c>
      <c r="O88" s="25">
        <f t="shared" si="11"/>
        <v>2.7977490554238919E-2</v>
      </c>
      <c r="P88" s="25">
        <f t="shared" si="15"/>
        <v>1.1583548020619011E-2</v>
      </c>
      <c r="Q88" s="49">
        <f t="shared" si="22"/>
        <v>9220504224.4127331</v>
      </c>
      <c r="R88" s="48">
        <f t="shared" si="23"/>
        <v>11467712540.412821</v>
      </c>
      <c r="S88" s="19" t="s">
        <v>146</v>
      </c>
      <c r="T88" s="19">
        <f>VLOOKUP(S88,[1]GCAM_regions!B$2:D$243,3,FALSE)</f>
        <v>9</v>
      </c>
      <c r="U88" s="19" t="str">
        <f>_xlfn.XLOOKUP(T88,GCAM_regions!$A$247:$AF$247,GCAM_regions!$A$248:$AF$248)</f>
        <v>Central America and the Caribbean</v>
      </c>
    </row>
    <row r="89" spans="1:21" x14ac:dyDescent="0.25">
      <c r="B89" s="19" t="s">
        <v>147</v>
      </c>
      <c r="C89" s="33">
        <v>8280.8676456057256</v>
      </c>
      <c r="D89" s="29">
        <f t="shared" si="17"/>
        <v>96125192.9225557</v>
      </c>
      <c r="E89" s="27">
        <f t="shared" si="13"/>
        <v>1.4579791574544835E-2</v>
      </c>
      <c r="F89" s="34">
        <v>138446567475</v>
      </c>
      <c r="G89" s="27">
        <f t="shared" si="18"/>
        <v>1.1397831834280617E-3</v>
      </c>
      <c r="H89" s="42">
        <v>8.0410000000000009E-2</v>
      </c>
      <c r="I89" s="42">
        <v>8.3260000000000001E-2</v>
      </c>
      <c r="J89" s="42">
        <v>8.3260000000000001E-2</v>
      </c>
      <c r="K89" s="25">
        <v>8.2310000000000008E-2</v>
      </c>
      <c r="L89" s="40">
        <f t="shared" si="19"/>
        <v>8.2310000000000008E-2</v>
      </c>
      <c r="M89" s="24">
        <f t="shared" si="20"/>
        <v>8.2310000000000008E-2</v>
      </c>
      <c r="N89" s="27">
        <f t="shared" si="21"/>
        <v>1.1213561508481911E-2</v>
      </c>
      <c r="O89" s="25">
        <f t="shared" ref="O89:O101" si="24">IF(N89=0, 0, N89+G89+E89)</f>
        <v>2.6933136266454806E-2</v>
      </c>
      <c r="P89" s="25">
        <f t="shared" si="15"/>
        <v>1.1151152984343903E-2</v>
      </c>
      <c r="Q89" s="49">
        <f t="shared" si="22"/>
        <v>8876317775.5377464</v>
      </c>
      <c r="R89" s="48">
        <f t="shared" si="23"/>
        <v>11039641454.500463</v>
      </c>
      <c r="S89" s="19" t="s">
        <v>147</v>
      </c>
      <c r="T89" s="19">
        <f>VLOOKUP(S89,[1]GCAM_regions!B$2:D$243,3,FALSE)</f>
        <v>9</v>
      </c>
      <c r="U89" s="19" t="str">
        <f>_xlfn.XLOOKUP(T89,GCAM_regions!$A$247:$AF$247,GCAM_regions!$A$248:$AF$248)</f>
        <v>Central America and the Caribbean</v>
      </c>
    </row>
    <row r="90" spans="1:21" x14ac:dyDescent="0.25">
      <c r="B90" s="19" t="s">
        <v>56</v>
      </c>
      <c r="C90" s="33">
        <v>14677.86132413333</v>
      </c>
      <c r="D90" s="29">
        <f t="shared" si="17"/>
        <v>54231334.008532792</v>
      </c>
      <c r="E90" s="27">
        <f t="shared" si="13"/>
        <v>8.2255392432965448E-3</v>
      </c>
      <c r="F90" s="34">
        <v>3072551409445</v>
      </c>
      <c r="G90" s="27">
        <f t="shared" si="18"/>
        <v>2.5295263657121595E-2</v>
      </c>
      <c r="H90" s="42">
        <v>8.0256799999999989E-2</v>
      </c>
      <c r="I90" s="42">
        <v>6.829410000000001E-2</v>
      </c>
      <c r="J90" s="42">
        <v>8.3052799999999996E-2</v>
      </c>
      <c r="K90" s="25">
        <v>7.7201233333333327E-2</v>
      </c>
      <c r="L90" s="40">
        <f t="shared" si="19"/>
        <v>7.7201233333333327E-2</v>
      </c>
      <c r="M90" s="24">
        <f t="shared" si="20"/>
        <v>7.7201233333333327E-2</v>
      </c>
      <c r="N90" s="27">
        <f t="shared" si="21"/>
        <v>1.0517565040869849E-2</v>
      </c>
      <c r="O90" s="25">
        <f t="shared" si="24"/>
        <v>4.4038367941287994E-2</v>
      </c>
      <c r="P90" s="25">
        <f t="shared" si="15"/>
        <v>1.8233248933053753E-2</v>
      </c>
      <c r="Q90" s="49">
        <f t="shared" si="22"/>
        <v>14513666150.710787</v>
      </c>
      <c r="R90" s="48">
        <f t="shared" si="23"/>
        <v>18050916443.723213</v>
      </c>
      <c r="S90" s="19" t="s">
        <v>56</v>
      </c>
      <c r="T90" s="19">
        <f>VLOOKUP(S90,[1]GCAM_regions!B$2:D$243,3,FALSE)</f>
        <v>7</v>
      </c>
      <c r="U90" s="19" t="str">
        <f>_xlfn.XLOOKUP(T90,GCAM_regions!$A$247:$AF$247,GCAM_regions!$A$248:$AF$248)</f>
        <v>Brazil</v>
      </c>
    </row>
    <row r="91" spans="1:21" x14ac:dyDescent="0.25">
      <c r="B91" s="19" t="s">
        <v>99</v>
      </c>
      <c r="C91" s="33">
        <v>14715.048517159288</v>
      </c>
      <c r="D91" s="29">
        <f t="shared" si="17"/>
        <v>54094283.078426868</v>
      </c>
      <c r="E91" s="27">
        <f t="shared" si="13"/>
        <v>8.2047520392838393E-3</v>
      </c>
      <c r="F91" s="34">
        <v>718037538120</v>
      </c>
      <c r="G91" s="27">
        <f t="shared" si="18"/>
        <v>5.911357182380457E-3</v>
      </c>
      <c r="H91" s="42">
        <v>7.3325399999999999E-2</v>
      </c>
      <c r="I91" s="42">
        <v>7.6139399999999996E-2</v>
      </c>
      <c r="J91" s="42">
        <v>7.6139399999999996E-2</v>
      </c>
      <c r="K91" s="25">
        <v>7.5201400000000002E-2</v>
      </c>
      <c r="L91" s="40">
        <f t="shared" si="19"/>
        <v>7.5201400000000002E-2</v>
      </c>
      <c r="M91" s="24">
        <f t="shared" si="20"/>
        <v>7.5201400000000002E-2</v>
      </c>
      <c r="N91" s="27">
        <f t="shared" si="21"/>
        <v>1.024511632151563E-2</v>
      </c>
      <c r="O91" s="25">
        <f t="shared" si="24"/>
        <v>2.4361225543179928E-2</v>
      </c>
      <c r="P91" s="25">
        <f t="shared" si="15"/>
        <v>1.0086302249784877E-2</v>
      </c>
      <c r="Q91" s="49">
        <f t="shared" si="22"/>
        <v>8028696590.8287621</v>
      </c>
      <c r="R91" s="48">
        <f t="shared" si="23"/>
        <v>9985439227.2870274</v>
      </c>
      <c r="S91" s="19" t="s">
        <v>99</v>
      </c>
      <c r="T91" s="19">
        <f>VLOOKUP(S91,[1]GCAM_regions!B$2:D$243,3,FALSE)</f>
        <v>32</v>
      </c>
      <c r="U91" s="19" t="str">
        <f>_xlfn.XLOOKUP(T91,GCAM_regions!$A$247:$AF$247,GCAM_regions!$A$248:$AF$248)</f>
        <v>Colombia</v>
      </c>
    </row>
    <row r="92" spans="1:21" x14ac:dyDescent="0.25">
      <c r="B92" s="19" t="s">
        <v>148</v>
      </c>
      <c r="C92" s="33">
        <v>13124.72686468113</v>
      </c>
      <c r="D92" s="29">
        <f t="shared" si="17"/>
        <v>60648881.169637896</v>
      </c>
      <c r="E92" s="27">
        <f t="shared" si="13"/>
        <v>9.19892090510613E-3</v>
      </c>
      <c r="F92" s="34">
        <v>418002181064</v>
      </c>
      <c r="G92" s="27">
        <f t="shared" si="18"/>
        <v>3.4412688252385215E-3</v>
      </c>
      <c r="H92" s="42">
        <v>6.8577700000000005E-2</v>
      </c>
      <c r="I92" s="42">
        <v>7.1400700000000011E-2</v>
      </c>
      <c r="J92" s="42">
        <v>7.1400700000000011E-2</v>
      </c>
      <c r="K92" s="25">
        <v>7.04597E-2</v>
      </c>
      <c r="L92" s="40">
        <f t="shared" si="19"/>
        <v>7.04597E-2</v>
      </c>
      <c r="M92" s="24">
        <f t="shared" si="20"/>
        <v>7.04597E-2</v>
      </c>
      <c r="N92" s="27">
        <f t="shared" si="21"/>
        <v>9.5991274428281238E-3</v>
      </c>
      <c r="O92" s="25">
        <f t="shared" si="24"/>
        <v>2.2239317173172776E-2</v>
      </c>
      <c r="P92" s="25">
        <f t="shared" si="15"/>
        <v>9.2077664335836196E-3</v>
      </c>
      <c r="Q92" s="49">
        <f t="shared" si="22"/>
        <v>7329382081.1325607</v>
      </c>
      <c r="R92" s="48">
        <f t="shared" si="23"/>
        <v>9115688769.2477818</v>
      </c>
      <c r="S92" s="19" t="s">
        <v>148</v>
      </c>
      <c r="T92" s="19">
        <f>VLOOKUP(S92,[1]GCAM_regions!B$2:D$243,3,FALSE)</f>
        <v>26</v>
      </c>
      <c r="U92" s="19" t="str">
        <f>_xlfn.XLOOKUP(T92,GCAM_regions!$A$247:$AF$247,GCAM_regions!$A$248:$AF$248)</f>
        <v>South America_Southern</v>
      </c>
    </row>
    <row r="93" spans="1:21" x14ac:dyDescent="0.25">
      <c r="B93" s="19" t="s">
        <v>149</v>
      </c>
      <c r="C93" s="33">
        <v>5609.0000300726106</v>
      </c>
      <c r="D93" s="29">
        <f t="shared" si="17"/>
        <v>141914779.0572744</v>
      </c>
      <c r="E93" s="27">
        <f t="shared" si="13"/>
        <v>2.1524928451063022E-2</v>
      </c>
      <c r="F93" s="34">
        <v>54462447980</v>
      </c>
      <c r="G93" s="27">
        <f t="shared" si="18"/>
        <v>4.4837068529805823E-4</v>
      </c>
      <c r="H93" s="42">
        <v>6.5439999999999998E-2</v>
      </c>
      <c r="I93" s="42">
        <v>7.9188750000000002E-2</v>
      </c>
      <c r="J93" s="42">
        <v>9.4935000000000005E-2</v>
      </c>
      <c r="K93" s="25">
        <v>7.985458333333334E-2</v>
      </c>
      <c r="L93" s="40">
        <f t="shared" si="19"/>
        <v>7.985458333333334E-2</v>
      </c>
      <c r="M93" s="24">
        <f t="shared" si="20"/>
        <v>7.985458333333334E-2</v>
      </c>
      <c r="N93" s="27">
        <f t="shared" si="21"/>
        <v>1.0879046069038122E-2</v>
      </c>
      <c r="O93" s="25">
        <f t="shared" si="24"/>
        <v>3.2852345205399203E-2</v>
      </c>
      <c r="P93" s="25">
        <f t="shared" si="15"/>
        <v>1.3601888902042256E-2</v>
      </c>
      <c r="Q93" s="49">
        <f t="shared" si="22"/>
        <v>10827103566.025637</v>
      </c>
      <c r="R93" s="48">
        <f t="shared" si="23"/>
        <v>13465870013.021833</v>
      </c>
      <c r="S93" s="19" t="s">
        <v>149</v>
      </c>
      <c r="T93" s="19">
        <f>VLOOKUP(S93,[1]GCAM_regions!B$2:D$243,3,FALSE)</f>
        <v>9</v>
      </c>
      <c r="U93" s="19" t="str">
        <f>_xlfn.XLOOKUP(T93,GCAM_regions!$A$247:$AF$247,GCAM_regions!$A$248:$AF$248)</f>
        <v>Central America and the Caribbean</v>
      </c>
    </row>
    <row r="94" spans="1:21" ht="15" customHeight="1" x14ac:dyDescent="0.25">
      <c r="B94" s="19" t="s">
        <v>150</v>
      </c>
      <c r="C94" s="33">
        <v>31385.451674975418</v>
      </c>
      <c r="D94" s="29">
        <f t="shared" si="17"/>
        <v>25362069.287493326</v>
      </c>
      <c r="E94" s="27">
        <f t="shared" si="13"/>
        <v>3.8467926343589208E-3</v>
      </c>
      <c r="F94" s="34">
        <v>129652861473</v>
      </c>
      <c r="G94" s="27">
        <f t="shared" si="18"/>
        <v>1.0673876130366188E-3</v>
      </c>
      <c r="H94" s="42">
        <v>5.9666250000000004E-2</v>
      </c>
      <c r="I94" s="42">
        <v>6.1991249999999998E-2</v>
      </c>
      <c r="J94" s="42">
        <v>7.6179999999999998E-2</v>
      </c>
      <c r="K94" s="25">
        <v>6.5945833333333329E-2</v>
      </c>
      <c r="L94" s="40">
        <f t="shared" si="19"/>
        <v>6.5945833333333329E-2</v>
      </c>
      <c r="M94" s="24">
        <f t="shared" si="20"/>
        <v>6.5945833333333329E-2</v>
      </c>
      <c r="N94" s="27">
        <f t="shared" si="21"/>
        <v>8.9841776006734288E-3</v>
      </c>
      <c r="O94" s="25">
        <f t="shared" si="24"/>
        <v>1.3898357848068969E-2</v>
      </c>
      <c r="P94" s="25">
        <f t="shared" si="15"/>
        <v>5.7543508138710384E-3</v>
      </c>
      <c r="Q94" s="49">
        <f t="shared" si="22"/>
        <v>4580463247.8413467</v>
      </c>
      <c r="R94" s="48">
        <f t="shared" si="23"/>
        <v>5696807305.7323275</v>
      </c>
      <c r="S94" s="19" t="s">
        <v>150</v>
      </c>
      <c r="T94" s="19">
        <f>VLOOKUP(S94,[1]GCAM_regions!B$2:D$243,3,FALSE)</f>
        <v>9</v>
      </c>
      <c r="U94" s="19" t="str">
        <f>_xlfn.XLOOKUP(T94,GCAM_regions!$A$247:$AF$247,GCAM_regions!$A$248:$AF$248)</f>
        <v>Central America and the Caribbean</v>
      </c>
    </row>
    <row r="95" spans="1:21" ht="12.6" customHeight="1" x14ac:dyDescent="0.25">
      <c r="B95" s="19" t="s">
        <v>151</v>
      </c>
      <c r="C95" s="33">
        <v>23194.918754367925</v>
      </c>
      <c r="D95" s="29">
        <f t="shared" si="17"/>
        <v>34317861.098353803</v>
      </c>
      <c r="E95" s="27">
        <f t="shared" si="13"/>
        <v>5.2051626310002722E-3</v>
      </c>
      <c r="F95" s="34">
        <v>79455075600</v>
      </c>
      <c r="G95" s="27">
        <f t="shared" si="18"/>
        <v>6.5412643056851855E-4</v>
      </c>
      <c r="H95" s="42">
        <v>5.9321250000000006E-2</v>
      </c>
      <c r="I95" s="42">
        <v>5.1019999999999996E-2</v>
      </c>
      <c r="J95" s="42">
        <v>7.6069999999999999E-2</v>
      </c>
      <c r="K95" s="25">
        <v>6.2137083333333336E-2</v>
      </c>
      <c r="L95" s="40">
        <f t="shared" si="19"/>
        <v>6.2137083333333336E-2</v>
      </c>
      <c r="M95" s="24">
        <f t="shared" si="20"/>
        <v>6.2137083333333336E-2</v>
      </c>
      <c r="N95" s="27">
        <f t="shared" si="21"/>
        <v>8.4652898301056934E-3</v>
      </c>
      <c r="O95" s="25">
        <f t="shared" si="24"/>
        <v>1.4324578891674484E-2</v>
      </c>
      <c r="P95" s="25">
        <f t="shared" si="15"/>
        <v>5.9308195331234442E-3</v>
      </c>
      <c r="Q95" s="49">
        <f t="shared" si="22"/>
        <v>4720932348.3662615</v>
      </c>
      <c r="R95" s="48">
        <f t="shared" si="23"/>
        <v>5871511337.7922087</v>
      </c>
      <c r="S95" s="19" t="s">
        <v>151</v>
      </c>
      <c r="T95" s="19">
        <f>VLOOKUP(S95,[1]GCAM_regions!B$2:D$243,3,FALSE)</f>
        <v>26</v>
      </c>
      <c r="U95" s="19" t="str">
        <f>_xlfn.XLOOKUP(T95,GCAM_regions!$A$247:$AF$247,GCAM_regions!$A$248:$AF$248)</f>
        <v>South America_Southern</v>
      </c>
    </row>
    <row r="96" spans="1:21" x14ac:dyDescent="0.25">
      <c r="B96" s="19" t="s">
        <v>152</v>
      </c>
      <c r="C96" s="33">
        <v>24467.430665992899</v>
      </c>
      <c r="D96" s="28">
        <f t="shared" si="17"/>
        <v>32533044.064424571</v>
      </c>
      <c r="E96" s="23">
        <f t="shared" si="13"/>
        <v>4.934450452827057E-3</v>
      </c>
      <c r="F96" s="34">
        <v>453396611113</v>
      </c>
      <c r="G96" s="27">
        <f t="shared" si="18"/>
        <v>3.7326590481427898E-3</v>
      </c>
      <c r="H96" s="42">
        <v>5.222425E-2</v>
      </c>
      <c r="I96" s="42">
        <v>5.4535250000000007E-2</v>
      </c>
      <c r="J96" s="42">
        <v>6.8427000000000002E-2</v>
      </c>
      <c r="K96" s="25">
        <v>5.839550000000001E-2</v>
      </c>
      <c r="L96" s="40">
        <f t="shared" si="19"/>
        <v>5.839550000000001E-2</v>
      </c>
      <c r="M96" s="24">
        <f t="shared" si="20"/>
        <v>0</v>
      </c>
      <c r="N96" s="23">
        <f t="shared" si="21"/>
        <v>0</v>
      </c>
      <c r="O96" s="25">
        <f t="shared" si="24"/>
        <v>0</v>
      </c>
      <c r="P96" s="25">
        <f t="shared" si="15"/>
        <v>0</v>
      </c>
      <c r="Q96" s="48">
        <f t="shared" si="22"/>
        <v>0</v>
      </c>
      <c r="R96" s="48">
        <f t="shared" si="23"/>
        <v>0</v>
      </c>
      <c r="S96" s="19" t="s">
        <v>152</v>
      </c>
      <c r="T96" s="19">
        <f>VLOOKUP(S96,[1]GCAM_regions!B$2:D$243,3,FALSE)</f>
        <v>26</v>
      </c>
      <c r="U96" s="19" t="str">
        <f>_xlfn.XLOOKUP(T96,GCAM_regions!$A$247:$AF$247,GCAM_regions!$A$248:$AF$248)</f>
        <v>South America_Southern</v>
      </c>
    </row>
    <row r="97" spans="1:21" x14ac:dyDescent="0.25">
      <c r="B97" s="19" t="s">
        <v>145</v>
      </c>
      <c r="C97" s="33">
        <v>20019.051843012145</v>
      </c>
      <c r="D97" s="28">
        <f t="shared" si="17"/>
        <v>39762122.913820811</v>
      </c>
      <c r="E97" s="23">
        <f t="shared" si="13"/>
        <v>6.0309212082622424E-3</v>
      </c>
      <c r="F97" s="34">
        <v>100450877652</v>
      </c>
      <c r="G97" s="27">
        <f t="shared" si="18"/>
        <v>8.2697767952256192E-4</v>
      </c>
      <c r="H97" s="42">
        <v>0.10103799999999999</v>
      </c>
      <c r="I97" s="42">
        <v>7.637999999999999E-2</v>
      </c>
      <c r="J97" s="42">
        <v>0.10385799999999999</v>
      </c>
      <c r="K97" s="25">
        <v>9.3758666666666657E-2</v>
      </c>
      <c r="L97" s="40">
        <f t="shared" si="19"/>
        <v>9.3758666666666657E-2</v>
      </c>
      <c r="M97" s="24">
        <f t="shared" si="20"/>
        <v>9.3758666666666657E-2</v>
      </c>
      <c r="N97" s="23">
        <f t="shared" si="21"/>
        <v>1.2773278770743763E-2</v>
      </c>
      <c r="O97" s="25">
        <f t="shared" si="24"/>
        <v>1.9631177658528568E-2</v>
      </c>
      <c r="P97" s="25">
        <f t="shared" si="15"/>
        <v>8.1279158567856315E-3</v>
      </c>
      <c r="Q97" s="48">
        <f t="shared" si="22"/>
        <v>6469821022.0013628</v>
      </c>
      <c r="R97" s="48">
        <f t="shared" si="23"/>
        <v>8046636698.2177744</v>
      </c>
      <c r="S97" s="19" t="s">
        <v>145</v>
      </c>
      <c r="T97" s="19">
        <f>VLOOKUP(S97,[1]GCAM_regions!B$2:D$243,3,FALSE)</f>
        <v>9</v>
      </c>
      <c r="U97" s="19" t="str">
        <f>_xlfn.XLOOKUP(T97,GCAM_regions!$A$247:$AF$247,GCAM_regions!$A$248:$AF$248)</f>
        <v>Central America and the Caribbean</v>
      </c>
    </row>
    <row r="98" spans="1:21" ht="15" customHeight="1" x14ac:dyDescent="0.25">
      <c r="B98" s="19" t="s">
        <v>153</v>
      </c>
      <c r="C98" s="33">
        <v>9934.4252273725906</v>
      </c>
      <c r="D98" s="28">
        <f t="shared" si="17"/>
        <v>80125420.623908833</v>
      </c>
      <c r="E98" s="23">
        <f t="shared" si="13"/>
        <v>1.2153025622122907E-2</v>
      </c>
      <c r="F98" s="34">
        <v>301378373205</v>
      </c>
      <c r="G98" s="27">
        <f t="shared" si="18"/>
        <v>2.4811449492237788E-3</v>
      </c>
      <c r="H98" s="42">
        <v>0.20414279999999999</v>
      </c>
      <c r="I98" s="42">
        <v>0.20693879999999998</v>
      </c>
      <c r="J98" s="42">
        <v>0.20693879999999998</v>
      </c>
      <c r="K98" s="25">
        <v>0.20600679999999996</v>
      </c>
      <c r="L98" s="40">
        <f t="shared" si="19"/>
        <v>0.20600679999999996</v>
      </c>
      <c r="M98" s="24">
        <f t="shared" si="20"/>
        <v>0.20600679999999996</v>
      </c>
      <c r="N98" s="23">
        <f t="shared" si="21"/>
        <v>2.8065483209397776E-2</v>
      </c>
      <c r="O98" s="25">
        <f t="shared" si="24"/>
        <v>4.2699653780744459E-2</v>
      </c>
      <c r="P98" s="25">
        <f t="shared" si="15"/>
        <v>1.7678979788204048E-2</v>
      </c>
      <c r="Q98" s="48">
        <f t="shared" si="22"/>
        <v>14072467911.410421</v>
      </c>
      <c r="R98" s="48">
        <f t="shared" si="23"/>
        <v>17502189990.322006</v>
      </c>
      <c r="S98" s="19" t="s">
        <v>153</v>
      </c>
      <c r="T98" s="19">
        <f>VLOOKUP(S98,[1]GCAM_regions!B$2:D$243,3,FALSE)</f>
        <v>25</v>
      </c>
      <c r="U98" s="19" t="str">
        <f>_xlfn.XLOOKUP(T98,GCAM_regions!$A$247:$AF$247,GCAM_regions!$A$248:$AF$248)</f>
        <v>South America_Northern</v>
      </c>
    </row>
    <row r="99" spans="1:21" ht="15" customHeight="1" thickBot="1" x14ac:dyDescent="0.3">
      <c r="B99" s="19" t="s">
        <v>154</v>
      </c>
      <c r="C99" s="33">
        <v>10159.073348829448</v>
      </c>
      <c r="D99" s="28">
        <f t="shared" ref="D99:D130" si="25">$Z$4/C99</f>
        <v>78353602.99782823</v>
      </c>
      <c r="E99" s="23">
        <f t="shared" ref="E99:E101" si="26">D99/SUM($D$3:$D$101)</f>
        <v>1.1884285129532454E-2</v>
      </c>
      <c r="F99" s="34">
        <v>28553061077</v>
      </c>
      <c r="G99" s="27">
        <f t="shared" si="18"/>
        <v>2.3506757476551832E-4</v>
      </c>
      <c r="H99" s="43">
        <v>8.911875000000001E-2</v>
      </c>
      <c r="I99" s="43">
        <v>9.1443750000000018E-2</v>
      </c>
      <c r="J99" s="43">
        <v>0.106825</v>
      </c>
      <c r="K99" s="25">
        <v>9.5795833333333344E-2</v>
      </c>
      <c r="L99" s="40">
        <f t="shared" ref="L99:L130" si="27">AVERAGE(H99:K99)</f>
        <v>9.5795833333333344E-2</v>
      </c>
      <c r="M99" s="24">
        <f t="shared" si="20"/>
        <v>9.5795833333333344E-2</v>
      </c>
      <c r="N99" s="23">
        <f t="shared" ref="N99:N101" si="28">M99/SUM($M$3:$M$101)</f>
        <v>1.3050813623370371E-2</v>
      </c>
      <c r="O99" s="25">
        <f t="shared" si="24"/>
        <v>2.5170166327668345E-2</v>
      </c>
      <c r="P99" s="25">
        <f t="shared" ref="P99:P101" si="29">O99/SUM($O$3:$O$101)</f>
        <v>1.0421228800999065E-2</v>
      </c>
      <c r="Q99" s="48">
        <f t="shared" si="22"/>
        <v>8295298125.5952559</v>
      </c>
      <c r="R99" s="48">
        <f t="shared" si="23"/>
        <v>10317016512.989073</v>
      </c>
      <c r="S99" s="19" t="s">
        <v>154</v>
      </c>
      <c r="T99" s="19">
        <f>VLOOKUP(S99,[1]GCAM_regions!B$2:D$243,3,FALSE)</f>
        <v>9</v>
      </c>
      <c r="U99" s="19" t="str">
        <f>_xlfn.XLOOKUP(T99,GCAM_regions!$A$247:$AF$247,GCAM_regions!$A$248:$AF$248)</f>
        <v>Central America and the Caribbean</v>
      </c>
    </row>
    <row r="100" spans="1:21" ht="14.4" thickBot="1" x14ac:dyDescent="0.3">
      <c r="A100" s="22" t="s">
        <v>155</v>
      </c>
      <c r="B100" s="19" t="s">
        <v>156</v>
      </c>
      <c r="C100" s="33">
        <v>42621.323156297804</v>
      </c>
      <c r="D100" s="28">
        <f t="shared" si="25"/>
        <v>18676097.808624264</v>
      </c>
      <c r="E100" s="23">
        <f t="shared" si="26"/>
        <v>2.8326977059482377E-3</v>
      </c>
      <c r="F100" s="34">
        <v>203963489538</v>
      </c>
      <c r="G100" s="27">
        <f t="shared" si="18"/>
        <v>1.6791615686008023E-3</v>
      </c>
      <c r="H100" s="42">
        <v>5.9897600000000002E-2</v>
      </c>
      <c r="I100" s="42">
        <v>4.9066200000000004E-2</v>
      </c>
      <c r="J100" s="42">
        <v>6.272960000000001E-2</v>
      </c>
      <c r="K100" s="25">
        <v>5.723113333333333E-2</v>
      </c>
      <c r="L100" s="40">
        <f t="shared" si="27"/>
        <v>5.723113333333333E-2</v>
      </c>
      <c r="M100" s="24">
        <f t="shared" si="20"/>
        <v>0</v>
      </c>
      <c r="N100" s="23">
        <f t="shared" si="28"/>
        <v>0</v>
      </c>
      <c r="O100" s="25">
        <f t="shared" si="24"/>
        <v>0</v>
      </c>
      <c r="P100" s="25">
        <f t="shared" si="29"/>
        <v>0</v>
      </c>
      <c r="Q100" s="48">
        <f t="shared" ref="Q100:Q131" si="30">P100*$Z$4</f>
        <v>0</v>
      </c>
      <c r="R100" s="48">
        <f t="shared" si="23"/>
        <v>0</v>
      </c>
      <c r="S100" s="19" t="s">
        <v>156</v>
      </c>
      <c r="T100" s="19">
        <f>VLOOKUP(S100,[1]GCAM_regions!B$2:D$243,3,FALSE)</f>
        <v>6</v>
      </c>
      <c r="U100" s="19" t="str">
        <f>_xlfn.XLOOKUP(T100,GCAM_regions!$A$247:$AF$247,GCAM_regions!$A$248:$AF$248)</f>
        <v>Australia_NZ</v>
      </c>
    </row>
    <row r="101" spans="1:21" x14ac:dyDescent="0.25">
      <c r="B101" s="19" t="s">
        <v>157</v>
      </c>
      <c r="C101" s="33">
        <v>50987.154571275743</v>
      </c>
      <c r="D101" s="28">
        <f t="shared" si="25"/>
        <v>15611775.293074241</v>
      </c>
      <c r="E101" s="23">
        <f t="shared" si="26"/>
        <v>2.3679164947427744E-3</v>
      </c>
      <c r="F101" s="34">
        <v>1263884832672</v>
      </c>
      <c r="G101" s="23">
        <f t="shared" si="18"/>
        <v>1.0405131050500501E-2</v>
      </c>
      <c r="H101" s="39">
        <v>3.7024000000000001E-2</v>
      </c>
      <c r="I101" s="39">
        <v>4.84845E-2</v>
      </c>
      <c r="J101" s="39">
        <v>6.2126000000000008E-2</v>
      </c>
      <c r="K101" s="25">
        <v>4.9211499999999998E-2</v>
      </c>
      <c r="L101" s="40">
        <f t="shared" si="27"/>
        <v>4.9211499999999998E-2</v>
      </c>
      <c r="M101" s="24">
        <f t="shared" si="20"/>
        <v>0</v>
      </c>
      <c r="N101" s="23">
        <f t="shared" si="28"/>
        <v>0</v>
      </c>
      <c r="O101" s="25">
        <f t="shared" si="24"/>
        <v>0</v>
      </c>
      <c r="P101" s="25">
        <f t="shared" si="29"/>
        <v>0</v>
      </c>
      <c r="Q101" s="48">
        <f t="shared" si="30"/>
        <v>0</v>
      </c>
      <c r="R101" s="48">
        <f t="shared" si="23"/>
        <v>0</v>
      </c>
      <c r="S101" s="19" t="s">
        <v>157</v>
      </c>
      <c r="T101" s="19">
        <f>VLOOKUP(S101,[1]GCAM_regions!B$2:D$243,3,FALSE)</f>
        <v>6</v>
      </c>
      <c r="U101" s="19" t="str">
        <f>_xlfn.XLOOKUP(T101,GCAM_regions!$A$247:$AF$247,GCAM_regions!$A$248:$AF$248)</f>
        <v>Australia_NZ</v>
      </c>
    </row>
    <row r="102" spans="1:21" x14ac:dyDescent="0.25">
      <c r="Q102" s="47"/>
      <c r="R102" s="47"/>
    </row>
    <row r="103" spans="1:21" x14ac:dyDescent="0.25">
      <c r="Q103" s="47"/>
      <c r="R103" s="47"/>
    </row>
    <row r="104" spans="1:21" x14ac:dyDescent="0.25">
      <c r="C104" s="21"/>
      <c r="F104" s="20"/>
      <c r="G104" s="21"/>
      <c r="Q104" s="47"/>
      <c r="R104" s="47"/>
    </row>
    <row r="105" spans="1:21" x14ac:dyDescent="0.25">
      <c r="K105" s="26"/>
      <c r="L105" s="26"/>
      <c r="Q105" s="47"/>
      <c r="R105" s="47"/>
    </row>
    <row r="106" spans="1:21" x14ac:dyDescent="0.25">
      <c r="C106" s="34"/>
      <c r="K106" s="26"/>
      <c r="L106" s="26"/>
      <c r="Q106" s="47"/>
      <c r="R106" s="47"/>
    </row>
    <row r="107" spans="1:21" x14ac:dyDescent="0.25">
      <c r="K107" s="26"/>
      <c r="L107" s="26"/>
      <c r="Q107" s="47"/>
      <c r="R107" s="47"/>
    </row>
    <row r="108" spans="1:21" x14ac:dyDescent="0.25">
      <c r="C108" s="21"/>
      <c r="F108" s="20"/>
      <c r="G108" s="21"/>
      <c r="K108" s="26"/>
      <c r="L108" s="26"/>
      <c r="Q108" s="47"/>
      <c r="R108" s="47"/>
    </row>
    <row r="109" spans="1:21" x14ac:dyDescent="0.25">
      <c r="K109" s="26"/>
      <c r="L109" s="26"/>
      <c r="Q109" s="47"/>
      <c r="R109" s="47"/>
    </row>
    <row r="110" spans="1:21" x14ac:dyDescent="0.25">
      <c r="K110" s="26"/>
      <c r="L110" s="26"/>
      <c r="Q110" s="47"/>
      <c r="R110" s="47"/>
    </row>
    <row r="111" spans="1:21" x14ac:dyDescent="0.25">
      <c r="Q111" s="47"/>
      <c r="R111" s="47"/>
    </row>
    <row r="112" spans="1:21" x14ac:dyDescent="0.25">
      <c r="Q112" s="47"/>
      <c r="R112" s="47"/>
    </row>
    <row r="113" spans="17:18" x14ac:dyDescent="0.25">
      <c r="Q113" s="47"/>
      <c r="R113" s="47"/>
    </row>
    <row r="114" spans="17:18" x14ac:dyDescent="0.25">
      <c r="Q114" s="47"/>
      <c r="R114" s="47"/>
    </row>
    <row r="115" spans="17:18" x14ac:dyDescent="0.25">
      <c r="Q115" s="47"/>
      <c r="R115" s="47"/>
    </row>
    <row r="116" spans="17:18" x14ac:dyDescent="0.25">
      <c r="Q116" s="47"/>
      <c r="R116" s="47"/>
    </row>
    <row r="117" spans="17:18" x14ac:dyDescent="0.25">
      <c r="Q117" s="47"/>
      <c r="R117" s="47"/>
    </row>
    <row r="118" spans="17:18" x14ac:dyDescent="0.25">
      <c r="Q118" s="47"/>
      <c r="R118" s="47"/>
    </row>
    <row r="119" spans="17:18" x14ac:dyDescent="0.25">
      <c r="Q119" s="47"/>
      <c r="R119" s="47"/>
    </row>
    <row r="120" spans="17:18" x14ac:dyDescent="0.25">
      <c r="Q120" s="47"/>
      <c r="R120" s="47"/>
    </row>
    <row r="121" spans="17:18" x14ac:dyDescent="0.25">
      <c r="Q121" s="47"/>
      <c r="R121" s="47"/>
    </row>
    <row r="122" spans="17:18" x14ac:dyDescent="0.25">
      <c r="Q122" s="47"/>
      <c r="R122" s="47"/>
    </row>
    <row r="123" spans="17:18" x14ac:dyDescent="0.25">
      <c r="Q123" s="47"/>
      <c r="R123" s="47"/>
    </row>
    <row r="124" spans="17:18" x14ac:dyDescent="0.25">
      <c r="Q124" s="47"/>
      <c r="R124" s="47"/>
    </row>
    <row r="125" spans="17:18" x14ac:dyDescent="0.25">
      <c r="Q125" s="47"/>
      <c r="R125" s="47"/>
    </row>
    <row r="126" spans="17:18" x14ac:dyDescent="0.25">
      <c r="Q126" s="47"/>
      <c r="R126" s="47"/>
    </row>
    <row r="127" spans="17:18" x14ac:dyDescent="0.25">
      <c r="Q127" s="47"/>
      <c r="R127" s="47"/>
    </row>
    <row r="128" spans="17:18" x14ac:dyDescent="0.25">
      <c r="Q128" s="47"/>
      <c r="R128" s="47"/>
    </row>
    <row r="129" spans="17:18" x14ac:dyDescent="0.25">
      <c r="Q129" s="47"/>
      <c r="R129" s="47"/>
    </row>
    <row r="130" spans="17:18" x14ac:dyDescent="0.25">
      <c r="Q130" s="47"/>
      <c r="R130" s="47"/>
    </row>
    <row r="131" spans="17:18" x14ac:dyDescent="0.25">
      <c r="Q131" s="47"/>
      <c r="R131" s="47"/>
    </row>
    <row r="132" spans="17:18" x14ac:dyDescent="0.25">
      <c r="Q132" s="47"/>
      <c r="R132" s="47"/>
    </row>
    <row r="133" spans="17:18" x14ac:dyDescent="0.25">
      <c r="Q133" s="47"/>
      <c r="R133" s="47"/>
    </row>
    <row r="134" spans="17:18" x14ac:dyDescent="0.25">
      <c r="Q134" s="47"/>
      <c r="R134" s="47"/>
    </row>
    <row r="135" spans="17:18" x14ac:dyDescent="0.25">
      <c r="Q135" s="47"/>
      <c r="R135" s="47"/>
    </row>
    <row r="136" spans="17:18" x14ac:dyDescent="0.25">
      <c r="Q136" s="47"/>
      <c r="R136" s="47"/>
    </row>
    <row r="137" spans="17:18" x14ac:dyDescent="0.25">
      <c r="Q137" s="47"/>
      <c r="R137" s="47"/>
    </row>
    <row r="138" spans="17:18" x14ac:dyDescent="0.25">
      <c r="Q138" s="47"/>
      <c r="R138" s="47"/>
    </row>
    <row r="139" spans="17:18" x14ac:dyDescent="0.25">
      <c r="Q139" s="47"/>
      <c r="R139" s="47"/>
    </row>
    <row r="140" spans="17:18" x14ac:dyDescent="0.25">
      <c r="Q140" s="47"/>
      <c r="R140" s="47"/>
    </row>
    <row r="141" spans="17:18" x14ac:dyDescent="0.25">
      <c r="Q141" s="47"/>
      <c r="R141" s="47"/>
    </row>
    <row r="142" spans="17:18" x14ac:dyDescent="0.25">
      <c r="Q142" s="47"/>
      <c r="R142" s="47"/>
    </row>
    <row r="143" spans="17:18" x14ac:dyDescent="0.25">
      <c r="Q143" s="47"/>
      <c r="R143" s="47"/>
    </row>
    <row r="144" spans="17:18" x14ac:dyDescent="0.25">
      <c r="Q144" s="47"/>
      <c r="R144" s="47"/>
    </row>
    <row r="145" spans="17:18" x14ac:dyDescent="0.25">
      <c r="Q145" s="47"/>
      <c r="R145" s="47"/>
    </row>
    <row r="146" spans="17:18" x14ac:dyDescent="0.25">
      <c r="Q146" s="47"/>
      <c r="R146" s="47"/>
    </row>
    <row r="147" spans="17:18" x14ac:dyDescent="0.25">
      <c r="Q147" s="47"/>
      <c r="R147" s="47"/>
    </row>
    <row r="148" spans="17:18" x14ac:dyDescent="0.25">
      <c r="Q148" s="47"/>
      <c r="R148" s="47"/>
    </row>
    <row r="149" spans="17:18" x14ac:dyDescent="0.25">
      <c r="Q149" s="47"/>
      <c r="R149" s="47"/>
    </row>
    <row r="150" spans="17:18" x14ac:dyDescent="0.25">
      <c r="Q150" s="47"/>
      <c r="R150" s="47"/>
    </row>
    <row r="151" spans="17:18" x14ac:dyDescent="0.25">
      <c r="Q151" s="47"/>
      <c r="R151" s="47"/>
    </row>
    <row r="152" spans="17:18" x14ac:dyDescent="0.25">
      <c r="Q152" s="47"/>
      <c r="R152" s="47"/>
    </row>
    <row r="153" spans="17:18" x14ac:dyDescent="0.25">
      <c r="Q153" s="47"/>
      <c r="R153" s="47"/>
    </row>
    <row r="154" spans="17:18" x14ac:dyDescent="0.25">
      <c r="Q154" s="47"/>
      <c r="R154" s="47"/>
    </row>
    <row r="155" spans="17:18" x14ac:dyDescent="0.25">
      <c r="Q155" s="47"/>
      <c r="R155" s="47"/>
    </row>
    <row r="156" spans="17:18" x14ac:dyDescent="0.25">
      <c r="Q156" s="47"/>
      <c r="R156" s="47"/>
    </row>
    <row r="157" spans="17:18" x14ac:dyDescent="0.25">
      <c r="Q157" s="47"/>
      <c r="R157" s="47"/>
    </row>
    <row r="158" spans="17:18" x14ac:dyDescent="0.25">
      <c r="Q158" s="47"/>
      <c r="R158" s="47"/>
    </row>
    <row r="159" spans="17:18" x14ac:dyDescent="0.25">
      <c r="Q159" s="47"/>
      <c r="R159" s="47"/>
    </row>
    <row r="160" spans="17:18" x14ac:dyDescent="0.25">
      <c r="Q160" s="47"/>
      <c r="R160" s="47"/>
    </row>
    <row r="161" spans="17:18" x14ac:dyDescent="0.25">
      <c r="Q161" s="47"/>
      <c r="R161" s="47"/>
    </row>
    <row r="162" spans="17:18" x14ac:dyDescent="0.25">
      <c r="Q162" s="47"/>
      <c r="R162" s="47"/>
    </row>
    <row r="163" spans="17:18" x14ac:dyDescent="0.25">
      <c r="Q163" s="47"/>
      <c r="R163" s="47"/>
    </row>
    <row r="164" spans="17:18" x14ac:dyDescent="0.25">
      <c r="Q164" s="47"/>
      <c r="R164" s="47"/>
    </row>
    <row r="165" spans="17:18" x14ac:dyDescent="0.25">
      <c r="Q165" s="47"/>
      <c r="R165" s="47"/>
    </row>
    <row r="166" spans="17:18" x14ac:dyDescent="0.25">
      <c r="Q166" s="47"/>
      <c r="R166" s="47"/>
    </row>
    <row r="167" spans="17:18" x14ac:dyDescent="0.25">
      <c r="Q167" s="47"/>
      <c r="R167" s="47"/>
    </row>
    <row r="168" spans="17:18" x14ac:dyDescent="0.25">
      <c r="Q168" s="47"/>
      <c r="R168" s="47"/>
    </row>
    <row r="169" spans="17:18" x14ac:dyDescent="0.25">
      <c r="Q169" s="47"/>
      <c r="R169" s="47"/>
    </row>
    <row r="170" spans="17:18" x14ac:dyDescent="0.25">
      <c r="Q170" s="47"/>
      <c r="R170" s="47"/>
    </row>
    <row r="171" spans="17:18" x14ac:dyDescent="0.25">
      <c r="Q171" s="47"/>
      <c r="R171" s="47"/>
    </row>
    <row r="172" spans="17:18" x14ac:dyDescent="0.25">
      <c r="Q172" s="47"/>
      <c r="R172" s="47"/>
    </row>
    <row r="173" spans="17:18" x14ac:dyDescent="0.25">
      <c r="Q173" s="47"/>
      <c r="R173" s="47"/>
    </row>
    <row r="174" spans="17:18" x14ac:dyDescent="0.25">
      <c r="Q174" s="47"/>
      <c r="R174" s="47"/>
    </row>
    <row r="175" spans="17:18" x14ac:dyDescent="0.25">
      <c r="Q175" s="47"/>
      <c r="R175" s="47"/>
    </row>
    <row r="176" spans="17:18" x14ac:dyDescent="0.25">
      <c r="Q176" s="47"/>
      <c r="R176" s="47"/>
    </row>
    <row r="177" spans="17:18" x14ac:dyDescent="0.25">
      <c r="Q177" s="47"/>
      <c r="R177" s="47"/>
    </row>
    <row r="178" spans="17:18" x14ac:dyDescent="0.25">
      <c r="Q178" s="47"/>
      <c r="R178" s="47"/>
    </row>
    <row r="179" spans="17:18" x14ac:dyDescent="0.25">
      <c r="Q179" s="47"/>
      <c r="R179" s="47"/>
    </row>
    <row r="180" spans="17:18" x14ac:dyDescent="0.25">
      <c r="Q180" s="47"/>
      <c r="R180" s="47"/>
    </row>
    <row r="181" spans="17:18" x14ac:dyDescent="0.25">
      <c r="Q181" s="47"/>
      <c r="R181" s="47"/>
    </row>
    <row r="182" spans="17:18" x14ac:dyDescent="0.25">
      <c r="Q182" s="47"/>
      <c r="R182" s="47"/>
    </row>
    <row r="183" spans="17:18" x14ac:dyDescent="0.25">
      <c r="Q183" s="47"/>
      <c r="R183" s="47"/>
    </row>
    <row r="184" spans="17:18" x14ac:dyDescent="0.25">
      <c r="Q184" s="47"/>
      <c r="R184" s="47"/>
    </row>
    <row r="185" spans="17:18" x14ac:dyDescent="0.25">
      <c r="Q185" s="47"/>
      <c r="R185" s="47"/>
    </row>
    <row r="186" spans="17:18" x14ac:dyDescent="0.25">
      <c r="Q186" s="47"/>
      <c r="R186" s="47"/>
    </row>
    <row r="187" spans="17:18" x14ac:dyDescent="0.25">
      <c r="Q187" s="47"/>
      <c r="R187" s="47"/>
    </row>
    <row r="188" spans="17:18" x14ac:dyDescent="0.25">
      <c r="Q188" s="47"/>
      <c r="R188" s="47"/>
    </row>
    <row r="189" spans="17:18" x14ac:dyDescent="0.25">
      <c r="Q189" s="47"/>
      <c r="R189" s="47"/>
    </row>
    <row r="190" spans="17:18" x14ac:dyDescent="0.25">
      <c r="Q190" s="47"/>
      <c r="R190" s="47"/>
    </row>
    <row r="191" spans="17:18" x14ac:dyDescent="0.25">
      <c r="Q191" s="47"/>
      <c r="R191" s="47"/>
    </row>
    <row r="192" spans="17:18" x14ac:dyDescent="0.25">
      <c r="Q192" s="47"/>
      <c r="R192" s="47"/>
    </row>
    <row r="193" spans="17:18" x14ac:dyDescent="0.25">
      <c r="Q193" s="47"/>
      <c r="R193" s="47"/>
    </row>
    <row r="194" spans="17:18" x14ac:dyDescent="0.25">
      <c r="Q194" s="47"/>
      <c r="R194" s="47"/>
    </row>
    <row r="195" spans="17:18" x14ac:dyDescent="0.25">
      <c r="Q195" s="47"/>
      <c r="R195" s="47"/>
    </row>
    <row r="196" spans="17:18" x14ac:dyDescent="0.25">
      <c r="Q196" s="47"/>
      <c r="R196" s="47"/>
    </row>
    <row r="197" spans="17:18" x14ac:dyDescent="0.25">
      <c r="Q197" s="47"/>
      <c r="R197" s="47"/>
    </row>
    <row r="198" spans="17:18" x14ac:dyDescent="0.25">
      <c r="Q198" s="47"/>
      <c r="R198" s="47"/>
    </row>
    <row r="199" spans="17:18" x14ac:dyDescent="0.25">
      <c r="Q199" s="47"/>
      <c r="R199" s="47"/>
    </row>
    <row r="200" spans="17:18" x14ac:dyDescent="0.25">
      <c r="Q200" s="47"/>
      <c r="R200" s="47"/>
    </row>
    <row r="201" spans="17:18" x14ac:dyDescent="0.25">
      <c r="Q201" s="47"/>
      <c r="R201" s="47"/>
    </row>
  </sheetData>
  <mergeCells count="3">
    <mergeCell ref="H1:K1"/>
    <mergeCell ref="D1:E1"/>
    <mergeCell ref="T1:X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GCAM_regions</vt:lpstr>
      <vt:lpstr>Windfall_allocation_details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Frilingou</dc:creator>
  <cp:lastModifiedBy>Natasha Frilingou</cp:lastModifiedBy>
  <dcterms:created xsi:type="dcterms:W3CDTF">2025-03-06T19:19:36Z</dcterms:created>
  <dcterms:modified xsi:type="dcterms:W3CDTF">2025-05-18T11:25:22Z</dcterms:modified>
</cp:coreProperties>
</file>