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点変異導入\rbcL点変異\シロイヌナズナ点変異first trial\論文化\Figures\"/>
    </mc:Choice>
  </mc:AlternateContent>
  <xr:revisionPtr revIDLastSave="0" documentId="13_ncr:1_{1AB7F88C-9ECA-4978-ACC8-A41EF995F3BC}" xr6:coauthVersionLast="47" xr6:coauthVersionMax="47" xr10:uidLastSave="{00000000-0000-0000-0000-000000000000}"/>
  <bookViews>
    <workbookView xWindow="21720" yWindow="3090" windowWidth="14010" windowHeight="17145" activeTab="1" xr2:uid="{69B9718C-8FD6-457C-86B8-139D57C09F69}"/>
  </bookViews>
  <sheets>
    <sheet name="Source Data 1" sheetId="1" r:id="rId1"/>
    <sheet name="Source Dat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9" i="1" l="1"/>
  <c r="D128" i="1"/>
  <c r="D125" i="1"/>
  <c r="D124" i="1"/>
  <c r="D123" i="1"/>
  <c r="D120" i="1"/>
  <c r="D119" i="1"/>
  <c r="D118" i="1"/>
  <c r="D115" i="1"/>
  <c r="D113" i="1"/>
  <c r="D112" i="1"/>
  <c r="D111" i="1"/>
  <c r="D110" i="1"/>
  <c r="D108" i="1"/>
  <c r="D107" i="1"/>
  <c r="D106" i="1"/>
  <c r="D103" i="1"/>
  <c r="D102" i="1"/>
  <c r="D101" i="1"/>
  <c r="D100" i="1"/>
  <c r="D97" i="1"/>
  <c r="D96" i="1"/>
  <c r="D89" i="1"/>
  <c r="D88" i="1"/>
  <c r="D87" i="1"/>
  <c r="D86" i="1"/>
  <c r="D83" i="1"/>
  <c r="D82" i="1"/>
  <c r="D81" i="1"/>
  <c r="D79" i="1"/>
  <c r="D78" i="1"/>
  <c r="D75" i="1"/>
  <c r="D74" i="1"/>
  <c r="D73" i="1"/>
  <c r="D72" i="1"/>
  <c r="D70" i="1"/>
  <c r="D68" i="1"/>
  <c r="D67" i="1"/>
  <c r="D66" i="1" l="1"/>
  <c r="D65" i="1"/>
  <c r="D64" i="1"/>
  <c r="D63" i="1"/>
  <c r="D61" i="1"/>
  <c r="D59" i="1"/>
  <c r="D56" i="1"/>
  <c r="D54" i="1"/>
  <c r="D55" i="1"/>
  <c r="D8" i="1"/>
  <c r="D7" i="1"/>
  <c r="D52" i="1"/>
  <c r="D51" i="1"/>
  <c r="D50" i="1"/>
  <c r="D47" i="1"/>
  <c r="D46" i="1"/>
  <c r="D45" i="1"/>
  <c r="D44" i="1"/>
  <c r="D43" i="1"/>
  <c r="D42" i="1"/>
  <c r="D41" i="1"/>
  <c r="D40" i="1"/>
  <c r="D37" i="1"/>
  <c r="D31" i="1"/>
  <c r="D30" i="1"/>
  <c r="D27" i="1"/>
  <c r="D26" i="1"/>
  <c r="D17" i="1"/>
  <c r="D14" i="1"/>
  <c r="D13" i="1"/>
  <c r="D10" i="1"/>
</calcChain>
</file>

<file path=xl/sharedStrings.xml><?xml version="1.0" encoding="utf-8"?>
<sst xmlns="http://schemas.openxmlformats.org/spreadsheetml/2006/main" count="365" uniqueCount="100">
  <si>
    <r>
      <t xml:space="preserve">Source Data 1.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-value for Figs. 2-4, S2-8, and S10. </t>
    </r>
    <phoneticPr fontId="1"/>
  </si>
  <si>
    <t>Fig. 2</t>
    <phoneticPr fontId="1"/>
  </si>
  <si>
    <t>R312C Line1</t>
  </si>
  <si>
    <t>R312C Line1</t>
    <phoneticPr fontId="1"/>
  </si>
  <si>
    <t>R312C Line2</t>
  </si>
  <si>
    <t>R312C Line2</t>
    <phoneticPr fontId="1"/>
  </si>
  <si>
    <t>d</t>
  </si>
  <si>
    <t>d</t>
    <phoneticPr fontId="1"/>
  </si>
  <si>
    <t>&lt;0.0001</t>
  </si>
  <si>
    <t>&lt;0.0001</t>
    <phoneticPr fontId="1"/>
  </si>
  <si>
    <t>D72N Line1</t>
  </si>
  <si>
    <t>D72N Line2</t>
  </si>
  <si>
    <t>L74F Line1</t>
  </si>
  <si>
    <t>L74F Line2</t>
  </si>
  <si>
    <t>M309I Line1</t>
  </si>
  <si>
    <t>M309I Line2</t>
  </si>
  <si>
    <t>D397N Line2</t>
  </si>
  <si>
    <t>A414T Line1</t>
  </si>
  <si>
    <t>A414T Line2</t>
  </si>
  <si>
    <t>P415L Line1</t>
  </si>
  <si>
    <t>P415L Line2</t>
  </si>
  <si>
    <t>f</t>
  </si>
  <si>
    <t>f</t>
    <phoneticPr fontId="1"/>
  </si>
  <si>
    <t>h</t>
  </si>
  <si>
    <t>h</t>
    <phoneticPr fontId="1"/>
  </si>
  <si>
    <t>e</t>
  </si>
  <si>
    <t>e</t>
    <phoneticPr fontId="1"/>
  </si>
  <si>
    <t>g</t>
    <phoneticPr fontId="1"/>
  </si>
  <si>
    <t>i</t>
  </si>
  <si>
    <t>i</t>
    <phoneticPr fontId="1"/>
  </si>
  <si>
    <t>D72N Line1</t>
    <phoneticPr fontId="1"/>
  </si>
  <si>
    <t>D72N Line2</t>
    <phoneticPr fontId="1"/>
  </si>
  <si>
    <t>L74F Line1</t>
    <phoneticPr fontId="1"/>
  </si>
  <si>
    <t>L74F Line2</t>
    <phoneticPr fontId="1"/>
  </si>
  <si>
    <t>M309I Line1</t>
    <phoneticPr fontId="1"/>
  </si>
  <si>
    <t>M309I Line2</t>
    <phoneticPr fontId="1"/>
  </si>
  <si>
    <t>D397N Line1</t>
  </si>
  <si>
    <t>D397N Line1</t>
    <phoneticPr fontId="1"/>
  </si>
  <si>
    <t>D397N Line2</t>
    <phoneticPr fontId="1"/>
  </si>
  <si>
    <t>A414T Line1</t>
    <phoneticPr fontId="1"/>
  </si>
  <si>
    <t>A414T Line2</t>
    <phoneticPr fontId="1"/>
  </si>
  <si>
    <t>P415L Line1</t>
    <phoneticPr fontId="1"/>
  </si>
  <si>
    <t>P415L Line2</t>
    <phoneticPr fontId="1"/>
  </si>
  <si>
    <t>P415 Line1</t>
    <phoneticPr fontId="1"/>
  </si>
  <si>
    <t>a</t>
  </si>
  <si>
    <t>a</t>
    <phoneticPr fontId="1"/>
  </si>
  <si>
    <t>All lines</t>
    <phoneticPr fontId="1"/>
  </si>
  <si>
    <t>b</t>
  </si>
  <si>
    <t>b</t>
    <phoneticPr fontId="1"/>
  </si>
  <si>
    <t>c</t>
  </si>
  <si>
    <t>c</t>
    <phoneticPr fontId="1"/>
  </si>
  <si>
    <t>Fig. 3</t>
    <phoneticPr fontId="1"/>
  </si>
  <si>
    <t>Fig. 4</t>
    <phoneticPr fontId="1"/>
  </si>
  <si>
    <t>R312C</t>
  </si>
  <si>
    <t>P415L</t>
  </si>
  <si>
    <t>L74F</t>
  </si>
  <si>
    <t>M309I</t>
  </si>
  <si>
    <t>A414T</t>
  </si>
  <si>
    <t>D397N</t>
  </si>
  <si>
    <t>L74F</t>
    <phoneticPr fontId="1"/>
  </si>
  <si>
    <t>D72N</t>
    <phoneticPr fontId="1"/>
  </si>
  <si>
    <t>Fig. S2</t>
    <phoneticPr fontId="1"/>
  </si>
  <si>
    <t>Line</t>
    <phoneticPr fontId="1"/>
  </si>
  <si>
    <t>Figure</t>
    <phoneticPr fontId="1"/>
  </si>
  <si>
    <t>Fig. S3c</t>
    <phoneticPr fontId="1"/>
  </si>
  <si>
    <t>Leaf area</t>
  </si>
  <si>
    <t>Shoot dry weight</t>
  </si>
  <si>
    <t>Leaf mass per area</t>
  </si>
  <si>
    <t>shoot dry weight</t>
  </si>
  <si>
    <t>root dry weight</t>
  </si>
  <si>
    <t>seeds weight</t>
  </si>
  <si>
    <t>Fig. S4b</t>
    <phoneticPr fontId="1"/>
  </si>
  <si>
    <t>Fig. S5</t>
    <phoneticPr fontId="1"/>
  </si>
  <si>
    <t>Fig. S6a</t>
    <phoneticPr fontId="1"/>
  </si>
  <si>
    <t>Fig. S6</t>
    <phoneticPr fontId="1"/>
  </si>
  <si>
    <t>M309I-21%</t>
  </si>
  <si>
    <t>&gt;0.9999</t>
  </si>
  <si>
    <t>D397N-21%</t>
  </si>
  <si>
    <t>M309I-2%</t>
    <phoneticPr fontId="1"/>
  </si>
  <si>
    <t>D397N-2%</t>
    <phoneticPr fontId="1"/>
  </si>
  <si>
    <t>Fig. S7</t>
    <phoneticPr fontId="1"/>
  </si>
  <si>
    <t>Fig. S8b</t>
    <phoneticPr fontId="1"/>
  </si>
  <si>
    <t>Fig. S8c</t>
    <phoneticPr fontId="1"/>
  </si>
  <si>
    <t>Fig. S10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</si>
  <si>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  <phoneticPr fontId="1"/>
  </si>
  <si>
    <t>Source Data 2. Raw data for Fig. S15</t>
    <phoneticPr fontId="11"/>
  </si>
  <si>
    <t xml:space="preserve">Uncropped gel of SDS-PAGE analysis of the purified  </t>
    <phoneticPr fontId="11"/>
  </si>
  <si>
    <t>Col-0, M309I, and D397N AtRubisco</t>
    <phoneticPr fontId="11"/>
  </si>
  <si>
    <t>1st raw data</t>
    <phoneticPr fontId="11"/>
  </si>
  <si>
    <t>Averaged</t>
    <phoneticPr fontId="11"/>
  </si>
  <si>
    <t>Col-0</t>
    <phoneticPr fontId="11"/>
  </si>
  <si>
    <t>LS</t>
  </si>
  <si>
    <t>SS(RbcSB)</t>
    <phoneticPr fontId="11"/>
  </si>
  <si>
    <t>SS(RbcSA)</t>
  </si>
  <si>
    <t>SS(RbcSA)</t>
    <phoneticPr fontId="11"/>
  </si>
  <si>
    <t>2nd raw data</t>
    <phoneticPr fontId="11"/>
  </si>
  <si>
    <t>Standard deviation</t>
    <phoneticPr fontId="11"/>
  </si>
  <si>
    <t>3rd raw data</t>
    <phoneticPr fontId="11"/>
  </si>
  <si>
    <t>LS</t>
    <phoneticPr fontId="11"/>
  </si>
  <si>
    <t>The stained bands were scanned and processed using ImageJ ver. 1.53q.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</si>
</sst>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right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right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right" vertical="center" wrapText="1" readingOrder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 readingOrder="1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317048</xdr:colOff>
      <xdr:row>5</xdr:row>
      <xdr:rowOff>138545</xdr:rowOff>
    </xdr:from>
    <xdr:to>
      <xdr:col>7</xdr:col>
      <xdr:colOff>82892</xdr:colOff>
      <xdr:row>20</xdr:row>
      <xdr:rowOff>150792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930CF4B-1F06-45A5-8026-6E65576B4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0" t="18572" r="5989" b="35714"/>
        <a:stretch/>
      </xdr:blipFill>
      <xdr:spPr>
        <a:xfrm>
          <a:off x="1002848" y="1052945"/>
          <a:ext cx="4109244" cy="2726872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</xdr:row>
      <xdr:rowOff>162214</xdr:rowOff>
    </xdr:from>
    <xdr:to>
      <xdr:col>2</xdr:col>
      <xdr:colOff>337838</xdr:colOff>
      <xdr:row>21</xdr:row>
      <xdr:rowOff>47561</xdr:rowOff>
    </xdr:to>
    <xdr:sp macro="" textlink="">
      <xdr:nvSpPr>
        <xdr:cNvPr id="3" name="テキスト ボックス 56">
          <a:extLst>
            <a:ext uri="{FF2B5EF4-FFF2-40B4-BE49-F238E27FC236}">
              <a16:creationId xmlns:a16="http://schemas.microsoft.com/office/drawing/2014/main" id="{3BE3544F-E75C-4E9A-BD61-A17353FEFB95}"/>
            </a:ext>
          </a:extLst>
        </xdr:cNvPr>
        <xdr:cNvSpPr txBox="1"/>
      </xdr:nvSpPr>
      <xdr:spPr>
        <a:xfrm>
          <a:off x="714375" y="895639"/>
          <a:ext cx="1099838" cy="2961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en-US" altLang="ja-JP" sz="1000"/>
        </a:p>
        <a:p>
          <a:r>
            <a:rPr kumimoji="1" lang="en-US" altLang="ja-JP" sz="1000"/>
            <a:t>kDa</a:t>
          </a:r>
        </a:p>
        <a:p>
          <a:endParaRPr kumimoji="1" lang="en-US" altLang="ja-JP" sz="1000"/>
        </a:p>
        <a:p>
          <a:r>
            <a:rPr kumimoji="1" lang="en-US" altLang="ja-JP" sz="1000"/>
            <a:t>63</a:t>
          </a:r>
        </a:p>
        <a:p>
          <a:pPr>
            <a:lnSpc>
              <a:spcPts val="600"/>
            </a:lnSpc>
          </a:pPr>
          <a:endParaRPr kumimoji="1" lang="en-US" altLang="ja-JP" sz="1000"/>
        </a:p>
        <a:p>
          <a:r>
            <a:rPr kumimoji="1" lang="en-US" altLang="ja-JP" sz="1000"/>
            <a:t>48</a:t>
          </a:r>
        </a:p>
        <a:p>
          <a:endParaRPr kumimoji="1" lang="en-US" altLang="ja-JP" sz="1000"/>
        </a:p>
        <a:p>
          <a:r>
            <a:rPr kumimoji="1" lang="en-US" altLang="ja-JP" sz="1000"/>
            <a:t>35</a:t>
          </a:r>
        </a:p>
        <a:p>
          <a:endParaRPr kumimoji="1" lang="en-US" altLang="ja-JP" sz="1000"/>
        </a:p>
        <a:p>
          <a:r>
            <a:rPr kumimoji="1" lang="en-US" altLang="ja-JP" sz="1000"/>
            <a:t>25</a:t>
          </a:r>
        </a:p>
        <a:p>
          <a:endParaRPr kumimoji="1" lang="en-US" altLang="ja-JP" sz="1000"/>
        </a:p>
        <a:p>
          <a:r>
            <a:rPr kumimoji="1" lang="en-US" altLang="ja-JP" sz="1000"/>
            <a:t>20</a:t>
          </a:r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r>
            <a:rPr kumimoji="1" lang="en-US" altLang="ja-JP" sz="1000"/>
            <a:t>17</a:t>
          </a:r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endParaRPr kumimoji="1" lang="en-US" altLang="ja-JP" sz="1000"/>
        </a:p>
        <a:p>
          <a:pPr>
            <a:lnSpc>
              <a:spcPts val="600"/>
            </a:lnSpc>
          </a:pPr>
          <a:r>
            <a:rPr kumimoji="1" lang="en-US" altLang="ja-JP" sz="1000"/>
            <a:t>11</a:t>
          </a:r>
        </a:p>
        <a:p>
          <a:pPr>
            <a:lnSpc>
              <a:spcPts val="600"/>
            </a:lnSpc>
          </a:pPr>
          <a:endParaRPr kumimoji="1" lang="en-US" altLang="ja-JP" sz="1000"/>
        </a:p>
      </xdr:txBody>
    </xdr:sp>
    <xdr:clientData/>
  </xdr:twoCellAnchor>
  <xdr:twoCellAnchor>
    <xdr:from>
      <xdr:col>3</xdr:col>
      <xdr:colOff>297781</xdr:colOff>
      <xdr:row>3</xdr:row>
      <xdr:rowOff>110033</xdr:rowOff>
    </xdr:from>
    <xdr:to>
      <xdr:col>3</xdr:col>
      <xdr:colOff>562341</xdr:colOff>
      <xdr:row>6</xdr:row>
      <xdr:rowOff>63516</xdr:rowOff>
    </xdr:to>
    <xdr:sp macro="" textlink="">
      <xdr:nvSpPr>
        <xdr:cNvPr id="4" name="テキスト ボックス 57">
          <a:extLst>
            <a:ext uri="{FF2B5EF4-FFF2-40B4-BE49-F238E27FC236}">
              <a16:creationId xmlns:a16="http://schemas.microsoft.com/office/drawing/2014/main" id="{429C97E6-4F8B-4035-A179-18725DD7C588}"/>
            </a:ext>
          </a:extLst>
        </xdr:cNvPr>
        <xdr:cNvSpPr txBox="1"/>
      </xdr:nvSpPr>
      <xdr:spPr>
        <a:xfrm rot="18241710">
          <a:off x="2344032" y="778407"/>
          <a:ext cx="496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Col-0</a:t>
          </a:r>
          <a:endParaRPr kumimoji="1" lang="ja-JP" altLang="en-US" sz="1100"/>
        </a:p>
      </xdr:txBody>
    </xdr:sp>
    <xdr:clientData/>
  </xdr:twoCellAnchor>
  <xdr:twoCellAnchor>
    <xdr:from>
      <xdr:col>3</xdr:col>
      <xdr:colOff>620045</xdr:colOff>
      <xdr:row>2</xdr:row>
      <xdr:rowOff>161925</xdr:rowOff>
    </xdr:from>
    <xdr:to>
      <xdr:col>4</xdr:col>
      <xdr:colOff>198805</xdr:colOff>
      <xdr:row>6</xdr:row>
      <xdr:rowOff>102433</xdr:rowOff>
    </xdr:to>
    <xdr:sp macro="" textlink="">
      <xdr:nvSpPr>
        <xdr:cNvPr id="5" name="テキスト ボックス 58">
          <a:extLst>
            <a:ext uri="{FF2B5EF4-FFF2-40B4-BE49-F238E27FC236}">
              <a16:creationId xmlns:a16="http://schemas.microsoft.com/office/drawing/2014/main" id="{2DC5938B-A4F3-42FE-B3B9-76F72BA424FF}"/>
            </a:ext>
          </a:extLst>
        </xdr:cNvPr>
        <xdr:cNvSpPr txBox="1"/>
      </xdr:nvSpPr>
      <xdr:spPr>
        <a:xfrm rot="18241710">
          <a:off x="2582296" y="733324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M309I</a:t>
          </a:r>
          <a:endParaRPr kumimoji="1" lang="ja-JP" altLang="en-US" sz="1100"/>
        </a:p>
      </xdr:txBody>
    </xdr:sp>
    <xdr:clientData/>
  </xdr:twoCellAnchor>
  <xdr:twoCellAnchor>
    <xdr:from>
      <xdr:col>4</xdr:col>
      <xdr:colOff>261673</xdr:colOff>
      <xdr:row>2</xdr:row>
      <xdr:rowOff>161925</xdr:rowOff>
    </xdr:from>
    <xdr:to>
      <xdr:col>4</xdr:col>
      <xdr:colOff>526233</xdr:colOff>
      <xdr:row>6</xdr:row>
      <xdr:rowOff>102433</xdr:rowOff>
    </xdr:to>
    <xdr:sp macro="" textlink="">
      <xdr:nvSpPr>
        <xdr:cNvPr id="6" name="テキスト ボックス 59">
          <a:extLst>
            <a:ext uri="{FF2B5EF4-FFF2-40B4-BE49-F238E27FC236}">
              <a16:creationId xmlns:a16="http://schemas.microsoft.com/office/drawing/2014/main" id="{B6990664-E1E7-4CCA-A3EA-700F3528FD77}"/>
            </a:ext>
          </a:extLst>
        </xdr:cNvPr>
        <xdr:cNvSpPr txBox="1"/>
      </xdr:nvSpPr>
      <xdr:spPr>
        <a:xfrm rot="18241710">
          <a:off x="2909724" y="733324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D397N</a:t>
          </a:r>
        </a:p>
      </xdr:txBody>
    </xdr:sp>
    <xdr:clientData/>
  </xdr:twoCellAnchor>
  <xdr:twoCellAnchor editAs="oneCell">
    <xdr:from>
      <xdr:col>7</xdr:col>
      <xdr:colOff>361950</xdr:colOff>
      <xdr:row>5</xdr:row>
      <xdr:rowOff>148986</xdr:rowOff>
    </xdr:from>
    <xdr:to>
      <xdr:col>13</xdr:col>
      <xdr:colOff>485775</xdr:colOff>
      <xdr:row>20</xdr:row>
      <xdr:rowOff>153765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323D485-E04C-407C-BD8C-93380469A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6" t="33695" r="5529" b="24454"/>
        <a:stretch/>
      </xdr:blipFill>
      <xdr:spPr>
        <a:xfrm>
          <a:off x="5391150" y="1063386"/>
          <a:ext cx="4238625" cy="2719404"/>
        </a:xfrm>
        <a:prstGeom prst="rect">
          <a:avLst/>
        </a:prstGeom>
      </xdr:spPr>
    </xdr:pic>
    <xdr:clientData/>
  </xdr:twoCellAnchor>
  <xdr:twoCellAnchor editAs="oneCell">
    <xdr:from>
      <xdr:col>13</xdr:col>
      <xdr:colOff>672353</xdr:colOff>
      <xdr:row>5</xdr:row>
      <xdr:rowOff>112059</xdr:rowOff>
    </xdr:from>
    <xdr:to>
      <xdr:col>20</xdr:col>
      <xdr:colOff>245442</xdr:colOff>
      <xdr:row>20</xdr:row>
      <xdr:rowOff>156883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8AA5DD4-8652-4E15-B0E1-3E5C26C57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73" t="24332" r="8988" b="34927"/>
        <a:stretch/>
      </xdr:blipFill>
      <xdr:spPr>
        <a:xfrm>
          <a:off x="9816353" y="1026459"/>
          <a:ext cx="4373689" cy="2759449"/>
        </a:xfrm>
        <a:prstGeom prst="rect">
          <a:avLst/>
        </a:prstGeom>
      </xdr:spPr>
    </xdr:pic>
    <xdr:clientData/>
  </xdr:twoCellAnchor>
  <xdr:twoCellAnchor>
    <xdr:from>
      <xdr:col>9</xdr:col>
      <xdr:colOff>393031</xdr:colOff>
      <xdr:row>3</xdr:row>
      <xdr:rowOff>100508</xdr:rowOff>
    </xdr:from>
    <xdr:to>
      <xdr:col>9</xdr:col>
      <xdr:colOff>657591</xdr:colOff>
      <xdr:row>6</xdr:row>
      <xdr:rowOff>53991</xdr:rowOff>
    </xdr:to>
    <xdr:sp macro="" textlink="">
      <xdr:nvSpPr>
        <xdr:cNvPr id="9" name="テキスト ボックス 57">
          <a:extLst>
            <a:ext uri="{FF2B5EF4-FFF2-40B4-BE49-F238E27FC236}">
              <a16:creationId xmlns:a16="http://schemas.microsoft.com/office/drawing/2014/main" id="{4D7C19CE-B59C-4FEA-94AF-BCC55CF7110A}"/>
            </a:ext>
          </a:extLst>
        </xdr:cNvPr>
        <xdr:cNvSpPr txBox="1"/>
      </xdr:nvSpPr>
      <xdr:spPr>
        <a:xfrm rot="18241710">
          <a:off x="6677907" y="768882"/>
          <a:ext cx="496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Col-0</a:t>
          </a:r>
          <a:endParaRPr kumimoji="1" lang="ja-JP" altLang="en-US" sz="1100"/>
        </a:p>
      </xdr:txBody>
    </xdr:sp>
    <xdr:clientData/>
  </xdr:twoCellAnchor>
  <xdr:twoCellAnchor>
    <xdr:from>
      <xdr:col>10</xdr:col>
      <xdr:colOff>29495</xdr:colOff>
      <xdr:row>2</xdr:row>
      <xdr:rowOff>152400</xdr:rowOff>
    </xdr:from>
    <xdr:to>
      <xdr:col>10</xdr:col>
      <xdr:colOff>294055</xdr:colOff>
      <xdr:row>6</xdr:row>
      <xdr:rowOff>92908</xdr:rowOff>
    </xdr:to>
    <xdr:sp macro="" textlink="">
      <xdr:nvSpPr>
        <xdr:cNvPr id="10" name="テキスト ボックス 58">
          <a:extLst>
            <a:ext uri="{FF2B5EF4-FFF2-40B4-BE49-F238E27FC236}">
              <a16:creationId xmlns:a16="http://schemas.microsoft.com/office/drawing/2014/main" id="{9CF96790-16A2-40A9-B8A3-C033250FDB96}"/>
            </a:ext>
          </a:extLst>
        </xdr:cNvPr>
        <xdr:cNvSpPr txBox="1"/>
      </xdr:nvSpPr>
      <xdr:spPr>
        <a:xfrm rot="18241710">
          <a:off x="6916171" y="723799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M309I</a:t>
          </a:r>
          <a:endParaRPr kumimoji="1" lang="ja-JP" altLang="en-US" sz="1100"/>
        </a:p>
      </xdr:txBody>
    </xdr:sp>
    <xdr:clientData/>
  </xdr:twoCellAnchor>
  <xdr:twoCellAnchor>
    <xdr:from>
      <xdr:col>10</xdr:col>
      <xdr:colOff>356923</xdr:colOff>
      <xdr:row>2</xdr:row>
      <xdr:rowOff>152400</xdr:rowOff>
    </xdr:from>
    <xdr:to>
      <xdr:col>10</xdr:col>
      <xdr:colOff>621483</xdr:colOff>
      <xdr:row>6</xdr:row>
      <xdr:rowOff>92908</xdr:rowOff>
    </xdr:to>
    <xdr:sp macro="" textlink="">
      <xdr:nvSpPr>
        <xdr:cNvPr id="11" name="テキスト ボックス 59">
          <a:extLst>
            <a:ext uri="{FF2B5EF4-FFF2-40B4-BE49-F238E27FC236}">
              <a16:creationId xmlns:a16="http://schemas.microsoft.com/office/drawing/2014/main" id="{0AB98EF7-F3CE-4063-A32D-B899B177A29F}"/>
            </a:ext>
          </a:extLst>
        </xdr:cNvPr>
        <xdr:cNvSpPr txBox="1"/>
      </xdr:nvSpPr>
      <xdr:spPr>
        <a:xfrm rot="18241710">
          <a:off x="7243599" y="723799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D397N</a:t>
          </a:r>
        </a:p>
      </xdr:txBody>
    </xdr:sp>
    <xdr:clientData/>
  </xdr:twoCellAnchor>
  <xdr:twoCellAnchor>
    <xdr:from>
      <xdr:col>16</xdr:col>
      <xdr:colOff>593056</xdr:colOff>
      <xdr:row>3</xdr:row>
      <xdr:rowOff>81458</xdr:rowOff>
    </xdr:from>
    <xdr:to>
      <xdr:col>17</xdr:col>
      <xdr:colOff>171816</xdr:colOff>
      <xdr:row>6</xdr:row>
      <xdr:rowOff>34941</xdr:rowOff>
    </xdr:to>
    <xdr:sp macro="" textlink="">
      <xdr:nvSpPr>
        <xdr:cNvPr id="12" name="テキスト ボックス 57">
          <a:extLst>
            <a:ext uri="{FF2B5EF4-FFF2-40B4-BE49-F238E27FC236}">
              <a16:creationId xmlns:a16="http://schemas.microsoft.com/office/drawing/2014/main" id="{76422E49-3660-4F56-8E67-64AFF30CC7C6}"/>
            </a:ext>
          </a:extLst>
        </xdr:cNvPr>
        <xdr:cNvSpPr txBox="1"/>
      </xdr:nvSpPr>
      <xdr:spPr>
        <a:xfrm rot="18241710">
          <a:off x="11678532" y="749832"/>
          <a:ext cx="496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Col-0</a:t>
          </a:r>
          <a:endParaRPr kumimoji="1" lang="ja-JP" altLang="en-US" sz="1100"/>
        </a:p>
      </xdr:txBody>
    </xdr:sp>
    <xdr:clientData/>
  </xdr:twoCellAnchor>
  <xdr:twoCellAnchor>
    <xdr:from>
      <xdr:col>17</xdr:col>
      <xdr:colOff>229520</xdr:colOff>
      <xdr:row>2</xdr:row>
      <xdr:rowOff>133350</xdr:rowOff>
    </xdr:from>
    <xdr:to>
      <xdr:col>17</xdr:col>
      <xdr:colOff>494080</xdr:colOff>
      <xdr:row>6</xdr:row>
      <xdr:rowOff>73858</xdr:rowOff>
    </xdr:to>
    <xdr:sp macro="" textlink="">
      <xdr:nvSpPr>
        <xdr:cNvPr id="13" name="テキスト ボックス 58">
          <a:extLst>
            <a:ext uri="{FF2B5EF4-FFF2-40B4-BE49-F238E27FC236}">
              <a16:creationId xmlns:a16="http://schemas.microsoft.com/office/drawing/2014/main" id="{B9CA99AE-0F4A-4D00-B518-040B4311A62D}"/>
            </a:ext>
          </a:extLst>
        </xdr:cNvPr>
        <xdr:cNvSpPr txBox="1"/>
      </xdr:nvSpPr>
      <xdr:spPr>
        <a:xfrm rot="18241710">
          <a:off x="11916796" y="704749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M309I</a:t>
          </a:r>
          <a:endParaRPr kumimoji="1" lang="ja-JP" altLang="en-US" sz="1100"/>
        </a:p>
      </xdr:txBody>
    </xdr:sp>
    <xdr:clientData/>
  </xdr:twoCellAnchor>
  <xdr:twoCellAnchor>
    <xdr:from>
      <xdr:col>17</xdr:col>
      <xdr:colOff>556948</xdr:colOff>
      <xdr:row>2</xdr:row>
      <xdr:rowOff>133350</xdr:rowOff>
    </xdr:from>
    <xdr:to>
      <xdr:col>18</xdr:col>
      <xdr:colOff>135708</xdr:colOff>
      <xdr:row>6</xdr:row>
      <xdr:rowOff>73858</xdr:rowOff>
    </xdr:to>
    <xdr:sp macro="" textlink="">
      <xdr:nvSpPr>
        <xdr:cNvPr id="14" name="テキスト ボックス 59">
          <a:extLst>
            <a:ext uri="{FF2B5EF4-FFF2-40B4-BE49-F238E27FC236}">
              <a16:creationId xmlns:a16="http://schemas.microsoft.com/office/drawing/2014/main" id="{94FDF139-FB55-4908-B6BE-22EF9559ACE2}"/>
            </a:ext>
          </a:extLst>
        </xdr:cNvPr>
        <xdr:cNvSpPr txBox="1"/>
      </xdr:nvSpPr>
      <xdr:spPr>
        <a:xfrm rot="18241710">
          <a:off x="12244224" y="704749"/>
          <a:ext cx="66440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/>
            <a:t>D397N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2FB5-39CF-4657-B860-85791EE79C3F}">
  <dimension ref="A1:S131"/>
  <sheetViews>
    <sheetView workbookViewId="0">
      <selection activeCell="K37" sqref="K37"/>
    </sheetView>
  </sheetViews>
  <sheetFormatPr defaultRowHeight="15.75" x14ac:dyDescent="0.4"/>
  <cols>
    <col min="1" max="1" width="6.25" style="3" customWidth="1"/>
    <col min="2" max="2" width="3" style="2" customWidth="1"/>
    <col min="3" max="3" width="13.875" style="3" customWidth="1"/>
    <col min="4" max="4" width="9" style="2"/>
    <col min="5" max="5" width="9" style="3"/>
    <col min="6" max="6" width="12.75" style="3" customWidth="1"/>
    <col min="7" max="19" width="15" style="2" customWidth="1"/>
    <col min="20" max="16384" width="9" style="3"/>
  </cols>
  <sheetData>
    <row r="1" spans="1:19" x14ac:dyDescent="0.4">
      <c r="A1" s="1" t="s">
        <v>0</v>
      </c>
    </row>
    <row r="2" spans="1:19" ht="15" customHeight="1" x14ac:dyDescent="0.4">
      <c r="A2" s="11" t="s">
        <v>63</v>
      </c>
      <c r="B2" s="11"/>
      <c r="C2" s="4" t="s">
        <v>62</v>
      </c>
      <c r="D2" s="4" t="s">
        <v>84</v>
      </c>
      <c r="F2" s="11" t="s">
        <v>62</v>
      </c>
      <c r="G2" s="11" t="s">
        <v>84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4">
      <c r="A3" s="11" t="s">
        <v>1</v>
      </c>
      <c r="B3" s="11" t="s">
        <v>7</v>
      </c>
      <c r="C3" s="5" t="s">
        <v>3</v>
      </c>
      <c r="D3" s="4">
        <v>3.3999999999999998E-3</v>
      </c>
      <c r="F3" s="11"/>
      <c r="G3" s="11" t="s">
        <v>61</v>
      </c>
      <c r="H3" s="11"/>
      <c r="I3" s="11"/>
      <c r="J3" s="11"/>
      <c r="K3" s="11"/>
      <c r="L3" s="11"/>
      <c r="M3" s="11" t="s">
        <v>80</v>
      </c>
      <c r="N3" s="11" t="s">
        <v>83</v>
      </c>
      <c r="O3" s="11"/>
      <c r="P3" s="11"/>
      <c r="Q3" s="11"/>
      <c r="R3" s="11"/>
      <c r="S3" s="11"/>
    </row>
    <row r="4" spans="1:19" x14ac:dyDescent="0.4">
      <c r="A4" s="11"/>
      <c r="B4" s="11"/>
      <c r="C4" s="5" t="s">
        <v>5</v>
      </c>
      <c r="D4" s="4">
        <v>3.5999999999999999E-3</v>
      </c>
      <c r="F4" s="11"/>
      <c r="G4" s="4" t="s">
        <v>45</v>
      </c>
      <c r="H4" s="4" t="s">
        <v>48</v>
      </c>
      <c r="I4" s="4" t="s">
        <v>50</v>
      </c>
      <c r="J4" s="4" t="s">
        <v>7</v>
      </c>
      <c r="K4" s="4" t="s">
        <v>26</v>
      </c>
      <c r="L4" s="4" t="s">
        <v>22</v>
      </c>
      <c r="M4" s="11"/>
      <c r="N4" s="7" t="s">
        <v>44</v>
      </c>
      <c r="O4" s="7" t="s">
        <v>47</v>
      </c>
      <c r="P4" s="7" t="s">
        <v>49</v>
      </c>
      <c r="Q4" s="7" t="s">
        <v>6</v>
      </c>
      <c r="R4" s="7" t="s">
        <v>25</v>
      </c>
      <c r="S4" s="7" t="s">
        <v>21</v>
      </c>
    </row>
    <row r="5" spans="1:19" x14ac:dyDescent="0.4">
      <c r="A5" s="11"/>
      <c r="B5" s="11" t="s">
        <v>26</v>
      </c>
      <c r="C5" s="5" t="s">
        <v>3</v>
      </c>
      <c r="D5" s="4" t="s">
        <v>8</v>
      </c>
      <c r="F5" s="8" t="s">
        <v>30</v>
      </c>
      <c r="G5" s="9">
        <v>0.89910000000000001</v>
      </c>
      <c r="H5" s="9">
        <v>0.99019999999999997</v>
      </c>
      <c r="I5" s="9">
        <v>4.2799999999999998E-2</v>
      </c>
      <c r="J5" s="9">
        <v>4.3E-3</v>
      </c>
      <c r="K5" s="9">
        <v>0.99119999999999997</v>
      </c>
      <c r="L5" s="9">
        <v>0.91500000000000004</v>
      </c>
      <c r="M5" s="9">
        <v>0.999</v>
      </c>
      <c r="N5" s="9">
        <v>0.21179999999999999</v>
      </c>
      <c r="O5" s="9">
        <v>6.9999999999999999E-4</v>
      </c>
      <c r="P5" s="9">
        <v>0.60519999999999996</v>
      </c>
      <c r="Q5" s="9">
        <v>0.99960000000000004</v>
      </c>
      <c r="R5" s="9">
        <v>0.96970000000000001</v>
      </c>
      <c r="S5" s="9">
        <v>0.58030000000000004</v>
      </c>
    </row>
    <row r="6" spans="1:19" x14ac:dyDescent="0.4">
      <c r="A6" s="11"/>
      <c r="B6" s="11"/>
      <c r="C6" s="5" t="s">
        <v>5</v>
      </c>
      <c r="D6" s="4" t="s">
        <v>8</v>
      </c>
      <c r="F6" s="8" t="s">
        <v>11</v>
      </c>
      <c r="G6" s="9">
        <v>0.99960000000000004</v>
      </c>
      <c r="H6" s="9">
        <v>0.99970000000000003</v>
      </c>
      <c r="I6" s="9">
        <v>0.21479999999999999</v>
      </c>
      <c r="J6" s="9">
        <v>1.7299999999999999E-2</v>
      </c>
      <c r="K6" s="9">
        <v>0.99960000000000004</v>
      </c>
      <c r="L6" s="9">
        <v>0.53049999999999997</v>
      </c>
      <c r="M6" s="9">
        <v>0.99980000000000002</v>
      </c>
      <c r="N6" s="9">
        <v>0.26050000000000001</v>
      </c>
      <c r="O6" s="9">
        <v>5.9999999999999995E-4</v>
      </c>
      <c r="P6" s="9">
        <v>0.17100000000000001</v>
      </c>
      <c r="Q6" s="9">
        <v>5.4699999999999999E-2</v>
      </c>
      <c r="R6" s="9">
        <v>7.1999999999999998E-3</v>
      </c>
      <c r="S6" s="9">
        <v>0.92810000000000004</v>
      </c>
    </row>
    <row r="7" spans="1:19" x14ac:dyDescent="0.4">
      <c r="A7" s="11"/>
      <c r="B7" s="11"/>
      <c r="C7" s="5" t="s">
        <v>43</v>
      </c>
      <c r="D7" s="4">
        <f>0.0033</f>
        <v>3.3E-3</v>
      </c>
      <c r="F7" s="8" t="s">
        <v>32</v>
      </c>
      <c r="G7" s="9">
        <v>0.2422</v>
      </c>
      <c r="H7" s="9">
        <v>0.37340000000000001</v>
      </c>
      <c r="I7" s="9">
        <v>5.9999999999999995E-4</v>
      </c>
      <c r="J7" s="9">
        <v>4.1000000000000003E-3</v>
      </c>
      <c r="K7" s="9">
        <v>1.4E-3</v>
      </c>
      <c r="L7" s="9" t="s">
        <v>8</v>
      </c>
      <c r="M7" s="9">
        <v>0.99960000000000004</v>
      </c>
      <c r="N7" s="9">
        <v>0.69410000000000005</v>
      </c>
      <c r="O7" s="9">
        <v>5.9999999999999995E-4</v>
      </c>
      <c r="P7" s="9">
        <v>0.99960000000000004</v>
      </c>
      <c r="Q7" s="9">
        <v>0.93899999999999995</v>
      </c>
      <c r="R7" s="9">
        <v>0.99939999999999996</v>
      </c>
      <c r="S7" s="9">
        <v>0.53710000000000002</v>
      </c>
    </row>
    <row r="8" spans="1:19" x14ac:dyDescent="0.4">
      <c r="A8" s="11"/>
      <c r="B8" s="11"/>
      <c r="C8" s="5" t="s">
        <v>42</v>
      </c>
      <c r="D8" s="4">
        <f>0.0025</f>
        <v>2.5000000000000001E-3</v>
      </c>
      <c r="F8" s="8" t="s">
        <v>13</v>
      </c>
      <c r="G8" s="9">
        <v>0.24879999999999999</v>
      </c>
      <c r="H8" s="9">
        <v>0.56220000000000003</v>
      </c>
      <c r="I8" s="9">
        <v>1.6999999999999999E-3</v>
      </c>
      <c r="J8" s="9">
        <v>1.3299999999999999E-2</v>
      </c>
      <c r="K8" s="9">
        <v>7.4499999999999997E-2</v>
      </c>
      <c r="L8" s="9">
        <v>5.4999999999999997E-3</v>
      </c>
      <c r="M8" s="9">
        <v>0.80720000000000003</v>
      </c>
      <c r="N8" s="9">
        <v>0.99929999999999997</v>
      </c>
      <c r="O8" s="9">
        <v>1.4200000000000001E-2</v>
      </c>
      <c r="P8" s="9">
        <v>0.99960000000000004</v>
      </c>
      <c r="Q8" s="9">
        <v>0.99939999999999996</v>
      </c>
      <c r="R8" s="9">
        <v>0.99970000000000003</v>
      </c>
      <c r="S8" s="9">
        <v>0.99909999999999999</v>
      </c>
    </row>
    <row r="9" spans="1:19" x14ac:dyDescent="0.4">
      <c r="A9" s="11"/>
      <c r="B9" s="11" t="s">
        <v>22</v>
      </c>
      <c r="C9" s="5" t="s">
        <v>10</v>
      </c>
      <c r="D9" s="4" t="s">
        <v>9</v>
      </c>
      <c r="F9" s="8" t="s">
        <v>34</v>
      </c>
      <c r="G9" s="9">
        <v>0.98980000000000001</v>
      </c>
      <c r="H9" s="9">
        <v>0.37340000000000001</v>
      </c>
      <c r="I9" s="9">
        <v>0.25729999999999997</v>
      </c>
      <c r="J9" s="9">
        <v>0.46389999999999998</v>
      </c>
      <c r="K9" s="9">
        <v>0.189</v>
      </c>
      <c r="L9" s="9">
        <v>0.2344</v>
      </c>
      <c r="M9" s="9" t="s">
        <v>76</v>
      </c>
      <c r="N9" s="9">
        <v>0.99560000000000004</v>
      </c>
      <c r="O9" s="9">
        <v>0.99960000000000004</v>
      </c>
      <c r="P9" s="9" t="s">
        <v>76</v>
      </c>
      <c r="Q9" s="9">
        <v>0.99990000000000001</v>
      </c>
      <c r="R9" s="9">
        <v>0.99590000000000001</v>
      </c>
      <c r="S9" s="9">
        <v>0.99960000000000004</v>
      </c>
    </row>
    <row r="10" spans="1:19" x14ac:dyDescent="0.4">
      <c r="A10" s="11"/>
      <c r="B10" s="11"/>
      <c r="C10" s="5" t="s">
        <v>11</v>
      </c>
      <c r="D10" s="4">
        <f>0.0003</f>
        <v>2.9999999999999997E-4</v>
      </c>
      <c r="F10" s="8" t="s">
        <v>15</v>
      </c>
      <c r="G10" s="9">
        <v>0.99180000000000001</v>
      </c>
      <c r="H10" s="9">
        <v>0.78</v>
      </c>
      <c r="I10" s="9">
        <v>0.1956</v>
      </c>
      <c r="J10" s="9">
        <v>0.14910000000000001</v>
      </c>
      <c r="K10" s="9">
        <v>0.27739999999999998</v>
      </c>
      <c r="L10" s="9">
        <v>0.80740000000000001</v>
      </c>
      <c r="M10" s="9">
        <v>0.99970000000000003</v>
      </c>
      <c r="N10" s="9" t="s">
        <v>76</v>
      </c>
      <c r="O10" s="9">
        <v>0.99980000000000002</v>
      </c>
      <c r="P10" s="9" t="s">
        <v>76</v>
      </c>
      <c r="Q10" s="9">
        <v>0.99970000000000003</v>
      </c>
      <c r="R10" s="9">
        <v>0.99950000000000006</v>
      </c>
      <c r="S10" s="9">
        <v>0.99909999999999999</v>
      </c>
    </row>
    <row r="11" spans="1:19" x14ac:dyDescent="0.4">
      <c r="A11" s="11"/>
      <c r="B11" s="11"/>
      <c r="C11" s="5" t="s">
        <v>12</v>
      </c>
      <c r="D11" s="4" t="s">
        <v>8</v>
      </c>
      <c r="F11" s="8" t="s">
        <v>3</v>
      </c>
      <c r="G11" s="9" t="s">
        <v>8</v>
      </c>
      <c r="H11" s="9" t="s">
        <v>8</v>
      </c>
      <c r="I11" s="9" t="s">
        <v>8</v>
      </c>
      <c r="J11" s="9" t="s">
        <v>8</v>
      </c>
      <c r="K11" s="9" t="s">
        <v>8</v>
      </c>
      <c r="L11" s="9" t="s">
        <v>8</v>
      </c>
      <c r="M11" s="9">
        <v>0.99929999999999997</v>
      </c>
      <c r="N11" s="9">
        <v>1E-4</v>
      </c>
      <c r="O11" s="9" t="s">
        <v>8</v>
      </c>
      <c r="P11" s="9">
        <v>0.99909999999999999</v>
      </c>
      <c r="Q11" s="9">
        <v>9.5399999999999999E-2</v>
      </c>
      <c r="R11" s="9">
        <v>0.38140000000000002</v>
      </c>
      <c r="S11" s="9">
        <v>0.38890000000000002</v>
      </c>
    </row>
    <row r="12" spans="1:19" x14ac:dyDescent="0.4">
      <c r="A12" s="11"/>
      <c r="B12" s="11"/>
      <c r="C12" s="5" t="s">
        <v>13</v>
      </c>
      <c r="D12" s="4" t="s">
        <v>8</v>
      </c>
      <c r="F12" s="8" t="s">
        <v>4</v>
      </c>
      <c r="G12" s="9" t="s">
        <v>8</v>
      </c>
      <c r="H12" s="9" t="s">
        <v>8</v>
      </c>
      <c r="I12" s="9" t="s">
        <v>8</v>
      </c>
      <c r="J12" s="9" t="s">
        <v>8</v>
      </c>
      <c r="K12" s="9" t="s">
        <v>8</v>
      </c>
      <c r="L12" s="9" t="s">
        <v>8</v>
      </c>
      <c r="M12" s="9">
        <v>0.99929999999999997</v>
      </c>
      <c r="N12" s="9">
        <v>2.0000000000000001E-4</v>
      </c>
      <c r="O12" s="9" t="s">
        <v>8</v>
      </c>
      <c r="P12" s="9">
        <v>0.97370000000000001</v>
      </c>
      <c r="Q12" s="9">
        <v>0.73509999999999998</v>
      </c>
      <c r="R12" s="9">
        <v>0.99580000000000002</v>
      </c>
      <c r="S12" s="9">
        <v>0.72040000000000004</v>
      </c>
    </row>
    <row r="13" spans="1:19" x14ac:dyDescent="0.4">
      <c r="A13" s="11"/>
      <c r="B13" s="11"/>
      <c r="C13" s="5" t="s">
        <v>14</v>
      </c>
      <c r="D13" s="4">
        <f>0.01</f>
        <v>0.01</v>
      </c>
      <c r="F13" s="8" t="s">
        <v>37</v>
      </c>
      <c r="G13" s="9">
        <v>0.1145</v>
      </c>
      <c r="H13" s="9">
        <v>0.20250000000000001</v>
      </c>
      <c r="I13" s="9">
        <v>0.1459</v>
      </c>
      <c r="J13" s="9">
        <v>3.8699999999999998E-2</v>
      </c>
      <c r="K13" s="9">
        <v>0.99950000000000006</v>
      </c>
      <c r="L13" s="9">
        <v>0.99919999999999998</v>
      </c>
      <c r="M13" s="9">
        <v>0.999</v>
      </c>
      <c r="N13" s="9" t="s">
        <v>76</v>
      </c>
      <c r="O13" s="9">
        <v>0.99970000000000003</v>
      </c>
      <c r="P13" s="9" t="s">
        <v>76</v>
      </c>
      <c r="Q13" s="9">
        <v>0.99539999999999995</v>
      </c>
      <c r="R13" s="9">
        <v>0.99970000000000003</v>
      </c>
      <c r="S13" s="9">
        <v>0.91290000000000004</v>
      </c>
    </row>
    <row r="14" spans="1:19" x14ac:dyDescent="0.4">
      <c r="A14" s="11"/>
      <c r="B14" s="11"/>
      <c r="C14" s="5" t="s">
        <v>15</v>
      </c>
      <c r="D14" s="4">
        <f>0.094</f>
        <v>9.4E-2</v>
      </c>
      <c r="F14" s="8" t="s">
        <v>16</v>
      </c>
      <c r="G14" s="9">
        <v>0.13009999999999999</v>
      </c>
      <c r="H14" s="9">
        <v>0.24879999999999999</v>
      </c>
      <c r="I14" s="9">
        <v>7.6999999999999999E-2</v>
      </c>
      <c r="J14" s="9">
        <v>7.1999999999999998E-3</v>
      </c>
      <c r="K14" s="9">
        <v>0.99939999999999996</v>
      </c>
      <c r="L14" s="9">
        <v>0.84619999999999995</v>
      </c>
      <c r="M14" s="9">
        <v>0.99929999999999997</v>
      </c>
      <c r="N14" s="9">
        <v>0.99060000000000004</v>
      </c>
      <c r="O14" s="9">
        <v>0.99909999999999999</v>
      </c>
      <c r="P14" s="9" t="s">
        <v>76</v>
      </c>
      <c r="Q14" s="9">
        <v>0.99929999999999997</v>
      </c>
      <c r="R14" s="9" t="s">
        <v>76</v>
      </c>
      <c r="S14" s="9">
        <v>0.98770000000000002</v>
      </c>
    </row>
    <row r="15" spans="1:19" x14ac:dyDescent="0.4">
      <c r="A15" s="11"/>
      <c r="B15" s="11"/>
      <c r="C15" s="5" t="s">
        <v>2</v>
      </c>
      <c r="D15" s="4" t="s">
        <v>8</v>
      </c>
      <c r="F15" s="8" t="s">
        <v>39</v>
      </c>
      <c r="G15" s="9">
        <v>0.95940000000000003</v>
      </c>
      <c r="H15" s="9">
        <v>0.99970000000000003</v>
      </c>
      <c r="I15" s="9">
        <v>0.5161</v>
      </c>
      <c r="J15" s="9">
        <v>0.16250000000000001</v>
      </c>
      <c r="K15" s="9" t="s">
        <v>8</v>
      </c>
      <c r="L15" s="9">
        <v>1.9E-3</v>
      </c>
      <c r="M15" s="9">
        <v>0.99939999999999996</v>
      </c>
      <c r="N15" s="9">
        <v>0.81269999999999998</v>
      </c>
      <c r="O15" s="9">
        <v>8.3299999999999999E-2</v>
      </c>
      <c r="P15" s="9">
        <v>0.16350000000000001</v>
      </c>
      <c r="Q15" s="9">
        <v>4.7500000000000001E-2</v>
      </c>
      <c r="R15" s="9">
        <v>0.21590000000000001</v>
      </c>
      <c r="S15" s="9">
        <v>0.71919999999999995</v>
      </c>
    </row>
    <row r="16" spans="1:19" x14ac:dyDescent="0.4">
      <c r="A16" s="11"/>
      <c r="B16" s="11"/>
      <c r="C16" s="5" t="s">
        <v>4</v>
      </c>
      <c r="D16" s="4" t="s">
        <v>8</v>
      </c>
      <c r="F16" s="8" t="s">
        <v>18</v>
      </c>
      <c r="G16" s="9">
        <v>0.51070000000000004</v>
      </c>
      <c r="H16" s="9">
        <v>0.3367</v>
      </c>
      <c r="I16" s="9">
        <v>0.35920000000000002</v>
      </c>
      <c r="J16" s="9">
        <v>1.04E-2</v>
      </c>
      <c r="K16" s="9" t="s">
        <v>8</v>
      </c>
      <c r="L16" s="9">
        <v>2.2000000000000001E-3</v>
      </c>
      <c r="M16" s="9">
        <v>0.99590000000000001</v>
      </c>
      <c r="N16" s="9">
        <v>0.64790000000000003</v>
      </c>
      <c r="O16" s="9">
        <v>0.17460000000000001</v>
      </c>
      <c r="P16" s="9">
        <v>0.30230000000000001</v>
      </c>
      <c r="Q16" s="9">
        <v>6.2E-2</v>
      </c>
      <c r="R16" s="9">
        <v>0.26840000000000003</v>
      </c>
      <c r="S16" s="9">
        <v>0.35649999999999998</v>
      </c>
    </row>
    <row r="17" spans="1:19" x14ac:dyDescent="0.4">
      <c r="A17" s="11"/>
      <c r="B17" s="11"/>
      <c r="C17" s="5" t="s">
        <v>16</v>
      </c>
      <c r="D17" s="4">
        <f>0.0048</f>
        <v>4.7999999999999996E-3</v>
      </c>
      <c r="F17" s="8" t="s">
        <v>41</v>
      </c>
      <c r="G17" s="9" t="s">
        <v>8</v>
      </c>
      <c r="H17" s="9">
        <v>4.0000000000000002E-4</v>
      </c>
      <c r="I17" s="9">
        <v>0.02</v>
      </c>
      <c r="J17" s="9" t="s">
        <v>8</v>
      </c>
      <c r="K17" s="9" t="s">
        <v>8</v>
      </c>
      <c r="L17" s="9" t="s">
        <v>8</v>
      </c>
      <c r="M17" s="9">
        <v>4.0000000000000002E-4</v>
      </c>
      <c r="N17" s="9" t="s">
        <v>8</v>
      </c>
      <c r="O17" s="9" t="s">
        <v>8</v>
      </c>
      <c r="P17" s="9">
        <v>0.16889999999999999</v>
      </c>
      <c r="Q17" s="9">
        <v>1.9E-3</v>
      </c>
      <c r="R17" s="9">
        <v>1.7600000000000001E-2</v>
      </c>
      <c r="S17" s="9">
        <v>0.8528</v>
      </c>
    </row>
    <row r="18" spans="1:19" x14ac:dyDescent="0.4">
      <c r="A18" s="11"/>
      <c r="B18" s="11"/>
      <c r="C18" s="5" t="s">
        <v>17</v>
      </c>
      <c r="D18" s="4" t="s">
        <v>8</v>
      </c>
      <c r="F18" s="8" t="s">
        <v>20</v>
      </c>
      <c r="G18" s="9" t="s">
        <v>8</v>
      </c>
      <c r="H18" s="9" t="s">
        <v>8</v>
      </c>
      <c r="I18" s="9">
        <v>0.1069</v>
      </c>
      <c r="J18" s="9" t="s">
        <v>8</v>
      </c>
      <c r="K18" s="9" t="s">
        <v>8</v>
      </c>
      <c r="L18" s="9" t="s">
        <v>8</v>
      </c>
      <c r="M18" s="9">
        <v>3.2000000000000002E-3</v>
      </c>
      <c r="N18" s="9" t="s">
        <v>8</v>
      </c>
      <c r="O18" s="9" t="s">
        <v>8</v>
      </c>
      <c r="P18" s="9">
        <v>4.4000000000000003E-3</v>
      </c>
      <c r="Q18" s="9">
        <v>5.9999999999999995E-4</v>
      </c>
      <c r="R18" s="9">
        <v>7.3000000000000001E-3</v>
      </c>
      <c r="S18" s="9">
        <v>9.6799999999999997E-2</v>
      </c>
    </row>
    <row r="19" spans="1:19" x14ac:dyDescent="0.4">
      <c r="A19" s="11"/>
      <c r="B19" s="11"/>
      <c r="C19" s="5" t="s">
        <v>18</v>
      </c>
      <c r="D19" s="4" t="s">
        <v>8</v>
      </c>
    </row>
    <row r="20" spans="1:19" x14ac:dyDescent="0.4">
      <c r="A20" s="11"/>
      <c r="B20" s="11"/>
      <c r="C20" s="5" t="s">
        <v>19</v>
      </c>
      <c r="D20" s="4" t="s">
        <v>8</v>
      </c>
      <c r="F20" s="11" t="s">
        <v>62</v>
      </c>
      <c r="G20" s="11" t="s">
        <v>84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4">
      <c r="A21" s="11"/>
      <c r="B21" s="11"/>
      <c r="C21" s="5" t="s">
        <v>20</v>
      </c>
      <c r="D21" s="4" t="s">
        <v>8</v>
      </c>
      <c r="F21" s="11"/>
      <c r="G21" s="11" t="s">
        <v>64</v>
      </c>
      <c r="H21" s="11"/>
      <c r="I21" s="11"/>
      <c r="J21" s="11" t="s">
        <v>71</v>
      </c>
      <c r="K21" s="11"/>
      <c r="L21" s="11"/>
      <c r="M21" s="11" t="s">
        <v>72</v>
      </c>
      <c r="N21" s="11"/>
      <c r="O21" s="11"/>
      <c r="P21" s="11"/>
      <c r="Q21" s="11"/>
      <c r="R21" s="11"/>
      <c r="S21" s="11" t="s">
        <v>81</v>
      </c>
    </row>
    <row r="22" spans="1:19" x14ac:dyDescent="0.4">
      <c r="A22" s="11"/>
      <c r="B22" s="11" t="s">
        <v>27</v>
      </c>
      <c r="C22" s="5" t="s">
        <v>10</v>
      </c>
      <c r="D22" s="4" t="s">
        <v>9</v>
      </c>
      <c r="F22" s="11"/>
      <c r="G22" s="8" t="s">
        <v>65</v>
      </c>
      <c r="H22" s="4" t="s">
        <v>66</v>
      </c>
      <c r="I22" s="8" t="s">
        <v>67</v>
      </c>
      <c r="J22" s="7" t="s">
        <v>68</v>
      </c>
      <c r="K22" s="7" t="s">
        <v>69</v>
      </c>
      <c r="L22" s="7" t="s">
        <v>70</v>
      </c>
      <c r="M22" s="8" t="s">
        <v>47</v>
      </c>
      <c r="N22" s="8" t="s">
        <v>49</v>
      </c>
      <c r="O22" s="8" t="s">
        <v>25</v>
      </c>
      <c r="P22" s="8" t="s">
        <v>21</v>
      </c>
      <c r="Q22" s="8" t="s">
        <v>23</v>
      </c>
      <c r="R22" s="8" t="s">
        <v>28</v>
      </c>
      <c r="S22" s="11"/>
    </row>
    <row r="23" spans="1:19" x14ac:dyDescent="0.4">
      <c r="A23" s="11"/>
      <c r="B23" s="11"/>
      <c r="C23" s="5" t="s">
        <v>31</v>
      </c>
      <c r="D23" s="4" t="s">
        <v>8</v>
      </c>
      <c r="F23" s="8" t="s">
        <v>34</v>
      </c>
      <c r="G23" s="9" t="s">
        <v>8</v>
      </c>
      <c r="H23" s="9">
        <v>1.1000000000000001E-3</v>
      </c>
      <c r="I23" s="9">
        <v>0.62190000000000001</v>
      </c>
      <c r="J23" s="9">
        <v>5.0000000000000001E-4</v>
      </c>
      <c r="K23" s="9">
        <v>1.8E-3</v>
      </c>
      <c r="L23" s="9">
        <v>2.5000000000000001E-3</v>
      </c>
      <c r="M23" s="9">
        <v>8.5000000000000006E-3</v>
      </c>
      <c r="N23" s="9">
        <v>0.21360000000000001</v>
      </c>
      <c r="O23" s="9">
        <v>0.35770000000000002</v>
      </c>
      <c r="P23" s="9">
        <v>2.5000000000000001E-2</v>
      </c>
      <c r="Q23" s="9">
        <v>2.0000000000000001E-4</v>
      </c>
      <c r="R23" s="9">
        <v>0.36499999999999999</v>
      </c>
      <c r="S23" s="9">
        <v>0.94789999999999996</v>
      </c>
    </row>
    <row r="24" spans="1:19" x14ac:dyDescent="0.4">
      <c r="A24" s="11"/>
      <c r="B24" s="11"/>
      <c r="C24" s="5" t="s">
        <v>32</v>
      </c>
      <c r="D24" s="4" t="s">
        <v>8</v>
      </c>
      <c r="F24" s="8" t="s">
        <v>15</v>
      </c>
      <c r="G24" s="9" t="s">
        <v>8</v>
      </c>
      <c r="H24" s="9">
        <v>2.3E-3</v>
      </c>
      <c r="I24" s="9">
        <v>0.87960000000000005</v>
      </c>
      <c r="J24" s="9">
        <v>2.8799999999999999E-2</v>
      </c>
      <c r="K24" s="9">
        <v>1.6299999999999999E-2</v>
      </c>
      <c r="L24" s="9">
        <v>2.7E-2</v>
      </c>
      <c r="M24" s="9">
        <v>0.44359999999999999</v>
      </c>
      <c r="N24" s="9">
        <v>0.15</v>
      </c>
      <c r="O24" s="9">
        <v>5.5899999999999998E-2</v>
      </c>
      <c r="P24" s="9" t="s">
        <v>8</v>
      </c>
      <c r="Q24" s="9">
        <v>0.99980000000000002</v>
      </c>
      <c r="R24" s="9">
        <v>0.99439999999999995</v>
      </c>
      <c r="S24" s="9">
        <v>0.99970000000000003</v>
      </c>
    </row>
    <row r="25" spans="1:19" x14ac:dyDescent="0.4">
      <c r="A25" s="11"/>
      <c r="B25" s="11"/>
      <c r="C25" s="5" t="s">
        <v>33</v>
      </c>
      <c r="D25" s="4" t="s">
        <v>8</v>
      </c>
      <c r="F25" s="8" t="s">
        <v>37</v>
      </c>
      <c r="G25" s="9" t="s">
        <v>8</v>
      </c>
      <c r="H25" s="9">
        <v>2.9999999999999997E-4</v>
      </c>
      <c r="I25" s="9">
        <v>0.38829999999999998</v>
      </c>
      <c r="J25" s="9">
        <v>2.3599999999999999E-2</v>
      </c>
      <c r="K25" s="9">
        <v>6.1499999999999999E-2</v>
      </c>
      <c r="L25" s="9">
        <v>4.99E-2</v>
      </c>
      <c r="M25" s="9">
        <v>0.1716</v>
      </c>
      <c r="N25" s="9">
        <v>0.20200000000000001</v>
      </c>
      <c r="O25" s="9">
        <v>7.2599999999999998E-2</v>
      </c>
      <c r="P25" s="9">
        <v>1.0699999999999999E-2</v>
      </c>
      <c r="Q25" s="9">
        <v>2.5000000000000001E-3</v>
      </c>
      <c r="R25" s="9">
        <v>0.29139999999999999</v>
      </c>
      <c r="S25" s="9">
        <v>0.59130000000000005</v>
      </c>
    </row>
    <row r="26" spans="1:19" x14ac:dyDescent="0.4">
      <c r="A26" s="11"/>
      <c r="B26" s="11"/>
      <c r="C26" s="5" t="s">
        <v>34</v>
      </c>
      <c r="D26" s="4">
        <f>0.0088</f>
        <v>8.8000000000000005E-3</v>
      </c>
      <c r="F26" s="8" t="s">
        <v>16</v>
      </c>
      <c r="G26" s="9" t="s">
        <v>8</v>
      </c>
      <c r="H26" s="9">
        <v>3.3E-3</v>
      </c>
      <c r="I26" s="9">
        <v>0.88280000000000003</v>
      </c>
      <c r="J26" s="9">
        <v>3.0999999999999999E-3</v>
      </c>
      <c r="K26" s="9">
        <v>2.9999999999999997E-4</v>
      </c>
      <c r="L26" s="9">
        <v>1.1000000000000001E-3</v>
      </c>
      <c r="M26" s="9">
        <v>1.5299999999999999E-2</v>
      </c>
      <c r="N26" s="9">
        <v>5.4000000000000003E-3</v>
      </c>
      <c r="O26" s="9">
        <v>5.0000000000000001E-4</v>
      </c>
      <c r="P26" s="9" t="s">
        <v>8</v>
      </c>
      <c r="Q26" s="9">
        <v>2.0000000000000001E-4</v>
      </c>
      <c r="R26" s="9">
        <v>3.15E-2</v>
      </c>
      <c r="S26" s="9">
        <v>0.72309999999999997</v>
      </c>
    </row>
    <row r="27" spans="1:19" x14ac:dyDescent="0.4">
      <c r="A27" s="11"/>
      <c r="B27" s="11"/>
      <c r="C27" s="5" t="s">
        <v>35</v>
      </c>
      <c r="D27" s="4">
        <f>0.0288</f>
        <v>2.8799999999999999E-2</v>
      </c>
    </row>
    <row r="28" spans="1:19" x14ac:dyDescent="0.4">
      <c r="A28" s="11"/>
      <c r="B28" s="11"/>
      <c r="C28" s="5" t="s">
        <v>3</v>
      </c>
      <c r="D28" s="4" t="s">
        <v>8</v>
      </c>
      <c r="F28" s="11" t="s">
        <v>62</v>
      </c>
      <c r="G28" s="11" t="s">
        <v>84</v>
      </c>
      <c r="H28" s="11"/>
    </row>
    <row r="29" spans="1:19" x14ac:dyDescent="0.4">
      <c r="A29" s="11"/>
      <c r="B29" s="11"/>
      <c r="C29" s="5" t="s">
        <v>5</v>
      </c>
      <c r="D29" s="4" t="s">
        <v>8</v>
      </c>
      <c r="F29" s="11"/>
      <c r="G29" s="4" t="s">
        <v>73</v>
      </c>
      <c r="H29" s="4" t="s">
        <v>82</v>
      </c>
    </row>
    <row r="30" spans="1:19" x14ac:dyDescent="0.4">
      <c r="A30" s="11"/>
      <c r="B30" s="11"/>
      <c r="C30" s="5" t="s">
        <v>37</v>
      </c>
      <c r="D30" s="4">
        <f>0.0052</f>
        <v>5.1999999999999998E-3</v>
      </c>
      <c r="F30" s="7" t="s">
        <v>56</v>
      </c>
      <c r="G30" s="10">
        <v>2.63E-2</v>
      </c>
      <c r="H30" s="9">
        <v>0.92679999999999996</v>
      </c>
    </row>
    <row r="31" spans="1:19" x14ac:dyDescent="0.4">
      <c r="A31" s="11"/>
      <c r="B31" s="11"/>
      <c r="C31" s="5" t="s">
        <v>38</v>
      </c>
      <c r="D31" s="4">
        <f>0.0151</f>
        <v>1.5100000000000001E-2</v>
      </c>
      <c r="F31" s="7" t="s">
        <v>58</v>
      </c>
      <c r="G31" s="10">
        <v>2.46E-2</v>
      </c>
      <c r="H31" s="9">
        <v>0.62</v>
      </c>
    </row>
    <row r="32" spans="1:19" x14ac:dyDescent="0.4">
      <c r="A32" s="11"/>
      <c r="B32" s="11"/>
      <c r="C32" s="5" t="s">
        <v>39</v>
      </c>
      <c r="D32" s="4" t="s">
        <v>8</v>
      </c>
    </row>
    <row r="33" spans="1:9" x14ac:dyDescent="0.4">
      <c r="A33" s="11"/>
      <c r="B33" s="11"/>
      <c r="C33" s="5" t="s">
        <v>40</v>
      </c>
      <c r="D33" s="4" t="s">
        <v>8</v>
      </c>
      <c r="F33" s="11" t="s">
        <v>62</v>
      </c>
      <c r="G33" s="11" t="s">
        <v>84</v>
      </c>
      <c r="H33" s="11"/>
      <c r="I33" s="11"/>
    </row>
    <row r="34" spans="1:9" x14ac:dyDescent="0.4">
      <c r="A34" s="11"/>
      <c r="B34" s="11"/>
      <c r="C34" s="5" t="s">
        <v>41</v>
      </c>
      <c r="D34" s="4" t="s">
        <v>8</v>
      </c>
      <c r="F34" s="11"/>
      <c r="G34" s="11" t="s">
        <v>74</v>
      </c>
      <c r="H34" s="11"/>
      <c r="I34" s="11"/>
    </row>
    <row r="35" spans="1:9" x14ac:dyDescent="0.4">
      <c r="A35" s="11"/>
      <c r="B35" s="11"/>
      <c r="C35" s="5" t="s">
        <v>42</v>
      </c>
      <c r="D35" s="4" t="s">
        <v>8</v>
      </c>
      <c r="F35" s="11"/>
      <c r="G35" s="7" t="s">
        <v>47</v>
      </c>
      <c r="H35" s="7" t="s">
        <v>49</v>
      </c>
      <c r="I35" s="7" t="s">
        <v>6</v>
      </c>
    </row>
    <row r="36" spans="1:9" x14ac:dyDescent="0.4">
      <c r="A36" s="11"/>
      <c r="B36" s="11" t="s">
        <v>24</v>
      </c>
      <c r="C36" s="5" t="s">
        <v>14</v>
      </c>
      <c r="D36" s="4" t="s">
        <v>8</v>
      </c>
      <c r="F36" s="7" t="s">
        <v>75</v>
      </c>
      <c r="G36" s="10">
        <v>5.7999999999999996E-3</v>
      </c>
      <c r="H36" s="10">
        <v>0.88139999999999996</v>
      </c>
      <c r="I36" s="10">
        <v>0.45300000000000001</v>
      </c>
    </row>
    <row r="37" spans="1:9" x14ac:dyDescent="0.4">
      <c r="A37" s="11"/>
      <c r="B37" s="11"/>
      <c r="C37" s="5" t="s">
        <v>35</v>
      </c>
      <c r="D37" s="4">
        <f>0.0004</f>
        <v>4.0000000000000002E-4</v>
      </c>
      <c r="F37" s="7" t="s">
        <v>78</v>
      </c>
      <c r="G37" s="10">
        <v>2.0000000000000001E-4</v>
      </c>
      <c r="H37" s="10" t="s">
        <v>76</v>
      </c>
      <c r="I37" s="10">
        <v>0.35399999999999998</v>
      </c>
    </row>
    <row r="38" spans="1:9" x14ac:dyDescent="0.4">
      <c r="A38" s="11"/>
      <c r="B38" s="11"/>
      <c r="C38" s="5" t="s">
        <v>3</v>
      </c>
      <c r="D38" s="4" t="s">
        <v>8</v>
      </c>
      <c r="F38" s="7" t="s">
        <v>77</v>
      </c>
      <c r="G38" s="10">
        <v>3.3000000000000002E-2</v>
      </c>
      <c r="H38" s="10" t="s">
        <v>76</v>
      </c>
      <c r="I38" s="10">
        <v>0.56879999999999997</v>
      </c>
    </row>
    <row r="39" spans="1:9" x14ac:dyDescent="0.4">
      <c r="A39" s="11"/>
      <c r="B39" s="11"/>
      <c r="C39" s="5" t="s">
        <v>5</v>
      </c>
      <c r="D39" s="4" t="s">
        <v>8</v>
      </c>
      <c r="F39" s="7" t="s">
        <v>79</v>
      </c>
      <c r="G39" s="10">
        <v>8.9999999999999998E-4</v>
      </c>
      <c r="H39" s="10">
        <v>0.81889999999999996</v>
      </c>
      <c r="I39" s="10">
        <v>0.35510000000000003</v>
      </c>
    </row>
    <row r="40" spans="1:9" x14ac:dyDescent="0.4">
      <c r="A40" s="11"/>
      <c r="B40" s="11"/>
      <c r="C40" s="5" t="s">
        <v>37</v>
      </c>
      <c r="D40" s="4">
        <f>0.0017</f>
        <v>1.6999999999999999E-3</v>
      </c>
    </row>
    <row r="41" spans="1:9" x14ac:dyDescent="0.4">
      <c r="A41" s="11"/>
      <c r="B41" s="11"/>
      <c r="C41" s="5" t="s">
        <v>38</v>
      </c>
      <c r="D41" s="4">
        <f>0.0005</f>
        <v>5.0000000000000001E-4</v>
      </c>
    </row>
    <row r="42" spans="1:9" x14ac:dyDescent="0.4">
      <c r="A42" s="11"/>
      <c r="B42" s="11" t="s">
        <v>29</v>
      </c>
      <c r="C42" s="5" t="s">
        <v>10</v>
      </c>
      <c r="D42" s="4">
        <f>0.0326</f>
        <v>3.2599999999999997E-2</v>
      </c>
    </row>
    <row r="43" spans="1:9" x14ac:dyDescent="0.4">
      <c r="A43" s="11"/>
      <c r="B43" s="11"/>
      <c r="C43" s="5" t="s">
        <v>31</v>
      </c>
      <c r="D43" s="4">
        <f>0.041</f>
        <v>4.1000000000000002E-2</v>
      </c>
    </row>
    <row r="44" spans="1:9" x14ac:dyDescent="0.4">
      <c r="A44" s="11"/>
      <c r="B44" s="11"/>
      <c r="C44" s="5" t="s">
        <v>32</v>
      </c>
      <c r="D44" s="4">
        <f>0.0199</f>
        <v>1.9900000000000001E-2</v>
      </c>
    </row>
    <row r="45" spans="1:9" x14ac:dyDescent="0.4">
      <c r="A45" s="11"/>
      <c r="B45" s="11"/>
      <c r="C45" s="5" t="s">
        <v>33</v>
      </c>
      <c r="D45" s="4">
        <f>0.0134</f>
        <v>1.34E-2</v>
      </c>
    </row>
    <row r="46" spans="1:9" x14ac:dyDescent="0.4">
      <c r="A46" s="11"/>
      <c r="B46" s="11"/>
      <c r="C46" s="5" t="s">
        <v>34</v>
      </c>
      <c r="D46" s="4">
        <f>0.0012</f>
        <v>1.1999999999999999E-3</v>
      </c>
    </row>
    <row r="47" spans="1:9" x14ac:dyDescent="0.4">
      <c r="A47" s="11"/>
      <c r="B47" s="11"/>
      <c r="C47" s="5" t="s">
        <v>35</v>
      </c>
      <c r="D47" s="4">
        <f>0.0015</f>
        <v>1.5E-3</v>
      </c>
    </row>
    <row r="48" spans="1:9" x14ac:dyDescent="0.4">
      <c r="A48" s="11"/>
      <c r="B48" s="11"/>
      <c r="C48" s="5" t="s">
        <v>3</v>
      </c>
      <c r="D48" s="4" t="s">
        <v>8</v>
      </c>
    </row>
    <row r="49" spans="1:4" x14ac:dyDescent="0.4">
      <c r="A49" s="11"/>
      <c r="B49" s="11"/>
      <c r="C49" s="5" t="s">
        <v>5</v>
      </c>
      <c r="D49" s="4" t="s">
        <v>8</v>
      </c>
    </row>
    <row r="50" spans="1:4" x14ac:dyDescent="0.4">
      <c r="A50" s="11"/>
      <c r="B50" s="11"/>
      <c r="C50" s="5" t="s">
        <v>37</v>
      </c>
      <c r="D50" s="4">
        <f>0.0138</f>
        <v>1.38E-2</v>
      </c>
    </row>
    <row r="51" spans="1:4" x14ac:dyDescent="0.4">
      <c r="A51" s="11"/>
      <c r="B51" s="11"/>
      <c r="C51" s="5" t="s">
        <v>41</v>
      </c>
      <c r="D51" s="4">
        <f>0.0071</f>
        <v>7.1000000000000004E-3</v>
      </c>
    </row>
    <row r="52" spans="1:4" x14ac:dyDescent="0.4">
      <c r="A52" s="11"/>
      <c r="B52" s="11"/>
      <c r="C52" s="5" t="s">
        <v>42</v>
      </c>
      <c r="D52" s="4">
        <f>0.0019</f>
        <v>1.9E-3</v>
      </c>
    </row>
    <row r="53" spans="1:4" x14ac:dyDescent="0.4">
      <c r="A53" s="11" t="s">
        <v>51</v>
      </c>
      <c r="B53" s="4" t="s">
        <v>45</v>
      </c>
      <c r="C53" s="5" t="s">
        <v>46</v>
      </c>
      <c r="D53" s="4" t="s">
        <v>8</v>
      </c>
    </row>
    <row r="54" spans="1:4" x14ac:dyDescent="0.4">
      <c r="A54" s="11"/>
      <c r="B54" s="11" t="s">
        <v>48</v>
      </c>
      <c r="C54" s="5" t="s">
        <v>56</v>
      </c>
      <c r="D54" s="4">
        <f>0.0005</f>
        <v>5.0000000000000001E-4</v>
      </c>
    </row>
    <row r="55" spans="1:4" x14ac:dyDescent="0.4">
      <c r="A55" s="11"/>
      <c r="B55" s="11"/>
      <c r="C55" s="5" t="s">
        <v>53</v>
      </c>
      <c r="D55" s="4">
        <f>0.0006</f>
        <v>5.9999999999999995E-4</v>
      </c>
    </row>
    <row r="56" spans="1:4" x14ac:dyDescent="0.4">
      <c r="A56" s="11"/>
      <c r="B56" s="11"/>
      <c r="C56" s="5" t="s">
        <v>54</v>
      </c>
      <c r="D56" s="4">
        <f>0.0182</f>
        <v>1.8200000000000001E-2</v>
      </c>
    </row>
    <row r="57" spans="1:4" x14ac:dyDescent="0.4">
      <c r="A57" s="11"/>
      <c r="B57" s="11" t="s">
        <v>50</v>
      </c>
      <c r="C57" s="5" t="s">
        <v>60</v>
      </c>
      <c r="D57" s="4" t="s">
        <v>8</v>
      </c>
    </row>
    <row r="58" spans="1:4" x14ac:dyDescent="0.4">
      <c r="A58" s="11"/>
      <c r="B58" s="11"/>
      <c r="C58" s="5" t="s">
        <v>55</v>
      </c>
      <c r="D58" s="4" t="s">
        <v>8</v>
      </c>
    </row>
    <row r="59" spans="1:4" x14ac:dyDescent="0.4">
      <c r="A59" s="11"/>
      <c r="B59" s="11"/>
      <c r="C59" s="5" t="s">
        <v>56</v>
      </c>
      <c r="D59" s="4">
        <f>0.028</f>
        <v>2.8000000000000001E-2</v>
      </c>
    </row>
    <row r="60" spans="1:4" x14ac:dyDescent="0.4">
      <c r="A60" s="11"/>
      <c r="B60" s="11"/>
      <c r="C60" s="5" t="s">
        <v>53</v>
      </c>
      <c r="D60" s="4" t="s">
        <v>8</v>
      </c>
    </row>
    <row r="61" spans="1:4" x14ac:dyDescent="0.4">
      <c r="A61" s="11"/>
      <c r="B61" s="11"/>
      <c r="C61" s="5" t="s">
        <v>57</v>
      </c>
      <c r="D61" s="4">
        <f>0.0449</f>
        <v>4.4900000000000002E-2</v>
      </c>
    </row>
    <row r="62" spans="1:4" x14ac:dyDescent="0.4">
      <c r="A62" s="11"/>
      <c r="B62" s="11"/>
      <c r="C62" s="5" t="s">
        <v>54</v>
      </c>
      <c r="D62" s="4" t="s">
        <v>8</v>
      </c>
    </row>
    <row r="63" spans="1:4" x14ac:dyDescent="0.4">
      <c r="A63" s="11"/>
      <c r="B63" s="11" t="s">
        <v>7</v>
      </c>
      <c r="C63" s="5" t="s">
        <v>59</v>
      </c>
      <c r="D63" s="4">
        <f>0.0053</f>
        <v>5.3E-3</v>
      </c>
    </row>
    <row r="64" spans="1:4" x14ac:dyDescent="0.4">
      <c r="A64" s="11"/>
      <c r="B64" s="11"/>
      <c r="C64" s="5" t="s">
        <v>56</v>
      </c>
      <c r="D64" s="4">
        <f>0.0315</f>
        <v>3.15E-2</v>
      </c>
    </row>
    <row r="65" spans="1:4" x14ac:dyDescent="0.4">
      <c r="A65" s="11"/>
      <c r="B65" s="11"/>
      <c r="C65" s="5" t="s">
        <v>53</v>
      </c>
      <c r="D65" s="4">
        <f>0.0015</f>
        <v>1.5E-3</v>
      </c>
    </row>
    <row r="66" spans="1:4" x14ac:dyDescent="0.4">
      <c r="A66" s="11"/>
      <c r="B66" s="11"/>
      <c r="C66" s="5" t="s">
        <v>58</v>
      </c>
      <c r="D66" s="4">
        <f>0.0037</f>
        <v>3.7000000000000002E-3</v>
      </c>
    </row>
    <row r="67" spans="1:4" x14ac:dyDescent="0.4">
      <c r="A67" s="11"/>
      <c r="B67" s="11" t="s">
        <v>26</v>
      </c>
      <c r="C67" s="5" t="s">
        <v>12</v>
      </c>
      <c r="D67" s="4">
        <f>0.0094</f>
        <v>9.4000000000000004E-3</v>
      </c>
    </row>
    <row r="68" spans="1:4" x14ac:dyDescent="0.4">
      <c r="A68" s="11"/>
      <c r="B68" s="11"/>
      <c r="C68" s="5" t="s">
        <v>13</v>
      </c>
      <c r="D68" s="4">
        <f>0.0407</f>
        <v>4.07E-2</v>
      </c>
    </row>
    <row r="69" spans="1:4" x14ac:dyDescent="0.4">
      <c r="A69" s="11"/>
      <c r="B69" s="11"/>
      <c r="C69" s="5" t="s">
        <v>2</v>
      </c>
      <c r="D69" s="4" t="s">
        <v>8</v>
      </c>
    </row>
    <row r="70" spans="1:4" x14ac:dyDescent="0.4">
      <c r="A70" s="11"/>
      <c r="B70" s="11"/>
      <c r="C70" s="5" t="s">
        <v>4</v>
      </c>
      <c r="D70" s="4">
        <f>0.0027</f>
        <v>2.7000000000000001E-3</v>
      </c>
    </row>
    <row r="71" spans="1:4" x14ac:dyDescent="0.4">
      <c r="A71" s="11"/>
      <c r="B71" s="11"/>
      <c r="C71" s="5" t="s">
        <v>19</v>
      </c>
      <c r="D71" s="4" t="s">
        <v>8</v>
      </c>
    </row>
    <row r="72" spans="1:4" x14ac:dyDescent="0.4">
      <c r="A72" s="11"/>
      <c r="B72" s="11" t="s">
        <v>22</v>
      </c>
      <c r="C72" s="5" t="s">
        <v>2</v>
      </c>
      <c r="D72" s="4">
        <f>0.0003</f>
        <v>2.9999999999999997E-4</v>
      </c>
    </row>
    <row r="73" spans="1:4" x14ac:dyDescent="0.4">
      <c r="A73" s="11"/>
      <c r="B73" s="11"/>
      <c r="C73" s="5" t="s">
        <v>4</v>
      </c>
      <c r="D73" s="4">
        <f>0.036</f>
        <v>3.5999999999999997E-2</v>
      </c>
    </row>
    <row r="74" spans="1:4" x14ac:dyDescent="0.4">
      <c r="A74" s="11"/>
      <c r="B74" s="11"/>
      <c r="C74" s="5" t="s">
        <v>17</v>
      </c>
      <c r="D74" s="4">
        <f>0.0348</f>
        <v>3.4799999999999998E-2</v>
      </c>
    </row>
    <row r="75" spans="1:4" x14ac:dyDescent="0.4">
      <c r="A75" s="11"/>
      <c r="B75" s="11"/>
      <c r="C75" s="5" t="s">
        <v>18</v>
      </c>
      <c r="D75" s="4">
        <f>0.0231</f>
        <v>2.3099999999999999E-2</v>
      </c>
    </row>
    <row r="76" spans="1:4" x14ac:dyDescent="0.4">
      <c r="A76" s="11"/>
      <c r="B76" s="11"/>
      <c r="C76" s="5" t="s">
        <v>19</v>
      </c>
      <c r="D76" s="4" t="s">
        <v>8</v>
      </c>
    </row>
    <row r="77" spans="1:4" x14ac:dyDescent="0.4">
      <c r="A77" s="11"/>
      <c r="B77" s="11"/>
      <c r="C77" s="5" t="s">
        <v>20</v>
      </c>
      <c r="D77" s="4" t="s">
        <v>8</v>
      </c>
    </row>
    <row r="78" spans="1:4" x14ac:dyDescent="0.4">
      <c r="A78" s="11" t="s">
        <v>52</v>
      </c>
      <c r="B78" s="11" t="s">
        <v>50</v>
      </c>
      <c r="C78" s="5" t="s">
        <v>10</v>
      </c>
      <c r="D78" s="4">
        <f>0.0004</f>
        <v>4.0000000000000002E-4</v>
      </c>
    </row>
    <row r="79" spans="1:4" x14ac:dyDescent="0.4">
      <c r="A79" s="11"/>
      <c r="B79" s="11"/>
      <c r="C79" s="5" t="s">
        <v>11</v>
      </c>
      <c r="D79" s="4">
        <f>0.0001</f>
        <v>1E-4</v>
      </c>
    </row>
    <row r="80" spans="1:4" x14ac:dyDescent="0.4">
      <c r="A80" s="11"/>
      <c r="B80" s="11"/>
      <c r="C80" s="5" t="s">
        <v>12</v>
      </c>
      <c r="D80" s="4" t="s">
        <v>8</v>
      </c>
    </row>
    <row r="81" spans="1:4" x14ac:dyDescent="0.4">
      <c r="A81" s="11"/>
      <c r="B81" s="11"/>
      <c r="C81" s="5" t="s">
        <v>13</v>
      </c>
      <c r="D81" s="4">
        <f>0.0008</f>
        <v>8.0000000000000004E-4</v>
      </c>
    </row>
    <row r="82" spans="1:4" x14ac:dyDescent="0.4">
      <c r="A82" s="11"/>
      <c r="B82" s="11"/>
      <c r="C82" s="5" t="s">
        <v>14</v>
      </c>
      <c r="D82" s="4">
        <f>0.0128</f>
        <v>1.2800000000000001E-2</v>
      </c>
    </row>
    <row r="83" spans="1:4" x14ac:dyDescent="0.4">
      <c r="A83" s="11"/>
      <c r="B83" s="11"/>
      <c r="C83" s="5" t="s">
        <v>15</v>
      </c>
      <c r="D83" s="4">
        <f>0.0137</f>
        <v>1.37E-2</v>
      </c>
    </row>
    <row r="84" spans="1:4" x14ac:dyDescent="0.4">
      <c r="A84" s="11"/>
      <c r="B84" s="11"/>
      <c r="C84" s="5" t="s">
        <v>2</v>
      </c>
      <c r="D84" s="4" t="s">
        <v>8</v>
      </c>
    </row>
    <row r="85" spans="1:4" x14ac:dyDescent="0.4">
      <c r="A85" s="11"/>
      <c r="B85" s="11"/>
      <c r="C85" s="5" t="s">
        <v>4</v>
      </c>
      <c r="D85" s="4" t="s">
        <v>8</v>
      </c>
    </row>
    <row r="86" spans="1:4" x14ac:dyDescent="0.4">
      <c r="A86" s="11"/>
      <c r="B86" s="11"/>
      <c r="C86" s="5" t="s">
        <v>36</v>
      </c>
      <c r="D86" s="4">
        <f>0.0092</f>
        <v>9.1999999999999998E-3</v>
      </c>
    </row>
    <row r="87" spans="1:4" x14ac:dyDescent="0.4">
      <c r="A87" s="11"/>
      <c r="B87" s="11"/>
      <c r="C87" s="5" t="s">
        <v>16</v>
      </c>
      <c r="D87" s="4">
        <f>0.0005</f>
        <v>5.0000000000000001E-4</v>
      </c>
    </row>
    <row r="88" spans="1:4" x14ac:dyDescent="0.4">
      <c r="A88" s="11"/>
      <c r="B88" s="11"/>
      <c r="C88" s="5" t="s">
        <v>17</v>
      </c>
      <c r="D88" s="4">
        <f>0.0065</f>
        <v>6.4999999999999997E-3</v>
      </c>
    </row>
    <row r="89" spans="1:4" x14ac:dyDescent="0.4">
      <c r="A89" s="11"/>
      <c r="B89" s="11"/>
      <c r="C89" s="5" t="s">
        <v>18</v>
      </c>
      <c r="D89" s="4">
        <f>0.0282</f>
        <v>2.8199999999999999E-2</v>
      </c>
    </row>
    <row r="90" spans="1:4" x14ac:dyDescent="0.4">
      <c r="A90" s="11"/>
      <c r="B90" s="11"/>
      <c r="C90" s="5" t="s">
        <v>19</v>
      </c>
      <c r="D90" s="4" t="s">
        <v>8</v>
      </c>
    </row>
    <row r="91" spans="1:4" x14ac:dyDescent="0.4">
      <c r="A91" s="11"/>
      <c r="B91" s="11"/>
      <c r="C91" s="5" t="s">
        <v>20</v>
      </c>
      <c r="D91" s="4" t="s">
        <v>8</v>
      </c>
    </row>
    <row r="92" spans="1:4" x14ac:dyDescent="0.4">
      <c r="A92" s="11"/>
      <c r="B92" s="11" t="s">
        <v>7</v>
      </c>
      <c r="C92" s="5" t="s">
        <v>10</v>
      </c>
      <c r="D92" s="4" t="s">
        <v>8</v>
      </c>
    </row>
    <row r="93" spans="1:4" x14ac:dyDescent="0.4">
      <c r="A93" s="11"/>
      <c r="B93" s="11"/>
      <c r="C93" s="5" t="s">
        <v>11</v>
      </c>
      <c r="D93" s="4" t="s">
        <v>8</v>
      </c>
    </row>
    <row r="94" spans="1:4" x14ac:dyDescent="0.4">
      <c r="A94" s="11"/>
      <c r="B94" s="11"/>
      <c r="C94" s="5" t="s">
        <v>12</v>
      </c>
      <c r="D94" s="4" t="s">
        <v>8</v>
      </c>
    </row>
    <row r="95" spans="1:4" x14ac:dyDescent="0.4">
      <c r="A95" s="11"/>
      <c r="B95" s="11"/>
      <c r="C95" s="5" t="s">
        <v>13</v>
      </c>
      <c r="D95" s="4" t="s">
        <v>8</v>
      </c>
    </row>
    <row r="96" spans="1:4" x14ac:dyDescent="0.4">
      <c r="A96" s="11"/>
      <c r="B96" s="11"/>
      <c r="C96" s="5" t="s">
        <v>14</v>
      </c>
      <c r="D96" s="4">
        <f>0.0162</f>
        <v>1.6199999999999999E-2</v>
      </c>
    </row>
    <row r="97" spans="1:4" x14ac:dyDescent="0.4">
      <c r="A97" s="11"/>
      <c r="B97" s="11"/>
      <c r="C97" s="5" t="s">
        <v>15</v>
      </c>
      <c r="D97" s="4">
        <f>0.0023</f>
        <v>2.3E-3</v>
      </c>
    </row>
    <row r="98" spans="1:4" x14ac:dyDescent="0.4">
      <c r="A98" s="11"/>
      <c r="B98" s="11"/>
      <c r="C98" s="5" t="s">
        <v>2</v>
      </c>
      <c r="D98" s="4" t="s">
        <v>8</v>
      </c>
    </row>
    <row r="99" spans="1:4" x14ac:dyDescent="0.4">
      <c r="A99" s="11"/>
      <c r="B99" s="11"/>
      <c r="C99" s="5" t="s">
        <v>4</v>
      </c>
      <c r="D99" s="4" t="s">
        <v>8</v>
      </c>
    </row>
    <row r="100" spans="1:4" x14ac:dyDescent="0.4">
      <c r="A100" s="11"/>
      <c r="B100" s="11"/>
      <c r="C100" s="5" t="s">
        <v>36</v>
      </c>
      <c r="D100" s="4">
        <f>0.0027</f>
        <v>2.7000000000000001E-3</v>
      </c>
    </row>
    <row r="101" spans="1:4" x14ac:dyDescent="0.4">
      <c r="A101" s="11"/>
      <c r="B101" s="11"/>
      <c r="C101" s="5" t="s">
        <v>16</v>
      </c>
      <c r="D101" s="4">
        <f>0.0182</f>
        <v>1.8200000000000001E-2</v>
      </c>
    </row>
    <row r="102" spans="1:4" x14ac:dyDescent="0.4">
      <c r="A102" s="11"/>
      <c r="B102" s="11"/>
      <c r="C102" s="5" t="s">
        <v>17</v>
      </c>
      <c r="D102" s="4">
        <f>0.0014</f>
        <v>1.4E-3</v>
      </c>
    </row>
    <row r="103" spans="1:4" x14ac:dyDescent="0.4">
      <c r="A103" s="11"/>
      <c r="B103" s="11"/>
      <c r="C103" s="5" t="s">
        <v>18</v>
      </c>
      <c r="D103" s="4">
        <f>0.0053</f>
        <v>5.3E-3</v>
      </c>
    </row>
    <row r="104" spans="1:4" x14ac:dyDescent="0.4">
      <c r="A104" s="11"/>
      <c r="B104" s="11"/>
      <c r="C104" s="5" t="s">
        <v>19</v>
      </c>
      <c r="D104" s="4" t="s">
        <v>8</v>
      </c>
    </row>
    <row r="105" spans="1:4" x14ac:dyDescent="0.4">
      <c r="A105" s="11"/>
      <c r="B105" s="11"/>
      <c r="C105" s="5" t="s">
        <v>20</v>
      </c>
      <c r="D105" s="4" t="s">
        <v>8</v>
      </c>
    </row>
    <row r="106" spans="1:4" x14ac:dyDescent="0.4">
      <c r="A106" s="11"/>
      <c r="B106" s="11" t="s">
        <v>26</v>
      </c>
      <c r="C106" s="5" t="s">
        <v>15</v>
      </c>
      <c r="D106" s="4">
        <f>0.01</f>
        <v>0.01</v>
      </c>
    </row>
    <row r="107" spans="1:4" x14ac:dyDescent="0.4">
      <c r="A107" s="11"/>
      <c r="B107" s="11"/>
      <c r="C107" s="5" t="s">
        <v>36</v>
      </c>
      <c r="D107" s="4">
        <f>0.0357</f>
        <v>3.5700000000000003E-2</v>
      </c>
    </row>
    <row r="108" spans="1:4" x14ac:dyDescent="0.4">
      <c r="A108" s="11"/>
      <c r="B108" s="11"/>
      <c r="C108" s="5" t="s">
        <v>17</v>
      </c>
      <c r="D108" s="4">
        <f>0.0172</f>
        <v>1.72E-2</v>
      </c>
    </row>
    <row r="109" spans="1:4" x14ac:dyDescent="0.4">
      <c r="A109" s="11"/>
      <c r="B109" s="11"/>
      <c r="C109" s="5" t="s">
        <v>18</v>
      </c>
      <c r="D109" s="4" t="s">
        <v>8</v>
      </c>
    </row>
    <row r="110" spans="1:4" x14ac:dyDescent="0.4">
      <c r="A110" s="11"/>
      <c r="B110" s="11"/>
      <c r="C110" s="5" t="s">
        <v>19</v>
      </c>
      <c r="D110" s="4">
        <f>0.0251</f>
        <v>2.5100000000000001E-2</v>
      </c>
    </row>
    <row r="111" spans="1:4" x14ac:dyDescent="0.4">
      <c r="A111" s="11"/>
      <c r="B111" s="11"/>
      <c r="C111" s="5" t="s">
        <v>20</v>
      </c>
      <c r="D111" s="4">
        <f>0.0015</f>
        <v>1.5E-3</v>
      </c>
    </row>
    <row r="112" spans="1:4" x14ac:dyDescent="0.4">
      <c r="A112" s="11"/>
      <c r="B112" s="11" t="s">
        <v>27</v>
      </c>
      <c r="C112" s="5" t="s">
        <v>10</v>
      </c>
      <c r="D112" s="4">
        <f>0.0135</f>
        <v>1.35E-2</v>
      </c>
    </row>
    <row r="113" spans="1:4" x14ac:dyDescent="0.4">
      <c r="A113" s="11"/>
      <c r="B113" s="11"/>
      <c r="C113" s="5" t="s">
        <v>11</v>
      </c>
      <c r="D113" s="4">
        <f>0.0149</f>
        <v>1.49E-2</v>
      </c>
    </row>
    <row r="114" spans="1:4" x14ac:dyDescent="0.4">
      <c r="A114" s="11"/>
      <c r="B114" s="11"/>
      <c r="C114" s="5" t="s">
        <v>12</v>
      </c>
      <c r="D114" s="4" t="s">
        <v>8</v>
      </c>
    </row>
    <row r="115" spans="1:4" x14ac:dyDescent="0.4">
      <c r="A115" s="11"/>
      <c r="B115" s="11"/>
      <c r="C115" s="5" t="s">
        <v>13</v>
      </c>
      <c r="D115" s="4">
        <f>0.0088</f>
        <v>8.8000000000000005E-3</v>
      </c>
    </row>
    <row r="116" spans="1:4" x14ac:dyDescent="0.4">
      <c r="A116" s="11"/>
      <c r="B116" s="11"/>
      <c r="C116" s="5" t="s">
        <v>2</v>
      </c>
      <c r="D116" s="4" t="s">
        <v>8</v>
      </c>
    </row>
    <row r="117" spans="1:4" x14ac:dyDescent="0.4">
      <c r="A117" s="11"/>
      <c r="B117" s="11"/>
      <c r="C117" s="5" t="s">
        <v>4</v>
      </c>
      <c r="D117" s="4" t="s">
        <v>8</v>
      </c>
    </row>
    <row r="118" spans="1:4" x14ac:dyDescent="0.4">
      <c r="A118" s="11"/>
      <c r="B118" s="11"/>
      <c r="C118" s="5" t="s">
        <v>16</v>
      </c>
      <c r="D118" s="4">
        <f>0.0006</f>
        <v>5.9999999999999995E-4</v>
      </c>
    </row>
    <row r="119" spans="1:4" x14ac:dyDescent="0.4">
      <c r="A119" s="11"/>
      <c r="B119" s="11"/>
      <c r="C119" s="5" t="s">
        <v>17</v>
      </c>
      <c r="D119" s="4">
        <f>0.0005</f>
        <v>5.0000000000000001E-4</v>
      </c>
    </row>
    <row r="120" spans="1:4" x14ac:dyDescent="0.4">
      <c r="A120" s="11"/>
      <c r="B120" s="11"/>
      <c r="C120" s="5" t="s">
        <v>18</v>
      </c>
      <c r="D120" s="4">
        <f>0.0008</f>
        <v>8.0000000000000004E-4</v>
      </c>
    </row>
    <row r="121" spans="1:4" x14ac:dyDescent="0.4">
      <c r="A121" s="11"/>
      <c r="B121" s="11"/>
      <c r="C121" s="5" t="s">
        <v>19</v>
      </c>
      <c r="D121" s="4" t="s">
        <v>8</v>
      </c>
    </row>
    <row r="122" spans="1:4" x14ac:dyDescent="0.4">
      <c r="A122" s="11"/>
      <c r="B122" s="11"/>
      <c r="C122" s="5" t="s">
        <v>20</v>
      </c>
      <c r="D122" s="4" t="s">
        <v>8</v>
      </c>
    </row>
    <row r="123" spans="1:4" x14ac:dyDescent="0.4">
      <c r="A123" s="11"/>
      <c r="B123" s="11" t="s">
        <v>24</v>
      </c>
      <c r="C123" s="6" t="s">
        <v>12</v>
      </c>
      <c r="D123" s="4">
        <f>0.0306</f>
        <v>3.0599999999999999E-2</v>
      </c>
    </row>
    <row r="124" spans="1:4" x14ac:dyDescent="0.4">
      <c r="A124" s="11"/>
      <c r="B124" s="11"/>
      <c r="C124" s="5" t="s">
        <v>14</v>
      </c>
      <c r="D124" s="4">
        <f>0.0139</f>
        <v>1.3899999999999999E-2</v>
      </c>
    </row>
    <row r="125" spans="1:4" x14ac:dyDescent="0.4">
      <c r="A125" s="11"/>
      <c r="B125" s="11"/>
      <c r="C125" s="5" t="s">
        <v>15</v>
      </c>
      <c r="D125" s="4">
        <f>0.0405</f>
        <v>4.0500000000000001E-2</v>
      </c>
    </row>
    <row r="126" spans="1:4" x14ac:dyDescent="0.4">
      <c r="A126" s="11"/>
      <c r="B126" s="11"/>
      <c r="C126" s="5" t="s">
        <v>2</v>
      </c>
      <c r="D126" s="4" t="s">
        <v>8</v>
      </c>
    </row>
    <row r="127" spans="1:4" x14ac:dyDescent="0.4">
      <c r="A127" s="11"/>
      <c r="B127" s="11"/>
      <c r="C127" s="5" t="s">
        <v>4</v>
      </c>
      <c r="D127" s="4" t="s">
        <v>8</v>
      </c>
    </row>
    <row r="128" spans="1:4" x14ac:dyDescent="0.4">
      <c r="A128" s="11"/>
      <c r="B128" s="11"/>
      <c r="C128" s="5" t="s">
        <v>36</v>
      </c>
      <c r="D128" s="4">
        <f>0.0187</f>
        <v>1.8700000000000001E-2</v>
      </c>
    </row>
    <row r="129" spans="1:4" x14ac:dyDescent="0.4">
      <c r="A129" s="11"/>
      <c r="B129" s="11"/>
      <c r="C129" s="5" t="s">
        <v>16</v>
      </c>
      <c r="D129" s="4">
        <f>0.0003</f>
        <v>2.9999999999999997E-4</v>
      </c>
    </row>
    <row r="130" spans="1:4" x14ac:dyDescent="0.4">
      <c r="A130" s="11"/>
      <c r="B130" s="11"/>
      <c r="C130" s="5" t="s">
        <v>19</v>
      </c>
      <c r="D130" s="4" t="s">
        <v>8</v>
      </c>
    </row>
    <row r="131" spans="1:4" x14ac:dyDescent="0.4">
      <c r="A131" s="11"/>
      <c r="B131" s="11"/>
      <c r="C131" s="5" t="s">
        <v>20</v>
      </c>
      <c r="D131" s="4" t="s">
        <v>8</v>
      </c>
    </row>
  </sheetData>
  <mergeCells count="36">
    <mergeCell ref="A2:B2"/>
    <mergeCell ref="A3:A52"/>
    <mergeCell ref="B3:B4"/>
    <mergeCell ref="B5:B8"/>
    <mergeCell ref="B9:B21"/>
    <mergeCell ref="B22:B35"/>
    <mergeCell ref="B36:B41"/>
    <mergeCell ref="B42:B52"/>
    <mergeCell ref="A53:A77"/>
    <mergeCell ref="B54:B56"/>
    <mergeCell ref="B57:B62"/>
    <mergeCell ref="B63:B66"/>
    <mergeCell ref="B67:B71"/>
    <mergeCell ref="B72:B77"/>
    <mergeCell ref="A78:A131"/>
    <mergeCell ref="B78:B91"/>
    <mergeCell ref="B92:B105"/>
    <mergeCell ref="B106:B111"/>
    <mergeCell ref="B112:B122"/>
    <mergeCell ref="B123:B131"/>
    <mergeCell ref="G20:S20"/>
    <mergeCell ref="G28:H28"/>
    <mergeCell ref="F2:F4"/>
    <mergeCell ref="F20:F22"/>
    <mergeCell ref="G21:I21"/>
    <mergeCell ref="J21:L21"/>
    <mergeCell ref="M21:R21"/>
    <mergeCell ref="G3:L3"/>
    <mergeCell ref="M3:M4"/>
    <mergeCell ref="N3:S3"/>
    <mergeCell ref="G2:S2"/>
    <mergeCell ref="F28:F29"/>
    <mergeCell ref="F33:F35"/>
    <mergeCell ref="G34:I34"/>
    <mergeCell ref="G33:I33"/>
    <mergeCell ref="S21:S2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06E5-EEB1-4347-B246-0E5346100384}">
  <dimension ref="A1:J46"/>
  <sheetViews>
    <sheetView tabSelected="1" workbookViewId="0">
      <selection activeCell="F23" sqref="F23"/>
    </sheetView>
  </sheetViews>
  <sheetFormatPr defaultRowHeight="14.25" x14ac:dyDescent="0.2"/>
  <cols>
    <col min="1" max="1" width="9" style="13"/>
    <col min="2" max="2" width="10.375" style="13" customWidth="1"/>
    <col min="3" max="6" width="9" style="13"/>
    <col min="7" max="7" width="10.625" style="13" customWidth="1"/>
    <col min="8" max="16384" width="9" style="13"/>
  </cols>
  <sheetData>
    <row r="1" spans="1:4" ht="15" x14ac:dyDescent="0.25">
      <c r="A1" s="12" t="s">
        <v>85</v>
      </c>
    </row>
    <row r="2" spans="1:4" x14ac:dyDescent="0.2">
      <c r="D2" s="13" t="s">
        <v>86</v>
      </c>
    </row>
    <row r="3" spans="1:4" x14ac:dyDescent="0.2">
      <c r="D3" s="13" t="s">
        <v>87</v>
      </c>
    </row>
    <row r="25" spans="2:10" x14ac:dyDescent="0.2">
      <c r="B25" s="13" t="s">
        <v>88</v>
      </c>
      <c r="G25" s="13" t="s">
        <v>89</v>
      </c>
    </row>
    <row r="26" spans="2:10" x14ac:dyDescent="0.2">
      <c r="B26" s="14"/>
      <c r="C26" s="14" t="s">
        <v>90</v>
      </c>
      <c r="D26" s="14" t="s">
        <v>56</v>
      </c>
      <c r="E26" s="14" t="s">
        <v>58</v>
      </c>
      <c r="G26" s="14"/>
      <c r="H26" s="14" t="s">
        <v>90</v>
      </c>
      <c r="I26" s="14" t="s">
        <v>56</v>
      </c>
      <c r="J26" s="14" t="s">
        <v>58</v>
      </c>
    </row>
    <row r="27" spans="2:10" x14ac:dyDescent="0.2">
      <c r="B27" s="14" t="s">
        <v>91</v>
      </c>
      <c r="C27" s="14">
        <v>3687.335</v>
      </c>
      <c r="D27" s="14">
        <v>4108.92</v>
      </c>
      <c r="E27" s="14">
        <v>3637.7489999999998</v>
      </c>
      <c r="G27" s="14" t="s">
        <v>91</v>
      </c>
      <c r="H27" s="15">
        <v>3560.7660000000001</v>
      </c>
      <c r="I27" s="15">
        <v>3949.8220000000001</v>
      </c>
      <c r="J27" s="15">
        <v>3626.6109999999999</v>
      </c>
    </row>
    <row r="28" spans="2:10" x14ac:dyDescent="0.2">
      <c r="B28" s="14" t="s">
        <v>92</v>
      </c>
      <c r="C28" s="14">
        <v>534.971</v>
      </c>
      <c r="D28" s="14">
        <v>537.84900000000005</v>
      </c>
      <c r="E28" s="14">
        <v>549.678</v>
      </c>
      <c r="G28" s="14" t="s">
        <v>92</v>
      </c>
      <c r="H28" s="15">
        <v>525.30399999999997</v>
      </c>
      <c r="I28" s="15">
        <v>638.87300000000005</v>
      </c>
      <c r="J28" s="15">
        <v>592.63729999999998</v>
      </c>
    </row>
    <row r="29" spans="2:10" x14ac:dyDescent="0.2">
      <c r="B29" s="14" t="s">
        <v>93</v>
      </c>
      <c r="C29" s="14">
        <v>628.84900000000005</v>
      </c>
      <c r="D29" s="14">
        <v>551.72799999999995</v>
      </c>
      <c r="E29" s="14">
        <v>650.971</v>
      </c>
      <c r="G29" s="14" t="s">
        <v>94</v>
      </c>
      <c r="H29" s="15">
        <v>603.79200000000003</v>
      </c>
      <c r="I29" s="15">
        <v>757.84929999999997</v>
      </c>
      <c r="J29" s="15">
        <v>735.44230000000005</v>
      </c>
    </row>
    <row r="30" spans="2:10" x14ac:dyDescent="0.2">
      <c r="B30" s="16"/>
      <c r="C30" s="16"/>
      <c r="D30" s="16"/>
      <c r="E30" s="16"/>
      <c r="G30" s="16"/>
      <c r="H30" s="17"/>
      <c r="I30" s="17"/>
      <c r="J30" s="17"/>
    </row>
    <row r="31" spans="2:10" x14ac:dyDescent="0.2">
      <c r="B31" s="18"/>
      <c r="C31" s="18"/>
      <c r="D31" s="18"/>
      <c r="E31" s="18"/>
      <c r="G31" s="18"/>
      <c r="H31" s="19"/>
      <c r="I31" s="19"/>
      <c r="J31" s="19"/>
    </row>
    <row r="32" spans="2:10" x14ac:dyDescent="0.2">
      <c r="B32" s="13" t="s">
        <v>95</v>
      </c>
      <c r="C32" s="20"/>
      <c r="D32" s="20"/>
      <c r="E32" s="20"/>
      <c r="G32" s="21" t="s">
        <v>96</v>
      </c>
      <c r="H32" s="20"/>
      <c r="I32" s="20"/>
      <c r="J32" s="20"/>
    </row>
    <row r="33" spans="2:10" x14ac:dyDescent="0.2">
      <c r="B33" s="22"/>
      <c r="C33" s="14" t="s">
        <v>90</v>
      </c>
      <c r="D33" s="14" t="s">
        <v>56</v>
      </c>
      <c r="E33" s="14" t="s">
        <v>58</v>
      </c>
      <c r="G33" s="14"/>
      <c r="H33" s="14" t="s">
        <v>90</v>
      </c>
      <c r="I33" s="14" t="s">
        <v>56</v>
      </c>
      <c r="J33" s="14" t="s">
        <v>58</v>
      </c>
    </row>
    <row r="34" spans="2:10" x14ac:dyDescent="0.2">
      <c r="B34" s="14" t="s">
        <v>91</v>
      </c>
      <c r="C34" s="15">
        <v>3331.627</v>
      </c>
      <c r="D34" s="15">
        <v>3717.627</v>
      </c>
      <c r="E34" s="15">
        <v>3633.335</v>
      </c>
      <c r="G34" s="14" t="s">
        <v>91</v>
      </c>
      <c r="H34" s="15">
        <v>162.32149999999999</v>
      </c>
      <c r="I34" s="15">
        <v>167.89879999999999</v>
      </c>
      <c r="J34" s="15">
        <v>12.758240000000001</v>
      </c>
    </row>
    <row r="35" spans="2:10" x14ac:dyDescent="0.2">
      <c r="B35" s="14" t="s">
        <v>92</v>
      </c>
      <c r="C35" s="15">
        <v>531.678</v>
      </c>
      <c r="D35" s="15">
        <v>779.09199999999998</v>
      </c>
      <c r="E35" s="15">
        <v>708.26300000000003</v>
      </c>
      <c r="G35" s="14" t="s">
        <v>92</v>
      </c>
      <c r="H35" s="15">
        <v>11.422090000000001</v>
      </c>
      <c r="I35" s="15">
        <v>102.3124</v>
      </c>
      <c r="J35" s="15">
        <v>82.654290000000003</v>
      </c>
    </row>
    <row r="36" spans="2:10" x14ac:dyDescent="0.2">
      <c r="B36" s="14" t="s">
        <v>94</v>
      </c>
      <c r="C36" s="15">
        <v>599.678</v>
      </c>
      <c r="D36" s="15">
        <v>1076.971</v>
      </c>
      <c r="E36" s="15">
        <v>954.38499999999999</v>
      </c>
      <c r="G36" s="14" t="s">
        <v>94</v>
      </c>
      <c r="H36" s="15">
        <v>19.003399999999999</v>
      </c>
      <c r="I36" s="15">
        <v>228.8331</v>
      </c>
      <c r="J36" s="15">
        <v>156.1557</v>
      </c>
    </row>
    <row r="37" spans="2:10" x14ac:dyDescent="0.2">
      <c r="B37" s="23"/>
      <c r="C37" s="23"/>
      <c r="D37" s="23"/>
      <c r="E37" s="23"/>
    </row>
    <row r="38" spans="2:10" x14ac:dyDescent="0.2">
      <c r="B38" s="24"/>
      <c r="C38" s="24"/>
      <c r="D38" s="24"/>
      <c r="E38" s="24"/>
    </row>
    <row r="39" spans="2:10" x14ac:dyDescent="0.2">
      <c r="B39" s="25" t="s">
        <v>97</v>
      </c>
      <c r="C39" s="20"/>
      <c r="D39" s="20"/>
      <c r="E39" s="20"/>
    </row>
    <row r="40" spans="2:10" x14ac:dyDescent="0.2">
      <c r="B40" s="22"/>
      <c r="C40" s="14" t="s">
        <v>90</v>
      </c>
      <c r="D40" s="14" t="s">
        <v>56</v>
      </c>
      <c r="E40" s="14" t="s">
        <v>58</v>
      </c>
    </row>
    <row r="41" spans="2:10" x14ac:dyDescent="0.2">
      <c r="B41" s="14" t="s">
        <v>98</v>
      </c>
      <c r="C41" s="15">
        <v>3663.335</v>
      </c>
      <c r="D41" s="15">
        <v>4022.92</v>
      </c>
      <c r="E41" s="15">
        <v>3608.7489999999998</v>
      </c>
    </row>
    <row r="42" spans="2:10" x14ac:dyDescent="0.2">
      <c r="B42" s="14" t="s">
        <v>92</v>
      </c>
      <c r="C42" s="15">
        <v>509.26299999999998</v>
      </c>
      <c r="D42" s="15">
        <v>599.678</v>
      </c>
      <c r="E42" s="15">
        <v>519.971</v>
      </c>
    </row>
    <row r="43" spans="2:10" x14ac:dyDescent="0.2">
      <c r="B43" s="14" t="s">
        <v>94</v>
      </c>
      <c r="C43" s="15">
        <v>582.84900000000005</v>
      </c>
      <c r="D43" s="15">
        <v>644.84900000000005</v>
      </c>
      <c r="E43" s="15">
        <v>600.971</v>
      </c>
    </row>
    <row r="46" spans="2:10" x14ac:dyDescent="0.2">
      <c r="B46" s="13" t="s">
        <v>99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Source Data 1</vt:lpstr>
      <vt:lpstr>Source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Issei Nakazato</dc:creator>
  <cp:lastModifiedBy>Issei Nakazato</cp:lastModifiedBy>
  <dcterms:created xsi:type="dcterms:W3CDTF">2026-04-21T08:30:07Z</dcterms:created>
  <dcterms:modified xsi:type="dcterms:W3CDTF">2026-04-21T10:28:47Z</dcterms:modified>
</cp:coreProperties>
</file>